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9320" windowHeight="6225" tabRatio="746" firstSheet="0" activeTab="0"/>
  </bookViews>
  <sheets>
    <sheet name="Colstrip Ratebase (C)" sheetId="1" r:id="rId1"/>
    <sheet name="AMA Acquisition" sheetId="2" r:id="rId2"/>
    <sheet name="AMA Accum.Deprec" sheetId="3" r:id="rId3"/>
    <sheet name="Deprec. Exp " sheetId="4" r:id="rId4"/>
    <sheet name="Deprec. Expense" sheetId="5" state="hidden" r:id="rId5"/>
    <sheet name="ROR" sheetId="6" r:id="rId6"/>
    <sheet name="Deprec. Exp - Adj" sheetId="7" r:id="rId7"/>
    <sheet name="ARO" sheetId="8" r:id="rId8"/>
    <sheet name="5.04 Montana Energy Tax(C)" sheetId="9" r:id="rId9"/>
    <sheet name="Property Tax for 2010 GRC" sheetId="10" r:id="rId10"/>
    <sheet name="18230061" sheetId="11" r:id="rId11"/>
    <sheet name="FERCAdj" sheetId="12" r:id="rId12"/>
    <sheet name="DFIT Colstrip - AMA" sheetId="13" r:id="rId13"/>
    <sheet name="Colstrip" sheetId="14" r:id="rId14"/>
    <sheet name="Prodn OM11GRC" sheetId="15" r:id="rId15"/>
    <sheet name="1301" sheetId="16" r:id="rId16"/>
    <sheet name="1302" sheetId="17" r:id="rId17"/>
  </sheets>
  <externalReferences>
    <externalReference r:id="rId20"/>
  </externalReferences>
  <definedNames>
    <definedName name="__123Graph_A" localSheetId="2" hidden="1">'AMA Accum.Deprec'!#REF!</definedName>
    <definedName name="__123Graph_A" localSheetId="1" hidden="1">'AMA Acquisition'!#REF!</definedName>
    <definedName name="__123Graph_ECURRENT" localSheetId="14" hidden="1">'[1]ConsolidatingPL'!#REF!</definedName>
    <definedName name="__123Graph_ECURRENT" hidden="1">#N/A</definedName>
    <definedName name="_Fill" localSheetId="8" hidden="1">#REF!</definedName>
    <definedName name="_Key1" localSheetId="2" hidden="1">'AMA Accum.Deprec'!#REF!</definedName>
    <definedName name="_Key1" localSheetId="1" hidden="1">'AMA Acquisition'!#REF!</definedName>
    <definedName name="_Order1" localSheetId="2" hidden="1">255</definedName>
    <definedName name="_Order1" localSheetId="1" hidden="1">255</definedName>
    <definedName name="_Order1" hidden="1">255</definedName>
    <definedName name="_Order2" hidden="1">255</definedName>
    <definedName name="_Sort" localSheetId="2" hidden="1">'AMA Accum.Deprec'!#REF!</definedName>
    <definedName name="_Sort" localSheetId="1" hidden="1">'AMA Acquisition'!#REF!</definedName>
    <definedName name="a" localSheetId="14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8" hidden="1">{#N/A,#N/A,FALSE,"Coversheet";#N/A,#N/A,FALSE,"QA"}</definedName>
    <definedName name="b" localSheetId="3" hidden="1">{#N/A,#N/A,FALSE,"Coversheet";#N/A,#N/A,FALSE,"QA"}</definedName>
    <definedName name="b" localSheetId="6" hidden="1">{#N/A,#N/A,FALSE,"Coversheet";#N/A,#N/A,FALSE,"QA"}</definedName>
    <definedName name="b" localSheetId="14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8" hidden="1">{#N/A,#N/A,FALSE,"Coversheet";#N/A,#N/A,FALSE,"QA"}</definedName>
    <definedName name="DELETE01" localSheetId="3" hidden="1">{#N/A,#N/A,FALSE,"Coversheet";#N/A,#N/A,FALSE,"QA"}</definedName>
    <definedName name="DELETE01" localSheetId="6" hidden="1">{#N/A,#N/A,FALSE,"Coversheet";#N/A,#N/A,FALSE,"QA"}</definedName>
    <definedName name="DELETE01" localSheetId="14" hidden="1">{#N/A,#N/A,FALSE,"Coversheet";#N/A,#N/A,FALSE,"QA"}</definedName>
    <definedName name="DELETE01" hidden="1">{#N/A,#N/A,FALSE,"Coversheet";#N/A,#N/A,FALSE,"QA"}</definedName>
    <definedName name="DELETE02" localSheetId="8" hidden="1">{#N/A,#N/A,FALSE,"Schedule F";#N/A,#N/A,FALSE,"Schedule G"}</definedName>
    <definedName name="DELETE02" localSheetId="3" hidden="1">{#N/A,#N/A,FALSE,"Schedule F";#N/A,#N/A,FALSE,"Schedule G"}</definedName>
    <definedName name="DELETE02" localSheetId="6" hidden="1">{#N/A,#N/A,FALSE,"Schedule F";#N/A,#N/A,FALSE,"Schedule G"}</definedName>
    <definedName name="DELETE02" localSheetId="14" hidden="1">{#N/A,#N/A,FALSE,"Schedule F";#N/A,#N/A,FALSE,"Schedule G"}</definedName>
    <definedName name="DELETE02" hidden="1">{#N/A,#N/A,FALSE,"Schedule F";#N/A,#N/A,FALSE,"Schedule G"}</definedName>
    <definedName name="Delete06" localSheetId="8" hidden="1">{#N/A,#N/A,FALSE,"Coversheet";#N/A,#N/A,FALSE,"QA"}</definedName>
    <definedName name="Delete06" localSheetId="3" hidden="1">{#N/A,#N/A,FALSE,"Coversheet";#N/A,#N/A,FALSE,"QA"}</definedName>
    <definedName name="Delete06" localSheetId="6" hidden="1">{#N/A,#N/A,FALSE,"Coversheet";#N/A,#N/A,FALSE,"QA"}</definedName>
    <definedName name="Delete06" localSheetId="14" hidden="1">{#N/A,#N/A,FALSE,"Coversheet";#N/A,#N/A,FALSE,"QA"}</definedName>
    <definedName name="Delete06" hidden="1">{#N/A,#N/A,FALSE,"Coversheet";#N/A,#N/A,FALSE,"QA"}</definedName>
    <definedName name="Delete09" localSheetId="14" hidden="1">{#N/A,#N/A,FALSE,"Coversheet";#N/A,#N/A,FALSE,"QA"}</definedName>
    <definedName name="Delete09" hidden="1">{#N/A,#N/A,FALSE,"Coversheet";#N/A,#N/A,FALSE,"QA"}</definedName>
    <definedName name="Delete1" localSheetId="8" hidden="1">{#N/A,#N/A,FALSE,"Coversheet";#N/A,#N/A,FALSE,"QA"}</definedName>
    <definedName name="Delete1" localSheetId="3" hidden="1">{#N/A,#N/A,FALSE,"Coversheet";#N/A,#N/A,FALSE,"QA"}</definedName>
    <definedName name="Delete1" localSheetId="6" hidden="1">{#N/A,#N/A,FALSE,"Coversheet";#N/A,#N/A,FALSE,"QA"}</definedName>
    <definedName name="Delete1" localSheetId="14" hidden="1">{#N/A,#N/A,FALSE,"Coversheet";#N/A,#N/A,FALSE,"QA"}</definedName>
    <definedName name="Delete1" hidden="1">{#N/A,#N/A,FALSE,"Coversheet";#N/A,#N/A,FALSE,"QA"}</definedName>
    <definedName name="Delete10" localSheetId="14" hidden="1">{#N/A,#N/A,FALSE,"Schedule F";#N/A,#N/A,FALSE,"Schedule G"}</definedName>
    <definedName name="Delete10" hidden="1">{#N/A,#N/A,FALSE,"Schedule F";#N/A,#N/A,FALSE,"Schedule G"}</definedName>
    <definedName name="Delete21" localSheetId="14" hidden="1">{#N/A,#N/A,FALSE,"Coversheet";#N/A,#N/A,FALSE,"QA"}</definedName>
    <definedName name="Delete21" hidden="1">{#N/A,#N/A,FALSE,"Coversheet";#N/A,#N/A,FALSE,"QA"}</definedName>
    <definedName name="DFIT" localSheetId="14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4">'Deprec. Expense'!$A$1:$O$59</definedName>
    <definedName name="_xlnm.Print_Titles" localSheetId="4">'Deprec. Expense'!$1:$1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8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8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4" hidden="1">{#N/A,#N/A,FALSE,"Coversheet";#N/A,#N/A,FALSE,"QA"}</definedName>
    <definedName name="wrn.Incentive._.Overhead." hidden="1">{#N/A,#N/A,FALSE,"Coversheet";#N/A,#N/A,FALSE,"QA"}</definedName>
    <definedName name="wrn.limit_reports." localSheetId="8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14" hidden="1">{#N/A,#N/A,FALSE,"Schedule F";#N/A,#N/A,FALSE,"Schedule G"}</definedName>
    <definedName name="wrn.limit_reports." hidden="1">{#N/A,#N/A,FALSE,"Schedule F";#N/A,#N/A,FALSE,"Schedule G"}</definedName>
    <definedName name="wrn.MARGIN_WO_QTR." localSheetId="8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3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  <definedName name="Z_08940AE3_2B39_4679_8F23_53091628DE22_.wvu.Cols" localSheetId="0" hidden="1">'Colstrip Ratebase (C)'!$E:$O</definedName>
    <definedName name="Z_08940AE3_2B39_4679_8F23_53091628DE22_.wvu.PrintArea" localSheetId="0" hidden="1">'Colstrip Ratebase (C)'!$A$1:$S$68</definedName>
    <definedName name="Z_0F2CC7FB_658B_4076_B2F4_70F2E8A73C62_.wvu.Cols" localSheetId="0" hidden="1">'Colstrip Ratebase (C)'!$E:$O</definedName>
    <definedName name="Z_0F2CC7FB_658B_4076_B2F4_70F2E8A73C62_.wvu.PrintArea" localSheetId="0" hidden="1">'Colstrip Ratebase (C)'!$A$1:$S$68</definedName>
    <definedName name="Z_124C812C_4A2C_4F7A_9C51_0C1396FF6214_.wvu.Cols" localSheetId="0" hidden="1">'Colstrip Ratebase (C)'!$E:$O</definedName>
    <definedName name="Z_124C812C_4A2C_4F7A_9C51_0C1396FF6214_.wvu.PrintArea" localSheetId="0" hidden="1">'Colstrip Ratebase (C)'!$A$1:$S$68</definedName>
    <definedName name="Z_33B41F79_FD24_4F36_8296_4697334AAAA8_.wvu.Cols" localSheetId="0" hidden="1">'Colstrip Ratebase (C)'!$E:$O</definedName>
    <definedName name="Z_360E262E_5544_471B_8912_5783F5DDE4E1_.wvu.Cols" localSheetId="0" hidden="1">'Colstrip Ratebase (C)'!$E:$O</definedName>
    <definedName name="Z_360E262E_5544_471B_8912_5783F5DDE4E1_.wvu.PrintArea" localSheetId="0" hidden="1">'Colstrip Ratebase (C)'!$A$1:$S$68</definedName>
    <definedName name="Z_4E622CCD_D944_4FAF_AA88_B1B0E08B47FA_.wvu.Cols" localSheetId="0" hidden="1">'Colstrip Ratebase (C)'!$E:$O</definedName>
    <definedName name="Z_4E622CCD_D944_4FAF_AA88_B1B0E08B47FA_.wvu.PrintArea" localSheetId="0" hidden="1">'Colstrip Ratebase (C)'!$A$1:$S$68</definedName>
    <definedName name="Z_5E49DE5F_0FCC_425D_A4A9_9AE99BAB6770_.wvu.Cols" localSheetId="0" hidden="1">'Colstrip Ratebase (C)'!$E:$O</definedName>
    <definedName name="Z_71BE80D5_D2E9_4DE2_BCB0_6CDBFC730EEB_.wvu.Cols" localSheetId="0" hidden="1">'Colstrip Ratebase (C)'!$E:$O</definedName>
    <definedName name="Z_72FEDAE6_5818_4398_BD73_F68F64A87D77_.wvu.Cols" localSheetId="0" hidden="1">'Colstrip Ratebase (C)'!$E:$O</definedName>
    <definedName name="Z_73DC5D62_B5F7_4FF1_B828_872B4B4D393C_.wvu.Cols" localSheetId="0" hidden="1">'Colstrip Ratebase (C)'!$E:$O</definedName>
    <definedName name="Z_79762E65_90C4_47A1_86F2_E82D4A20979F_.wvu.Cols" localSheetId="0" hidden="1">'Colstrip Ratebase (C)'!$E:$O</definedName>
    <definedName name="Z_7BA69DB9_9629_48D1_B18D_D9C903A40CAC_.wvu.Cols" localSheetId="0" hidden="1">'Colstrip Ratebase (C)'!$E:$O</definedName>
    <definedName name="Z_7BB893A1_9453_4866_8DE0_1A73FD3D4375_.wvu.Cols" localSheetId="0" hidden="1">'Colstrip Ratebase (C)'!$E:$O</definedName>
    <definedName name="Z_83C2B01C_2BB7_44E8_9FCB_52B0216AB579_.wvu.Cols" localSheetId="0" hidden="1">'Colstrip Ratebase (C)'!$E:$O</definedName>
    <definedName name="Z_9425E5FD_17DF_4683_9D8C_95E099A01E16_.wvu.Cols" localSheetId="0" hidden="1">'Colstrip Ratebase (C)'!$E:$O</definedName>
    <definedName name="Z_9425E5FD_17DF_4683_9D8C_95E099A01E16_.wvu.PrintArea" localSheetId="0" hidden="1">'Colstrip Ratebase (C)'!$A$1:$S$68</definedName>
    <definedName name="Z_9DB1448B_0B06_4897_A7CD_BCAC8E925C6E_.wvu.Cols" localSheetId="0" hidden="1">'Colstrip Ratebase (C)'!$E:$O</definedName>
    <definedName name="Z_9EDECD17_2FEA_43EF_915A_B991229DF9B6_.wvu.Cols" localSheetId="0" hidden="1">'Colstrip Ratebase (C)'!$E:$O</definedName>
    <definedName name="Z_9EDECD17_2FEA_43EF_915A_B991229DF9B6_.wvu.PrintArea" localSheetId="0" hidden="1">'Colstrip Ratebase (C)'!$A$1:$S$68</definedName>
    <definedName name="Z_A1FA6151_E2D3_4099_BB8D_6C3F74D8C23B_.wvu.Cols" localSheetId="0" hidden="1">'Colstrip Ratebase (C)'!$E:$O</definedName>
    <definedName name="Z_C63704F0_44AC_4DFF_9CE1_040677F2E727_.wvu.Cols" localSheetId="0" hidden="1">'Colstrip Ratebase (C)'!$E:$O</definedName>
    <definedName name="Z_C63704F0_44AC_4DFF_9CE1_040677F2E727_.wvu.PrintArea" localSheetId="0" hidden="1">'Colstrip Ratebase (C)'!$A$1:$S$68</definedName>
    <definedName name="Z_D86EDF48_CDEA_4A90_8E1A_7F0B5E967DBE_.wvu.Cols" localSheetId="0" hidden="1">'Colstrip Ratebase (C)'!$E:$O</definedName>
    <definedName name="Z_E4F9A0CE_47D0_4F72_86F1_E5F20B9A3104_.wvu.Cols" localSheetId="0" hidden="1">'Colstrip Ratebase (C)'!$E:$O</definedName>
    <definedName name="Z_F2FA841B_253A_4182_A288_13748E201B99_.wvu.Cols" localSheetId="0" hidden="1">'Colstrip Ratebase (C)'!$E:$O</definedName>
    <definedName name="Z_F2FA841B_253A_4182_A288_13748E201B99_.wvu.PrintArea" localSheetId="0" hidden="1">'Colstrip Ratebase (C)'!$A$78:$S$113</definedName>
    <definedName name="Z_FA8E6920_4213_45BA_ADAB_F0B62DF69468_.wvu.Cols" localSheetId="0" hidden="1">'Colstrip Ratebase (C)'!$E:$O</definedName>
  </definedNames>
  <calcPr calcMode="autoNoTable" fullCalcOnLoad="1"/>
</workbook>
</file>

<file path=xl/sharedStrings.xml><?xml version="1.0" encoding="utf-8"?>
<sst xmlns="http://schemas.openxmlformats.org/spreadsheetml/2006/main" count="1089" uniqueCount="509">
  <si>
    <t>Exhibit A-3 Colstrip Fixed Costs</t>
  </si>
  <si>
    <t>Row</t>
  </si>
  <si>
    <t>Revenue Requirement for Colstrip</t>
  </si>
  <si>
    <t>A-3 Page 1</t>
  </si>
  <si>
    <t>Plant</t>
  </si>
  <si>
    <t>Accumulated Depreciation</t>
  </si>
  <si>
    <t xml:space="preserve">  Net Plant</t>
  </si>
  <si>
    <t>Rate of Return (net of Tax)</t>
  </si>
  <si>
    <t>Revenue Requirement after tax</t>
  </si>
  <si>
    <t>Plant Revenue Requirement</t>
  </si>
  <si>
    <t>Expenses</t>
  </si>
  <si>
    <t>Total Revenue Requirement</t>
  </si>
  <si>
    <t>(before revenue sensitive items)</t>
  </si>
  <si>
    <t>Support for Revenue Requirement - Ratebase</t>
  </si>
  <si>
    <t>FERC</t>
  </si>
  <si>
    <t>DESCRIPTION</t>
  </si>
  <si>
    <t>13 MONTH AMA</t>
  </si>
  <si>
    <t>ANNUITY RATE</t>
  </si>
  <si>
    <t>ANNUALIZED DEPRECIATION</t>
  </si>
  <si>
    <t>COLSTRIP #1</t>
  </si>
  <si>
    <t>E311</t>
  </si>
  <si>
    <t>Structures &amp; Improvements</t>
  </si>
  <si>
    <t>E312</t>
  </si>
  <si>
    <t>Boiler Plant Equipment</t>
  </si>
  <si>
    <t>E314</t>
  </si>
  <si>
    <t>Turbo Generating Units</t>
  </si>
  <si>
    <t>E315</t>
  </si>
  <si>
    <t>Accessory Electric Equipment</t>
  </si>
  <si>
    <t>E316</t>
  </si>
  <si>
    <t>Misc. Power Plant Equipment</t>
  </si>
  <si>
    <t xml:space="preserve">     TOTAL</t>
  </si>
  <si>
    <t>COLSTRIP #2</t>
  </si>
  <si>
    <t>COLSTRIP 1 &amp; 2 COMMON</t>
  </si>
  <si>
    <t>COLSTRIP 3</t>
  </si>
  <si>
    <t>COLSTRIP 4</t>
  </si>
  <si>
    <t>COLSTRIP 3 &amp; 4 COMMON</t>
  </si>
  <si>
    <t xml:space="preserve"> </t>
  </si>
  <si>
    <t>COLSTRIP 1-4 COMMON</t>
  </si>
  <si>
    <t>Misc. Power Plant Equip.</t>
  </si>
  <si>
    <t>A-3 Page 2</t>
  </si>
  <si>
    <t>Support for Revenue Requirement - Expenses</t>
  </si>
  <si>
    <t>Amount before</t>
  </si>
  <si>
    <t>Order</t>
  </si>
  <si>
    <t>Description</t>
  </si>
  <si>
    <t>Prod. Adj.</t>
  </si>
  <si>
    <t>Property Taxes-Montana</t>
  </si>
  <si>
    <t>Electric Energy Tax</t>
  </si>
  <si>
    <t>403xxxxx</t>
  </si>
  <si>
    <t>TOTAL</t>
  </si>
  <si>
    <t>E317</t>
  </si>
  <si>
    <t>Totals</t>
  </si>
  <si>
    <t xml:space="preserve"> Colstrip Common FERC Adj. (AMA is Net of Accum. Amort.)</t>
  </si>
  <si>
    <t xml:space="preserve"> Colstrip Def Depr FERC Adj. (AMA is Net of Accum. Amort.)</t>
  </si>
  <si>
    <t>COLSTRIP FERC RATE BASE</t>
  </si>
  <si>
    <t>a</t>
  </si>
  <si>
    <t>b</t>
  </si>
  <si>
    <t>c</t>
  </si>
  <si>
    <t>d = a + b + c</t>
  </si>
  <si>
    <t>AMA on d</t>
  </si>
  <si>
    <t>AMA on a</t>
  </si>
  <si>
    <t>AMA on b</t>
  </si>
  <si>
    <t>PRODUCTION</t>
  </si>
  <si>
    <t>TRANSMISSION</t>
  </si>
  <si>
    <t>GENERAL</t>
  </si>
  <si>
    <t>BALANCE</t>
  </si>
  <si>
    <t>AMA</t>
  </si>
  <si>
    <t>1987 DEPRECIATION</t>
  </si>
  <si>
    <t>REMAINING YEARS</t>
  </si>
  <si>
    <t>ANNUAL DEPRECIATION</t>
  </si>
  <si>
    <t>MONTHLY DEPRECIATION</t>
  </si>
  <si>
    <t>NOT APPLICABLE</t>
  </si>
  <si>
    <t>PUGET SOUND ENERGY-ELECTRIC</t>
  </si>
  <si>
    <t>PRO FORMA COST OF CAPITAL</t>
  </si>
  <si>
    <t>GENERAL RATE INCREASE</t>
  </si>
  <si>
    <t>LINE</t>
  </si>
  <si>
    <t>PRO FORMA</t>
  </si>
  <si>
    <t>COST OF</t>
  </si>
  <si>
    <t>NO.</t>
  </si>
  <si>
    <t>CAPITAL %</t>
  </si>
  <si>
    <t>COST %</t>
  </si>
  <si>
    <t>CAPITAL</t>
  </si>
  <si>
    <t>PREFERRED</t>
  </si>
  <si>
    <t>EQUITY</t>
  </si>
  <si>
    <t>TOTAL AFTER TAX COST OF CAPITAL</t>
  </si>
  <si>
    <t>MONTANA ELECTRIC ENERGY TAX</t>
  </si>
  <si>
    <t>AMOUNT</t>
  </si>
  <si>
    <t>TAX RATE</t>
  </si>
  <si>
    <t>RESTATED ENERGY TAX</t>
  </si>
  <si>
    <t>CHARGED TO EXPENSE</t>
  </si>
  <si>
    <t>INCREASE (DECREASE) EXPENSE</t>
  </si>
  <si>
    <t xml:space="preserve">INCREASE (DECREASE) FIT @ </t>
  </si>
  <si>
    <t>INCREASE (DECREASE) NOI</t>
  </si>
  <si>
    <t>DFIT - Colstrip Steam</t>
  </si>
  <si>
    <t>Bal EOM</t>
  </si>
  <si>
    <t>Average</t>
  </si>
  <si>
    <t>(Line 6 X Line 7)</t>
  </si>
  <si>
    <t>Asset Retirement Obligation</t>
  </si>
  <si>
    <t>ARO-Electric Colstrip 1 &amp; 2 ash pond ca</t>
  </si>
  <si>
    <t>ARO-Electric Colstrip 3 &amp; 4 ash pond ca</t>
  </si>
  <si>
    <t>Account</t>
  </si>
  <si>
    <t>Account Description</t>
  </si>
  <si>
    <t>Subtotal before Colstrip FERC Adjustments (Line 63 + 65)</t>
  </si>
  <si>
    <t>Montana</t>
  </si>
  <si>
    <t>Oregon</t>
  </si>
  <si>
    <t>Puget Sound Energy</t>
  </si>
  <si>
    <t>Depreciation
Key</t>
  </si>
  <si>
    <t>Annuity Rate</t>
  </si>
  <si>
    <t>Annualized 
Depreciation Exp 12/31/2005</t>
  </si>
  <si>
    <t xml:space="preserve">     COLSTRIP #1</t>
  </si>
  <si>
    <t>TOTAL COLSTRIP #1</t>
  </si>
  <si>
    <t xml:space="preserve">     COLSTRIP #2</t>
  </si>
  <si>
    <t>TOTAL COLSTRIP #2</t>
  </si>
  <si>
    <t xml:space="preserve">     COLSTRIP #1&amp;2</t>
  </si>
  <si>
    <t>TOTAL COLSTRIP #1&amp;2</t>
  </si>
  <si>
    <t xml:space="preserve">     COLSTRIP #3</t>
  </si>
  <si>
    <t>TOTAL COLSTRIP #3</t>
  </si>
  <si>
    <t xml:space="preserve">     COLSTRIP #4</t>
  </si>
  <si>
    <t>TOTAL COLSTRIP #4</t>
  </si>
  <si>
    <t xml:space="preserve">     COLSTRIP #3&amp;4</t>
  </si>
  <si>
    <t>TOTAL COLSTRIP #3&amp;4</t>
  </si>
  <si>
    <t xml:space="preserve">     COLSTRIP #1-4</t>
  </si>
  <si>
    <t>TOTAL COLSTRIP #1-4</t>
  </si>
  <si>
    <t>TOTAL COLSTRIP</t>
  </si>
  <si>
    <t>TOTAL COLSTRIP - INCLUDES ARO AMTS</t>
  </si>
  <si>
    <t xml:space="preserve">                                Less ARO Adjustment</t>
  </si>
  <si>
    <t>TOTAL COLSTRIP - EXCLUDES ARO AMTS</t>
  </si>
  <si>
    <t>Colstrip 1&amp;2 - Supv &amp; Eng'g - Steam Ope</t>
  </si>
  <si>
    <t>Colstrip 3&amp;4 - Supv &amp; Eng'g - Steam Ope</t>
  </si>
  <si>
    <t>Colstrip 1&amp;2 - Steam Exp - Steam Gen Op</t>
  </si>
  <si>
    <t>Colstrip 3&amp;4 - Steam Exp - Steam Gen Op</t>
  </si>
  <si>
    <t>Colstrip 1&amp;2 - Electric Exp - Steam Gen</t>
  </si>
  <si>
    <t>Colstrip 3&amp;4 - Electric Exp - Steam Gen</t>
  </si>
  <si>
    <t>Colstrip 1&amp;2 - Misc Stm Pwr - Steam Gen</t>
  </si>
  <si>
    <t>Colstrip 3&amp;4 - Misc Stm Pwr - Steam Gen</t>
  </si>
  <si>
    <t>Colstrip 1&amp;2 - Rents - Steam Gen Oper</t>
  </si>
  <si>
    <t>Colstrip 3&amp;4 - Rents - Steam Gen Oper</t>
  </si>
  <si>
    <t>Colstrip 1&amp;2 - Supv &amp; Eng'g - Steam Gen</t>
  </si>
  <si>
    <t>Colstrip 3&amp;4 - Supv &amp; Eng'g - Steam Gen</t>
  </si>
  <si>
    <t>Colstrip 1&amp;2 - Structures - Steam Gen M</t>
  </si>
  <si>
    <t>Colstrip 3&amp;4 - Structures - Steam Gen M</t>
  </si>
  <si>
    <t>Colstrip 1&amp;2 - Boiler Plant - Steam Gen</t>
  </si>
  <si>
    <t>Colstrip 3&amp;4 - Boiler Plant - Steam Gen</t>
  </si>
  <si>
    <t>Colstrip 1&amp;2 - Electric Plant - Steam G</t>
  </si>
  <si>
    <t>Colstrip 3&amp;4 - Electric Plant - Steam G</t>
  </si>
  <si>
    <t>Colstrip 1&amp;2 -Misc Steam Plt -Steam Gen</t>
  </si>
  <si>
    <t>Colstrip 3&amp;4 -Misc Steam Plt -Steam Gen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</si>
  <si>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</si>
  <si>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</si>
  <si>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</si>
  <si>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</si>
  <si>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</si>
  <si>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</si>
  <si>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</si>
  <si>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</si>
  <si>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</si>
  <si>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</si>
  <si>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</si>
  <si>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Total Depr Expense 12 ME Sep '07</t>
  </si>
  <si>
    <t>Electric - Colstrip Def Depr FERC Adj - Reg A</t>
  </si>
  <si>
    <t>Monthly Amortization</t>
  </si>
  <si>
    <t>Accretion Expense</t>
  </si>
  <si>
    <t>Depreciation / Accretion</t>
  </si>
  <si>
    <t>AMA ACUMM. DEPR.</t>
  </si>
  <si>
    <t>Adjustment to the rate year</t>
  </si>
  <si>
    <t>Subtotal for the test year</t>
  </si>
  <si>
    <t>Jan-Jun</t>
  </si>
  <si>
    <t>Jul-Dec</t>
  </si>
  <si>
    <r>
      <t xml:space="preserve">Go do Depreciation </t>
    </r>
    <r>
      <rPr>
        <sz val="10"/>
        <color indexed="18"/>
        <rFont val="Wingdings"/>
        <family val="0"/>
      </rPr>
      <t>à</t>
    </r>
    <r>
      <rPr>
        <sz val="10"/>
        <color indexed="18"/>
        <rFont val="Arial"/>
        <family val="2"/>
      </rPr>
      <t xml:space="preserve"> Reports </t>
    </r>
    <r>
      <rPr>
        <sz val="10"/>
        <color indexed="18"/>
        <rFont val="Wingdings"/>
        <family val="0"/>
      </rPr>
      <t>à</t>
    </r>
    <r>
      <rPr>
        <sz val="10"/>
        <color indexed="18"/>
        <rFont val="Arial"/>
        <family val="2"/>
      </rPr>
      <t xml:space="preserve">  Select report “Depr -1301 - 13 mos In-Service Bal Avg of Avgs”.</t>
    </r>
  </si>
  <si>
    <t>Enter the date.</t>
  </si>
  <si>
    <r>
      <t xml:space="preserve">Select the Filter tab </t>
    </r>
    <r>
      <rPr>
        <sz val="10"/>
        <color indexed="18"/>
        <rFont val="Wingdings"/>
        <family val="0"/>
      </rPr>
      <t>à</t>
    </r>
    <r>
      <rPr>
        <sz val="10"/>
        <color indexed="18"/>
        <rFont val="Arial"/>
        <family val="2"/>
      </rPr>
      <t xml:space="preserve">  Select the Method tab.  Select which FERCS you need..  </t>
    </r>
  </si>
  <si>
    <t>Select Depreciation Report – “1039 – Depr Exp Summ History Report”.  Select the Method and enter the date range.</t>
  </si>
  <si>
    <t>You will have to do the AMA computation for this one</t>
  </si>
  <si>
    <t xml:space="preserve">you need to add the Life Depreciation column and the COR Depr Exp column to get the total depreciation expense.  </t>
  </si>
  <si>
    <t>13 Month
AMA Acq. Value</t>
  </si>
  <si>
    <t xml:space="preserve"> ARO - Electric Colstrip 1-4 (Acct: 23001021 and 23001031)</t>
  </si>
  <si>
    <t>Amounts  in thousands (000)</t>
  </si>
  <si>
    <t>13 Month
AMA Accum. Deprec.</t>
  </si>
  <si>
    <t>Deprec. Expense 1/31/2008</t>
  </si>
  <si>
    <t>Deprec. Expense 2/29/2008</t>
  </si>
  <si>
    <t>Deprec. Expense 3/31/2008</t>
  </si>
  <si>
    <t>Deprec. Expense 4/30/2008</t>
  </si>
  <si>
    <t>Deprec. Expense 5/31/2008</t>
  </si>
  <si>
    <t>Deprec. Expense 6/30/2008</t>
  </si>
  <si>
    <t>Deprec. Expense 7/31/2008</t>
  </si>
  <si>
    <t>Deprec. Expense 8/31/2008</t>
  </si>
  <si>
    <t>Deprec. Expense 9/30/2008</t>
  </si>
  <si>
    <t>Deprec. Expense 10/31/2008</t>
  </si>
  <si>
    <t>Deprec. Expense 11/30/2008</t>
  </si>
  <si>
    <t>Deprec. Expense 12/31/2008</t>
  </si>
  <si>
    <t>SHORT TERM DEBT</t>
  </si>
  <si>
    <t>LONG TERM DEBT</t>
  </si>
  <si>
    <t>AFTER TAX SHORT TERM DEBT ( (LINE 1)* 65%)</t>
  </si>
  <si>
    <t>AFTER TAX LONG TERM DEBT ( (LINE 2)* 65%)</t>
  </si>
  <si>
    <t>Subtotal on Orders</t>
  </si>
  <si>
    <t>Acquisition Value 12/31/2009</t>
  </si>
  <si>
    <t>Acquisition Value 1/31/2010</t>
  </si>
  <si>
    <t>Acquisition Value 2/28/2010</t>
  </si>
  <si>
    <t>Acquisition Value 3/31/2010</t>
  </si>
  <si>
    <t>Accum. Deprec. 12/31/2009</t>
  </si>
  <si>
    <t>Accum. Deprec. 1/31/2010</t>
  </si>
  <si>
    <t>Accum. Deprec. 2/28/2010</t>
  </si>
  <si>
    <t>Accum. Deprec. 3/31/2010</t>
  </si>
  <si>
    <t>Deprec.  Expense 1/31/2010</t>
  </si>
  <si>
    <t>Deprec.  Expense 2/28/2010</t>
  </si>
  <si>
    <t>Deprec.  Expense 3/31/2010</t>
  </si>
  <si>
    <t>Total 12 ME Deprec.  Expense</t>
  </si>
  <si>
    <t>Beginning Balance</t>
  </si>
  <si>
    <t>Electric</t>
  </si>
  <si>
    <t>Total</t>
  </si>
  <si>
    <t>Final 1-1-09 DOR Value</t>
  </si>
  <si>
    <t>Est 1-1-10 DOR Value</t>
  </si>
  <si>
    <t>Docket Number UE-10____</t>
  </si>
  <si>
    <t>Acquisition Value 4/30/2010</t>
  </si>
  <si>
    <t>Acquisition Value 5/31/2010</t>
  </si>
  <si>
    <t>Acquisition Value 6/30/2010</t>
  </si>
  <si>
    <t>Deprec.  Expense 4/30/2010</t>
  </si>
  <si>
    <t>Deprec.  Expense 5/31/2010</t>
  </si>
  <si>
    <t>Deprec.  Expense 6/30/2010</t>
  </si>
  <si>
    <t>Accum. Deprec. 4/31/2010</t>
  </si>
  <si>
    <t>Accum. Deprec. 5/31/2010</t>
  </si>
  <si>
    <t>Accum. Deprec. 6/30/2010</t>
  </si>
  <si>
    <t xml:space="preserve">ARO-Electric Colstrip 1 &amp; 2 </t>
  </si>
  <si>
    <t>ARO-Electric Colstrip 3 &amp; 4</t>
  </si>
  <si>
    <t>Monthly DFIT Feb. 2009</t>
  </si>
  <si>
    <t>Monthly DFIT - 2010</t>
  </si>
  <si>
    <t>Deferred Taxes - AMA 12/31/2010</t>
  </si>
  <si>
    <t>2009 December
In Thousands</t>
  </si>
  <si>
    <t>2010 December
In Thousands</t>
  </si>
  <si>
    <t>12ME December 2010</t>
  </si>
  <si>
    <t>RESTATED KWH (COLSTRIP)</t>
  </si>
  <si>
    <t>FOR TWELVE MONTHS ENDED DECEMBER 31, 2010</t>
  </si>
  <si>
    <t>PAGE 5.04</t>
  </si>
  <si>
    <t>AMA Dec-10</t>
  </si>
  <si>
    <t>Total 12ME Dec'10 Accretion Expense</t>
  </si>
  <si>
    <t>FOR THE TWELVE MONTHS ENDED DECEMBER 31, 2010</t>
  </si>
  <si>
    <t>PAGE 7.02</t>
  </si>
  <si>
    <t>Exhibit No. ______ (JHS-07)</t>
  </si>
  <si>
    <t>PUGET SOUND ENERGY</t>
  </si>
  <si>
    <t>PROPERTY TAX DEPT</t>
  </si>
  <si>
    <t>ESTIMATED PROPERTY TAXES FOR 2010 Payable in 2011</t>
  </si>
  <si>
    <t>10-11</t>
  </si>
  <si>
    <t>ELECTRIC</t>
  </si>
  <si>
    <t>GAS</t>
  </si>
  <si>
    <t>Total Est</t>
  </si>
  <si>
    <t>JE 170</t>
  </si>
  <si>
    <t>JE 172</t>
  </si>
  <si>
    <t>JE 171</t>
  </si>
  <si>
    <t>JE 252</t>
  </si>
  <si>
    <t>Taxes</t>
  </si>
  <si>
    <t>Actual</t>
  </si>
  <si>
    <t>EST 01-01-10 Increase</t>
  </si>
  <si>
    <t>Less amount for amort for OR</t>
  </si>
  <si>
    <t>(actual 6 mo.)</t>
  </si>
  <si>
    <t>(6 months est)</t>
  </si>
  <si>
    <t>ESTIMATED OPER CENTRALLY ASSESSED TAXES</t>
  </si>
  <si>
    <t>ADD OPER Centrally ASSESSED TAXES</t>
  </si>
  <si>
    <t>ADD LOCALLY ASSESSED TAXES</t>
  </si>
  <si>
    <t>Mint Farm reclass</t>
  </si>
  <si>
    <t>Surface  water management</t>
  </si>
  <si>
    <t>TOTAL EST'D 1-1-10 PROPERTY TAX</t>
  </si>
  <si>
    <t xml:space="preserve">1-1-09  AVERAGE SYSTEM RATIO </t>
  </si>
  <si>
    <t>EST'D 1-1-10 ASSESSED VALUE</t>
  </si>
  <si>
    <t>EST'D 1-1-09 LEVY RATE(6 year avg)</t>
  </si>
  <si>
    <t xml:space="preserve">  ZO12                      Orders: Actual 12 Month Ended</t>
  </si>
  <si>
    <t xml:space="preserve">  Date:                     05/19/2011</t>
  </si>
  <si>
    <t xml:space="preserve">  Pages:                      3</t>
  </si>
  <si>
    <t xml:space="preserve">  Requested by:             RAMIDO</t>
  </si>
  <si>
    <t>Cost elements</t>
  </si>
  <si>
    <t>Act. Costs</t>
  </si>
  <si>
    <t xml:space="preserve">   50004011  Colstrip 1&amp;2 - Su</t>
  </si>
  <si>
    <t xml:space="preserve">   50005011  Colstrip 3&amp;4 - Su</t>
  </si>
  <si>
    <t xml:space="preserve">   50204001  Colstrip 1&amp;2 - St</t>
  </si>
  <si>
    <t xml:space="preserve">   50205001  Colstrip 3&amp;4 - St</t>
  </si>
  <si>
    <t xml:space="preserve">   50504001  Colstrip 1&amp;2 - El</t>
  </si>
  <si>
    <t xml:space="preserve">   50505001  Colstrip 3&amp;4 - El</t>
  </si>
  <si>
    <t xml:space="preserve">   50604001  Colstrip 1&amp;2 - Mi</t>
  </si>
  <si>
    <t xml:space="preserve">   50605001  Colstrip 3&amp;4 - Mi</t>
  </si>
  <si>
    <t xml:space="preserve">   50704001  Colstrip 1&amp;2 - Re</t>
  </si>
  <si>
    <t xml:space="preserve">   50705001  Colstrip 3&amp;4 - Re</t>
  </si>
  <si>
    <t xml:space="preserve">   51004001  Colstrip 1&amp;2 - Su</t>
  </si>
  <si>
    <t xml:space="preserve">   51005001  Colstrip 3&amp;4 - Su</t>
  </si>
  <si>
    <t xml:space="preserve">   51104001  Colstrip 1&amp;2 - St</t>
  </si>
  <si>
    <t xml:space="preserve">   51105001  Colstrip 3&amp;4 - St</t>
  </si>
  <si>
    <t xml:space="preserve">   51204001  Colstrip 1&amp;2 - Bo</t>
  </si>
  <si>
    <t xml:space="preserve">   51205001  Colstrip 3&amp;4 - Bo</t>
  </si>
  <si>
    <t xml:space="preserve">   51304001  Colstrip 1&amp;2 - El</t>
  </si>
  <si>
    <t xml:space="preserve">   51305001  Colstrip 3&amp;4 - El</t>
  </si>
  <si>
    <t xml:space="preserve">   51404001  Colstrip 1&amp;2 -Mis</t>
  </si>
  <si>
    <t xml:space="preserve">   51405001  Colstrip 3&amp;4 -Mis</t>
  </si>
  <si>
    <t>*  Debit</t>
  </si>
  <si>
    <t>*  Credit</t>
  </si>
  <si>
    <t>** Over/underabsorption</t>
  </si>
  <si>
    <t>Puget Sound Energy - 2011 GRC</t>
  </si>
  <si>
    <t>Hopkins</t>
  </si>
  <si>
    <t>Wild Horse</t>
  </si>
  <si>
    <t>Lower Snake River</t>
  </si>
  <si>
    <t>Jackson Prairie</t>
  </si>
  <si>
    <t>Production O&amp;M by Resources</t>
  </si>
  <si>
    <t>Snoq.</t>
  </si>
  <si>
    <t>Freddy</t>
  </si>
  <si>
    <t>Proform</t>
  </si>
  <si>
    <t>Current</t>
  </si>
  <si>
    <t>09GRC</t>
  </si>
  <si>
    <t>Test Year</t>
  </si>
  <si>
    <t>Colstrip</t>
  </si>
  <si>
    <t>Baker Lic.</t>
  </si>
  <si>
    <t>License</t>
  </si>
  <si>
    <t>Vestas</t>
  </si>
  <si>
    <t>Wind Royalties</t>
  </si>
  <si>
    <t xml:space="preserve">LSR O &amp; M </t>
  </si>
  <si>
    <t>Adjusted</t>
  </si>
  <si>
    <t>Rate Year</t>
  </si>
  <si>
    <t>Steam</t>
  </si>
  <si>
    <t xml:space="preserve">Hydro  </t>
  </si>
  <si>
    <t xml:space="preserve">Other  </t>
  </si>
  <si>
    <t>Sys Control</t>
  </si>
  <si>
    <t>&lt;======================================================   Adjustments   ============================================================ &gt;</t>
  </si>
  <si>
    <t>O&amp;M</t>
  </si>
  <si>
    <t>Resource</t>
  </si>
  <si>
    <t>Ops &amp; Maint</t>
  </si>
  <si>
    <t>&amp; Dispatch</t>
  </si>
  <si>
    <t>01/10-12/10</t>
  </si>
  <si>
    <t>Resources</t>
  </si>
  <si>
    <t>1 - 3</t>
  </si>
  <si>
    <t>6 &amp; 7</t>
  </si>
  <si>
    <t>9, 10</t>
  </si>
  <si>
    <t>11 - 13</t>
  </si>
  <si>
    <t>Adjustments</t>
  </si>
  <si>
    <t>= Rate Year</t>
  </si>
  <si>
    <t>04/10-03/11</t>
  </si>
  <si>
    <t>Difference</t>
  </si>
  <si>
    <t>Colstrip 1/2</t>
  </si>
  <si>
    <t>Colstrip 3/4</t>
  </si>
  <si>
    <t>Colstrip Settlement</t>
  </si>
  <si>
    <t>Encogen</t>
  </si>
  <si>
    <t>Lower Baker</t>
  </si>
  <si>
    <t>Upper Baker</t>
  </si>
  <si>
    <t>Baker License</t>
  </si>
  <si>
    <t>Electron</t>
  </si>
  <si>
    <t>Snoqualmie 1/2</t>
  </si>
  <si>
    <t>Snoqualmie License</t>
  </si>
  <si>
    <t>White River</t>
  </si>
  <si>
    <t>Freddie 1</t>
  </si>
  <si>
    <t>Crystal</t>
  </si>
  <si>
    <t>Goldendale</t>
  </si>
  <si>
    <t>Mint Farm</t>
  </si>
  <si>
    <t>Whitehorn 1/2/3</t>
  </si>
  <si>
    <t>Frederickson</t>
  </si>
  <si>
    <t>Fredonia 1-4</t>
  </si>
  <si>
    <t>Sumas</t>
  </si>
  <si>
    <t>Undistrib/Other Including Incentive Clearing, Compliance</t>
  </si>
  <si>
    <t>Hopkins Ridge &amp; Lease</t>
  </si>
  <si>
    <t>Hopkins Ridge</t>
  </si>
  <si>
    <t>Wild Horse &amp; Land Lease</t>
  </si>
  <si>
    <t>Whitehorse Expansion</t>
  </si>
  <si>
    <t>Sys Control &amp; Dispatch</t>
  </si>
  <si>
    <t>TY 01/10 - 12/10</t>
  </si>
  <si>
    <t>check</t>
  </si>
  <si>
    <t>Bkr Lic.</t>
  </si>
  <si>
    <t>Snoq. Lic.</t>
  </si>
  <si>
    <t>Vestas -HR</t>
  </si>
  <si>
    <t>Vestas - WH</t>
  </si>
  <si>
    <t>Adjustments:</t>
  </si>
  <si>
    <t>Colstrip - Remove Test Year</t>
  </si>
  <si>
    <t>Colstrip Settlement - Reduce TY by refund already included in 09GRC</t>
  </si>
  <si>
    <t>Colstrip - Proform in Rate Year Budget</t>
  </si>
  <si>
    <t>Baker Licensing</t>
  </si>
  <si>
    <t>Snoqualmie Licensing</t>
  </si>
  <si>
    <t>Freddy 1 - Remove Test Year</t>
  </si>
  <si>
    <t>Freddy 1 - Rate Year per Capital Power Operations Budget</t>
  </si>
  <si>
    <t>Wind Plant - Hopkins Ridge Vestas Contract</t>
  </si>
  <si>
    <t>Wind Plant - Wild Horse  Vestas Contract</t>
  </si>
  <si>
    <t xml:space="preserve"> Wild Horse Extension Vestas Contract</t>
  </si>
  <si>
    <t>Wind Plant - Hopkins Ridge Proform Wind Royalties</t>
  </si>
  <si>
    <t>Wind Plant - Wild Horse Proform Wind Royalties</t>
  </si>
  <si>
    <t>Wild Horse Extension Proform Wind Royalties</t>
  </si>
  <si>
    <t>Wild Horse Extension -Non Vestas Royalty O&amp;M Adjustment</t>
  </si>
  <si>
    <t>Lower Snake River Royalties and O&amp;M</t>
  </si>
  <si>
    <t>Total Adjustments</t>
  </si>
  <si>
    <t>Rate Year Prod'n O&amp;M</t>
  </si>
  <si>
    <t>incl. benefits &amp; payroll taxes</t>
  </si>
  <si>
    <t>Rate Year Production O&amp;M</t>
  </si>
  <si>
    <t>Value Copy 5.13.11 Update</t>
  </si>
  <si>
    <t>Decrease since Update</t>
  </si>
  <si>
    <t xml:space="preserve">   50604002  5300 - Colstrip 1</t>
  </si>
  <si>
    <t xml:space="preserve">   50604003  5300 - Colstrip 1</t>
  </si>
  <si>
    <t xml:space="preserve">   50604004  5300 - Colstrip 1</t>
  </si>
  <si>
    <t xml:space="preserve">   50605003  5300 -Colstrip 3&amp;</t>
  </si>
  <si>
    <t xml:space="preserve">   50605004  5300 - Colstrip 3</t>
  </si>
  <si>
    <t>Colstrip 1&amp;2 Belmontez Settlement</t>
  </si>
  <si>
    <t>Colstrip 3&amp;4 Global Settemt</t>
  </si>
  <si>
    <t>Colstrip 3&amp;4 Ash Pond Settlement</t>
  </si>
  <si>
    <t>Colstrip 1&amp;2 Global Settlement</t>
  </si>
  <si>
    <t>Colstrip 1&amp;2 Ash Pond Settlement</t>
  </si>
  <si>
    <t>13 Months In-Service Balances: Average of Averages Ending</t>
  </si>
  <si>
    <t>Company</t>
  </si>
  <si>
    <t>Business Segment</t>
  </si>
  <si>
    <t>Amount in Thousands (000)</t>
  </si>
  <si>
    <t>Functional Class</t>
  </si>
  <si>
    <t>Depr Group</t>
  </si>
  <si>
    <t>Avg Of Avgs</t>
  </si>
  <si>
    <t>Steam Generation Plant</t>
  </si>
  <si>
    <t>E311 STM Str/Impv, Colstrip 1</t>
  </si>
  <si>
    <t>E311 STM Str/Impv, Colstrip 1-2 Com</t>
  </si>
  <si>
    <t>E311 STM Str/Impv, Colstrip 2</t>
  </si>
  <si>
    <t>E311 STM Str/Impv, Colstrip 3</t>
  </si>
  <si>
    <t>E311 STM Str/Impv, Colstrip 3-4 Com</t>
  </si>
  <si>
    <t>E311 STM Str/Impv, Colstrip 4</t>
  </si>
  <si>
    <t>E312 STM Boiler, Colstrip 1</t>
  </si>
  <si>
    <t>E312 STM Boiler, Colstrip 1-2 Com</t>
  </si>
  <si>
    <t>E312 STM Boiler, Colstrip 2</t>
  </si>
  <si>
    <t>E312 STM Boiler, Colstrip 3</t>
  </si>
  <si>
    <t>E312 STM Boiler, Colstrip 3-4 Com</t>
  </si>
  <si>
    <t>E312 STM Boiler, Colstrip 4</t>
  </si>
  <si>
    <t>E314 STM Turbogen, Colstrip 1</t>
  </si>
  <si>
    <t>E314 STM Turbogen, Colstrip 1-2 Com</t>
  </si>
  <si>
    <t>E314 STM Turbogen, Colstrip 2</t>
  </si>
  <si>
    <t>E314 STM Turbogen, Colstrip 3</t>
  </si>
  <si>
    <t>E314 STM Turbogen, Colstrip 3-4 Com</t>
  </si>
  <si>
    <t>E314 STM Turbogen, Colstrip 4</t>
  </si>
  <si>
    <t>E315 STM Accessory, Colstrip 1</t>
  </si>
  <si>
    <t>E315 STM Accessory, Colstrip 1-2 Cm</t>
  </si>
  <si>
    <t>E315 STM Accessory, Colstrip 2</t>
  </si>
  <si>
    <t>E315 STM Accessory, Colstrip 3</t>
  </si>
  <si>
    <t>E315 STM Accessory, Colstrip 3-4 Cm</t>
  </si>
  <si>
    <t>E315 STM Accessory, Colstrip 4</t>
  </si>
  <si>
    <t>E316 STM Misc, Colstrip 1</t>
  </si>
  <si>
    <t>E316 STM Misc, Colstrip 1-2 Com</t>
  </si>
  <si>
    <t>E316 STM Misc, Colstrip 1-4 Com</t>
  </si>
  <si>
    <t>E316 STM Misc, Colstrip 2</t>
  </si>
  <si>
    <t>E316 STM Misc, Colstrip 3</t>
  </si>
  <si>
    <t>E316 STM Misc, Colstrip 3-4 Com</t>
  </si>
  <si>
    <t>E316 STM Misc, Colstrip 4</t>
  </si>
  <si>
    <t>Functional Class Total:</t>
  </si>
  <si>
    <t>Business Segment Total:</t>
  </si>
  <si>
    <t>Puget Sound Energy Total :</t>
  </si>
  <si>
    <t>Page 1 of 1</t>
  </si>
  <si>
    <t>Depr - 1301 FC</t>
  </si>
  <si>
    <t>13 Months Reserve Balances: Average of Averages Ending</t>
  </si>
  <si>
    <t>Func Class Total:</t>
  </si>
  <si>
    <t>Acquisition Value 7/31/2010</t>
  </si>
  <si>
    <t>Acquisition Value 8/31/2010</t>
  </si>
  <si>
    <t>Acquisition Value 12/31/2010</t>
  </si>
  <si>
    <t>Acquisition Value 11/30/2010</t>
  </si>
  <si>
    <t>Acquisition Value 10/31/2010</t>
  </si>
  <si>
    <t>Acquisition Value 9/30/2010</t>
  </si>
  <si>
    <t>Accum. Deprec. 7/31/2010</t>
  </si>
  <si>
    <t>Accum. Deprec. 8/31/2010</t>
  </si>
  <si>
    <t>Accum. Deprec. 9/30/2010</t>
  </si>
  <si>
    <t>Accum. Deprec. 10/31/2010</t>
  </si>
  <si>
    <t>Accum. Deprec. 11/30/2010</t>
  </si>
  <si>
    <t>Accum. Deprec. 12/31/2010</t>
  </si>
  <si>
    <t>Deprec.  Expense 7/31/2010</t>
  </si>
  <si>
    <t>Deprec.  Expense 8/31/2010</t>
  </si>
  <si>
    <t>Deprec.  Expense 9/30/2010</t>
  </si>
  <si>
    <t>Deprec.  Expense 10/31/2010</t>
  </si>
  <si>
    <t>Deprec.  Expense 11/30/2010</t>
  </si>
  <si>
    <t>Deprec.  Expense 12/31/2010</t>
  </si>
  <si>
    <t>CURRENT</t>
  </si>
  <si>
    <t>DEPR EXPENSE IF</t>
  </si>
  <si>
    <t>INCREASE</t>
  </si>
  <si>
    <t>AMA ACCUM</t>
  </si>
  <si>
    <t>ACCOUNT</t>
  </si>
  <si>
    <t>DEPRECIATION</t>
  </si>
  <si>
    <t>OLD</t>
  </si>
  <si>
    <t xml:space="preserve">Difft % </t>
  </si>
  <si>
    <t>USED NEW RATES</t>
  </si>
  <si>
    <t>(DECREASE)</t>
  </si>
  <si>
    <t>DEPR / AMORT</t>
  </si>
  <si>
    <t>NUMBER</t>
  </si>
  <si>
    <t>EXPENSE AMOUNT</t>
  </si>
  <si>
    <t>RATE</t>
  </si>
  <si>
    <t>FOR ALL OF 2008</t>
  </si>
  <si>
    <t>ADJ.</t>
  </si>
  <si>
    <t>(b)</t>
  </si>
  <si>
    <t>(c)</t>
  </si>
  <si>
    <t xml:space="preserve">(d) = (c) / (b) </t>
  </si>
  <si>
    <t xml:space="preserve">(e) = (a) * (d) </t>
  </si>
  <si>
    <t>(f) = (e) - (a)</t>
  </si>
  <si>
    <t>(g) = 50% * (f)</t>
  </si>
  <si>
    <t>Colstrip Unit 1</t>
  </si>
  <si>
    <t>STEAM PRODUCTION PLANT</t>
  </si>
  <si>
    <t>STRUCTURES AND IMPROVEMENTS</t>
  </si>
  <si>
    <t>BOILER PLANT EQUIPMENT</t>
  </si>
  <si>
    <t>TURBOGENERATOR EQUIPMENT</t>
  </si>
  <si>
    <t>ACCESSORY ELECTRIC EQUIPMENT</t>
  </si>
  <si>
    <t>MISC. POWER PLANT EQUIPMENT</t>
  </si>
  <si>
    <t>Total Colstrip Unit 1</t>
  </si>
  <si>
    <t>Colstrip Unit 1-2 Common</t>
  </si>
  <si>
    <t>Total Colstrip Unit 1-2 Common</t>
  </si>
  <si>
    <t>Colstrip Unit 1-4 Common</t>
  </si>
  <si>
    <t>Total Colstrip Unit 1-4 Common</t>
  </si>
  <si>
    <t>Colstrip Unit 2</t>
  </si>
  <si>
    <t>Total Colstrip Unit 2</t>
  </si>
  <si>
    <t xml:space="preserve">    </t>
  </si>
  <si>
    <t>Colstrip Unit 3</t>
  </si>
  <si>
    <t>Total Colstrip Unit 3</t>
  </si>
  <si>
    <t>Colstrip Unit 3-4 Common</t>
  </si>
  <si>
    <t>Total Colstrip Unit 3-4 Common</t>
  </si>
  <si>
    <t>Colstrip Unit 4</t>
  </si>
  <si>
    <t>Total Colstrip Unit 4</t>
  </si>
  <si>
    <t>The following items are not being studied:</t>
  </si>
  <si>
    <t>Colstrip Unit 1-2 Common - ARC</t>
  </si>
  <si>
    <t>ASSET RETIREMENT OBLIGATION</t>
  </si>
  <si>
    <t>TOTAL COLSTRIP - INCLUDES ARC Amortization</t>
  </si>
  <si>
    <t>Notes:</t>
  </si>
  <si>
    <t>(1) There is an ARC associated with these FERC assets. Each month Property Accounting Dept. manually transfer depreciation expense related to ARC from E311 to E317.</t>
  </si>
  <si>
    <t>Since ARC is not being studied, then the depreciation rate remains the same. ARC is being amortized on straight line method.</t>
  </si>
  <si>
    <t>(Adjusted for Federal Tax) (Line 8 / (1 - 35%))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</si>
</sst>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0.000000"/>
    <numFmt numFmtId="167" formatCode="#,##0.00000_);\(#,##0.00000\)"/>
    <numFmt numFmtId="168" formatCode="#,##0;\(#,##0\)"/>
    <numFmt numFmtId="169" formatCode="#,##0.00000_);[Red]\(#,##0.00000\)"/>
    <numFmt numFmtId="170" formatCode="0.0000%"/>
    <numFmt numFmtId="171" formatCode="_(* #,##0.00000_);_(* \(#,##0.00000\);_(* &quot;-&quot;??_);_(@_)"/>
    <numFmt numFmtId="172" formatCode="_(* ###0_);_(* \(###0\);_(* &quot;-&quot;_);_(@_)"/>
    <numFmt numFmtId="173" formatCode="[$-409]mmm\-yy;@"/>
    <numFmt numFmtId="174" formatCode="_(&quot;$&quot;* #,##0_);_(&quot;$&quot;* \(#,##0\);_(&quot;$&quot;* &quot;-&quot;??_);_(@_)"/>
    <numFmt numFmtId="175" formatCode="&quot;$&quot;#,##0.00"/>
    <numFmt numFmtId="176" formatCode="_(* #,##0.0_);_(* \(#,##0.0\);_(* &quot;-&quot;_);_(@_)"/>
    <numFmt numFmtId="177" formatCode="dd\-mmm\-yy"/>
    <numFmt numFmtId="178" formatCode="#,##0.000_);\(#,##0.000\)"/>
    <numFmt numFmtId="179" formatCode="0.0000000"/>
    <numFmt numFmtId="180" formatCode="mm/dd/yy;@"/>
    <numFmt numFmtId="181" formatCode="#,##0.00_-;#,##0.00\-;&quot; &quot;"/>
    <numFmt numFmtId="182" formatCode="d\.mmm\.yy"/>
    <numFmt numFmtId="183" formatCode="#."/>
    <numFmt numFmtId="184" formatCode="_([$€-2]* #,##0.00_);_([$€-2]* \(#,##0.00\);_([$€-2]* &quot;-&quot;??_)"/>
    <numFmt numFmtId="185" formatCode="&quot;$&quot;#,##0;\-&quot;$&quot;#,##0"/>
    <numFmt numFmtId="186" formatCode="0000000"/>
    <numFmt numFmtId="187" formatCode="_(&quot;$&quot;* #,##0.0000_);_(&quot;$&quot;* \(#,##0.0000\);_(&quot;$&quot;* &quot;-&quot;????_);_(@_)"/>
    <numFmt numFmtId="188" formatCode="_(&quot;$&quot;* #,##0.000_);_(&quot;$&quot;* \(#,##0.000\);_(&quot;$&quot;* &quot;-&quot;??_);_(@_)"/>
    <numFmt numFmtId="189" formatCode="[$-409]d\-mmm\-yy;@"/>
    <numFmt numFmtId="190" formatCode="[$-409]dddd\,\ mmmm\ dd\,\ yyyy"/>
    <numFmt numFmtId="191" formatCode="[$-409]h:mm:ss\ AM/PM"/>
    <numFmt numFmtId="192" formatCode="0.00_);\(0.00\)"/>
    <numFmt numFmtId="193" formatCode="0_);\(0\)"/>
  </numFmts>
  <fonts count="92">
    <font>
      <sz val="10"/>
      <name val="Arial"/>
      <family val="0"/>
    </font>
    <font>
      <b/>
      <sz val="14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2"/>
      <color indexed="24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8"/>
      <name val="Arial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Helv"/>
      <family val="0"/>
    </font>
    <font>
      <sz val="10"/>
      <name val="Tms Rmn"/>
      <family val="0"/>
    </font>
    <font>
      <sz val="8"/>
      <name val="Helv"/>
      <family val="0"/>
    </font>
    <font>
      <sz val="10"/>
      <color indexed="18"/>
      <name val="Arial"/>
      <family val="2"/>
    </font>
    <font>
      <sz val="10"/>
      <color indexed="1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univers (E1)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color indexed="8"/>
      <name val="MS Sans Serif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  <family val="0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u val="single"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64">
    <xf numFmtId="166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79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16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79" fontId="0" fillId="0" borderId="0">
      <alignment horizontal="left" wrapText="1"/>
      <protection/>
    </xf>
    <xf numFmtId="16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0" fontId="0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6" fillId="0" borderId="0">
      <alignment/>
      <protection/>
    </xf>
    <xf numFmtId="0" fontId="7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4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7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74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7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7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7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7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7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74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74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7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75" fillId="24" borderId="0" applyNumberFormat="0" applyBorder="0" applyAlignment="0" applyProtection="0"/>
    <xf numFmtId="0" fontId="26" fillId="25" borderId="0" applyNumberFormat="0" applyBorder="0" applyAlignment="0" applyProtection="0"/>
    <xf numFmtId="0" fontId="75" fillId="26" borderId="0" applyNumberFormat="0" applyBorder="0" applyAlignment="0" applyProtection="0"/>
    <xf numFmtId="0" fontId="26" fillId="17" borderId="0" applyNumberFormat="0" applyBorder="0" applyAlignment="0" applyProtection="0"/>
    <xf numFmtId="0" fontId="75" fillId="27" borderId="0" applyNumberFormat="0" applyBorder="0" applyAlignment="0" applyProtection="0"/>
    <xf numFmtId="0" fontId="26" fillId="19" borderId="0" applyNumberFormat="0" applyBorder="0" applyAlignment="0" applyProtection="0"/>
    <xf numFmtId="0" fontId="75" fillId="28" borderId="0" applyNumberFormat="0" applyBorder="0" applyAlignment="0" applyProtection="0"/>
    <xf numFmtId="0" fontId="26" fillId="29" borderId="0" applyNumberFormat="0" applyBorder="0" applyAlignment="0" applyProtection="0"/>
    <xf numFmtId="0" fontId="75" fillId="30" borderId="0" applyNumberFormat="0" applyBorder="0" applyAlignment="0" applyProtection="0"/>
    <xf numFmtId="0" fontId="26" fillId="31" borderId="0" applyNumberFormat="0" applyBorder="0" applyAlignment="0" applyProtection="0"/>
    <xf numFmtId="0" fontId="75" fillId="32" borderId="0" applyNumberFormat="0" applyBorder="0" applyAlignment="0" applyProtection="0"/>
    <xf numFmtId="0" fontId="26" fillId="33" borderId="0" applyNumberFormat="0" applyBorder="0" applyAlignment="0" applyProtection="0"/>
    <xf numFmtId="0" fontId="7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7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7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7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29" borderId="0" applyNumberFormat="0" applyBorder="0" applyAlignment="0" applyProtection="0"/>
    <xf numFmtId="0" fontId="75" fillId="50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1" borderId="0" applyNumberFormat="0" applyBorder="0" applyAlignment="0" applyProtection="0"/>
    <xf numFmtId="0" fontId="7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41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76" fillId="55" borderId="0" applyNumberFormat="0" applyBorder="0" applyAlignment="0" applyProtection="0"/>
    <xf numFmtId="0" fontId="27" fillId="5" borderId="0" applyNumberFormat="0" applyBorder="0" applyAlignment="0" applyProtection="0"/>
    <xf numFmtId="182" fontId="53" fillId="0" borderId="0" applyFill="0" applyBorder="0" applyAlignment="0">
      <protection/>
    </xf>
    <xf numFmtId="0" fontId="77" fillId="56" borderId="1" applyNumberFormat="0" applyAlignment="0" applyProtection="0"/>
    <xf numFmtId="0" fontId="77" fillId="56" borderId="1" applyNumberFormat="0" applyAlignment="0" applyProtection="0"/>
    <xf numFmtId="0" fontId="28" fillId="57" borderId="2" applyNumberFormat="0" applyAlignment="0" applyProtection="0"/>
    <xf numFmtId="0" fontId="77" fillId="56" borderId="1" applyNumberFormat="0" applyAlignment="0" applyProtection="0"/>
    <xf numFmtId="0" fontId="78" fillId="58" borderId="3" applyNumberFormat="0" applyAlignment="0" applyProtection="0"/>
    <xf numFmtId="0" fontId="29" fillId="59" borderId="4" applyNumberFormat="0" applyAlignment="0" applyProtection="0"/>
    <xf numFmtId="41" fontId="0" fillId="57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0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3" fontId="56" fillId="0" borderId="0">
      <alignment/>
      <protection locked="0"/>
    </xf>
    <xf numFmtId="0" fontId="54" fillId="0" borderId="0">
      <alignment/>
      <protection/>
    </xf>
    <xf numFmtId="0" fontId="57" fillId="0" borderId="0" applyNumberFormat="0" applyAlignment="0">
      <protection/>
    </xf>
    <xf numFmtId="0" fontId="44" fillId="0" borderId="0" applyNumberFormat="0" applyAlignment="0">
      <protection/>
    </xf>
    <xf numFmtId="0" fontId="20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80" fillId="63" borderId="0" applyNumberFormat="0" applyBorder="0" applyAlignment="0" applyProtection="0"/>
    <xf numFmtId="0" fontId="31" fillId="7" borderId="0" applyNumberFormat="0" applyBorder="0" applyAlignment="0" applyProtection="0"/>
    <xf numFmtId="38" fontId="9" fillId="57" borderId="0" applyNumberFormat="0" applyBorder="0" applyAlignment="0" applyProtection="0"/>
    <xf numFmtId="38" fontId="9" fillId="57" borderId="0" applyNumberFormat="0" applyBorder="0" applyAlignment="0" applyProtection="0"/>
    <xf numFmtId="38" fontId="9" fillId="57" borderId="0" applyNumberFormat="0" applyBorder="0" applyAlignment="0" applyProtection="0"/>
    <xf numFmtId="38" fontId="9" fillId="57" borderId="0" applyNumberFormat="0" applyBorder="0" applyAlignment="0" applyProtection="0"/>
    <xf numFmtId="38" fontId="9" fillId="57" borderId="0" applyNumberFormat="0" applyBorder="0" applyAlignment="0" applyProtection="0"/>
    <xf numFmtId="0" fontId="46" fillId="0" borderId="5" applyNumberFormat="0" applyAlignment="0" applyProtection="0"/>
    <xf numFmtId="0" fontId="46" fillId="0" borderId="6">
      <alignment horizontal="left"/>
      <protection/>
    </xf>
    <xf numFmtId="0" fontId="14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32" fillId="0" borderId="8" applyNumberFormat="0" applyFill="0" applyAlignment="0" applyProtection="0"/>
    <xf numFmtId="0" fontId="8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33" fillId="0" borderId="10" applyNumberFormat="0" applyFill="0" applyAlignment="0" applyProtection="0"/>
    <xf numFmtId="0" fontId="82" fillId="0" borderId="9" applyNumberFormat="0" applyFill="0" applyAlignment="0" applyProtection="0"/>
    <xf numFmtId="0" fontId="83" fillId="0" borderId="11" applyNumberFormat="0" applyFill="0" applyAlignment="0" applyProtection="0"/>
    <xf numFmtId="0" fontId="34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17" fillId="0" borderId="0">
      <alignment/>
      <protection/>
    </xf>
    <xf numFmtId="40" fontId="17" fillId="0" borderId="0">
      <alignment/>
      <protection/>
    </xf>
    <xf numFmtId="0" fontId="10" fillId="0" borderId="0" applyNumberFormat="0" applyFill="0" applyBorder="0" applyAlignment="0" applyProtection="0"/>
    <xf numFmtId="0" fontId="84" fillId="64" borderId="1" applyNumberFormat="0" applyAlignment="0" applyProtection="0"/>
    <xf numFmtId="10" fontId="9" fillId="65" borderId="13" applyNumberFormat="0" applyBorder="0" applyAlignment="0" applyProtection="0"/>
    <xf numFmtId="10" fontId="9" fillId="65" borderId="13" applyNumberFormat="0" applyBorder="0" applyAlignment="0" applyProtection="0"/>
    <xf numFmtId="10" fontId="9" fillId="65" borderId="13" applyNumberFormat="0" applyBorder="0" applyAlignment="0" applyProtection="0"/>
    <xf numFmtId="10" fontId="9" fillId="65" borderId="13" applyNumberFormat="0" applyBorder="0" applyAlignment="0" applyProtection="0"/>
    <xf numFmtId="10" fontId="9" fillId="65" borderId="13" applyNumberFormat="0" applyBorder="0" applyAlignment="0" applyProtection="0"/>
    <xf numFmtId="0" fontId="35" fillId="13" borderId="2" applyNumberFormat="0" applyAlignment="0" applyProtection="0"/>
    <xf numFmtId="41" fontId="43" fillId="66" borderId="14">
      <alignment horizontal="left"/>
      <protection locked="0"/>
    </xf>
    <xf numFmtId="10" fontId="43" fillId="66" borderId="14">
      <alignment horizontal="right"/>
      <protection locked="0"/>
    </xf>
    <xf numFmtId="41" fontId="43" fillId="66" borderId="14">
      <alignment horizontal="left"/>
      <protection locked="0"/>
    </xf>
    <xf numFmtId="0" fontId="9" fillId="57" borderId="0">
      <alignment/>
      <protection/>
    </xf>
    <xf numFmtId="0" fontId="9" fillId="57" borderId="0">
      <alignment/>
      <protection/>
    </xf>
    <xf numFmtId="3" fontId="58" fillId="0" borderId="0" applyFill="0" applyBorder="0" applyAlignment="0" applyProtection="0"/>
    <xf numFmtId="0" fontId="85" fillId="0" borderId="15" applyNumberFormat="0" applyFill="0" applyAlignment="0" applyProtection="0"/>
    <xf numFmtId="0" fontId="36" fillId="0" borderId="16" applyNumberFormat="0" applyFill="0" applyAlignment="0" applyProtection="0"/>
    <xf numFmtId="44" fontId="12" fillId="0" borderId="17" applyNumberFormat="0" applyFont="0" applyAlignment="0">
      <protection/>
    </xf>
    <xf numFmtId="44" fontId="12" fillId="0" borderId="17" applyNumberFormat="0" applyFont="0" applyAlignment="0">
      <protection/>
    </xf>
    <xf numFmtId="44" fontId="12" fillId="0" borderId="17" applyNumberFormat="0" applyFont="0" applyAlignment="0">
      <protection/>
    </xf>
    <xf numFmtId="44" fontId="12" fillId="0" borderId="17" applyNumberFormat="0" applyFont="0" applyAlignment="0">
      <protection/>
    </xf>
    <xf numFmtId="44" fontId="12" fillId="0" borderId="17" applyNumberFormat="0" applyFont="0" applyAlignment="0">
      <protection/>
    </xf>
    <xf numFmtId="44" fontId="12" fillId="0" borderId="18" applyNumberFormat="0" applyFont="0" applyAlignment="0">
      <protection/>
    </xf>
    <xf numFmtId="44" fontId="12" fillId="0" borderId="18" applyNumberFormat="0" applyFont="0" applyAlignment="0">
      <protection/>
    </xf>
    <xf numFmtId="44" fontId="12" fillId="0" borderId="18" applyNumberFormat="0" applyFont="0" applyAlignment="0">
      <protection/>
    </xf>
    <xf numFmtId="44" fontId="12" fillId="0" borderId="18" applyNumberFormat="0" applyFont="0" applyAlignment="0">
      <protection/>
    </xf>
    <xf numFmtId="44" fontId="12" fillId="0" borderId="18" applyNumberFormat="0" applyFont="0" applyAlignment="0">
      <protection/>
    </xf>
    <xf numFmtId="0" fontId="86" fillId="67" borderId="0" applyNumberFormat="0" applyBorder="0" applyAlignment="0" applyProtection="0"/>
    <xf numFmtId="0" fontId="37" fillId="66" borderId="0" applyNumberFormat="0" applyBorder="0" applyAlignment="0" applyProtection="0"/>
    <xf numFmtId="37" fontId="59" fillId="0" borderId="0">
      <alignment/>
      <protection/>
    </xf>
    <xf numFmtId="167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6" fontId="6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22" fillId="0" borderId="0">
      <alignment horizontal="left" wrapText="1"/>
      <protection/>
    </xf>
    <xf numFmtId="185" fontId="22" fillId="0" borderId="0">
      <alignment horizontal="left" wrapText="1"/>
      <protection/>
    </xf>
    <xf numFmtId="185" fontId="22" fillId="0" borderId="0">
      <alignment horizontal="left" wrapText="1"/>
      <protection/>
    </xf>
    <xf numFmtId="185" fontId="22" fillId="0" borderId="0">
      <alignment horizontal="left" wrapText="1"/>
      <protection/>
    </xf>
    <xf numFmtId="185" fontId="22" fillId="0" borderId="0">
      <alignment horizontal="left" wrapText="1"/>
      <protection/>
    </xf>
    <xf numFmtId="0" fontId="7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166" fontId="22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1" fillId="0" borderId="0">
      <alignment/>
      <protection/>
    </xf>
    <xf numFmtId="0" fontId="0" fillId="0" borderId="0">
      <alignment/>
      <protection/>
    </xf>
    <xf numFmtId="0" fontId="0" fillId="68" borderId="19" applyNumberFormat="0" applyFont="0" applyAlignment="0" applyProtection="0"/>
    <xf numFmtId="0" fontId="25" fillId="69" borderId="20" applyNumberFormat="0" applyFont="0" applyAlignment="0" applyProtection="0"/>
    <xf numFmtId="0" fontId="25" fillId="69" borderId="20" applyNumberFormat="0" applyFont="0" applyAlignment="0" applyProtection="0"/>
    <xf numFmtId="0" fontId="25" fillId="69" borderId="20" applyNumberFormat="0" applyFont="0" applyAlignment="0" applyProtection="0"/>
    <xf numFmtId="0" fontId="25" fillId="68" borderId="19" applyNumberFormat="0" applyFont="0" applyAlignment="0" applyProtection="0"/>
    <xf numFmtId="0" fontId="25" fillId="69" borderId="20" applyNumberFormat="0" applyFont="0" applyAlignment="0" applyProtection="0"/>
    <xf numFmtId="0" fontId="25" fillId="69" borderId="20" applyNumberFormat="0" applyFont="0" applyAlignment="0" applyProtection="0"/>
    <xf numFmtId="0" fontId="25" fillId="69" borderId="20" applyNumberFormat="0" applyFont="0" applyAlignment="0" applyProtection="0"/>
    <xf numFmtId="0" fontId="25" fillId="69" borderId="20" applyNumberFormat="0" applyFont="0" applyAlignment="0" applyProtection="0"/>
    <xf numFmtId="0" fontId="25" fillId="69" borderId="20" applyNumberFormat="0" applyFont="0" applyAlignment="0" applyProtection="0"/>
    <xf numFmtId="0" fontId="25" fillId="69" borderId="20" applyNumberFormat="0" applyFont="0" applyAlignment="0" applyProtection="0"/>
    <xf numFmtId="0" fontId="25" fillId="69" borderId="20" applyNumberFormat="0" applyFont="0" applyAlignment="0" applyProtection="0"/>
    <xf numFmtId="0" fontId="25" fillId="69" borderId="20" applyNumberFormat="0" applyFont="0" applyAlignment="0" applyProtection="0"/>
    <xf numFmtId="0" fontId="87" fillId="56" borderId="21" applyNumberFormat="0" applyAlignment="0" applyProtection="0"/>
    <xf numFmtId="0" fontId="38" fillId="57" borderId="22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0" fillId="70" borderId="14">
      <alignment/>
      <protection/>
    </xf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61" fillId="0" borderId="23">
      <alignment horizontal="center"/>
      <protection/>
    </xf>
    <xf numFmtId="3" fontId="15" fillId="0" borderId="0" applyFont="0" applyFill="0" applyBorder="0" applyAlignment="0" applyProtection="0"/>
    <xf numFmtId="0" fontId="15" fillId="71" borderId="0" applyNumberFormat="0" applyFont="0" applyBorder="0" applyAlignment="0" applyProtection="0"/>
    <xf numFmtId="0" fontId="54" fillId="0" borderId="0">
      <alignment/>
      <protection/>
    </xf>
    <xf numFmtId="3" fontId="62" fillId="0" borderId="0" applyFill="0" applyBorder="0" applyAlignment="0" applyProtection="0"/>
    <xf numFmtId="0" fontId="63" fillId="0" borderId="0">
      <alignment/>
      <protection/>
    </xf>
    <xf numFmtId="3" fontId="62" fillId="0" borderId="0" applyFill="0" applyBorder="0" applyAlignment="0" applyProtection="0"/>
    <xf numFmtId="42" fontId="0" fillId="65" borderId="0">
      <alignment/>
      <protection/>
    </xf>
    <xf numFmtId="42" fontId="0" fillId="65" borderId="24">
      <alignment vertical="center"/>
      <protection/>
    </xf>
    <xf numFmtId="0" fontId="12" fillId="65" borderId="25" applyNumberFormat="0">
      <alignment horizontal="center" vertical="center" wrapText="1"/>
      <protection/>
    </xf>
    <xf numFmtId="0" fontId="12" fillId="65" borderId="25" applyNumberFormat="0">
      <alignment horizontal="center" vertical="center" wrapText="1"/>
      <protection/>
    </xf>
    <xf numFmtId="10" fontId="0" fillId="65" borderId="0">
      <alignment/>
      <protection/>
    </xf>
    <xf numFmtId="10" fontId="0" fillId="65" borderId="0">
      <alignment/>
      <protection/>
    </xf>
    <xf numFmtId="187" fontId="0" fillId="65" borderId="0">
      <alignment/>
      <protection/>
    </xf>
    <xf numFmtId="187" fontId="0" fillId="65" borderId="0">
      <alignment/>
      <protection/>
    </xf>
    <xf numFmtId="42" fontId="0" fillId="65" borderId="0">
      <alignment/>
      <protection/>
    </xf>
    <xf numFmtId="164" fontId="17" fillId="0" borderId="0" applyBorder="0" applyAlignment="0">
      <protection/>
    </xf>
    <xf numFmtId="42" fontId="0" fillId="65" borderId="26">
      <alignment horizontal="left"/>
      <protection/>
    </xf>
    <xf numFmtId="187" fontId="64" fillId="65" borderId="26">
      <alignment horizontal="left"/>
      <protection/>
    </xf>
    <xf numFmtId="164" fontId="17" fillId="0" borderId="0" applyBorder="0" applyAlignment="0">
      <protection/>
    </xf>
    <xf numFmtId="14" fontId="22" fillId="0" borderId="0" applyNumberFormat="0" applyFill="0" applyBorder="0" applyAlignment="0" applyProtection="0"/>
    <xf numFmtId="176" fontId="0" fillId="0" borderId="0" applyFont="0" applyFill="0" applyAlignment="0">
      <protection/>
    </xf>
    <xf numFmtId="176" fontId="0" fillId="0" borderId="0" applyFont="0" applyFill="0" applyAlignment="0">
      <protection/>
    </xf>
    <xf numFmtId="4" fontId="3" fillId="66" borderId="22" applyNumberFormat="0" applyProtection="0">
      <alignment vertical="center"/>
    </xf>
    <xf numFmtId="4" fontId="65" fillId="66" borderId="22" applyNumberFormat="0" applyProtection="0">
      <alignment vertical="center"/>
    </xf>
    <xf numFmtId="4" fontId="3" fillId="66" borderId="22" applyNumberFormat="0" applyProtection="0">
      <alignment horizontal="left" vertical="center" indent="1"/>
    </xf>
    <xf numFmtId="4" fontId="3" fillId="66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4" fontId="3" fillId="5" borderId="22" applyNumberFormat="0" applyProtection="0">
      <alignment horizontal="right" vertical="center"/>
    </xf>
    <xf numFmtId="4" fontId="3" fillId="17" borderId="22" applyNumberFormat="0" applyProtection="0">
      <alignment horizontal="right" vertical="center"/>
    </xf>
    <xf numFmtId="4" fontId="3" fillId="43" borderId="22" applyNumberFormat="0" applyProtection="0">
      <alignment horizontal="right" vertical="center"/>
    </xf>
    <xf numFmtId="4" fontId="3" fillId="23" borderId="22" applyNumberFormat="0" applyProtection="0">
      <alignment horizontal="right" vertical="center"/>
    </xf>
    <xf numFmtId="4" fontId="3" fillId="33" borderId="22" applyNumberFormat="0" applyProtection="0">
      <alignment horizontal="right" vertical="center"/>
    </xf>
    <xf numFmtId="4" fontId="3" fillId="54" borderId="22" applyNumberFormat="0" applyProtection="0">
      <alignment horizontal="right" vertical="center"/>
    </xf>
    <xf numFmtId="4" fontId="3" fillId="48" borderId="22" applyNumberFormat="0" applyProtection="0">
      <alignment horizontal="right" vertical="center"/>
    </xf>
    <xf numFmtId="4" fontId="3" fillId="72" borderId="22" applyNumberFormat="0" applyProtection="0">
      <alignment horizontal="right" vertical="center"/>
    </xf>
    <xf numFmtId="4" fontId="3" fillId="19" borderId="22" applyNumberFormat="0" applyProtection="0">
      <alignment horizontal="right" vertical="center"/>
    </xf>
    <xf numFmtId="4" fontId="7" fillId="73" borderId="22" applyNumberFormat="0" applyProtection="0">
      <alignment horizontal="left" vertical="center" indent="1"/>
    </xf>
    <xf numFmtId="4" fontId="3" fillId="74" borderId="27" applyNumberFormat="0" applyProtection="0">
      <alignment horizontal="left" vertical="center" indent="1"/>
    </xf>
    <xf numFmtId="4" fontId="66" fillId="75" borderId="0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4" fontId="3" fillId="74" borderId="22" applyNumberFormat="0" applyProtection="0">
      <alignment horizontal="left" vertical="center" indent="1"/>
    </xf>
    <xf numFmtId="4" fontId="3" fillId="76" borderId="22" applyNumberFormat="0" applyProtection="0">
      <alignment horizontal="left" vertical="center" indent="1"/>
    </xf>
    <xf numFmtId="0" fontId="0" fillId="76" borderId="22" applyNumberFormat="0" applyProtection="0">
      <alignment horizontal="left" vertical="center" indent="1"/>
    </xf>
    <xf numFmtId="0" fontId="0" fillId="76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9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57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0" fillId="65" borderId="13" applyNumberFormat="0">
      <alignment/>
      <protection locked="0"/>
    </xf>
    <xf numFmtId="4" fontId="3" fillId="69" borderId="22" applyNumberFormat="0" applyProtection="0">
      <alignment vertical="center"/>
    </xf>
    <xf numFmtId="4" fontId="65" fillId="69" borderId="22" applyNumberFormat="0" applyProtection="0">
      <alignment vertical="center"/>
    </xf>
    <xf numFmtId="4" fontId="3" fillId="69" borderId="22" applyNumberFormat="0" applyProtection="0">
      <alignment horizontal="left" vertical="center" indent="1"/>
    </xf>
    <xf numFmtId="4" fontId="3" fillId="69" borderId="22" applyNumberFormat="0" applyProtection="0">
      <alignment horizontal="left" vertical="center" indent="1"/>
    </xf>
    <xf numFmtId="4" fontId="3" fillId="74" borderId="22" applyNumberFormat="0" applyProtection="0">
      <alignment horizontal="right" vertical="center"/>
    </xf>
    <xf numFmtId="4" fontId="65" fillId="74" borderId="22" applyNumberFormat="0" applyProtection="0">
      <alignment horizontal="right" vertical="center"/>
    </xf>
    <xf numFmtId="0" fontId="0" fillId="3" borderId="22" applyNumberFormat="0" applyProtection="0">
      <alignment horizontal="left" vertical="center" indent="1"/>
    </xf>
    <xf numFmtId="0" fontId="0" fillId="3" borderId="22" applyNumberFormat="0" applyProtection="0">
      <alignment horizontal="left" vertical="center" indent="1"/>
    </xf>
    <xf numFmtId="0" fontId="67" fillId="0" borderId="0">
      <alignment/>
      <protection/>
    </xf>
    <xf numFmtId="4" fontId="4" fillId="74" borderId="22" applyNumberFormat="0" applyProtection="0">
      <alignment horizontal="right" vertical="center"/>
    </xf>
    <xf numFmtId="39" fontId="0" fillId="77" borderId="0">
      <alignment/>
      <protection/>
    </xf>
    <xf numFmtId="39" fontId="0" fillId="77" borderId="0">
      <alignment/>
      <protection/>
    </xf>
    <xf numFmtId="0" fontId="68" fillId="0" borderId="0" applyNumberFormat="0" applyFill="0" applyBorder="0" applyAlignment="0" applyProtection="0"/>
    <xf numFmtId="38" fontId="9" fillId="0" borderId="28">
      <alignment/>
      <protection/>
    </xf>
    <xf numFmtId="38" fontId="9" fillId="0" borderId="28">
      <alignment/>
      <protection/>
    </xf>
    <xf numFmtId="38" fontId="9" fillId="0" borderId="28">
      <alignment/>
      <protection/>
    </xf>
    <xf numFmtId="38" fontId="9" fillId="0" borderId="28">
      <alignment/>
      <protection/>
    </xf>
    <xf numFmtId="38" fontId="9" fillId="0" borderId="28">
      <alignment/>
      <protection/>
    </xf>
    <xf numFmtId="38" fontId="17" fillId="0" borderId="26">
      <alignment/>
      <protection/>
    </xf>
    <xf numFmtId="39" fontId="22" fillId="78" borderId="0">
      <alignment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88" fontId="0" fillId="0" borderId="0">
      <alignment horizontal="left" wrapText="1"/>
      <protection/>
    </xf>
    <xf numFmtId="189" fontId="0" fillId="0" borderId="0">
      <alignment horizontal="left" wrapText="1"/>
      <protection/>
    </xf>
    <xf numFmtId="40" fontId="69" fillId="0" borderId="0" applyBorder="0">
      <alignment horizontal="right"/>
      <protection/>
    </xf>
    <xf numFmtId="41" fontId="70" fillId="65" borderId="0">
      <alignment horizontal="left"/>
      <protection/>
    </xf>
    <xf numFmtId="0" fontId="8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71" fillId="65" borderId="0">
      <alignment horizontal="left" vertical="center"/>
      <protection/>
    </xf>
    <xf numFmtId="0" fontId="12" fillId="65" borderId="0">
      <alignment horizontal="left" wrapText="1"/>
      <protection/>
    </xf>
    <xf numFmtId="0" fontId="12" fillId="65" borderId="0">
      <alignment horizontal="left" wrapText="1"/>
      <protection/>
    </xf>
    <xf numFmtId="0" fontId="72" fillId="0" borderId="0">
      <alignment horizontal="left" vertical="center"/>
      <protection/>
    </xf>
    <xf numFmtId="0" fontId="14" fillId="0" borderId="29" applyNumberFormat="0" applyFont="0" applyFill="0" applyAlignment="0" applyProtection="0"/>
    <xf numFmtId="0" fontId="89" fillId="0" borderId="30" applyNumberFormat="0" applyFill="0" applyAlignment="0" applyProtection="0"/>
    <xf numFmtId="0" fontId="40" fillId="0" borderId="31" applyNumberFormat="0" applyFill="0" applyAlignment="0" applyProtection="0"/>
    <xf numFmtId="0" fontId="89" fillId="0" borderId="30" applyNumberFormat="0" applyFill="0" applyAlignment="0" applyProtection="0"/>
    <xf numFmtId="0" fontId="54" fillId="0" borderId="32">
      <alignment/>
      <protection/>
    </xf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85"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inden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41" fontId="3" fillId="0" borderId="0" xfId="1045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1" fontId="3" fillId="0" borderId="26" xfId="1045" applyNumberFormat="1" applyFont="1" applyFill="1" applyBorder="1" applyAlignment="1" applyProtection="1">
      <alignment/>
      <protection/>
    </xf>
    <xf numFmtId="166" fontId="0" fillId="0" borderId="0" xfId="0" applyFont="1" applyAlignment="1">
      <alignment horizontal="left" wrapText="1"/>
    </xf>
    <xf numFmtId="166" fontId="2" fillId="0" borderId="13" xfId="0" applyFont="1" applyFill="1" applyBorder="1" applyAlignment="1" applyProtection="1">
      <alignment horizontal="center" vertical="center" wrapText="1"/>
      <protection/>
    </xf>
    <xf numFmtId="166" fontId="3" fillId="0" borderId="0" xfId="0" applyFont="1" applyFill="1" applyBorder="1" applyAlignment="1">
      <alignment horizontal="center" vertical="center" wrapText="1"/>
    </xf>
    <xf numFmtId="166" fontId="3" fillId="0" borderId="0" xfId="0" applyFont="1" applyFill="1" applyBorder="1" applyAlignment="1" applyProtection="1">
      <alignment horizontal="left"/>
      <protection/>
    </xf>
    <xf numFmtId="0" fontId="0" fillId="0" borderId="0" xfId="1235">
      <alignment/>
      <protection/>
    </xf>
    <xf numFmtId="0" fontId="11" fillId="0" borderId="0" xfId="1235" applyFont="1">
      <alignment/>
      <protection/>
    </xf>
    <xf numFmtId="0" fontId="0" fillId="0" borderId="0" xfId="1235" applyAlignment="1">
      <alignment horizontal="centerContinuous"/>
      <protection/>
    </xf>
    <xf numFmtId="0" fontId="0" fillId="0" borderId="0" xfId="1235" applyAlignment="1">
      <alignment horizontal="center"/>
      <protection/>
    </xf>
    <xf numFmtId="0" fontId="0" fillId="0" borderId="26" xfId="1235" applyBorder="1" applyAlignment="1">
      <alignment horizontal="right"/>
      <protection/>
    </xf>
    <xf numFmtId="0" fontId="0" fillId="0" borderId="0" xfId="1235" applyBorder="1" applyAlignment="1">
      <alignment horizontal="right"/>
      <protection/>
    </xf>
    <xf numFmtId="0" fontId="0" fillId="0" borderId="25" xfId="1235" applyBorder="1" applyAlignment="1">
      <alignment horizontal="right"/>
      <protection/>
    </xf>
    <xf numFmtId="17" fontId="0" fillId="0" borderId="0" xfId="1235" applyNumberFormat="1" applyAlignment="1">
      <alignment horizontal="left"/>
      <protection/>
    </xf>
    <xf numFmtId="43" fontId="0" fillId="0" borderId="0" xfId="1045" applyAlignment="1">
      <alignment/>
    </xf>
    <xf numFmtId="43" fontId="0" fillId="0" borderId="0" xfId="1235" applyNumberFormat="1" applyBorder="1" applyAlignment="1">
      <alignment horizontal="right"/>
      <protection/>
    </xf>
    <xf numFmtId="17" fontId="0" fillId="0" borderId="0" xfId="1235" applyNumberFormat="1" applyBorder="1" applyAlignment="1">
      <alignment horizontal="center"/>
      <protection/>
    </xf>
    <xf numFmtId="17" fontId="0" fillId="0" borderId="0" xfId="1235" applyNumberFormat="1" applyAlignment="1">
      <alignment horizontal="center"/>
      <protection/>
    </xf>
    <xf numFmtId="44" fontId="0" fillId="0" borderId="0" xfId="1083" applyAlignment="1">
      <alignment/>
    </xf>
    <xf numFmtId="166" fontId="5" fillId="0" borderId="0" xfId="0" applyFont="1" applyFill="1" applyAlignment="1">
      <alignment/>
    </xf>
    <xf numFmtId="166" fontId="6" fillId="0" borderId="0" xfId="0" applyFont="1" applyFill="1" applyAlignment="1">
      <alignment horizontal="right"/>
    </xf>
    <xf numFmtId="166" fontId="13" fillId="0" borderId="0" xfId="0" applyFont="1" applyFill="1" applyAlignment="1">
      <alignment/>
    </xf>
    <xf numFmtId="166" fontId="6" fillId="0" borderId="33" xfId="0" applyFont="1" applyFill="1" applyBorder="1" applyAlignment="1">
      <alignment horizontal="right"/>
    </xf>
    <xf numFmtId="166" fontId="6" fillId="0" borderId="0" xfId="0" applyFont="1" applyFill="1" applyAlignment="1" applyProtection="1">
      <alignment horizontal="centerContinuous"/>
      <protection locked="0"/>
    </xf>
    <xf numFmtId="166" fontId="5" fillId="0" borderId="0" xfId="0" applyFont="1" applyFill="1" applyAlignment="1">
      <alignment horizontal="centerContinuous"/>
    </xf>
    <xf numFmtId="166" fontId="6" fillId="0" borderId="0" xfId="0" applyFont="1" applyFill="1" applyAlignment="1">
      <alignment horizontal="centerContinuous"/>
    </xf>
    <xf numFmtId="166" fontId="6" fillId="0" borderId="0" xfId="0" applyFont="1" applyFill="1" applyAlignment="1">
      <alignment horizontal="center"/>
    </xf>
    <xf numFmtId="166" fontId="5" fillId="0" borderId="0" xfId="0" applyFont="1" applyFill="1" applyAlignment="1">
      <alignment horizontal="center"/>
    </xf>
    <xf numFmtId="166" fontId="6" fillId="0" borderId="25" xfId="0" applyFont="1" applyFill="1" applyBorder="1" applyAlignment="1">
      <alignment horizontal="center"/>
    </xf>
    <xf numFmtId="166" fontId="6" fillId="0" borderId="25" xfId="0" applyFont="1" applyFill="1" applyBorder="1" applyAlignment="1">
      <alignment horizontal="left"/>
    </xf>
    <xf numFmtId="166" fontId="5" fillId="0" borderId="25" xfId="0" applyFont="1" applyFill="1" applyBorder="1" applyAlignment="1">
      <alignment horizontal="center"/>
    </xf>
    <xf numFmtId="166" fontId="5" fillId="0" borderId="0" xfId="0" applyFont="1" applyFill="1" applyAlignment="1">
      <alignment horizontal="fill"/>
    </xf>
    <xf numFmtId="10" fontId="5" fillId="0" borderId="0" xfId="0" applyNumberFormat="1" applyFont="1" applyFill="1" applyAlignment="1">
      <alignment/>
    </xf>
    <xf numFmtId="10" fontId="5" fillId="0" borderId="0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66" fontId="5" fillId="0" borderId="0" xfId="0" applyFont="1" applyFill="1" applyAlignment="1" applyProtection="1">
      <alignment/>
      <protection locked="0"/>
    </xf>
    <xf numFmtId="41" fontId="5" fillId="0" borderId="25" xfId="1045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" fontId="12" fillId="0" borderId="0" xfId="1235" applyNumberFormat="1" applyFont="1" applyFill="1" applyAlignment="1">
      <alignment horizontal="center"/>
      <protection/>
    </xf>
    <xf numFmtId="0" fontId="0" fillId="0" borderId="0" xfId="1235" applyFill="1">
      <alignment/>
      <protection/>
    </xf>
    <xf numFmtId="10" fontId="0" fillId="0" borderId="0" xfId="1254" applyNumberFormat="1" applyFont="1" applyAlignment="1">
      <alignment horizontal="left"/>
    </xf>
    <xf numFmtId="43" fontId="0" fillId="0" borderId="0" xfId="1045" applyFill="1" applyAlignment="1">
      <alignment/>
    </xf>
    <xf numFmtId="0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41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42" fontId="0" fillId="0" borderId="24" xfId="1083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1" fontId="0" fillId="0" borderId="0" xfId="1045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166" fontId="5" fillId="0" borderId="0" xfId="0" applyFont="1" applyAlignment="1">
      <alignment horizontal="left"/>
    </xf>
    <xf numFmtId="41" fontId="5" fillId="0" borderId="34" xfId="0" applyNumberFormat="1" applyFont="1" applyBorder="1" applyAlignment="1">
      <alignment horizontal="left"/>
    </xf>
    <xf numFmtId="41" fontId="5" fillId="0" borderId="35" xfId="0" applyNumberFormat="1" applyFont="1" applyBorder="1" applyAlignment="1">
      <alignment horizontal="left"/>
    </xf>
    <xf numFmtId="41" fontId="5" fillId="0" borderId="36" xfId="0" applyNumberFormat="1" applyFont="1" applyBorder="1" applyAlignment="1">
      <alignment horizontal="left"/>
    </xf>
    <xf numFmtId="173" fontId="6" fillId="0" borderId="37" xfId="0" applyNumberFormat="1" applyFont="1" applyBorder="1" applyAlignment="1">
      <alignment horizontal="center"/>
    </xf>
    <xf numFmtId="14" fontId="6" fillId="0" borderId="38" xfId="0" applyNumberFormat="1" applyFont="1" applyBorder="1" applyAlignment="1">
      <alignment horizontal="center"/>
    </xf>
    <xf numFmtId="41" fontId="6" fillId="0" borderId="35" xfId="0" applyNumberFormat="1" applyFont="1" applyBorder="1" applyAlignment="1">
      <alignment horizontal="left"/>
    </xf>
    <xf numFmtId="41" fontId="6" fillId="0" borderId="39" xfId="0" applyNumberFormat="1" applyFont="1" applyBorder="1" applyAlignment="1">
      <alignment horizontal="left"/>
    </xf>
    <xf numFmtId="43" fontId="12" fillId="0" borderId="0" xfId="1045" applyFont="1" applyAlignment="1">
      <alignment/>
    </xf>
    <xf numFmtId="43" fontId="12" fillId="0" borderId="25" xfId="1045" applyFont="1" applyBorder="1" applyAlignment="1">
      <alignment/>
    </xf>
    <xf numFmtId="17" fontId="0" fillId="0" borderId="0" xfId="1235" applyNumberFormat="1" applyFont="1" applyFill="1" applyAlignment="1">
      <alignment horizontal="center"/>
      <protection/>
    </xf>
    <xf numFmtId="43" fontId="0" fillId="0" borderId="0" xfId="1045" applyFont="1" applyFill="1" applyAlignment="1">
      <alignment/>
    </xf>
    <xf numFmtId="44" fontId="12" fillId="0" borderId="24" xfId="1045" applyNumberFormat="1" applyFont="1" applyBorder="1" applyAlignment="1">
      <alignment/>
    </xf>
    <xf numFmtId="166" fontId="6" fillId="0" borderId="0" xfId="0" applyFont="1" applyFill="1" applyAlignment="1">
      <alignment/>
    </xf>
    <xf numFmtId="37" fontId="7" fillId="0" borderId="40" xfId="1234" applyFont="1" applyFill="1" applyBorder="1" applyAlignment="1" applyProtection="1">
      <alignment horizontal="center" vertical="center" wrapText="1"/>
      <protection/>
    </xf>
    <xf numFmtId="37" fontId="7" fillId="0" borderId="41" xfId="1234" applyFont="1" applyFill="1" applyBorder="1" applyAlignment="1" applyProtection="1">
      <alignment horizontal="center" vertical="center" wrapText="1"/>
      <protection/>
    </xf>
    <xf numFmtId="177" fontId="7" fillId="0" borderId="13" xfId="1234" applyNumberFormat="1" applyFont="1" applyFill="1" applyBorder="1" applyAlignment="1" applyProtection="1">
      <alignment horizontal="center" vertical="center" wrapText="1"/>
      <protection/>
    </xf>
    <xf numFmtId="37" fontId="7" fillId="0" borderId="13" xfId="1234" applyFont="1" applyFill="1" applyBorder="1" applyAlignment="1" applyProtection="1">
      <alignment horizontal="center" vertical="center" wrapText="1"/>
      <protection/>
    </xf>
    <xf numFmtId="10" fontId="7" fillId="0" borderId="13" xfId="1234" applyNumberFormat="1" applyFont="1" applyFill="1" applyBorder="1" applyAlignment="1" applyProtection="1">
      <alignment horizontal="center" vertical="center" wrapText="1"/>
      <protection/>
    </xf>
    <xf numFmtId="37" fontId="7" fillId="0" borderId="6" xfId="1234" applyFont="1" applyFill="1" applyBorder="1">
      <alignment/>
      <protection/>
    </xf>
    <xf numFmtId="37" fontId="7" fillId="0" borderId="6" xfId="1234" applyFont="1" applyFill="1" applyBorder="1" applyAlignment="1">
      <alignment horizontal="center" vertical="center" wrapText="1"/>
      <protection/>
    </xf>
    <xf numFmtId="37" fontId="3" fillId="0" borderId="0" xfId="1234" applyFont="1" applyFill="1" applyBorder="1" applyAlignment="1" applyProtection="1">
      <alignment horizontal="left" vertical="center" wrapText="1"/>
      <protection/>
    </xf>
    <xf numFmtId="37" fontId="3" fillId="0" borderId="0" xfId="1234" applyFont="1" applyFill="1" applyBorder="1" applyAlignment="1" applyProtection="1">
      <alignment horizontal="center" vertical="center" wrapText="1"/>
      <protection/>
    </xf>
    <xf numFmtId="41" fontId="3" fillId="0" borderId="0" xfId="1067" applyNumberFormat="1" applyFont="1" applyFill="1" applyBorder="1" applyAlignment="1" applyProtection="1">
      <alignment vertical="center" wrapText="1"/>
      <protection/>
    </xf>
    <xf numFmtId="41" fontId="3" fillId="0" borderId="0" xfId="1067" applyNumberFormat="1" applyFont="1" applyFill="1" applyBorder="1" applyAlignment="1" applyProtection="1">
      <alignment horizontal="center" vertical="center" wrapText="1"/>
      <protection/>
    </xf>
    <xf numFmtId="10" fontId="3" fillId="0" borderId="0" xfId="1254" applyNumberFormat="1" applyFont="1" applyFill="1" applyBorder="1" applyAlignment="1" applyProtection="1">
      <alignment horizontal="center" vertical="center" wrapText="1"/>
      <protection/>
    </xf>
    <xf numFmtId="37" fontId="3" fillId="0" borderId="0" xfId="1234" applyFont="1" applyFill="1" applyBorder="1" applyAlignment="1">
      <alignment horizontal="center" vertical="center" wrapText="1"/>
      <protection/>
    </xf>
    <xf numFmtId="37" fontId="3" fillId="0" borderId="0" xfId="1234" applyFont="1" applyFill="1" applyBorder="1" applyAlignment="1" applyProtection="1">
      <alignment horizontal="left"/>
      <protection/>
    </xf>
    <xf numFmtId="37" fontId="3" fillId="0" borderId="0" xfId="1234" applyFont="1" applyFill="1" applyBorder="1" applyProtection="1">
      <alignment/>
      <protection/>
    </xf>
    <xf numFmtId="41" fontId="3" fillId="0" borderId="0" xfId="1067" applyNumberFormat="1" applyFont="1" applyFill="1" applyBorder="1" applyAlignment="1" applyProtection="1">
      <alignment/>
      <protection/>
    </xf>
    <xf numFmtId="41" fontId="3" fillId="0" borderId="0" xfId="1067" applyNumberFormat="1" applyFont="1" applyFill="1" applyBorder="1" applyAlignment="1" applyProtection="1">
      <alignment/>
      <protection/>
    </xf>
    <xf numFmtId="37" fontId="3" fillId="0" borderId="0" xfId="1234" applyFont="1" applyFill="1" applyBorder="1">
      <alignment/>
      <protection/>
    </xf>
    <xf numFmtId="37" fontId="3" fillId="0" borderId="0" xfId="1234" applyFont="1" applyFill="1" applyBorder="1" applyAlignment="1" applyProtection="1">
      <alignment horizontal="right"/>
      <protection/>
    </xf>
    <xf numFmtId="41" fontId="3" fillId="0" borderId="26" xfId="1067" applyNumberFormat="1" applyFont="1" applyFill="1" applyBorder="1" applyAlignment="1" applyProtection="1">
      <alignment/>
      <protection/>
    </xf>
    <xf numFmtId="37" fontId="0" fillId="0" borderId="0" xfId="1234" applyFont="1" applyFill="1" applyAlignment="1">
      <alignment horizontal="left"/>
      <protection/>
    </xf>
    <xf numFmtId="37" fontId="0" fillId="0" borderId="0" xfId="1234" applyFont="1" applyFill="1" applyAlignment="1">
      <alignment horizontal="right"/>
      <protection/>
    </xf>
    <xf numFmtId="37" fontId="3" fillId="0" borderId="0" xfId="1234" applyFont="1" applyFill="1" applyAlignment="1">
      <alignment horizontal="right"/>
      <protection/>
    </xf>
    <xf numFmtId="37" fontId="0" fillId="0" borderId="0" xfId="1234" applyFont="1" applyFill="1">
      <alignment/>
      <protection/>
    </xf>
    <xf numFmtId="37" fontId="3" fillId="0" borderId="0" xfId="1234" applyNumberFormat="1" applyFont="1" applyFill="1" applyBorder="1" applyProtection="1">
      <alignment/>
      <protection/>
    </xf>
    <xf numFmtId="37" fontId="0" fillId="0" borderId="0" xfId="1045" applyNumberFormat="1" applyFont="1" applyFill="1" applyAlignment="1">
      <alignment horizontal="right"/>
    </xf>
    <xf numFmtId="37" fontId="0" fillId="0" borderId="0" xfId="1234" applyNumberFormat="1" applyFont="1" applyFill="1">
      <alignment/>
      <protection/>
    </xf>
    <xf numFmtId="37" fontId="0" fillId="0" borderId="0" xfId="1234" applyFont="1" applyFill="1" applyAlignment="1">
      <alignment horizontal="center"/>
      <protection/>
    </xf>
    <xf numFmtId="10" fontId="0" fillId="0" borderId="0" xfId="1234" applyNumberFormat="1" applyFont="1" applyFill="1">
      <alignment/>
      <protection/>
    </xf>
    <xf numFmtId="37" fontId="3" fillId="0" borderId="0" xfId="1234" applyFont="1" applyFill="1" applyAlignment="1">
      <alignment horizontal="left"/>
      <protection/>
    </xf>
    <xf numFmtId="37" fontId="3" fillId="0" borderId="0" xfId="1234" applyFont="1" applyFill="1">
      <alignment/>
      <protection/>
    </xf>
    <xf numFmtId="37" fontId="3" fillId="0" borderId="0" xfId="1234" applyFont="1" applyFill="1" applyAlignment="1">
      <alignment horizontal="center"/>
      <protection/>
    </xf>
    <xf numFmtId="10" fontId="3" fillId="0" borderId="0" xfId="1234" applyNumberFormat="1" applyFont="1" applyFill="1">
      <alignment/>
      <protection/>
    </xf>
    <xf numFmtId="37" fontId="3" fillId="15" borderId="0" xfId="1234" applyFont="1" applyFill="1" applyAlignment="1">
      <alignment horizontal="right"/>
      <protection/>
    </xf>
    <xf numFmtId="43" fontId="0" fillId="0" borderId="0" xfId="1045" applyFont="1" applyFill="1" applyAlignment="1">
      <alignment horizontal="right"/>
    </xf>
    <xf numFmtId="37" fontId="0" fillId="0" borderId="25" xfId="1234" applyFont="1" applyFill="1" applyBorder="1" applyAlignment="1">
      <alignment horizontal="right"/>
      <protection/>
    </xf>
    <xf numFmtId="37" fontId="3" fillId="0" borderId="25" xfId="1234" applyFont="1" applyFill="1" applyBorder="1" applyAlignment="1">
      <alignment horizontal="right"/>
      <protection/>
    </xf>
    <xf numFmtId="0" fontId="5" fillId="0" borderId="0" xfId="1231" applyFont="1">
      <alignment/>
      <protection/>
    </xf>
    <xf numFmtId="0" fontId="6" fillId="0" borderId="42" xfId="1231" applyFont="1" applyBorder="1" applyAlignment="1">
      <alignment horizontal="right"/>
      <protection/>
    </xf>
    <xf numFmtId="0" fontId="0" fillId="0" borderId="0" xfId="1231">
      <alignment/>
      <protection/>
    </xf>
    <xf numFmtId="0" fontId="6" fillId="0" borderId="0" xfId="1231" applyFont="1">
      <alignment/>
      <protection/>
    </xf>
    <xf numFmtId="0" fontId="6" fillId="0" borderId="0" xfId="1231" applyFont="1" applyFill="1" applyBorder="1" applyAlignment="1">
      <alignment horizontal="right"/>
      <protection/>
    </xf>
    <xf numFmtId="0" fontId="6" fillId="0" borderId="0" xfId="1231" applyFont="1" applyAlignment="1" applyProtection="1">
      <alignment horizontal="centerContinuous"/>
      <protection locked="0"/>
    </xf>
    <xf numFmtId="0" fontId="6" fillId="0" borderId="0" xfId="1231" applyFont="1" applyAlignment="1">
      <alignment horizontal="centerContinuous"/>
      <protection/>
    </xf>
    <xf numFmtId="15" fontId="6" fillId="0" borderId="0" xfId="1231" applyNumberFormat="1" applyFont="1" applyAlignment="1">
      <alignment horizontal="centerContinuous"/>
      <protection/>
    </xf>
    <xf numFmtId="18" fontId="6" fillId="0" borderId="0" xfId="1231" applyNumberFormat="1" applyFont="1" applyAlignment="1">
      <alignment horizontal="centerContinuous"/>
      <protection/>
    </xf>
    <xf numFmtId="0" fontId="6" fillId="0" borderId="0" xfId="1231" applyFont="1" applyProtection="1">
      <alignment/>
      <protection locked="0"/>
    </xf>
    <xf numFmtId="0" fontId="6" fillId="0" borderId="0" xfId="1231" applyFont="1" applyAlignment="1" applyProtection="1">
      <alignment horizontal="center"/>
      <protection locked="0"/>
    </xf>
    <xf numFmtId="0" fontId="6" fillId="0" borderId="0" xfId="1231" applyFont="1" applyAlignment="1">
      <alignment horizontal="center"/>
      <protection/>
    </xf>
    <xf numFmtId="0" fontId="6" fillId="0" borderId="25" xfId="1231" applyFont="1" applyBorder="1" applyAlignment="1" applyProtection="1">
      <alignment horizontal="center"/>
      <protection locked="0"/>
    </xf>
    <xf numFmtId="0" fontId="6" fillId="0" borderId="25" xfId="1231" applyFont="1" applyBorder="1" applyProtection="1">
      <alignment/>
      <protection locked="0"/>
    </xf>
    <xf numFmtId="0" fontId="6" fillId="0" borderId="25" xfId="1231" applyFont="1" applyBorder="1" applyAlignment="1">
      <alignment horizontal="center"/>
      <protection/>
    </xf>
    <xf numFmtId="0" fontId="5" fillId="0" borderId="0" xfId="1231" applyFont="1" applyAlignment="1">
      <alignment horizontal="center"/>
      <protection/>
    </xf>
    <xf numFmtId="0" fontId="5" fillId="0" borderId="0" xfId="1231" applyFont="1" applyBorder="1">
      <alignment/>
      <protection/>
    </xf>
    <xf numFmtId="0" fontId="5" fillId="0" borderId="0" xfId="1231" applyFont="1" applyBorder="1" applyAlignment="1">
      <alignment horizontal="right"/>
      <protection/>
    </xf>
    <xf numFmtId="0" fontId="5" fillId="0" borderId="0" xfId="1231" applyFont="1" applyBorder="1" applyAlignment="1">
      <alignment horizontal="center"/>
      <protection/>
    </xf>
    <xf numFmtId="37" fontId="5" fillId="0" borderId="0" xfId="1231" applyNumberFormat="1" applyFont="1">
      <alignment/>
      <protection/>
    </xf>
    <xf numFmtId="37" fontId="5" fillId="0" borderId="0" xfId="1231" applyNumberFormat="1" applyFont="1" applyBorder="1">
      <alignment/>
      <protection/>
    </xf>
    <xf numFmtId="168" fontId="5" fillId="0" borderId="0" xfId="1231" applyNumberFormat="1" applyFont="1" applyAlignment="1">
      <alignment vertical="center"/>
      <protection/>
    </xf>
    <xf numFmtId="0" fontId="5" fillId="0" borderId="0" xfId="1231" applyFont="1" applyAlignment="1">
      <alignment vertical="center"/>
      <protection/>
    </xf>
    <xf numFmtId="168" fontId="5" fillId="0" borderId="0" xfId="1231" applyNumberFormat="1" applyFont="1">
      <alignment/>
      <protection/>
    </xf>
    <xf numFmtId="0" fontId="9" fillId="0" borderId="0" xfId="1231" applyFont="1">
      <alignment/>
      <protection/>
    </xf>
    <xf numFmtId="0" fontId="0" fillId="0" borderId="0" xfId="1232">
      <alignment/>
      <protection/>
    </xf>
    <xf numFmtId="41" fontId="3" fillId="0" borderId="25" xfId="1067" applyNumberFormat="1" applyFont="1" applyFill="1" applyBorder="1" applyAlignment="1" applyProtection="1">
      <alignment/>
      <protection/>
    </xf>
    <xf numFmtId="0" fontId="12" fillId="0" borderId="43" xfId="0" applyNumberFormat="1" applyFont="1" applyFill="1" applyBorder="1" applyAlignment="1">
      <alignment horizontal="center"/>
    </xf>
    <xf numFmtId="17" fontId="12" fillId="0" borderId="43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left"/>
    </xf>
    <xf numFmtId="166" fontId="0" fillId="0" borderId="44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6" fontId="0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Border="1" applyAlignment="1">
      <alignment/>
    </xf>
    <xf numFmtId="0" fontId="12" fillId="0" borderId="0" xfId="0" applyNumberFormat="1" applyFont="1" applyFill="1" applyAlignment="1">
      <alignment horizontal="right"/>
    </xf>
    <xf numFmtId="41" fontId="12" fillId="0" borderId="0" xfId="0" applyNumberFormat="1" applyFont="1" applyAlignment="1">
      <alignment horizontal="right"/>
    </xf>
    <xf numFmtId="166" fontId="0" fillId="0" borderId="0" xfId="0" applyNumberFormat="1" applyFont="1" applyFill="1" applyBorder="1" applyAlignment="1">
      <alignment horizontal="left" wrapText="1"/>
    </xf>
    <xf numFmtId="166" fontId="6" fillId="0" borderId="0" xfId="0" applyFont="1" applyAlignment="1">
      <alignment horizontal="centerContinuous"/>
    </xf>
    <xf numFmtId="37" fontId="3" fillId="19" borderId="0" xfId="1234" applyFont="1" applyFill="1" applyBorder="1">
      <alignment/>
      <protection/>
    </xf>
    <xf numFmtId="2" fontId="0" fillId="0" borderId="0" xfId="0" applyNumberFormat="1" applyFont="1" applyAlignment="1">
      <alignment horizontal="left" wrapText="1"/>
    </xf>
    <xf numFmtId="44" fontId="5" fillId="0" borderId="0" xfId="1083" applyFont="1" applyFill="1" applyAlignment="1">
      <alignment/>
    </xf>
    <xf numFmtId="43" fontId="0" fillId="0" borderId="0" xfId="1045" applyFont="1" applyFill="1" applyBorder="1" applyAlignment="1">
      <alignment/>
    </xf>
    <xf numFmtId="180" fontId="0" fillId="0" borderId="0" xfId="0" applyNumberFormat="1" applyFont="1" applyAlignment="1">
      <alignment horizontal="left" wrapText="1"/>
    </xf>
    <xf numFmtId="37" fontId="3" fillId="7" borderId="0" xfId="1234" applyFont="1" applyFill="1" applyBorder="1" applyAlignment="1" applyProtection="1">
      <alignment horizontal="left"/>
      <protection/>
    </xf>
    <xf numFmtId="37" fontId="3" fillId="7" borderId="0" xfId="1234" applyFont="1" applyFill="1" applyBorder="1" applyProtection="1">
      <alignment/>
      <protection/>
    </xf>
    <xf numFmtId="41" fontId="3" fillId="7" borderId="0" xfId="1067" applyNumberFormat="1" applyFont="1" applyFill="1" applyBorder="1" applyAlignment="1" applyProtection="1">
      <alignment/>
      <protection/>
    </xf>
    <xf numFmtId="164" fontId="0" fillId="7" borderId="0" xfId="1045" applyNumberFormat="1" applyFill="1" applyAlignment="1">
      <alignment horizontal="left" wrapText="1"/>
    </xf>
    <xf numFmtId="0" fontId="23" fillId="7" borderId="0" xfId="0" applyNumberFormat="1" applyFont="1" applyFill="1" applyAlignment="1">
      <alignment/>
    </xf>
    <xf numFmtId="37" fontId="3" fillId="7" borderId="0" xfId="1234" applyFont="1" applyFill="1" applyBorder="1">
      <alignment/>
      <protection/>
    </xf>
    <xf numFmtId="164" fontId="0" fillId="0" borderId="0" xfId="1045" applyNumberFormat="1" applyFont="1" applyFill="1" applyAlignment="1">
      <alignment/>
    </xf>
    <xf numFmtId="37" fontId="0" fillId="7" borderId="0" xfId="1234" applyFont="1" applyFill="1">
      <alignment/>
      <protection/>
    </xf>
    <xf numFmtId="37" fontId="3" fillId="7" borderId="25" xfId="1234" applyFont="1" applyFill="1" applyBorder="1">
      <alignment/>
      <protection/>
    </xf>
    <xf numFmtId="164" fontId="0" fillId="7" borderId="0" xfId="1045" applyNumberFormat="1" applyFont="1" applyFill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169" fontId="5" fillId="0" borderId="25" xfId="1083" applyNumberFormat="1" applyFont="1" applyFill="1" applyBorder="1" applyAlignment="1" applyProtection="1">
      <alignment/>
      <protection locked="0"/>
    </xf>
    <xf numFmtId="37" fontId="7" fillId="0" borderId="6" xfId="1234" applyFont="1" applyFill="1" applyBorder="1" applyAlignment="1" applyProtection="1">
      <alignment horizontal="center" vertical="center" wrapText="1"/>
      <protection/>
    </xf>
    <xf numFmtId="37" fontId="3" fillId="0" borderId="0" xfId="1234" applyFont="1" applyFill="1" applyBorder="1" applyAlignment="1" applyProtection="1">
      <alignment horizontal="center"/>
      <protection/>
    </xf>
    <xf numFmtId="37" fontId="0" fillId="0" borderId="0" xfId="1234" applyNumberFormat="1" applyFont="1" applyFill="1" applyAlignment="1">
      <alignment horizontal="center"/>
      <protection/>
    </xf>
    <xf numFmtId="43" fontId="0" fillId="0" borderId="0" xfId="1045" applyFont="1" applyBorder="1" applyAlignment="1">
      <alignment/>
    </xf>
    <xf numFmtId="37" fontId="3" fillId="0" borderId="40" xfId="1234" applyFont="1" applyFill="1" applyBorder="1">
      <alignment/>
      <protection/>
    </xf>
    <xf numFmtId="37" fontId="7" fillId="0" borderId="0" xfId="1234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Border="1" applyAlignment="1">
      <alignment/>
    </xf>
    <xf numFmtId="0" fontId="0" fillId="0" borderId="0" xfId="1233">
      <alignment/>
      <protection/>
    </xf>
    <xf numFmtId="37" fontId="0" fillId="0" borderId="0" xfId="1234" applyFont="1" applyFill="1" applyBorder="1">
      <alignment/>
      <protection/>
    </xf>
    <xf numFmtId="3" fontId="0" fillId="0" borderId="0" xfId="0" applyNumberFormat="1" applyFill="1" applyBorder="1" applyAlignment="1">
      <alignment horizontal="right"/>
    </xf>
    <xf numFmtId="0" fontId="23" fillId="0" borderId="0" xfId="0" applyNumberFormat="1" applyFont="1" applyFill="1" applyAlignment="1">
      <alignment/>
    </xf>
    <xf numFmtId="3" fontId="0" fillId="0" borderId="25" xfId="0" applyNumberFormat="1" applyFill="1" applyBorder="1" applyAlignment="1">
      <alignment horizontal="right" wrapText="1"/>
    </xf>
    <xf numFmtId="3" fontId="0" fillId="0" borderId="25" xfId="0" applyNumberFormat="1" applyFill="1" applyBorder="1" applyAlignment="1">
      <alignment horizontal="right"/>
    </xf>
    <xf numFmtId="41" fontId="3" fillId="0" borderId="26" xfId="1067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>
      <alignment horizontal="left" wrapText="1"/>
    </xf>
    <xf numFmtId="0" fontId="0" fillId="0" borderId="0" xfId="1232" applyFont="1" applyFill="1">
      <alignment/>
      <protection/>
    </xf>
    <xf numFmtId="3" fontId="3" fillId="0" borderId="25" xfId="1045" applyNumberFormat="1" applyFont="1" applyFill="1" applyBorder="1" applyAlignment="1" applyProtection="1">
      <alignment/>
      <protection/>
    </xf>
    <xf numFmtId="3" fontId="3" fillId="0" borderId="25" xfId="1067" applyNumberFormat="1" applyFont="1" applyFill="1" applyBorder="1" applyAlignment="1" applyProtection="1">
      <alignment/>
      <protection/>
    </xf>
    <xf numFmtId="0" fontId="0" fillId="0" borderId="0" xfId="1232" applyFill="1">
      <alignment/>
      <protection/>
    </xf>
    <xf numFmtId="49" fontId="0" fillId="0" borderId="0" xfId="0" applyNumberFormat="1" applyFont="1" applyFill="1" applyBorder="1" applyAlignment="1">
      <alignment/>
    </xf>
    <xf numFmtId="166" fontId="0" fillId="0" borderId="0" xfId="0" applyFont="1" applyFill="1" applyBorder="1" applyAlignment="1">
      <alignment horizontal="left" wrapText="1"/>
    </xf>
    <xf numFmtId="0" fontId="12" fillId="0" borderId="0" xfId="0" applyNumberFormat="1" applyFont="1" applyFill="1" applyAlignment="1" quotePrefix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 horizontal="center" wrapText="1"/>
    </xf>
    <xf numFmtId="43" fontId="12" fillId="0" borderId="45" xfId="0" applyNumberFormat="1" applyFont="1" applyFill="1" applyBorder="1" applyAlignment="1">
      <alignment/>
    </xf>
    <xf numFmtId="41" fontId="0" fillId="0" borderId="44" xfId="0" applyNumberFormat="1" applyFill="1" applyBorder="1" applyAlignment="1">
      <alignment/>
    </xf>
    <xf numFmtId="41" fontId="12" fillId="0" borderId="44" xfId="1045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12" fillId="0" borderId="0" xfId="1045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41" fontId="0" fillId="0" borderId="13" xfId="0" applyNumberFormat="1" applyFill="1" applyBorder="1" applyAlignment="1">
      <alignment/>
    </xf>
    <xf numFmtId="41" fontId="0" fillId="0" borderId="40" xfId="0" applyNumberFormat="1" applyFill="1" applyBorder="1" applyAlignment="1">
      <alignment/>
    </xf>
    <xf numFmtId="41" fontId="12" fillId="0" borderId="46" xfId="0" applyNumberFormat="1" applyFont="1" applyFill="1" applyBorder="1" applyAlignment="1">
      <alignment/>
    </xf>
    <xf numFmtId="10" fontId="12" fillId="0" borderId="47" xfId="0" applyNumberFormat="1" applyFont="1" applyFill="1" applyBorder="1" applyAlignment="1">
      <alignment/>
    </xf>
    <xf numFmtId="41" fontId="12" fillId="0" borderId="47" xfId="0" applyNumberFormat="1" applyFont="1" applyFill="1" applyBorder="1" applyAlignment="1">
      <alignment/>
    </xf>
    <xf numFmtId="166" fontId="19" fillId="0" borderId="0" xfId="0" applyFont="1" applyFill="1" applyAlignment="1">
      <alignment horizontal="left"/>
    </xf>
    <xf numFmtId="37" fontId="18" fillId="0" borderId="0" xfId="0" applyNumberFormat="1" applyFont="1" applyFill="1" applyAlignment="1">
      <alignment horizontal="left"/>
    </xf>
    <xf numFmtId="166" fontId="6" fillId="0" borderId="0" xfId="0" applyFont="1" applyFill="1" applyAlignment="1">
      <alignment horizontal="left"/>
    </xf>
    <xf numFmtId="37" fontId="5" fillId="0" borderId="0" xfId="0" applyNumberFormat="1" applyFont="1" applyFill="1" applyAlignment="1">
      <alignment horizontal="left"/>
    </xf>
    <xf numFmtId="166" fontId="19" fillId="0" borderId="48" xfId="0" applyFont="1" applyFill="1" applyBorder="1" applyAlignment="1">
      <alignment horizontal="center"/>
    </xf>
    <xf numFmtId="37" fontId="18" fillId="0" borderId="49" xfId="0" applyNumberFormat="1" applyFont="1" applyFill="1" applyBorder="1" applyAlignment="1">
      <alignment horizontal="center"/>
    </xf>
    <xf numFmtId="166" fontId="6" fillId="0" borderId="50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left"/>
    </xf>
    <xf numFmtId="166" fontId="6" fillId="0" borderId="51" xfId="0" applyFont="1" applyFill="1" applyBorder="1" applyAlignment="1">
      <alignment horizontal="left"/>
    </xf>
    <xf numFmtId="41" fontId="5" fillId="0" borderId="23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/>
    </xf>
    <xf numFmtId="0" fontId="0" fillId="0" borderId="25" xfId="1235" applyBorder="1" applyAlignment="1">
      <alignment horizontal="center"/>
      <protection/>
    </xf>
    <xf numFmtId="41" fontId="3" fillId="0" borderId="0" xfId="1234" applyNumberFormat="1" applyFont="1" applyFill="1" applyBorder="1">
      <alignment/>
      <protection/>
    </xf>
    <xf numFmtId="41" fontId="0" fillId="0" borderId="0" xfId="1234" applyNumberFormat="1" applyFont="1" applyFill="1" applyAlignment="1">
      <alignment horizontal="right"/>
      <protection/>
    </xf>
    <xf numFmtId="41" fontId="3" fillId="0" borderId="0" xfId="1234" applyNumberFormat="1" applyFont="1" applyFill="1" applyAlignment="1">
      <alignment horizontal="right"/>
      <protection/>
    </xf>
    <xf numFmtId="41" fontId="0" fillId="0" borderId="0" xfId="1057" applyNumberFormat="1" applyFont="1" applyFill="1" applyAlignment="1">
      <alignment horizontal="right"/>
    </xf>
    <xf numFmtId="41" fontId="0" fillId="0" borderId="0" xfId="1234" applyNumberFormat="1" applyFont="1" applyFill="1">
      <alignment/>
      <protection/>
    </xf>
    <xf numFmtId="37" fontId="12" fillId="0" borderId="0" xfId="1234" applyNumberFormat="1" applyFont="1" applyFill="1" applyAlignment="1">
      <alignment horizontal="center"/>
      <protection/>
    </xf>
    <xf numFmtId="37" fontId="7" fillId="0" borderId="0" xfId="1234" applyNumberFormat="1" applyFont="1" applyFill="1" applyBorder="1" applyProtection="1">
      <alignment/>
      <protection/>
    </xf>
    <xf numFmtId="41" fontId="12" fillId="0" borderId="0" xfId="1057" applyNumberFormat="1" applyFont="1" applyFill="1" applyAlignment="1">
      <alignment horizontal="right"/>
    </xf>
    <xf numFmtId="37" fontId="12" fillId="0" borderId="0" xfId="1234" applyNumberFormat="1" applyFont="1" applyFill="1" applyBorder="1">
      <alignment/>
      <protection/>
    </xf>
    <xf numFmtId="37" fontId="12" fillId="0" borderId="0" xfId="1234" applyNumberFormat="1" applyFont="1" applyFill="1">
      <alignment/>
      <protection/>
    </xf>
    <xf numFmtId="164" fontId="0" fillId="0" borderId="0" xfId="1045" applyNumberFormat="1" applyFont="1" applyFill="1" applyAlignment="1">
      <alignment/>
    </xf>
    <xf numFmtId="164" fontId="0" fillId="0" borderId="25" xfId="1045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25" xfId="0" applyNumberFormat="1" applyFont="1" applyFill="1" applyBorder="1" applyAlignment="1">
      <alignment/>
    </xf>
    <xf numFmtId="15" fontId="2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NumberFormat="1" applyFont="1" applyFill="1" applyAlignment="1">
      <alignment horizontal="left" wrapText="1"/>
    </xf>
    <xf numFmtId="166" fontId="0" fillId="0" borderId="0" xfId="0" applyFont="1" applyFill="1" applyAlignment="1">
      <alignment horizontal="left" wrapText="1"/>
    </xf>
    <xf numFmtId="49" fontId="0" fillId="0" borderId="0" xfId="0" applyNumberFormat="1" applyFont="1" applyFill="1" applyAlignment="1">
      <alignment/>
    </xf>
    <xf numFmtId="41" fontId="5" fillId="0" borderId="18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Continuous"/>
    </xf>
    <xf numFmtId="10" fontId="0" fillId="0" borderId="25" xfId="1254" applyNumberFormat="1" applyFont="1" applyFill="1" applyBorder="1" applyAlignment="1">
      <alignment/>
    </xf>
    <xf numFmtId="17" fontId="0" fillId="0" borderId="0" xfId="1235" applyNumberFormat="1" applyFont="1" applyAlignment="1">
      <alignment horizontal="center"/>
      <protection/>
    </xf>
    <xf numFmtId="17" fontId="12" fillId="0" borderId="0" xfId="0" applyNumberFormat="1" applyFont="1" applyFill="1" applyBorder="1" applyAlignment="1">
      <alignment/>
    </xf>
    <xf numFmtId="164" fontId="0" fillId="0" borderId="0" xfId="1056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166" fontId="0" fillId="0" borderId="0" xfId="0" applyFont="1" applyFill="1" applyBorder="1" applyAlignment="1">
      <alignment horizontal="left" wrapText="1"/>
    </xf>
    <xf numFmtId="164" fontId="0" fillId="0" borderId="0" xfId="1056" applyNumberFormat="1" applyFont="1" applyFill="1" applyAlignment="1">
      <alignment/>
    </xf>
    <xf numFmtId="164" fontId="0" fillId="0" borderId="25" xfId="1056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3" fontId="12" fillId="79" borderId="42" xfId="1045" applyFont="1" applyFill="1" applyBorder="1" applyAlignment="1">
      <alignment/>
    </xf>
    <xf numFmtId="164" fontId="12" fillId="0" borderId="45" xfId="0" applyNumberFormat="1" applyFont="1" applyFill="1" applyBorder="1" applyAlignment="1">
      <alignment/>
    </xf>
    <xf numFmtId="164" fontId="12" fillId="0" borderId="45" xfId="1045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12" fillId="0" borderId="0" xfId="0" applyNumberFormat="1" applyFont="1" applyFill="1" applyBorder="1" applyAlignment="1">
      <alignment horizontal="center" wrapText="1"/>
    </xf>
    <xf numFmtId="164" fontId="12" fillId="0" borderId="25" xfId="0" applyNumberFormat="1" applyFont="1" applyFill="1" applyBorder="1" applyAlignment="1">
      <alignment horizontal="center" wrapText="1"/>
    </xf>
    <xf numFmtId="164" fontId="12" fillId="0" borderId="0" xfId="1045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7" fontId="91" fillId="0" borderId="0" xfId="1235" applyNumberFormat="1" applyFont="1" applyFill="1" applyAlignment="1">
      <alignment horizontal="center"/>
      <protection/>
    </xf>
    <xf numFmtId="0" fontId="0" fillId="0" borderId="0" xfId="1235" applyBorder="1" applyAlignment="1">
      <alignment horizontal="center"/>
      <protection/>
    </xf>
    <xf numFmtId="0" fontId="0" fillId="0" borderId="26" xfId="1235" applyBorder="1" applyAlignment="1">
      <alignment horizontal="center"/>
      <protection/>
    </xf>
    <xf numFmtId="43" fontId="3" fillId="0" borderId="0" xfId="0" applyNumberFormat="1" applyFont="1" applyFill="1" applyBorder="1" applyAlignment="1">
      <alignment/>
    </xf>
    <xf numFmtId="166" fontId="7" fillId="0" borderId="13" xfId="0" applyFont="1" applyFill="1" applyBorder="1" applyAlignment="1">
      <alignment horizontal="center" vertical="center" wrapText="1"/>
    </xf>
    <xf numFmtId="10" fontId="3" fillId="0" borderId="0" xfId="1254" applyNumberFormat="1" applyFont="1" applyFill="1" applyBorder="1" applyAlignment="1" applyProtection="1">
      <alignment/>
      <protection/>
    </xf>
    <xf numFmtId="10" fontId="0" fillId="0" borderId="0" xfId="1254" applyNumberFormat="1" applyFont="1" applyFill="1" applyBorder="1" applyAlignment="1">
      <alignment horizontal="right"/>
    </xf>
    <xf numFmtId="10" fontId="3" fillId="0" borderId="26" xfId="1254" applyNumberFormat="1" applyFont="1" applyFill="1" applyBorder="1" applyAlignment="1" applyProtection="1">
      <alignment/>
      <protection/>
    </xf>
    <xf numFmtId="10" fontId="3" fillId="0" borderId="0" xfId="1254" applyNumberFormat="1" applyFont="1" applyFill="1" applyBorder="1" applyAlignment="1">
      <alignment horizontal="right"/>
    </xf>
    <xf numFmtId="10" fontId="4" fillId="0" borderId="0" xfId="1254" applyNumberFormat="1" applyFont="1" applyFill="1" applyBorder="1" applyAlignment="1" applyProtection="1">
      <alignment/>
      <protection/>
    </xf>
    <xf numFmtId="41" fontId="3" fillId="0" borderId="0" xfId="1045" applyNumberFormat="1" applyFont="1" applyFill="1" applyBorder="1" applyAlignment="1" applyProtection="1">
      <alignment/>
      <protection/>
    </xf>
    <xf numFmtId="41" fontId="3" fillId="0" borderId="25" xfId="1045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quotePrefix="1">
      <alignment horizontal="left"/>
    </xf>
    <xf numFmtId="41" fontId="3" fillId="0" borderId="26" xfId="1045" applyNumberFormat="1" applyFont="1" applyFill="1" applyBorder="1" applyAlignment="1" applyProtection="1">
      <alignment/>
      <protection/>
    </xf>
    <xf numFmtId="164" fontId="3" fillId="0" borderId="0" xfId="1045" applyNumberFormat="1" applyFont="1" applyFill="1" applyBorder="1" applyAlignment="1">
      <alignment/>
    </xf>
    <xf numFmtId="41" fontId="3" fillId="0" borderId="25" xfId="1045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/>
    </xf>
    <xf numFmtId="0" fontId="12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>
      <alignment horizontal="left"/>
    </xf>
    <xf numFmtId="168" fontId="5" fillId="0" borderId="0" xfId="0" applyNumberFormat="1" applyFont="1" applyFill="1" applyBorder="1" applyAlignment="1" applyProtection="1">
      <alignment/>
      <protection locked="0"/>
    </xf>
    <xf numFmtId="168" fontId="5" fillId="0" borderId="0" xfId="0" applyNumberFormat="1" applyFont="1" applyFill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Alignment="1" applyProtection="1">
      <alignment horizontal="right"/>
      <protection locked="0"/>
    </xf>
    <xf numFmtId="42" fontId="5" fillId="0" borderId="0" xfId="0" applyNumberFormat="1" applyFont="1" applyFill="1" applyAlignment="1" applyProtection="1">
      <alignment/>
      <protection locked="0"/>
    </xf>
    <xf numFmtId="9" fontId="5" fillId="0" borderId="0" xfId="1254" applyFont="1" applyFill="1" applyAlignment="1">
      <alignment/>
    </xf>
    <xf numFmtId="0" fontId="22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42" fontId="5" fillId="0" borderId="2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3" fontId="12" fillId="0" borderId="0" xfId="1045" applyFont="1" applyFill="1" applyBorder="1" applyAlignment="1">
      <alignment/>
    </xf>
    <xf numFmtId="0" fontId="42" fillId="0" borderId="0" xfId="1228" applyFont="1">
      <alignment/>
      <protection/>
    </xf>
    <xf numFmtId="0" fontId="0" fillId="0" borderId="0" xfId="1228" applyFont="1">
      <alignment/>
      <protection/>
    </xf>
    <xf numFmtId="17" fontId="0" fillId="0" borderId="0" xfId="1228" applyNumberFormat="1" applyFont="1">
      <alignment/>
      <protection/>
    </xf>
    <xf numFmtId="0" fontId="12" fillId="0" borderId="0" xfId="1228" applyFont="1" applyAlignment="1">
      <alignment horizontal="centerContinuous"/>
      <protection/>
    </xf>
    <xf numFmtId="0" fontId="0" fillId="0" borderId="0" xfId="1228" applyFont="1" applyAlignment="1">
      <alignment horizontal="centerContinuous"/>
      <protection/>
    </xf>
    <xf numFmtId="0" fontId="0" fillId="0" borderId="45" xfId="1228" applyFont="1" applyBorder="1" applyAlignment="1">
      <alignment horizontal="centerContinuous"/>
      <protection/>
    </xf>
    <xf numFmtId="0" fontId="12" fillId="0" borderId="52" xfId="1228" applyFont="1" applyBorder="1" applyAlignment="1">
      <alignment horizontal="center"/>
      <protection/>
    </xf>
    <xf numFmtId="0" fontId="12" fillId="0" borderId="53" xfId="1228" applyFont="1" applyBorder="1" applyAlignment="1">
      <alignment horizontal="center"/>
      <protection/>
    </xf>
    <xf numFmtId="0" fontId="9" fillId="0" borderId="0" xfId="1228" applyFont="1">
      <alignment/>
      <protection/>
    </xf>
    <xf numFmtId="4" fontId="0" fillId="0" borderId="0" xfId="1228" applyNumberFormat="1" applyFont="1">
      <alignment/>
      <protection/>
    </xf>
    <xf numFmtId="38" fontId="0" fillId="0" borderId="0" xfId="1228" applyNumberFormat="1" applyFont="1">
      <alignment/>
      <protection/>
    </xf>
    <xf numFmtId="170" fontId="0" fillId="0" borderId="0" xfId="1228" applyNumberFormat="1" applyFont="1">
      <alignment/>
      <protection/>
    </xf>
    <xf numFmtId="0" fontId="12" fillId="0" borderId="0" xfId="1228" applyFont="1" applyAlignment="1">
      <alignment horizontal="center"/>
      <protection/>
    </xf>
    <xf numFmtId="37" fontId="0" fillId="0" borderId="54" xfId="1228" applyNumberFormat="1" applyFont="1" applyFill="1" applyBorder="1">
      <alignment/>
      <protection/>
    </xf>
    <xf numFmtId="37" fontId="12" fillId="0" borderId="55" xfId="1228" applyNumberFormat="1" applyFont="1" applyFill="1" applyBorder="1">
      <alignment/>
      <protection/>
    </xf>
    <xf numFmtId="0" fontId="0" fillId="0" borderId="0" xfId="1228" applyFont="1" applyFill="1">
      <alignment/>
      <protection/>
    </xf>
    <xf numFmtId="0" fontId="0" fillId="0" borderId="0" xfId="1228" applyFont="1">
      <alignment/>
      <protection/>
    </xf>
    <xf numFmtId="0" fontId="0" fillId="0" borderId="56" xfId="1228" applyFont="1" applyFill="1" applyBorder="1" applyAlignment="1">
      <alignment horizontal="center"/>
      <protection/>
    </xf>
    <xf numFmtId="0" fontId="0" fillId="0" borderId="56" xfId="1228" applyFont="1" applyBorder="1" applyAlignment="1">
      <alignment horizontal="center"/>
      <protection/>
    </xf>
    <xf numFmtId="0" fontId="0" fillId="0" borderId="54" xfId="1228" applyFont="1" applyFill="1" applyBorder="1" applyAlignment="1">
      <alignment horizontal="center"/>
      <protection/>
    </xf>
    <xf numFmtId="0" fontId="0" fillId="0" borderId="54" xfId="1228" applyFont="1" applyBorder="1" applyAlignment="1">
      <alignment horizontal="center"/>
      <protection/>
    </xf>
    <xf numFmtId="0" fontId="0" fillId="0" borderId="45" xfId="1228" applyFont="1" applyBorder="1">
      <alignment/>
      <protection/>
    </xf>
    <xf numFmtId="0" fontId="0" fillId="0" borderId="52" xfId="1228" applyFont="1" applyBorder="1" applyAlignment="1">
      <alignment horizontal="center"/>
      <protection/>
    </xf>
    <xf numFmtId="0" fontId="0" fillId="0" borderId="0" xfId="1228" applyFont="1" quotePrefix="1">
      <alignment/>
      <protection/>
    </xf>
    <xf numFmtId="37" fontId="0" fillId="0" borderId="54" xfId="1228" applyNumberFormat="1" applyFont="1" applyFill="1" applyBorder="1" applyAlignment="1">
      <alignment horizontal="center"/>
      <protection/>
    </xf>
    <xf numFmtId="0" fontId="0" fillId="0" borderId="54" xfId="1228" applyFont="1" applyFill="1" applyBorder="1">
      <alignment/>
      <protection/>
    </xf>
    <xf numFmtId="14" fontId="0" fillId="0" borderId="0" xfId="1228" applyNumberFormat="1" applyFont="1" applyAlignment="1">
      <alignment horizontal="center"/>
      <protection/>
    </xf>
    <xf numFmtId="38" fontId="0" fillId="0" borderId="54" xfId="1228" applyNumberFormat="1" applyFont="1" applyFill="1" applyBorder="1">
      <alignment/>
      <protection/>
    </xf>
    <xf numFmtId="10" fontId="0" fillId="0" borderId="57" xfId="1228" applyNumberFormat="1" applyFont="1" applyFill="1" applyBorder="1">
      <alignment/>
      <protection/>
    </xf>
    <xf numFmtId="9" fontId="0" fillId="0" borderId="57" xfId="1228" applyNumberFormat="1" applyFont="1" applyFill="1" applyBorder="1">
      <alignment/>
      <protection/>
    </xf>
    <xf numFmtId="10" fontId="0" fillId="0" borderId="54" xfId="1228" applyNumberFormat="1" applyFont="1" applyFill="1" applyBorder="1">
      <alignment/>
      <protection/>
    </xf>
    <xf numFmtId="164" fontId="0" fillId="0" borderId="54" xfId="1056" applyNumberFormat="1" applyFont="1" applyFill="1" applyBorder="1" applyAlignment="1">
      <alignment/>
    </xf>
    <xf numFmtId="0" fontId="0" fillId="0" borderId="0" xfId="1228" applyFont="1" applyAlignment="1">
      <alignment horizontal="center"/>
      <protection/>
    </xf>
    <xf numFmtId="38" fontId="0" fillId="0" borderId="57" xfId="1228" applyNumberFormat="1" applyFont="1" applyFill="1" applyBorder="1">
      <alignment/>
      <protection/>
    </xf>
    <xf numFmtId="10" fontId="0" fillId="0" borderId="0" xfId="1228" applyNumberFormat="1" applyFont="1">
      <alignment/>
      <protection/>
    </xf>
    <xf numFmtId="178" fontId="0" fillId="0" borderId="54" xfId="1228" applyNumberFormat="1" applyFont="1" applyFill="1" applyBorder="1">
      <alignment/>
      <protection/>
    </xf>
    <xf numFmtId="39" fontId="0" fillId="0" borderId="54" xfId="1228" applyNumberFormat="1" applyFont="1" applyFill="1" applyBorder="1">
      <alignment/>
      <protection/>
    </xf>
    <xf numFmtId="38" fontId="0" fillId="0" borderId="54" xfId="1228" applyNumberFormat="1" applyFont="1" applyFill="1" applyBorder="1" applyAlignment="1">
      <alignment horizontal="center"/>
      <protection/>
    </xf>
    <xf numFmtId="0" fontId="0" fillId="0" borderId="0" xfId="1228" applyFont="1" applyAlignment="1">
      <alignment horizontal="right"/>
      <protection/>
    </xf>
    <xf numFmtId="38" fontId="0" fillId="0" borderId="52" xfId="1228" applyNumberFormat="1" applyFont="1" applyFill="1" applyBorder="1">
      <alignment/>
      <protection/>
    </xf>
    <xf numFmtId="38" fontId="0" fillId="0" borderId="0" xfId="1228" applyNumberFormat="1" applyFont="1">
      <alignment/>
      <protection/>
    </xf>
    <xf numFmtId="38" fontId="0" fillId="0" borderId="0" xfId="1228" applyNumberFormat="1" applyFont="1" applyFill="1">
      <alignment/>
      <protection/>
    </xf>
    <xf numFmtId="0" fontId="0" fillId="0" borderId="0" xfId="1228" applyFont="1" applyFill="1">
      <alignment/>
      <protection/>
    </xf>
    <xf numFmtId="0" fontId="0" fillId="0" borderId="45" xfId="1228" applyFont="1" applyBorder="1" applyAlignment="1">
      <alignment horizontal="centerContinuous"/>
      <protection/>
    </xf>
    <xf numFmtId="16" fontId="12" fillId="0" borderId="45" xfId="1228" applyNumberFormat="1" applyFont="1" applyBorder="1" applyAlignment="1" quotePrefix="1">
      <alignment horizontal="centerContinuous"/>
      <protection/>
    </xf>
    <xf numFmtId="0" fontId="44" fillId="0" borderId="0" xfId="0" applyNumberFormat="1" applyFont="1" applyFill="1" applyAlignment="1">
      <alignment/>
    </xf>
    <xf numFmtId="49" fontId="45" fillId="0" borderId="13" xfId="0" applyNumberFormat="1" applyFont="1" applyFill="1" applyBorder="1" applyAlignment="1">
      <alignment horizontal="left"/>
    </xf>
    <xf numFmtId="49" fontId="45" fillId="0" borderId="13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left"/>
    </xf>
    <xf numFmtId="181" fontId="0" fillId="0" borderId="58" xfId="0" applyNumberFormat="1" applyFill="1" applyBorder="1" applyAlignment="1">
      <alignment/>
    </xf>
    <xf numFmtId="49" fontId="0" fillId="0" borderId="47" xfId="0" applyNumberFormat="1" applyFill="1" applyBorder="1" applyAlignment="1">
      <alignment horizontal="left"/>
    </xf>
    <xf numFmtId="181" fontId="0" fillId="0" borderId="47" xfId="0" applyNumberFormat="1" applyFill="1" applyBorder="1" applyAlignment="1">
      <alignment/>
    </xf>
    <xf numFmtId="49" fontId="12" fillId="0" borderId="13" xfId="0" applyNumberFormat="1" applyFont="1" applyFill="1" applyBorder="1" applyAlignment="1">
      <alignment horizontal="left"/>
    </xf>
    <xf numFmtId="181" fontId="12" fillId="0" borderId="13" xfId="0" applyNumberFormat="1" applyFont="1" applyFill="1" applyBorder="1" applyAlignment="1">
      <alignment/>
    </xf>
    <xf numFmtId="0" fontId="0" fillId="0" borderId="59" xfId="1181" applyFont="1" applyFill="1" applyBorder="1">
      <alignment/>
      <protection/>
    </xf>
    <xf numFmtId="0" fontId="46" fillId="0" borderId="26" xfId="1181" applyFont="1" applyFill="1" applyBorder="1">
      <alignment/>
      <protection/>
    </xf>
    <xf numFmtId="0" fontId="47" fillId="0" borderId="26" xfId="1181" applyFont="1" applyFill="1" applyBorder="1">
      <alignment/>
      <protection/>
    </xf>
    <xf numFmtId="174" fontId="0" fillId="0" borderId="26" xfId="1086" applyNumberFormat="1" applyFont="1" applyFill="1" applyBorder="1" applyAlignment="1">
      <alignment/>
    </xf>
    <xf numFmtId="0" fontId="0" fillId="0" borderId="26" xfId="1181" applyFont="1" applyFill="1" applyBorder="1">
      <alignment/>
      <protection/>
    </xf>
    <xf numFmtId="0" fontId="0" fillId="0" borderId="60" xfId="1181" applyFont="1" applyFill="1" applyBorder="1">
      <alignment/>
      <protection/>
    </xf>
    <xf numFmtId="0" fontId="48" fillId="0" borderId="0" xfId="1181" applyFont="1" applyFill="1">
      <alignment/>
      <protection/>
    </xf>
    <xf numFmtId="0" fontId="46" fillId="0" borderId="59" xfId="1181" applyFont="1" applyFill="1" applyBorder="1">
      <alignment/>
      <protection/>
    </xf>
    <xf numFmtId="164" fontId="0" fillId="0" borderId="26" xfId="1062" applyNumberFormat="1" applyFont="1" applyFill="1" applyBorder="1" applyAlignment="1">
      <alignment horizontal="center"/>
    </xf>
    <xf numFmtId="164" fontId="0" fillId="0" borderId="0" xfId="1062" applyNumberFormat="1" applyFont="1" applyFill="1" applyBorder="1" applyAlignment="1">
      <alignment horizontal="center"/>
    </xf>
    <xf numFmtId="164" fontId="48" fillId="0" borderId="26" xfId="1062" applyNumberFormat="1" applyFont="1" applyFill="1" applyBorder="1" applyAlignment="1">
      <alignment horizontal="center"/>
    </xf>
    <xf numFmtId="164" fontId="0" fillId="0" borderId="26" xfId="1050" applyNumberFormat="1" applyFont="1" applyFill="1" applyBorder="1" applyAlignment="1">
      <alignment/>
    </xf>
    <xf numFmtId="0" fontId="0" fillId="0" borderId="0" xfId="1181" applyFont="1" applyFill="1">
      <alignment/>
      <protection/>
    </xf>
    <xf numFmtId="0" fontId="0" fillId="0" borderId="61" xfId="1181" applyFont="1" applyFill="1" applyBorder="1">
      <alignment/>
      <protection/>
    </xf>
    <xf numFmtId="0" fontId="50" fillId="0" borderId="0" xfId="1181" applyFont="1" applyFill="1" applyBorder="1">
      <alignment/>
      <protection/>
    </xf>
    <xf numFmtId="0" fontId="47" fillId="0" borderId="0" xfId="1181" applyFont="1" applyFill="1" applyBorder="1">
      <alignment/>
      <protection/>
    </xf>
    <xf numFmtId="174" fontId="0" fillId="0" borderId="0" xfId="1086" applyNumberFormat="1" applyFont="1" applyFill="1" applyBorder="1" applyAlignment="1">
      <alignment/>
    </xf>
    <xf numFmtId="0" fontId="0" fillId="0" borderId="0" xfId="1181" applyFont="1" applyFill="1" applyBorder="1">
      <alignment/>
      <protection/>
    </xf>
    <xf numFmtId="0" fontId="17" fillId="0" borderId="62" xfId="1181" applyFont="1" applyFill="1" applyBorder="1" applyAlignment="1">
      <alignment horizontal="center"/>
      <protection/>
    </xf>
    <xf numFmtId="0" fontId="9" fillId="0" borderId="0" xfId="1181" applyFont="1" applyFill="1" applyBorder="1" applyAlignment="1">
      <alignment horizontal="center"/>
      <protection/>
    </xf>
    <xf numFmtId="0" fontId="46" fillId="0" borderId="61" xfId="1181" applyFont="1" applyFill="1" applyBorder="1">
      <alignment/>
      <protection/>
    </xf>
    <xf numFmtId="164" fontId="0" fillId="0" borderId="0" xfId="1050" applyNumberFormat="1" applyFont="1" applyFill="1" applyBorder="1" applyAlignment="1">
      <alignment/>
    </xf>
    <xf numFmtId="164" fontId="12" fillId="0" borderId="0" xfId="1050" applyNumberFormat="1" applyFont="1" applyFill="1" applyBorder="1" applyAlignment="1">
      <alignment horizontal="center"/>
    </xf>
    <xf numFmtId="164" fontId="12" fillId="0" borderId="42" xfId="1062" applyNumberFormat="1" applyFont="1" applyFill="1" applyBorder="1" applyAlignment="1">
      <alignment horizontal="center"/>
    </xf>
    <xf numFmtId="0" fontId="0" fillId="0" borderId="62" xfId="1181" applyFont="1" applyFill="1" applyBorder="1">
      <alignment/>
      <protection/>
    </xf>
    <xf numFmtId="0" fontId="12" fillId="0" borderId="0" xfId="1181" applyFont="1" applyFill="1" applyBorder="1" applyAlignment="1">
      <alignment horizontal="center"/>
      <protection/>
    </xf>
    <xf numFmtId="0" fontId="12" fillId="0" borderId="62" xfId="1181" applyFont="1" applyFill="1" applyBorder="1" applyAlignment="1">
      <alignment horizontal="center"/>
      <protection/>
    </xf>
    <xf numFmtId="0" fontId="12" fillId="0" borderId="0" xfId="1229" applyNumberFormat="1" applyFont="1" applyFill="1" applyAlignment="1">
      <alignment horizontal="center"/>
      <protection/>
    </xf>
    <xf numFmtId="0" fontId="51" fillId="0" borderId="0" xfId="1181" applyFont="1" applyFill="1" applyBorder="1" applyAlignment="1">
      <alignment horizontal="center"/>
      <protection/>
    </xf>
    <xf numFmtId="0" fontId="12" fillId="0" borderId="61" xfId="1181" applyFont="1" applyFill="1" applyBorder="1" applyAlignment="1">
      <alignment horizontal="center"/>
      <protection/>
    </xf>
    <xf numFmtId="1" fontId="12" fillId="0" borderId="0" xfId="1062" applyNumberFormat="1" applyFont="1" applyFill="1" applyBorder="1" applyAlignment="1">
      <alignment horizontal="center"/>
    </xf>
    <xf numFmtId="0" fontId="52" fillId="0" borderId="61" xfId="1181" applyFont="1" applyFill="1" applyBorder="1" applyAlignment="1">
      <alignment horizontal="center"/>
      <protection/>
    </xf>
    <xf numFmtId="0" fontId="52" fillId="0" borderId="0" xfId="1181" applyFont="1" applyFill="1" applyBorder="1" applyAlignment="1">
      <alignment horizontal="center"/>
      <protection/>
    </xf>
    <xf numFmtId="0" fontId="52" fillId="0" borderId="61" xfId="1181" applyFont="1" applyFill="1" applyBorder="1" applyAlignment="1">
      <alignment/>
      <protection/>
    </xf>
    <xf numFmtId="1" fontId="12" fillId="0" borderId="0" xfId="1062" applyNumberFormat="1" applyFont="1" applyFill="1" applyBorder="1" applyAlignment="1" quotePrefix="1">
      <alignment horizontal="center"/>
    </xf>
    <xf numFmtId="0" fontId="12" fillId="0" borderId="62" xfId="1181" applyFont="1" applyFill="1" applyBorder="1" applyAlignment="1" quotePrefix="1">
      <alignment horizontal="center"/>
      <protection/>
    </xf>
    <xf numFmtId="0" fontId="52" fillId="0" borderId="0" xfId="1181" applyFont="1" applyFill="1" applyAlignment="1">
      <alignment horizontal="center"/>
      <protection/>
    </xf>
    <xf numFmtId="0" fontId="0" fillId="0" borderId="0" xfId="1181" applyFont="1" applyFill="1" applyBorder="1" applyAlignment="1">
      <alignment horizontal="right"/>
      <protection/>
    </xf>
    <xf numFmtId="174" fontId="0" fillId="0" borderId="46" xfId="1086" applyNumberFormat="1" applyFont="1" applyFill="1" applyBorder="1" applyAlignment="1">
      <alignment/>
    </xf>
    <xf numFmtId="164" fontId="48" fillId="0" borderId="0" xfId="1050" applyNumberFormat="1" applyFont="1" applyFill="1" applyBorder="1" applyAlignment="1">
      <alignment/>
    </xf>
    <xf numFmtId="0" fontId="0" fillId="0" borderId="61" xfId="1181" applyFont="1" applyFill="1" applyBorder="1" applyAlignment="1">
      <alignment horizontal="right"/>
      <protection/>
    </xf>
    <xf numFmtId="174" fontId="0" fillId="0" borderId="46" xfId="1181" applyNumberFormat="1" applyFont="1" applyFill="1" applyBorder="1">
      <alignment/>
      <protection/>
    </xf>
    <xf numFmtId="164" fontId="0" fillId="0" borderId="0" xfId="1062" applyNumberFormat="1" applyFont="1" applyFill="1" applyBorder="1" applyAlignment="1">
      <alignment/>
    </xf>
    <xf numFmtId="174" fontId="0" fillId="0" borderId="62" xfId="1086" applyNumberFormat="1" applyFont="1" applyFill="1" applyBorder="1" applyAlignment="1">
      <alignment/>
    </xf>
    <xf numFmtId="164" fontId="0" fillId="0" borderId="0" xfId="1050" applyNumberFormat="1" applyFont="1" applyFill="1" applyAlignment="1">
      <alignment/>
    </xf>
    <xf numFmtId="164" fontId="0" fillId="0" borderId="0" xfId="1181" applyNumberFormat="1" applyFont="1" applyFill="1">
      <alignment/>
      <protection/>
    </xf>
    <xf numFmtId="164" fontId="0" fillId="0" borderId="58" xfId="1050" applyNumberFormat="1" applyFont="1" applyFill="1" applyBorder="1" applyAlignment="1">
      <alignment/>
    </xf>
    <xf numFmtId="0" fontId="9" fillId="0" borderId="61" xfId="1181" applyFont="1" applyFill="1" applyBorder="1" applyAlignment="1">
      <alignment horizontal="right"/>
      <protection/>
    </xf>
    <xf numFmtId="164" fontId="0" fillId="0" borderId="0" xfId="1062" applyNumberFormat="1" applyFont="1" applyFill="1" applyAlignment="1">
      <alignment/>
    </xf>
    <xf numFmtId="164" fontId="0" fillId="0" borderId="63" xfId="1062" applyNumberFormat="1" applyFont="1" applyFill="1" applyBorder="1" applyAlignment="1">
      <alignment/>
    </xf>
    <xf numFmtId="164" fontId="0" fillId="0" borderId="25" xfId="1062" applyNumberFormat="1" applyFont="1" applyFill="1" applyBorder="1" applyAlignment="1">
      <alignment/>
    </xf>
    <xf numFmtId="164" fontId="0" fillId="0" borderId="25" xfId="1050" applyNumberFormat="1" applyFont="1" applyFill="1" applyBorder="1" applyAlignment="1">
      <alignment/>
    </xf>
    <xf numFmtId="174" fontId="0" fillId="0" borderId="64" xfId="1086" applyNumberFormat="1" applyFont="1" applyFill="1" applyBorder="1" applyAlignment="1">
      <alignment/>
    </xf>
    <xf numFmtId="174" fontId="0" fillId="0" borderId="61" xfId="1086" applyNumberFormat="1" applyFont="1" applyFill="1" applyBorder="1" applyAlignment="1">
      <alignment/>
    </xf>
    <xf numFmtId="174" fontId="12" fillId="0" borderId="0" xfId="1086" applyNumberFormat="1" applyFont="1" applyFill="1" applyBorder="1" applyAlignment="1">
      <alignment horizontal="right"/>
    </xf>
    <xf numFmtId="174" fontId="12" fillId="0" borderId="6" xfId="1086" applyNumberFormat="1" applyFont="1" applyFill="1" applyBorder="1" applyAlignment="1">
      <alignment/>
    </xf>
    <xf numFmtId="174" fontId="12" fillId="0" borderId="13" xfId="1086" applyNumberFormat="1" applyFont="1" applyFill="1" applyBorder="1" applyAlignment="1">
      <alignment/>
    </xf>
    <xf numFmtId="174" fontId="12" fillId="0" borderId="61" xfId="1086" applyNumberFormat="1" applyFont="1" applyFill="1" applyBorder="1" applyAlignment="1">
      <alignment horizontal="right"/>
    </xf>
    <xf numFmtId="174" fontId="12" fillId="0" borderId="47" xfId="1086" applyNumberFormat="1" applyFont="1" applyFill="1" applyBorder="1" applyAlignment="1">
      <alignment/>
    </xf>
    <xf numFmtId="174" fontId="0" fillId="0" borderId="47" xfId="1086" applyNumberFormat="1" applyFont="1" applyFill="1" applyBorder="1" applyAlignment="1">
      <alignment/>
    </xf>
    <xf numFmtId="174" fontId="0" fillId="0" borderId="6" xfId="1086" applyNumberFormat="1" applyFont="1" applyFill="1" applyBorder="1" applyAlignment="1">
      <alignment/>
    </xf>
    <xf numFmtId="174" fontId="0" fillId="0" borderId="0" xfId="1086" applyNumberFormat="1" applyFont="1" applyFill="1" applyAlignment="1">
      <alignment/>
    </xf>
    <xf numFmtId="0" fontId="9" fillId="0" borderId="61" xfId="1181" applyFont="1" applyFill="1" applyBorder="1">
      <alignment/>
      <protection/>
    </xf>
    <xf numFmtId="0" fontId="9" fillId="0" borderId="0" xfId="1181" applyFont="1" applyFill="1" applyBorder="1">
      <alignment/>
      <protection/>
    </xf>
    <xf numFmtId="0" fontId="9" fillId="0" borderId="0" xfId="1181" applyFont="1" applyFill="1" applyBorder="1" applyAlignment="1">
      <alignment horizontal="right"/>
      <protection/>
    </xf>
    <xf numFmtId="43" fontId="9" fillId="0" borderId="62" xfId="1181" applyNumberFormat="1" applyFont="1" applyFill="1" applyBorder="1">
      <alignment/>
      <protection/>
    </xf>
    <xf numFmtId="164" fontId="51" fillId="0" borderId="0" xfId="1050" applyNumberFormat="1" applyFont="1" applyFill="1" applyBorder="1" applyAlignment="1">
      <alignment/>
    </xf>
    <xf numFmtId="164" fontId="17" fillId="0" borderId="61" xfId="1050" applyNumberFormat="1" applyFont="1" applyFill="1" applyBorder="1" applyAlignment="1">
      <alignment/>
    </xf>
    <xf numFmtId="174" fontId="9" fillId="0" borderId="0" xfId="1181" applyNumberFormat="1" applyFont="1" applyFill="1" applyBorder="1">
      <alignment/>
      <protection/>
    </xf>
    <xf numFmtId="164" fontId="9" fillId="0" borderId="0" xfId="1181" applyNumberFormat="1" applyFont="1" applyFill="1" applyBorder="1">
      <alignment/>
      <protection/>
    </xf>
    <xf numFmtId="164" fontId="9" fillId="0" borderId="0" xfId="1050" applyNumberFormat="1" applyFont="1" applyFill="1" applyBorder="1" applyAlignment="1">
      <alignment/>
    </xf>
    <xf numFmtId="43" fontId="0" fillId="0" borderId="62" xfId="1050" applyFont="1" applyFill="1" applyBorder="1" applyAlignment="1">
      <alignment/>
    </xf>
    <xf numFmtId="5" fontId="9" fillId="0" borderId="0" xfId="1181" applyNumberFormat="1" applyFont="1" applyFill="1">
      <alignment/>
      <protection/>
    </xf>
    <xf numFmtId="0" fontId="9" fillId="0" borderId="0" xfId="1181" applyFont="1" applyFill="1">
      <alignment/>
      <protection/>
    </xf>
    <xf numFmtId="0" fontId="0" fillId="0" borderId="0" xfId="1181" applyFill="1" applyBorder="1">
      <alignment/>
      <protection/>
    </xf>
    <xf numFmtId="0" fontId="0" fillId="0" borderId="62" xfId="1181" applyFill="1" applyBorder="1">
      <alignment/>
      <protection/>
    </xf>
    <xf numFmtId="0" fontId="0" fillId="0" borderId="0" xfId="1181" applyFill="1">
      <alignment/>
      <protection/>
    </xf>
    <xf numFmtId="0" fontId="0" fillId="0" borderId="63" xfId="1181" applyFill="1" applyBorder="1">
      <alignment/>
      <protection/>
    </xf>
    <xf numFmtId="0" fontId="0" fillId="0" borderId="25" xfId="1181" applyFont="1" applyFill="1" applyBorder="1">
      <alignment/>
      <protection/>
    </xf>
    <xf numFmtId="164" fontId="48" fillId="0" borderId="25" xfId="1062" applyNumberFormat="1" applyFont="1" applyFill="1" applyBorder="1" applyAlignment="1">
      <alignment horizontal="center"/>
    </xf>
    <xf numFmtId="164" fontId="48" fillId="0" borderId="25" xfId="1050" applyNumberFormat="1" applyFont="1" applyFill="1" applyBorder="1" applyAlignment="1">
      <alignment horizontal="center"/>
    </xf>
    <xf numFmtId="164" fontId="0" fillId="0" borderId="64" xfId="1050" applyNumberFormat="1" applyFont="1" applyFill="1" applyBorder="1" applyAlignment="1">
      <alignment/>
    </xf>
    <xf numFmtId="174" fontId="12" fillId="0" borderId="62" xfId="1086" applyNumberFormat="1" applyFont="1" applyFill="1" applyBorder="1" applyAlignment="1">
      <alignment/>
    </xf>
    <xf numFmtId="174" fontId="51" fillId="0" borderId="0" xfId="1086" applyNumberFormat="1" applyFont="1" applyFill="1" applyBorder="1" applyAlignment="1">
      <alignment/>
    </xf>
    <xf numFmtId="174" fontId="12" fillId="0" borderId="0" xfId="1086" applyNumberFormat="1" applyFont="1" applyFill="1" applyBorder="1" applyAlignment="1">
      <alignment/>
    </xf>
    <xf numFmtId="164" fontId="9" fillId="0" borderId="0" xfId="1050" applyNumberFormat="1" applyFont="1" applyFill="1" applyAlignment="1">
      <alignment/>
    </xf>
    <xf numFmtId="43" fontId="0" fillId="0" borderId="0" xfId="1050" applyFont="1" applyFill="1" applyBorder="1" applyAlignment="1">
      <alignment/>
    </xf>
    <xf numFmtId="164" fontId="0" fillId="0" borderId="0" xfId="1050" applyNumberFormat="1" applyFont="1" applyFill="1" applyBorder="1" applyAlignment="1">
      <alignment horizontal="right"/>
    </xf>
    <xf numFmtId="0" fontId="0" fillId="0" borderId="0" xfId="1229" applyNumberFormat="1" applyFont="1" applyFill="1" applyBorder="1" applyAlignment="1">
      <alignment horizontal="left"/>
      <protection/>
    </xf>
    <xf numFmtId="164" fontId="0" fillId="0" borderId="65" xfId="1050" applyNumberFormat="1" applyFont="1" applyFill="1" applyBorder="1" applyAlignment="1">
      <alignment/>
    </xf>
    <xf numFmtId="37" fontId="0" fillId="0" borderId="0" xfId="1062" applyNumberFormat="1" applyFont="1" applyFill="1" applyAlignment="1">
      <alignment/>
    </xf>
    <xf numFmtId="174" fontId="0" fillId="0" borderId="0" xfId="1181" applyNumberFormat="1" applyFont="1" applyFill="1">
      <alignment/>
      <protection/>
    </xf>
    <xf numFmtId="0" fontId="0" fillId="0" borderId="0" xfId="1229" applyNumberFormat="1" applyFont="1" applyFill="1" applyBorder="1" applyAlignment="1">
      <alignment/>
      <protection/>
    </xf>
    <xf numFmtId="41" fontId="0" fillId="0" borderId="0" xfId="1181" applyNumberFormat="1" applyFont="1" applyFill="1">
      <alignment/>
      <protection/>
    </xf>
    <xf numFmtId="174" fontId="0" fillId="0" borderId="0" xfId="1086" applyNumberFormat="1" applyFont="1" applyFill="1" applyBorder="1" applyAlignment="1">
      <alignment wrapText="1"/>
    </xf>
    <xf numFmtId="0" fontId="0" fillId="0" borderId="0" xfId="1229" applyNumberFormat="1" applyFont="1" applyFill="1" applyAlignment="1">
      <alignment/>
      <protection/>
    </xf>
    <xf numFmtId="164" fontId="12" fillId="0" borderId="66" xfId="1050" applyNumberFormat="1" applyFont="1" applyFill="1" applyBorder="1" applyAlignment="1">
      <alignment/>
    </xf>
    <xf numFmtId="164" fontId="0" fillId="0" borderId="66" xfId="1050" applyNumberFormat="1" applyFont="1" applyFill="1" applyBorder="1" applyAlignment="1">
      <alignment/>
    </xf>
    <xf numFmtId="0" fontId="0" fillId="0" borderId="0" xfId="1181" applyFont="1" applyFill="1" applyBorder="1" applyAlignment="1">
      <alignment horizontal="left"/>
      <protection/>
    </xf>
    <xf numFmtId="164" fontId="0" fillId="0" borderId="47" xfId="1050" applyNumberFormat="1" applyFont="1" applyFill="1" applyBorder="1" applyAlignment="1">
      <alignment/>
    </xf>
    <xf numFmtId="0" fontId="12" fillId="0" borderId="0" xfId="1181" applyFont="1" applyFill="1" applyBorder="1" applyAlignment="1">
      <alignment horizontal="right"/>
      <protection/>
    </xf>
    <xf numFmtId="164" fontId="12" fillId="0" borderId="6" xfId="1181" applyNumberFormat="1" applyFont="1" applyFill="1" applyBorder="1">
      <alignment/>
      <protection/>
    </xf>
    <xf numFmtId="164" fontId="12" fillId="0" borderId="47" xfId="1181" applyNumberFormat="1" applyFont="1" applyFill="1" applyBorder="1">
      <alignment/>
      <protection/>
    </xf>
    <xf numFmtId="164" fontId="0" fillId="0" borderId="0" xfId="1181" applyNumberFormat="1" applyFont="1" applyFill="1" applyBorder="1">
      <alignment/>
      <protection/>
    </xf>
    <xf numFmtId="0" fontId="12" fillId="0" borderId="40" xfId="1181" applyFont="1" applyFill="1" applyBorder="1" applyAlignment="1">
      <alignment horizontal="right"/>
      <protection/>
    </xf>
    <xf numFmtId="0" fontId="12" fillId="0" borderId="6" xfId="1181" applyFont="1" applyFill="1" applyBorder="1" applyAlignment="1">
      <alignment horizontal="left"/>
      <protection/>
    </xf>
    <xf numFmtId="174" fontId="0" fillId="0" borderId="41" xfId="1086" applyNumberFormat="1" applyFont="1" applyFill="1" applyBorder="1" applyAlignment="1">
      <alignment/>
    </xf>
    <xf numFmtId="174" fontId="48" fillId="0" borderId="0" xfId="1086" applyNumberFormat="1" applyFont="1" applyFill="1" applyBorder="1" applyAlignment="1">
      <alignment/>
    </xf>
    <xf numFmtId="174" fontId="0" fillId="0" borderId="58" xfId="1086" applyNumberFormat="1" applyFont="1" applyFill="1" applyBorder="1" applyAlignment="1">
      <alignment/>
    </xf>
    <xf numFmtId="164" fontId="48" fillId="0" borderId="0" xfId="1050" applyNumberFormat="1" applyFont="1" applyFill="1" applyAlignment="1">
      <alignment/>
    </xf>
    <xf numFmtId="0" fontId="12" fillId="0" borderId="61" xfId="1181" applyFont="1" applyFill="1" applyBorder="1" applyAlignment="1">
      <alignment horizontal="right"/>
      <protection/>
    </xf>
    <xf numFmtId="0" fontId="12" fillId="0" borderId="63" xfId="1181" applyFont="1" applyFill="1" applyBorder="1" applyAlignment="1">
      <alignment horizontal="right"/>
      <protection/>
    </xf>
    <xf numFmtId="174" fontId="0" fillId="0" borderId="25" xfId="1086" applyNumberFormat="1" applyFont="1" applyFill="1" applyBorder="1" applyAlignment="1">
      <alignment/>
    </xf>
    <xf numFmtId="0" fontId="0" fillId="0" borderId="63" xfId="1181" applyFont="1" applyFill="1" applyBorder="1">
      <alignment/>
      <protection/>
    </xf>
    <xf numFmtId="0" fontId="12" fillId="0" borderId="25" xfId="1181" applyFont="1" applyFill="1" applyBorder="1" applyAlignment="1">
      <alignment horizontal="right"/>
      <protection/>
    </xf>
    <xf numFmtId="174" fontId="12" fillId="0" borderId="64" xfId="1086" applyNumberFormat="1" applyFont="1" applyFill="1" applyBorder="1" applyAlignment="1">
      <alignment/>
    </xf>
    <xf numFmtId="174" fontId="0" fillId="0" borderId="0" xfId="1181" applyNumberFormat="1" applyFont="1" applyFill="1" applyBorder="1">
      <alignment/>
      <protection/>
    </xf>
    <xf numFmtId="174" fontId="48" fillId="0" borderId="0" xfId="1181" applyNumberFormat="1" applyFont="1" applyFill="1" applyBorder="1">
      <alignment/>
      <protection/>
    </xf>
    <xf numFmtId="164" fontId="0" fillId="0" borderId="0" xfId="1050" applyNumberFormat="1" applyFont="1" applyFill="1" applyAlignment="1">
      <alignment horizontal="right"/>
    </xf>
    <xf numFmtId="0" fontId="0" fillId="0" borderId="67" xfId="1175" applyBorder="1" applyAlignment="1">
      <alignment wrapText="1"/>
      <protection/>
    </xf>
    <xf numFmtId="0" fontId="0" fillId="0" borderId="0" xfId="1175">
      <alignment/>
      <protection/>
    </xf>
    <xf numFmtId="17" fontId="12" fillId="0" borderId="68" xfId="1175" applyNumberFormat="1" applyFont="1" applyBorder="1" applyAlignment="1">
      <alignment horizontal="left" vertical="center" wrapText="1"/>
      <protection/>
    </xf>
    <xf numFmtId="0" fontId="12" fillId="0" borderId="67" xfId="1175" applyFont="1" applyBorder="1" applyAlignment="1">
      <alignment horizontal="left" vertical="center" wrapText="1"/>
      <protection/>
    </xf>
    <xf numFmtId="17" fontId="12" fillId="0" borderId="67" xfId="1175" applyNumberFormat="1" applyFont="1" applyBorder="1" applyAlignment="1">
      <alignment horizontal="left" vertical="center" wrapText="1"/>
      <protection/>
    </xf>
    <xf numFmtId="0" fontId="12" fillId="0" borderId="67" xfId="1175" applyFont="1" applyBorder="1" applyAlignment="1">
      <alignment horizontal="right" vertical="center" wrapText="1"/>
      <protection/>
    </xf>
    <xf numFmtId="0" fontId="0" fillId="0" borderId="68" xfId="1175" applyBorder="1" applyAlignment="1">
      <alignment wrapText="1"/>
      <protection/>
    </xf>
    <xf numFmtId="0" fontId="0" fillId="0" borderId="69" xfId="1175" applyBorder="1" applyAlignment="1">
      <alignment wrapText="1"/>
      <protection/>
    </xf>
    <xf numFmtId="0" fontId="0" fillId="0" borderId="70" xfId="1175" applyBorder="1" applyAlignment="1">
      <alignment wrapText="1"/>
      <protection/>
    </xf>
    <xf numFmtId="0" fontId="0" fillId="0" borderId="67" xfId="1175" applyBorder="1" applyAlignment="1">
      <alignment horizontal="right" wrapText="1"/>
      <protection/>
    </xf>
    <xf numFmtId="3" fontId="0" fillId="0" borderId="67" xfId="1175" applyNumberFormat="1" applyBorder="1" applyAlignment="1">
      <alignment horizontal="right" wrapText="1"/>
      <protection/>
    </xf>
    <xf numFmtId="14" fontId="0" fillId="0" borderId="70" xfId="1175" applyNumberFormat="1" applyBorder="1" applyAlignment="1">
      <alignment horizontal="right" wrapText="1"/>
      <protection/>
    </xf>
    <xf numFmtId="17" fontId="12" fillId="0" borderId="67" xfId="1175" applyNumberFormat="1" applyFont="1" applyBorder="1" applyAlignment="1">
      <alignment horizontal="right" vertical="center" wrapText="1"/>
      <protection/>
    </xf>
    <xf numFmtId="17" fontId="12" fillId="0" borderId="68" xfId="1175" applyNumberFormat="1" applyFont="1" applyBorder="1" applyAlignment="1">
      <alignment vertical="center" wrapText="1"/>
      <protection/>
    </xf>
    <xf numFmtId="17" fontId="12" fillId="0" borderId="70" xfId="1175" applyNumberFormat="1" applyFont="1" applyBorder="1" applyAlignment="1">
      <alignment vertical="center" wrapText="1"/>
      <protection/>
    </xf>
    <xf numFmtId="17" fontId="12" fillId="0" borderId="68" xfId="1175" applyNumberFormat="1" applyFont="1" applyBorder="1" applyAlignment="1">
      <alignment horizontal="right" vertical="center" wrapText="1"/>
      <protection/>
    </xf>
    <xf numFmtId="0" fontId="12" fillId="0" borderId="68" xfId="1175" applyFont="1" applyBorder="1" applyAlignment="1">
      <alignment vertical="center" wrapText="1"/>
      <protection/>
    </xf>
    <xf numFmtId="0" fontId="12" fillId="0" borderId="69" xfId="1175" applyFont="1" applyBorder="1" applyAlignment="1">
      <alignment vertical="center" wrapText="1"/>
      <protection/>
    </xf>
    <xf numFmtId="0" fontId="12" fillId="0" borderId="70" xfId="1175" applyFont="1" applyBorder="1" applyAlignment="1">
      <alignment vertical="center" wrapText="1"/>
      <protection/>
    </xf>
    <xf numFmtId="166" fontId="0" fillId="0" borderId="0" xfId="0" applyFont="1" applyFill="1" applyAlignment="1">
      <alignment horizontal="left" wrapText="1"/>
    </xf>
    <xf numFmtId="166" fontId="12" fillId="0" borderId="0" xfId="0" applyFont="1" applyFill="1" applyAlignment="1">
      <alignment horizontal="center"/>
    </xf>
    <xf numFmtId="43" fontId="12" fillId="0" borderId="0" xfId="1053" applyFont="1" applyFill="1" applyAlignment="1">
      <alignment horizontal="center"/>
    </xf>
    <xf numFmtId="166" fontId="0" fillId="0" borderId="0" xfId="0" applyFont="1" applyFill="1" applyAlignment="1">
      <alignment horizontal="center"/>
    </xf>
    <xf numFmtId="166" fontId="12" fillId="0" borderId="0" xfId="0" applyFont="1" applyFill="1" applyBorder="1" applyAlignment="1">
      <alignment horizontal="center"/>
    </xf>
    <xf numFmtId="166" fontId="0" fillId="0" borderId="0" xfId="0" applyFont="1" applyFill="1" applyAlignment="1">
      <alignment horizontal="left"/>
    </xf>
    <xf numFmtId="166" fontId="0" fillId="0" borderId="25" xfId="0" applyFont="1" applyFill="1" applyBorder="1" applyAlignment="1">
      <alignment horizontal="center"/>
    </xf>
    <xf numFmtId="166" fontId="12" fillId="0" borderId="25" xfId="0" applyFont="1" applyFill="1" applyBorder="1" applyAlignment="1">
      <alignment horizontal="center"/>
    </xf>
    <xf numFmtId="43" fontId="12" fillId="0" borderId="25" xfId="1053" applyFont="1" applyFill="1" applyBorder="1" applyAlignment="1">
      <alignment horizontal="center"/>
    </xf>
    <xf numFmtId="43" fontId="12" fillId="0" borderId="0" xfId="1053" applyFont="1" applyFill="1" applyBorder="1" applyAlignment="1">
      <alignment horizontal="center"/>
    </xf>
    <xf numFmtId="166" fontId="9" fillId="0" borderId="25" xfId="0" applyFont="1" applyFill="1" applyBorder="1" applyAlignment="1">
      <alignment horizontal="center"/>
    </xf>
    <xf numFmtId="166" fontId="17" fillId="0" borderId="25" xfId="0" applyFont="1" applyFill="1" applyBorder="1" applyAlignment="1">
      <alignment horizontal="center"/>
    </xf>
    <xf numFmtId="43" fontId="17" fillId="0" borderId="25" xfId="1053" applyFont="1" applyFill="1" applyBorder="1" applyAlignment="1">
      <alignment horizontal="center"/>
    </xf>
    <xf numFmtId="10" fontId="17" fillId="0" borderId="0" xfId="1263" applyNumberFormat="1" applyFont="1" applyFill="1" applyBorder="1" applyAlignment="1">
      <alignment horizontal="center"/>
    </xf>
    <xf numFmtId="166" fontId="9" fillId="0" borderId="0" xfId="0" applyFont="1" applyFill="1" applyAlignment="1">
      <alignment horizontal="left"/>
    </xf>
    <xf numFmtId="43" fontId="0" fillId="0" borderId="0" xfId="1053" applyFont="1" applyFill="1" applyAlignment="1">
      <alignment/>
    </xf>
    <xf numFmtId="166" fontId="73" fillId="0" borderId="0" xfId="0" applyFont="1" applyFill="1" applyAlignment="1">
      <alignment horizontal="left"/>
    </xf>
    <xf numFmtId="166" fontId="73" fillId="0" borderId="0" xfId="0" applyFont="1" applyFill="1" applyAlignment="1">
      <alignment horizontal="center"/>
    </xf>
    <xf numFmtId="166" fontId="0" fillId="0" borderId="0" xfId="0" applyFont="1" applyFill="1" applyBorder="1" applyAlignment="1">
      <alignment horizontal="left"/>
    </xf>
    <xf numFmtId="166" fontId="0" fillId="0" borderId="0" xfId="0" applyFont="1" applyFill="1" applyAlignment="1">
      <alignment horizontal="left"/>
    </xf>
    <xf numFmtId="43" fontId="0" fillId="0" borderId="0" xfId="1053" applyFont="1" applyFill="1" applyAlignment="1">
      <alignment/>
    </xf>
    <xf numFmtId="192" fontId="73" fillId="0" borderId="0" xfId="0" applyNumberFormat="1" applyFont="1" applyFill="1" applyAlignment="1">
      <alignment horizontal="left"/>
    </xf>
    <xf numFmtId="10" fontId="0" fillId="0" borderId="0" xfId="1263" applyNumberFormat="1" applyFill="1" applyAlignment="1">
      <alignment horizontal="center"/>
    </xf>
    <xf numFmtId="166" fontId="52" fillId="0" borderId="0" xfId="0" applyFont="1" applyFill="1" applyAlignment="1">
      <alignment horizontal="left" wrapText="1"/>
    </xf>
    <xf numFmtId="43" fontId="0" fillId="0" borderId="0" xfId="1263" applyNumberFormat="1" applyFill="1" applyAlignment="1">
      <alignment/>
    </xf>
    <xf numFmtId="44" fontId="0" fillId="0" borderId="0" xfId="0" applyNumberFormat="1" applyFont="1" applyFill="1" applyAlignment="1">
      <alignment horizontal="left"/>
    </xf>
    <xf numFmtId="43" fontId="0" fillId="0" borderId="0" xfId="0" applyNumberFormat="1" applyFont="1" applyFill="1" applyAlignment="1">
      <alignment horizontal="left"/>
    </xf>
    <xf numFmtId="166" fontId="0" fillId="0" borderId="0" xfId="0" applyFont="1" applyFill="1" applyAlignment="1">
      <alignment horizontal="left" wrapText="1"/>
    </xf>
    <xf numFmtId="43" fontId="0" fillId="0" borderId="0" xfId="1053" applyFont="1" applyFill="1" applyAlignment="1">
      <alignment/>
    </xf>
    <xf numFmtId="10" fontId="0" fillId="0" borderId="0" xfId="0" applyNumberFormat="1" applyFont="1" applyFill="1" applyBorder="1" applyAlignment="1">
      <alignment horizontal="center"/>
    </xf>
    <xf numFmtId="10" fontId="0" fillId="0" borderId="0" xfId="1263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left"/>
    </xf>
    <xf numFmtId="43" fontId="0" fillId="0" borderId="25" xfId="1053" applyFont="1" applyFill="1" applyBorder="1" applyAlignment="1">
      <alignment/>
    </xf>
    <xf numFmtId="43" fontId="0" fillId="0" borderId="25" xfId="1263" applyNumberFormat="1" applyFill="1" applyBorder="1" applyAlignment="1">
      <alignment/>
    </xf>
    <xf numFmtId="43" fontId="0" fillId="0" borderId="25" xfId="0" applyNumberFormat="1" applyFont="1" applyFill="1" applyBorder="1" applyAlignment="1">
      <alignment horizontal="left"/>
    </xf>
    <xf numFmtId="43" fontId="0" fillId="0" borderId="0" xfId="1053" applyFill="1" applyAlignment="1">
      <alignment/>
    </xf>
    <xf numFmtId="43" fontId="0" fillId="0" borderId="0" xfId="1053" applyFont="1" applyFill="1" applyBorder="1" applyAlignment="1">
      <alignment/>
    </xf>
    <xf numFmtId="193" fontId="12" fillId="0" borderId="0" xfId="0" applyNumberFormat="1" applyFont="1" applyFill="1" applyAlignment="1">
      <alignment horizontal="center"/>
    </xf>
    <xf numFmtId="43" fontId="0" fillId="0" borderId="0" xfId="1053" applyFill="1" applyBorder="1" applyAlignment="1">
      <alignment/>
    </xf>
    <xf numFmtId="192" fontId="0" fillId="0" borderId="0" xfId="0" applyNumberFormat="1" applyFont="1" applyFill="1" applyAlignment="1">
      <alignment horizontal="center"/>
    </xf>
    <xf numFmtId="10" fontId="0" fillId="0" borderId="0" xfId="1263" applyNumberFormat="1" applyFont="1" applyFill="1" applyAlignment="1">
      <alignment horizontal="center"/>
    </xf>
    <xf numFmtId="43" fontId="0" fillId="0" borderId="0" xfId="1263" applyNumberFormat="1" applyFill="1" applyAlignment="1">
      <alignment/>
    </xf>
    <xf numFmtId="166" fontId="52" fillId="0" borderId="0" xfId="0" applyFont="1" applyFill="1" applyAlignment="1">
      <alignment horizontal="left"/>
    </xf>
    <xf numFmtId="43" fontId="0" fillId="0" borderId="0" xfId="1053" applyFont="1" applyFill="1" applyBorder="1" applyAlignment="1">
      <alignment/>
    </xf>
    <xf numFmtId="43" fontId="0" fillId="0" borderId="0" xfId="1053" applyFill="1" applyAlignment="1">
      <alignment/>
    </xf>
    <xf numFmtId="43" fontId="0" fillId="0" borderId="0" xfId="1053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37" fontId="7" fillId="0" borderId="71" xfId="1234" applyFont="1" applyFill="1" applyBorder="1" applyProtection="1">
      <alignment/>
      <protection/>
    </xf>
    <xf numFmtId="166" fontId="0" fillId="0" borderId="5" xfId="0" applyFont="1" applyFill="1" applyBorder="1" applyAlignment="1">
      <alignment horizontal="left"/>
    </xf>
    <xf numFmtId="44" fontId="12" fillId="0" borderId="5" xfId="1053" applyNumberFormat="1" applyFont="1" applyFill="1" applyBorder="1" applyAlignment="1">
      <alignment/>
    </xf>
    <xf numFmtId="166" fontId="0" fillId="0" borderId="5" xfId="0" applyFont="1" applyFill="1" applyBorder="1" applyAlignment="1">
      <alignment horizontal="center"/>
    </xf>
    <xf numFmtId="44" fontId="12" fillId="0" borderId="5" xfId="0" applyNumberFormat="1" applyFont="1" applyFill="1" applyBorder="1" applyAlignment="1">
      <alignment horizontal="left"/>
    </xf>
    <xf numFmtId="44" fontId="12" fillId="0" borderId="72" xfId="1053" applyNumberFormat="1" applyFont="1" applyFill="1" applyBorder="1" applyAlignment="1">
      <alignment/>
    </xf>
    <xf numFmtId="193" fontId="0" fillId="0" borderId="0" xfId="0" applyNumberFormat="1" applyFont="1" applyFill="1" applyAlignment="1" quotePrefix="1">
      <alignment horizontal="left"/>
    </xf>
    <xf numFmtId="166" fontId="0" fillId="0" borderId="0" xfId="0" applyFont="1" applyFill="1" applyAlignment="1">
      <alignment horizontal="left" indent="2"/>
    </xf>
    <xf numFmtId="43" fontId="0" fillId="0" borderId="0" xfId="1053" applyFill="1" applyAlignment="1">
      <alignment horizontal="left"/>
    </xf>
    <xf numFmtId="166" fontId="0" fillId="0" borderId="0" xfId="0" applyFont="1" applyFill="1" applyBorder="1" applyAlignment="1">
      <alignment horizontal="left" wrapText="1"/>
    </xf>
    <xf numFmtId="166" fontId="0" fillId="0" borderId="0" xfId="0" applyFont="1" applyFill="1" applyBorder="1" applyAlignment="1">
      <alignment horizontal="left" wrapText="1"/>
    </xf>
    <xf numFmtId="166" fontId="0" fillId="0" borderId="0" xfId="0" applyFont="1" applyFill="1" applyBorder="1" applyAlignment="1">
      <alignment horizontal="center"/>
    </xf>
    <xf numFmtId="43" fontId="0" fillId="0" borderId="0" xfId="1053" applyFont="1" applyFill="1" applyBorder="1" applyAlignment="1">
      <alignment/>
    </xf>
    <xf numFmtId="166" fontId="0" fillId="0" borderId="0" xfId="0" applyFont="1" applyFill="1" applyBorder="1" applyAlignment="1">
      <alignment horizontal="left"/>
    </xf>
    <xf numFmtId="166" fontId="0" fillId="0" borderId="0" xfId="0" applyFont="1" applyFill="1" applyBorder="1" applyAlignment="1">
      <alignment horizontal="center"/>
    </xf>
    <xf numFmtId="166" fontId="12" fillId="0" borderId="0" xfId="0" applyFont="1" applyFill="1" applyBorder="1" applyAlignment="1">
      <alignment horizontal="left" wrapText="1"/>
    </xf>
    <xf numFmtId="43" fontId="12" fillId="0" borderId="0" xfId="1053" applyFont="1" applyFill="1" applyBorder="1" applyAlignment="1">
      <alignment/>
    </xf>
    <xf numFmtId="166" fontId="52" fillId="0" borderId="0" xfId="0" applyFont="1" applyFill="1" applyBorder="1" applyAlignment="1">
      <alignment horizontal="center"/>
    </xf>
    <xf numFmtId="166" fontId="52" fillId="0" borderId="0" xfId="0" applyFont="1" applyFill="1" applyBorder="1" applyAlignment="1">
      <alignment horizontal="center"/>
    </xf>
    <xf numFmtId="166" fontId="0" fillId="0" borderId="0" xfId="0" applyFont="1" applyBorder="1" applyAlignment="1">
      <alignment horizontal="left" wrapText="1"/>
    </xf>
    <xf numFmtId="166" fontId="12" fillId="0" borderId="0" xfId="0" applyFont="1" applyFill="1" applyBorder="1" applyAlignment="1">
      <alignment horizontal="left"/>
    </xf>
    <xf numFmtId="43" fontId="52" fillId="0" borderId="0" xfId="1053" applyFont="1" applyFill="1" applyBorder="1" applyAlignment="1">
      <alignment/>
    </xf>
    <xf numFmtId="43" fontId="0" fillId="0" borderId="0" xfId="1053" applyFont="1" applyFill="1" applyBorder="1" applyAlignment="1">
      <alignment horizontal="right"/>
    </xf>
    <xf numFmtId="166" fontId="0" fillId="0" borderId="0" xfId="0" applyFont="1" applyBorder="1" applyAlignment="1">
      <alignment horizontal="center"/>
    </xf>
    <xf numFmtId="37" fontId="3" fillId="0" borderId="40" xfId="1234" applyFont="1" applyFill="1" applyBorder="1" applyAlignment="1">
      <alignment horizontal="center"/>
      <protection/>
    </xf>
    <xf numFmtId="37" fontId="3" fillId="0" borderId="6" xfId="1234" applyFont="1" applyFill="1" applyBorder="1" applyAlignment="1">
      <alignment horizontal="center"/>
      <protection/>
    </xf>
    <xf numFmtId="37" fontId="3" fillId="0" borderId="41" xfId="1234" applyFont="1" applyFill="1" applyBorder="1" applyAlignment="1">
      <alignment horizontal="center"/>
      <protection/>
    </xf>
    <xf numFmtId="166" fontId="12" fillId="0" borderId="0" xfId="0" applyFont="1" applyFill="1" applyAlignment="1">
      <alignment horizontal="center" wrapText="1"/>
    </xf>
    <xf numFmtId="166" fontId="0" fillId="0" borderId="0" xfId="0" applyFont="1" applyFill="1" applyBorder="1" applyAlignment="1">
      <alignment horizontal="center"/>
    </xf>
    <xf numFmtId="0" fontId="6" fillId="0" borderId="0" xfId="1231" applyFont="1" applyFill="1" applyAlignment="1">
      <alignment horizontal="center"/>
      <protection/>
    </xf>
    <xf numFmtId="0" fontId="12" fillId="0" borderId="0" xfId="1229" applyNumberFormat="1" applyFont="1" applyFill="1" applyBorder="1" applyAlignment="1" quotePrefix="1">
      <alignment horizontal="center"/>
      <protection/>
    </xf>
    <xf numFmtId="0" fontId="12" fillId="0" borderId="69" xfId="1175" applyFont="1" applyBorder="1" applyAlignment="1">
      <alignment horizontal="center" vertical="center" wrapText="1"/>
      <protection/>
    </xf>
    <xf numFmtId="0" fontId="12" fillId="0" borderId="68" xfId="1175" applyFont="1" applyBorder="1" applyAlignment="1">
      <alignment horizontal="left" vertical="center" wrapText="1"/>
      <protection/>
    </xf>
    <xf numFmtId="0" fontId="12" fillId="0" borderId="70" xfId="1175" applyFont="1" applyBorder="1" applyAlignment="1">
      <alignment horizontal="left" vertical="center" wrapText="1"/>
      <protection/>
    </xf>
    <xf numFmtId="0" fontId="12" fillId="0" borderId="68" xfId="1175" applyFont="1" applyBorder="1" applyAlignment="1">
      <alignment horizontal="center" vertical="center" wrapText="1"/>
      <protection/>
    </xf>
    <xf numFmtId="0" fontId="12" fillId="0" borderId="70" xfId="1175" applyFont="1" applyBorder="1" applyAlignment="1">
      <alignment horizontal="center" vertical="center" wrapText="1"/>
      <protection/>
    </xf>
    <xf numFmtId="0" fontId="12" fillId="0" borderId="69" xfId="1175" applyFont="1" applyBorder="1" applyAlignment="1">
      <alignment horizontal="left" vertical="center" wrapText="1"/>
      <protection/>
    </xf>
    <xf numFmtId="0" fontId="0" fillId="0" borderId="68" xfId="1175" applyBorder="1" applyAlignment="1">
      <alignment wrapText="1"/>
      <protection/>
    </xf>
    <xf numFmtId="0" fontId="0" fillId="0" borderId="69" xfId="1175" applyBorder="1" applyAlignment="1">
      <alignment wrapText="1"/>
      <protection/>
    </xf>
    <xf numFmtId="0" fontId="0" fillId="0" borderId="70" xfId="1175" applyBorder="1" applyAlignment="1">
      <alignment wrapText="1"/>
      <protection/>
    </xf>
    <xf numFmtId="0" fontId="0" fillId="0" borderId="68" xfId="1175" applyBorder="1" applyAlignment="1">
      <alignment horizontal="right" wrapText="1"/>
      <protection/>
    </xf>
    <xf numFmtId="0" fontId="0" fillId="0" borderId="70" xfId="1175" applyBorder="1" applyAlignment="1">
      <alignment horizontal="right" wrapText="1"/>
      <protection/>
    </xf>
    <xf numFmtId="0" fontId="0" fillId="0" borderId="68" xfId="1175" applyBorder="1" applyAlignment="1">
      <alignment horizontal="center" wrapText="1"/>
      <protection/>
    </xf>
    <xf numFmtId="0" fontId="0" fillId="0" borderId="69" xfId="1175" applyBorder="1" applyAlignment="1">
      <alignment horizontal="center" wrapText="1"/>
      <protection/>
    </xf>
    <xf numFmtId="0" fontId="0" fillId="0" borderId="70" xfId="1175" applyBorder="1" applyAlignment="1">
      <alignment horizontal="center" wrapText="1"/>
      <protection/>
    </xf>
    <xf numFmtId="0" fontId="0" fillId="0" borderId="69" xfId="1175" applyBorder="1" applyAlignment="1">
      <alignment horizontal="right" wrapText="1"/>
      <protection/>
    </xf>
    <xf numFmtId="17" fontId="12" fillId="0" borderId="68" xfId="1175" applyNumberFormat="1" applyFont="1" applyBorder="1" applyAlignment="1">
      <alignment horizontal="left" vertical="center" wrapText="1"/>
      <protection/>
    </xf>
    <xf numFmtId="17" fontId="12" fillId="0" borderId="70" xfId="1175" applyNumberFormat="1" applyFont="1" applyBorder="1" applyAlignment="1">
      <alignment horizontal="left" vertical="center" wrapText="1"/>
      <protection/>
    </xf>
  </cellXfs>
  <cellStyles count="1350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4.17E Montana Energy Tax Working File" xfId="87"/>
    <cellStyle name="_x0013__Adj Bench DR 3 for Initial Briefs (Electric)" xfId="88"/>
    <cellStyle name="_AURORA WIP" xfId="89"/>
    <cellStyle name="_Book1" xfId="90"/>
    <cellStyle name="_Book1 (2)" xfId="91"/>
    <cellStyle name="_Book1 (2) 2" xfId="92"/>
    <cellStyle name="_Book1 (2)_04 07E Wild Horse Wind Expansion (C) (2)" xfId="93"/>
    <cellStyle name="_Book1 (2)_04 07E Wild Horse Wind Expansion (C) (2)_Adj Bench DR 3 for Initial Briefs (Electric)" xfId="94"/>
    <cellStyle name="_Book1 (2)_04 07E Wild Horse Wind Expansion (C) (2)_Electric Rev Req Model (2009 GRC) " xfId="95"/>
    <cellStyle name="_Book1 (2)_04 07E Wild Horse Wind Expansion (C) (2)_Electric Rev Req Model (2009 GRC) Rebuttal" xfId="96"/>
    <cellStyle name="_Book1 (2)_04 07E Wild Horse Wind Expansion (C) (2)_Electric Rev Req Model (2009 GRC) Rebuttal REmoval of New  WH Solar AdjustMI" xfId="97"/>
    <cellStyle name="_Book1 (2)_04 07E Wild Horse Wind Expansion (C) (2)_Electric Rev Req Model (2009 GRC) Revised 01-18-2010" xfId="98"/>
    <cellStyle name="_Book1 (2)_04 07E Wild Horse Wind Expansion (C) (2)_Final Order Electric EXHIBIT A-1" xfId="99"/>
    <cellStyle name="_Book1 (2)_04 07E Wild Horse Wind Expansion (C) (2)_TENASKA REGULATORY ASSET" xfId="100"/>
    <cellStyle name="_Book1 (2)_16.37E Wild Horse Expansion DeferralRevwrkingfile SF" xfId="101"/>
    <cellStyle name="_Book1 (2)_4 31 Regulatory Assets and Liabilities  7 06- Exhibit D" xfId="102"/>
    <cellStyle name="_Book1 (2)_4 32 Regulatory Assets and Liabilities  7 06- Exhibit D" xfId="103"/>
    <cellStyle name="_Book1 (2)_Book2" xfId="104"/>
    <cellStyle name="_Book1 (2)_Book2_Adj Bench DR 3 for Initial Briefs (Electric)" xfId="105"/>
    <cellStyle name="_Book1 (2)_Book2_Electric Rev Req Model (2009 GRC) Rebuttal" xfId="106"/>
    <cellStyle name="_Book1 (2)_Book2_Electric Rev Req Model (2009 GRC) Rebuttal REmoval of New  WH Solar AdjustMI" xfId="107"/>
    <cellStyle name="_Book1 (2)_Book2_Electric Rev Req Model (2009 GRC) Revised 01-18-2010" xfId="108"/>
    <cellStyle name="_Book1 (2)_Book2_Final Order Electric EXHIBIT A-1" xfId="109"/>
    <cellStyle name="_Book1 (2)_Book4" xfId="110"/>
    <cellStyle name="_Book1 (2)_Book9" xfId="111"/>
    <cellStyle name="_Book1 (2)_Power Costs - Comparison bx Rbtl-Staff-Jt-PC" xfId="112"/>
    <cellStyle name="_Book1 (2)_Power Costs - Comparison bx Rbtl-Staff-Jt-PC_Adj Bench DR 3 for Initial Briefs (Electric)" xfId="113"/>
    <cellStyle name="_Book1 (2)_Power Costs - Comparison bx Rbtl-Staff-Jt-PC_Electric Rev Req Model (2009 GRC) Rebuttal" xfId="114"/>
    <cellStyle name="_Book1 (2)_Power Costs - Comparison bx Rbtl-Staff-Jt-PC_Electric Rev Req Model (2009 GRC) Rebuttal REmoval of New  WH Solar AdjustMI" xfId="115"/>
    <cellStyle name="_Book1 (2)_Power Costs - Comparison bx Rbtl-Staff-Jt-PC_Electric Rev Req Model (2009 GRC) Revised 01-18-2010" xfId="116"/>
    <cellStyle name="_Book1 (2)_Power Costs - Comparison bx Rbtl-Staff-Jt-PC_Final Order Electric EXHIBIT A-1" xfId="117"/>
    <cellStyle name="_Book1 (2)_Rebuttal Power Costs" xfId="118"/>
    <cellStyle name="_Book1 (2)_Rebuttal Power Costs_Adj Bench DR 3 for Initial Briefs (Electric)" xfId="119"/>
    <cellStyle name="_Book1 (2)_Rebuttal Power Costs_Electric Rev Req Model (2009 GRC) Rebuttal" xfId="120"/>
    <cellStyle name="_Book1 (2)_Rebuttal Power Costs_Electric Rev Req Model (2009 GRC) Rebuttal REmoval of New  WH Solar AdjustMI" xfId="121"/>
    <cellStyle name="_Book1 (2)_Rebuttal Power Costs_Electric Rev Req Model (2009 GRC) Revised 01-18-2010" xfId="122"/>
    <cellStyle name="_Book1 (2)_Rebuttal Power Costs_Final Order Electric EXHIBIT A-1" xfId="123"/>
    <cellStyle name="_Book1 2" xfId="124"/>
    <cellStyle name="_Book1_(C) WHE Proforma with ITC cash grant 10 Yr Amort_for deferral_102809" xfId="125"/>
    <cellStyle name="_Book1_(C) WHE Proforma with ITC cash grant 10 Yr Amort_for deferral_102809_16.07E Wild Horse Wind Expansionwrkingfile" xfId="126"/>
    <cellStyle name="_Book1_(C) WHE Proforma with ITC cash grant 10 Yr Amort_for deferral_102809_16.07E Wild Horse Wind Expansionwrkingfile SF" xfId="127"/>
    <cellStyle name="_Book1_(C) WHE Proforma with ITC cash grant 10 Yr Amort_for deferral_102809_16.37E Wild Horse Expansion DeferralRevwrkingfile SF" xfId="128"/>
    <cellStyle name="_Book1_(C) WHE Proforma with ITC cash grant 10 Yr Amort_for rebuttal_120709" xfId="129"/>
    <cellStyle name="_Book1_04.07E Wild Horse Wind Expansion" xfId="130"/>
    <cellStyle name="_Book1_04.07E Wild Horse Wind Expansion_16.07E Wild Horse Wind Expansionwrkingfile" xfId="131"/>
    <cellStyle name="_Book1_04.07E Wild Horse Wind Expansion_16.07E Wild Horse Wind Expansionwrkingfile SF" xfId="132"/>
    <cellStyle name="_Book1_04.07E Wild Horse Wind Expansion_16.37E Wild Horse Expansion DeferralRevwrkingfile SF" xfId="133"/>
    <cellStyle name="_Book1_16.07E Wild Horse Wind Expansionwrkingfile" xfId="134"/>
    <cellStyle name="_Book1_16.07E Wild Horse Wind Expansionwrkingfile SF" xfId="135"/>
    <cellStyle name="_Book1_16.37E Wild Horse Expansion DeferralRevwrkingfile SF" xfId="136"/>
    <cellStyle name="_Book1_4 31 Regulatory Assets and Liabilities  7 06- Exhibit D" xfId="137"/>
    <cellStyle name="_Book1_4 32 Regulatory Assets and Liabilities  7 06- Exhibit D" xfId="138"/>
    <cellStyle name="_Book1_Book2" xfId="139"/>
    <cellStyle name="_Book1_Book2_Adj Bench DR 3 for Initial Briefs (Electric)" xfId="140"/>
    <cellStyle name="_Book1_Book2_Electric Rev Req Model (2009 GRC) Rebuttal" xfId="141"/>
    <cellStyle name="_Book1_Book2_Electric Rev Req Model (2009 GRC) Rebuttal REmoval of New  WH Solar AdjustMI" xfId="142"/>
    <cellStyle name="_Book1_Book2_Electric Rev Req Model (2009 GRC) Revised 01-18-2010" xfId="143"/>
    <cellStyle name="_Book1_Book2_Final Order Electric EXHIBIT A-1" xfId="144"/>
    <cellStyle name="_Book1_Book4" xfId="145"/>
    <cellStyle name="_Book1_Book9" xfId="146"/>
    <cellStyle name="_Book1_Power Costs - Comparison bx Rbtl-Staff-Jt-PC" xfId="147"/>
    <cellStyle name="_Book1_Power Costs - Comparison bx Rbtl-Staff-Jt-PC_Adj Bench DR 3 for Initial Briefs (Electric)" xfId="148"/>
    <cellStyle name="_Book1_Power Costs - Comparison bx Rbtl-Staff-Jt-PC_Electric Rev Req Model (2009 GRC) Rebuttal" xfId="149"/>
    <cellStyle name="_Book1_Power Costs - Comparison bx Rbtl-Staff-Jt-PC_Electric Rev Req Model (2009 GRC) Rebuttal REmoval of New  WH Solar AdjustMI" xfId="150"/>
    <cellStyle name="_Book1_Power Costs - Comparison bx Rbtl-Staff-Jt-PC_Electric Rev Req Model (2009 GRC) Revised 01-18-2010" xfId="151"/>
    <cellStyle name="_Book1_Power Costs - Comparison bx Rbtl-Staff-Jt-PC_Final Order Electric EXHIBIT A-1" xfId="152"/>
    <cellStyle name="_Book1_Rebuttal Power Costs" xfId="153"/>
    <cellStyle name="_Book1_Rebuttal Power Costs_Adj Bench DR 3 for Initial Briefs (Electric)" xfId="154"/>
    <cellStyle name="_Book1_Rebuttal Power Costs_Electric Rev Req Model (2009 GRC) Rebuttal" xfId="155"/>
    <cellStyle name="_Book1_Rebuttal Power Costs_Electric Rev Req Model (2009 GRC) Rebuttal REmoval of New  WH Solar AdjustMI" xfId="156"/>
    <cellStyle name="_Book1_Rebuttal Power Costs_Electric Rev Req Model (2009 GRC) Revised 01-18-2010" xfId="157"/>
    <cellStyle name="_Book1_Rebuttal Power Costs_Final Order Electric EXHIBIT A-1" xfId="158"/>
    <cellStyle name="_Book2" xfId="159"/>
    <cellStyle name="_x0013__Book2" xfId="160"/>
    <cellStyle name="_Book2 2" xfId="161"/>
    <cellStyle name="_Book2_04 07E Wild Horse Wind Expansion (C) (2)" xfId="162"/>
    <cellStyle name="_Book2_04 07E Wild Horse Wind Expansion (C) (2)_Adj Bench DR 3 for Initial Briefs (Electric)" xfId="163"/>
    <cellStyle name="_Book2_04 07E Wild Horse Wind Expansion (C) (2)_Electric Rev Req Model (2009 GRC) " xfId="164"/>
    <cellStyle name="_Book2_04 07E Wild Horse Wind Expansion (C) (2)_Electric Rev Req Model (2009 GRC) Rebuttal" xfId="165"/>
    <cellStyle name="_Book2_04 07E Wild Horse Wind Expansion (C) (2)_Electric Rev Req Model (2009 GRC) Rebuttal REmoval of New  WH Solar AdjustMI" xfId="166"/>
    <cellStyle name="_Book2_04 07E Wild Horse Wind Expansion (C) (2)_Electric Rev Req Model (2009 GRC) Revised 01-18-2010" xfId="167"/>
    <cellStyle name="_Book2_04 07E Wild Horse Wind Expansion (C) (2)_Final Order Electric EXHIBIT A-1" xfId="168"/>
    <cellStyle name="_Book2_04 07E Wild Horse Wind Expansion (C) (2)_TENASKA REGULATORY ASSET" xfId="169"/>
    <cellStyle name="_Book2_16.37E Wild Horse Expansion DeferralRevwrkingfile SF" xfId="170"/>
    <cellStyle name="_Book2_4 31 Regulatory Assets and Liabilities  7 06- Exhibit D" xfId="171"/>
    <cellStyle name="_Book2_4 32 Regulatory Assets and Liabilities  7 06- Exhibit D" xfId="172"/>
    <cellStyle name="_x0013__Book2_Adj Bench DR 3 for Initial Briefs (Electric)" xfId="173"/>
    <cellStyle name="_Book2_Book2" xfId="174"/>
    <cellStyle name="_Book2_Book2_Adj Bench DR 3 for Initial Briefs (Electric)" xfId="175"/>
    <cellStyle name="_Book2_Book2_Electric Rev Req Model (2009 GRC) Rebuttal" xfId="176"/>
    <cellStyle name="_Book2_Book2_Electric Rev Req Model (2009 GRC) Rebuttal REmoval of New  WH Solar AdjustMI" xfId="177"/>
    <cellStyle name="_Book2_Book2_Electric Rev Req Model (2009 GRC) Revised 01-18-2010" xfId="178"/>
    <cellStyle name="_Book2_Book2_Final Order Electric EXHIBIT A-1" xfId="179"/>
    <cellStyle name="_Book2_Book4" xfId="180"/>
    <cellStyle name="_Book2_Book9" xfId="181"/>
    <cellStyle name="_x0013__Book2_Electric Rev Req Model (2009 GRC) Rebuttal" xfId="182"/>
    <cellStyle name="_x0013__Book2_Electric Rev Req Model (2009 GRC) Rebuttal REmoval of New  WH Solar AdjustMI" xfId="183"/>
    <cellStyle name="_x0013__Book2_Electric Rev Req Model (2009 GRC) Revised 01-18-2010" xfId="184"/>
    <cellStyle name="_x0013__Book2_Final Order Electric EXHIBIT A-1" xfId="185"/>
    <cellStyle name="_Book2_Power Costs - Comparison bx Rbtl-Staff-Jt-PC" xfId="186"/>
    <cellStyle name="_Book2_Power Costs - Comparison bx Rbtl-Staff-Jt-PC_Adj Bench DR 3 for Initial Briefs (Electric)" xfId="187"/>
    <cellStyle name="_Book2_Power Costs - Comparison bx Rbtl-Staff-Jt-PC_Electric Rev Req Model (2009 GRC) Rebuttal" xfId="188"/>
    <cellStyle name="_Book2_Power Costs - Comparison bx Rbtl-Staff-Jt-PC_Electric Rev Req Model (2009 GRC) Rebuttal REmoval of New  WH Solar AdjustMI" xfId="189"/>
    <cellStyle name="_Book2_Power Costs - Comparison bx Rbtl-Staff-Jt-PC_Electric Rev Req Model (2009 GRC) Revised 01-18-2010" xfId="190"/>
    <cellStyle name="_Book2_Power Costs - Comparison bx Rbtl-Staff-Jt-PC_Final Order Electric EXHIBIT A-1" xfId="191"/>
    <cellStyle name="_Book2_Rebuttal Power Costs" xfId="192"/>
    <cellStyle name="_Book2_Rebuttal Power Costs_Adj Bench DR 3 for Initial Briefs (Electric)" xfId="193"/>
    <cellStyle name="_Book2_Rebuttal Power Costs_Electric Rev Req Model (2009 GRC) Rebuttal" xfId="194"/>
    <cellStyle name="_Book2_Rebuttal Power Costs_Electric Rev Req Model (2009 GRC) Rebuttal REmoval of New  WH Solar AdjustMI" xfId="195"/>
    <cellStyle name="_Book2_Rebuttal Power Costs_Electric Rev Req Model (2009 GRC) Revised 01-18-2010" xfId="196"/>
    <cellStyle name="_Book2_Rebuttal Power Costs_Final Order Electric EXHIBIT A-1" xfId="197"/>
    <cellStyle name="_Book3" xfId="198"/>
    <cellStyle name="_Book5" xfId="199"/>
    <cellStyle name="_Chelan Debt Forecast 12.19.05" xfId="200"/>
    <cellStyle name="_Chelan Debt Forecast 12.19.05 2" xfId="201"/>
    <cellStyle name="_Chelan Debt Forecast 12.19.05_(C) WHE Proforma with ITC cash grant 10 Yr Amort_for deferral_102809" xfId="202"/>
    <cellStyle name="_Chelan Debt Forecast 12.19.05_(C) WHE Proforma with ITC cash grant 10 Yr Amort_for deferral_102809_16.07E Wild Horse Wind Expansionwrkingfile" xfId="203"/>
    <cellStyle name="_Chelan Debt Forecast 12.19.05_(C) WHE Proforma with ITC cash grant 10 Yr Amort_for deferral_102809_16.07E Wild Horse Wind Expansionwrkingfile SF" xfId="204"/>
    <cellStyle name="_Chelan Debt Forecast 12.19.05_(C) WHE Proforma with ITC cash grant 10 Yr Amort_for deferral_102809_16.37E Wild Horse Expansion DeferralRevwrkingfile SF" xfId="205"/>
    <cellStyle name="_Chelan Debt Forecast 12.19.05_(C) WHE Proforma with ITC cash grant 10 Yr Amort_for rebuttal_120709" xfId="206"/>
    <cellStyle name="_Chelan Debt Forecast 12.19.05_04.07E Wild Horse Wind Expansion" xfId="207"/>
    <cellStyle name="_Chelan Debt Forecast 12.19.05_04.07E Wild Horse Wind Expansion_16.07E Wild Horse Wind Expansionwrkingfile" xfId="208"/>
    <cellStyle name="_Chelan Debt Forecast 12.19.05_04.07E Wild Horse Wind Expansion_16.07E Wild Horse Wind Expansionwrkingfile SF" xfId="209"/>
    <cellStyle name="_Chelan Debt Forecast 12.19.05_04.07E Wild Horse Wind Expansion_16.37E Wild Horse Expansion DeferralRevwrkingfile SF" xfId="210"/>
    <cellStyle name="_Chelan Debt Forecast 12.19.05_16.07E Wild Horse Wind Expansionwrkingfile" xfId="211"/>
    <cellStyle name="_Chelan Debt Forecast 12.19.05_16.07E Wild Horse Wind Expansionwrkingfile SF" xfId="212"/>
    <cellStyle name="_Chelan Debt Forecast 12.19.05_16.37E Wild Horse Expansion DeferralRevwrkingfile SF" xfId="213"/>
    <cellStyle name="_Chelan Debt Forecast 12.19.05_4 31 Regulatory Assets and Liabilities  7 06- Exhibit D" xfId="214"/>
    <cellStyle name="_Chelan Debt Forecast 12.19.05_4 32 Regulatory Assets and Liabilities  7 06- Exhibit D" xfId="215"/>
    <cellStyle name="_Chelan Debt Forecast 12.19.05_Book2" xfId="216"/>
    <cellStyle name="_Chelan Debt Forecast 12.19.05_Book2_Adj Bench DR 3 for Initial Briefs (Electric)" xfId="217"/>
    <cellStyle name="_Chelan Debt Forecast 12.19.05_Book2_Electric Rev Req Model (2009 GRC) Rebuttal" xfId="218"/>
    <cellStyle name="_Chelan Debt Forecast 12.19.05_Book2_Electric Rev Req Model (2009 GRC) Rebuttal REmoval of New  WH Solar AdjustMI" xfId="219"/>
    <cellStyle name="_Chelan Debt Forecast 12.19.05_Book2_Electric Rev Req Model (2009 GRC) Revised 01-18-2010" xfId="220"/>
    <cellStyle name="_Chelan Debt Forecast 12.19.05_Book2_Final Order Electric EXHIBIT A-1" xfId="221"/>
    <cellStyle name="_Chelan Debt Forecast 12.19.05_Book4" xfId="222"/>
    <cellStyle name="_Chelan Debt Forecast 12.19.05_Book9" xfId="223"/>
    <cellStyle name="_Chelan Debt Forecast 12.19.05_Power Costs - Comparison bx Rbtl-Staff-Jt-PC" xfId="224"/>
    <cellStyle name="_Chelan Debt Forecast 12.19.05_Power Costs - Comparison bx Rbtl-Staff-Jt-PC_Adj Bench DR 3 for Initial Briefs (Electric)" xfId="225"/>
    <cellStyle name="_Chelan Debt Forecast 12.19.05_Power Costs - Comparison bx Rbtl-Staff-Jt-PC_Electric Rev Req Model (2009 GRC) Rebuttal" xfId="226"/>
    <cellStyle name="_Chelan Debt Forecast 12.19.05_Power Costs - Comparison bx Rbtl-Staff-Jt-PC_Electric Rev Req Model (2009 GRC) Rebuttal REmoval of New  WH Solar AdjustMI" xfId="227"/>
    <cellStyle name="_Chelan Debt Forecast 12.19.05_Power Costs - Comparison bx Rbtl-Staff-Jt-PC_Electric Rev Req Model (2009 GRC) Revised 01-18-2010" xfId="228"/>
    <cellStyle name="_Chelan Debt Forecast 12.19.05_Power Costs - Comparison bx Rbtl-Staff-Jt-PC_Final Order Electric EXHIBIT A-1" xfId="229"/>
    <cellStyle name="_Chelan Debt Forecast 12.19.05_Rebuttal Power Costs" xfId="230"/>
    <cellStyle name="_Chelan Debt Forecast 12.19.05_Rebuttal Power Costs_Adj Bench DR 3 for Initial Briefs (Electric)" xfId="231"/>
    <cellStyle name="_Chelan Debt Forecast 12.19.05_Rebuttal Power Costs_Electric Rev Req Model (2009 GRC) Rebuttal" xfId="232"/>
    <cellStyle name="_Chelan Debt Forecast 12.19.05_Rebuttal Power Costs_Electric Rev Req Model (2009 GRC) Rebuttal REmoval of New  WH Solar AdjustMI" xfId="233"/>
    <cellStyle name="_Chelan Debt Forecast 12.19.05_Rebuttal Power Costs_Electric Rev Req Model (2009 GRC) Revised 01-18-2010" xfId="234"/>
    <cellStyle name="_Chelan Debt Forecast 12.19.05_Rebuttal Power Costs_Final Order Electric EXHIBIT A-1" xfId="235"/>
    <cellStyle name="_Copy 11-9 Sumas Proforma - Current" xfId="236"/>
    <cellStyle name="_Costs not in AURORA 06GRC" xfId="237"/>
    <cellStyle name="_Costs not in AURORA 06GRC 2" xfId="238"/>
    <cellStyle name="_Costs not in AURORA 06GRC_04 07E Wild Horse Wind Expansion (C) (2)" xfId="239"/>
    <cellStyle name="_Costs not in AURORA 06GRC_04 07E Wild Horse Wind Expansion (C) (2)_Adj Bench DR 3 for Initial Briefs (Electric)" xfId="240"/>
    <cellStyle name="_Costs not in AURORA 06GRC_04 07E Wild Horse Wind Expansion (C) (2)_Electric Rev Req Model (2009 GRC) " xfId="241"/>
    <cellStyle name="_Costs not in AURORA 06GRC_04 07E Wild Horse Wind Expansion (C) (2)_Electric Rev Req Model (2009 GRC) Rebuttal" xfId="242"/>
    <cellStyle name="_Costs not in AURORA 06GRC_04 07E Wild Horse Wind Expansion (C) (2)_Electric Rev Req Model (2009 GRC) Rebuttal REmoval of New  WH Solar AdjustMI" xfId="243"/>
    <cellStyle name="_Costs not in AURORA 06GRC_04 07E Wild Horse Wind Expansion (C) (2)_Electric Rev Req Model (2009 GRC) Revised 01-18-2010" xfId="244"/>
    <cellStyle name="_Costs not in AURORA 06GRC_04 07E Wild Horse Wind Expansion (C) (2)_Final Order Electric EXHIBIT A-1" xfId="245"/>
    <cellStyle name="_Costs not in AURORA 06GRC_04 07E Wild Horse Wind Expansion (C) (2)_TENASKA REGULATORY ASSET" xfId="246"/>
    <cellStyle name="_Costs not in AURORA 06GRC_16.37E Wild Horse Expansion DeferralRevwrkingfile SF" xfId="247"/>
    <cellStyle name="_Costs not in AURORA 06GRC_4 31 Regulatory Assets and Liabilities  7 06- Exhibit D" xfId="248"/>
    <cellStyle name="_Costs not in AURORA 06GRC_4 32 Regulatory Assets and Liabilities  7 06- Exhibit D" xfId="249"/>
    <cellStyle name="_Costs not in AURORA 06GRC_Book2" xfId="250"/>
    <cellStyle name="_Costs not in AURORA 06GRC_Book2_Adj Bench DR 3 for Initial Briefs (Electric)" xfId="251"/>
    <cellStyle name="_Costs not in AURORA 06GRC_Book2_Electric Rev Req Model (2009 GRC) Rebuttal" xfId="252"/>
    <cellStyle name="_Costs not in AURORA 06GRC_Book2_Electric Rev Req Model (2009 GRC) Rebuttal REmoval of New  WH Solar AdjustMI" xfId="253"/>
    <cellStyle name="_Costs not in AURORA 06GRC_Book2_Electric Rev Req Model (2009 GRC) Revised 01-18-2010" xfId="254"/>
    <cellStyle name="_Costs not in AURORA 06GRC_Book2_Final Order Electric EXHIBIT A-1" xfId="255"/>
    <cellStyle name="_Costs not in AURORA 06GRC_Book4" xfId="256"/>
    <cellStyle name="_Costs not in AURORA 06GRC_Book9" xfId="257"/>
    <cellStyle name="_Costs not in AURORA 06GRC_Power Costs - Comparison bx Rbtl-Staff-Jt-PC" xfId="258"/>
    <cellStyle name="_Costs not in AURORA 06GRC_Power Costs - Comparison bx Rbtl-Staff-Jt-PC_Adj Bench DR 3 for Initial Briefs (Electric)" xfId="259"/>
    <cellStyle name="_Costs not in AURORA 06GRC_Power Costs - Comparison bx Rbtl-Staff-Jt-PC_Electric Rev Req Model (2009 GRC) Rebuttal" xfId="260"/>
    <cellStyle name="_Costs not in AURORA 06GRC_Power Costs - Comparison bx Rbtl-Staff-Jt-PC_Electric Rev Req Model (2009 GRC) Rebuttal REmoval of New  WH Solar AdjustMI" xfId="261"/>
    <cellStyle name="_Costs not in AURORA 06GRC_Power Costs - Comparison bx Rbtl-Staff-Jt-PC_Electric Rev Req Model (2009 GRC) Revised 01-18-2010" xfId="262"/>
    <cellStyle name="_Costs not in AURORA 06GRC_Power Costs - Comparison bx Rbtl-Staff-Jt-PC_Final Order Electric EXHIBIT A-1" xfId="263"/>
    <cellStyle name="_Costs not in AURORA 06GRC_Rebuttal Power Costs" xfId="264"/>
    <cellStyle name="_Costs not in AURORA 06GRC_Rebuttal Power Costs_Adj Bench DR 3 for Initial Briefs (Electric)" xfId="265"/>
    <cellStyle name="_Costs not in AURORA 06GRC_Rebuttal Power Costs_Electric Rev Req Model (2009 GRC) Rebuttal" xfId="266"/>
    <cellStyle name="_Costs not in AURORA 06GRC_Rebuttal Power Costs_Electric Rev Req Model (2009 GRC) Rebuttal REmoval of New  WH Solar AdjustMI" xfId="267"/>
    <cellStyle name="_Costs not in AURORA 06GRC_Rebuttal Power Costs_Electric Rev Req Model (2009 GRC) Revised 01-18-2010" xfId="268"/>
    <cellStyle name="_Costs not in AURORA 06GRC_Rebuttal Power Costs_Final Order Electric EXHIBIT A-1" xfId="269"/>
    <cellStyle name="_Costs not in AURORA 2006GRC 6.15.06" xfId="270"/>
    <cellStyle name="_Costs not in AURORA 2006GRC 6.15.06 2" xfId="271"/>
    <cellStyle name="_Costs not in AURORA 2006GRC 6.15.06_04 07E Wild Horse Wind Expansion (C) (2)" xfId="272"/>
    <cellStyle name="_Costs not in AURORA 2006GRC 6.15.06_04 07E Wild Horse Wind Expansion (C) (2)_Adj Bench DR 3 for Initial Briefs (Electric)" xfId="273"/>
    <cellStyle name="_Costs not in AURORA 2006GRC 6.15.06_04 07E Wild Horse Wind Expansion (C) (2)_Electric Rev Req Model (2009 GRC) " xfId="274"/>
    <cellStyle name="_Costs not in AURORA 2006GRC 6.15.06_04 07E Wild Horse Wind Expansion (C) (2)_Electric Rev Req Model (2009 GRC) Rebuttal" xfId="275"/>
    <cellStyle name="_Costs not in AURORA 2006GRC 6.15.06_04 07E Wild Horse Wind Expansion (C) (2)_Electric Rev Req Model (2009 GRC) Rebuttal REmoval of New  WH Solar AdjustMI" xfId="276"/>
    <cellStyle name="_Costs not in AURORA 2006GRC 6.15.06_04 07E Wild Horse Wind Expansion (C) (2)_Electric Rev Req Model (2009 GRC) Revised 01-18-2010" xfId="277"/>
    <cellStyle name="_Costs not in AURORA 2006GRC 6.15.06_04 07E Wild Horse Wind Expansion (C) (2)_Final Order Electric EXHIBIT A-1" xfId="278"/>
    <cellStyle name="_Costs not in AURORA 2006GRC 6.15.06_04 07E Wild Horse Wind Expansion (C) (2)_TENASKA REGULATORY ASSET" xfId="279"/>
    <cellStyle name="_Costs not in AURORA 2006GRC 6.15.06_16.37E Wild Horse Expansion DeferralRevwrkingfile SF" xfId="280"/>
    <cellStyle name="_Costs not in AURORA 2006GRC 6.15.06_4 31 Regulatory Assets and Liabilities  7 06- Exhibit D" xfId="281"/>
    <cellStyle name="_Costs not in AURORA 2006GRC 6.15.06_4 32 Regulatory Assets and Liabilities  7 06- Exhibit D" xfId="282"/>
    <cellStyle name="_Costs not in AURORA 2006GRC 6.15.06_Book2" xfId="283"/>
    <cellStyle name="_Costs not in AURORA 2006GRC 6.15.06_Book2_Adj Bench DR 3 for Initial Briefs (Electric)" xfId="284"/>
    <cellStyle name="_Costs not in AURORA 2006GRC 6.15.06_Book2_Electric Rev Req Model (2009 GRC) Rebuttal" xfId="285"/>
    <cellStyle name="_Costs not in AURORA 2006GRC 6.15.06_Book2_Electric Rev Req Model (2009 GRC) Rebuttal REmoval of New  WH Solar AdjustMI" xfId="286"/>
    <cellStyle name="_Costs not in AURORA 2006GRC 6.15.06_Book2_Electric Rev Req Model (2009 GRC) Revised 01-18-2010" xfId="287"/>
    <cellStyle name="_Costs not in AURORA 2006GRC 6.15.06_Book2_Final Order Electric EXHIBIT A-1" xfId="288"/>
    <cellStyle name="_Costs not in AURORA 2006GRC 6.15.06_Book4" xfId="289"/>
    <cellStyle name="_Costs not in AURORA 2006GRC 6.15.06_Book9" xfId="290"/>
    <cellStyle name="_Costs not in AURORA 2006GRC 6.15.06_Power Costs - Comparison bx Rbtl-Staff-Jt-PC" xfId="291"/>
    <cellStyle name="_Costs not in AURORA 2006GRC 6.15.06_Power Costs - Comparison bx Rbtl-Staff-Jt-PC_Adj Bench DR 3 for Initial Briefs (Electric)" xfId="292"/>
    <cellStyle name="_Costs not in AURORA 2006GRC 6.15.06_Power Costs - Comparison bx Rbtl-Staff-Jt-PC_Electric Rev Req Model (2009 GRC) Rebuttal" xfId="293"/>
    <cellStyle name="_Costs not in AURORA 2006GRC 6.15.06_Power Costs - Comparison bx Rbtl-Staff-Jt-PC_Electric Rev Req Model (2009 GRC) Rebuttal REmoval of New  WH Solar AdjustMI" xfId="294"/>
    <cellStyle name="_Costs not in AURORA 2006GRC 6.15.06_Power Costs - Comparison bx Rbtl-Staff-Jt-PC_Electric Rev Req Model (2009 GRC) Revised 01-18-2010" xfId="295"/>
    <cellStyle name="_Costs not in AURORA 2006GRC 6.15.06_Power Costs - Comparison bx Rbtl-Staff-Jt-PC_Final Order Electric EXHIBIT A-1" xfId="296"/>
    <cellStyle name="_Costs not in AURORA 2006GRC 6.15.06_Rebuttal Power Costs" xfId="297"/>
    <cellStyle name="_Costs not in AURORA 2006GRC 6.15.06_Rebuttal Power Costs_Adj Bench DR 3 for Initial Briefs (Electric)" xfId="298"/>
    <cellStyle name="_Costs not in AURORA 2006GRC 6.15.06_Rebuttal Power Costs_Electric Rev Req Model (2009 GRC) Rebuttal" xfId="299"/>
    <cellStyle name="_Costs not in AURORA 2006GRC 6.15.06_Rebuttal Power Costs_Electric Rev Req Model (2009 GRC) Rebuttal REmoval of New  WH Solar AdjustMI" xfId="300"/>
    <cellStyle name="_Costs not in AURORA 2006GRC 6.15.06_Rebuttal Power Costs_Electric Rev Req Model (2009 GRC) Revised 01-18-2010" xfId="301"/>
    <cellStyle name="_Costs not in AURORA 2006GRC 6.15.06_Rebuttal Power Costs_Final Order Electric EXHIBIT A-1" xfId="302"/>
    <cellStyle name="_Costs not in AURORA 2006GRC w gas price updated" xfId="303"/>
    <cellStyle name="_Costs not in AURORA 2006GRC w gas price updated_Adj Bench DR 3 for Initial Briefs (Electric)" xfId="304"/>
    <cellStyle name="_Costs not in AURORA 2006GRC w gas price updated_Book2" xfId="305"/>
    <cellStyle name="_Costs not in AURORA 2006GRC w gas price updated_Book2_Adj Bench DR 3 for Initial Briefs (Electric)" xfId="306"/>
    <cellStyle name="_Costs not in AURORA 2006GRC w gas price updated_Book2_Electric Rev Req Model (2009 GRC) Rebuttal" xfId="307"/>
    <cellStyle name="_Costs not in AURORA 2006GRC w gas price updated_Book2_Electric Rev Req Model (2009 GRC) Rebuttal REmoval of New  WH Solar AdjustMI" xfId="308"/>
    <cellStyle name="_Costs not in AURORA 2006GRC w gas price updated_Book2_Electric Rev Req Model (2009 GRC) Revised 01-18-2010" xfId="309"/>
    <cellStyle name="_Costs not in AURORA 2006GRC w gas price updated_Book2_Final Order Electric EXHIBIT A-1" xfId="310"/>
    <cellStyle name="_Costs not in AURORA 2006GRC w gas price updated_Electric Rev Req Model (2009 GRC) " xfId="311"/>
    <cellStyle name="_Costs not in AURORA 2006GRC w gas price updated_Electric Rev Req Model (2009 GRC) Rebuttal" xfId="312"/>
    <cellStyle name="_Costs not in AURORA 2006GRC w gas price updated_Electric Rev Req Model (2009 GRC) Rebuttal REmoval of New  WH Solar AdjustMI" xfId="313"/>
    <cellStyle name="_Costs not in AURORA 2006GRC w gas price updated_Electric Rev Req Model (2009 GRC) Revised 01-18-2010" xfId="314"/>
    <cellStyle name="_Costs not in AURORA 2006GRC w gas price updated_Final Order Electric EXHIBIT A-1" xfId="315"/>
    <cellStyle name="_Costs not in AURORA 2006GRC w gas price updated_Rebuttal Power Costs" xfId="316"/>
    <cellStyle name="_Costs not in AURORA 2006GRC w gas price updated_Rebuttal Power Costs_Adj Bench DR 3 for Initial Briefs (Electric)" xfId="317"/>
    <cellStyle name="_Costs not in AURORA 2006GRC w gas price updated_Rebuttal Power Costs_Electric Rev Req Model (2009 GRC) Rebuttal" xfId="318"/>
    <cellStyle name="_Costs not in AURORA 2006GRC w gas price updated_Rebuttal Power Costs_Electric Rev Req Model (2009 GRC) Rebuttal REmoval of New  WH Solar AdjustMI" xfId="319"/>
    <cellStyle name="_Costs not in AURORA 2006GRC w gas price updated_Rebuttal Power Costs_Electric Rev Req Model (2009 GRC) Revised 01-18-2010" xfId="320"/>
    <cellStyle name="_Costs not in AURORA 2006GRC w gas price updated_Rebuttal Power Costs_Final Order Electric EXHIBIT A-1" xfId="321"/>
    <cellStyle name="_Costs not in AURORA 2006GRC w gas price updated_TENASKA REGULATORY ASSET" xfId="322"/>
    <cellStyle name="_Costs not in AURORA 2007 Rate Case" xfId="323"/>
    <cellStyle name="_Costs not in AURORA 2007 Rate Case 2" xfId="324"/>
    <cellStyle name="_Costs not in AURORA 2007 Rate Case_(C) WHE Proforma with ITC cash grant 10 Yr Amort_for deferral_102809" xfId="325"/>
    <cellStyle name="_Costs not in AURORA 2007 Rate Case_(C) WHE Proforma with ITC cash grant 10 Yr Amort_for deferral_102809_16.07E Wild Horse Wind Expansionwrkingfile" xfId="326"/>
    <cellStyle name="_Costs not in AURORA 2007 Rate Case_(C) WHE Proforma with ITC cash grant 10 Yr Amort_for deferral_102809_16.07E Wild Horse Wind Expansionwrkingfile SF" xfId="327"/>
    <cellStyle name="_Costs not in AURORA 2007 Rate Case_(C) WHE Proforma with ITC cash grant 10 Yr Amort_for deferral_102809_16.37E Wild Horse Expansion DeferralRevwrkingfile SF" xfId="328"/>
    <cellStyle name="_Costs not in AURORA 2007 Rate Case_(C) WHE Proforma with ITC cash grant 10 Yr Amort_for rebuttal_120709" xfId="329"/>
    <cellStyle name="_Costs not in AURORA 2007 Rate Case_04.07E Wild Horse Wind Expansion" xfId="330"/>
    <cellStyle name="_Costs not in AURORA 2007 Rate Case_04.07E Wild Horse Wind Expansion_16.07E Wild Horse Wind Expansionwrkingfile" xfId="331"/>
    <cellStyle name="_Costs not in AURORA 2007 Rate Case_04.07E Wild Horse Wind Expansion_16.07E Wild Horse Wind Expansionwrkingfile SF" xfId="332"/>
    <cellStyle name="_Costs not in AURORA 2007 Rate Case_04.07E Wild Horse Wind Expansion_16.37E Wild Horse Expansion DeferralRevwrkingfile SF" xfId="333"/>
    <cellStyle name="_Costs not in AURORA 2007 Rate Case_16.07E Wild Horse Wind Expansionwrkingfile" xfId="334"/>
    <cellStyle name="_Costs not in AURORA 2007 Rate Case_16.07E Wild Horse Wind Expansionwrkingfile SF" xfId="335"/>
    <cellStyle name="_Costs not in AURORA 2007 Rate Case_16.37E Wild Horse Expansion DeferralRevwrkingfile SF" xfId="336"/>
    <cellStyle name="_Costs not in AURORA 2007 Rate Case_4 31 Regulatory Assets and Liabilities  7 06- Exhibit D" xfId="337"/>
    <cellStyle name="_Costs not in AURORA 2007 Rate Case_4 32 Regulatory Assets and Liabilities  7 06- Exhibit D" xfId="338"/>
    <cellStyle name="_Costs not in AURORA 2007 Rate Case_Book2" xfId="339"/>
    <cellStyle name="_Costs not in AURORA 2007 Rate Case_Book2_Adj Bench DR 3 for Initial Briefs (Electric)" xfId="340"/>
    <cellStyle name="_Costs not in AURORA 2007 Rate Case_Book2_Electric Rev Req Model (2009 GRC) Rebuttal" xfId="341"/>
    <cellStyle name="_Costs not in AURORA 2007 Rate Case_Book2_Electric Rev Req Model (2009 GRC) Rebuttal REmoval of New  WH Solar AdjustMI" xfId="342"/>
    <cellStyle name="_Costs not in AURORA 2007 Rate Case_Book2_Electric Rev Req Model (2009 GRC) Revised 01-18-2010" xfId="343"/>
    <cellStyle name="_Costs not in AURORA 2007 Rate Case_Book2_Final Order Electric EXHIBIT A-1" xfId="344"/>
    <cellStyle name="_Costs not in AURORA 2007 Rate Case_Book4" xfId="345"/>
    <cellStyle name="_Costs not in AURORA 2007 Rate Case_Book9" xfId="346"/>
    <cellStyle name="_Costs not in AURORA 2007 Rate Case_Power Costs - Comparison bx Rbtl-Staff-Jt-PC" xfId="347"/>
    <cellStyle name="_Costs not in AURORA 2007 Rate Case_Power Costs - Comparison bx Rbtl-Staff-Jt-PC_Adj Bench DR 3 for Initial Briefs (Electric)" xfId="348"/>
    <cellStyle name="_Costs not in AURORA 2007 Rate Case_Power Costs - Comparison bx Rbtl-Staff-Jt-PC_Electric Rev Req Model (2009 GRC) Rebuttal" xfId="349"/>
    <cellStyle name="_Costs not in AURORA 2007 Rate Case_Power Costs - Comparison bx Rbtl-Staff-Jt-PC_Electric Rev Req Model (2009 GRC) Rebuttal REmoval of New  WH Solar AdjustMI" xfId="350"/>
    <cellStyle name="_Costs not in AURORA 2007 Rate Case_Power Costs - Comparison bx Rbtl-Staff-Jt-PC_Electric Rev Req Model (2009 GRC) Revised 01-18-2010" xfId="351"/>
    <cellStyle name="_Costs not in AURORA 2007 Rate Case_Power Costs - Comparison bx Rbtl-Staff-Jt-PC_Final Order Electric EXHIBIT A-1" xfId="352"/>
    <cellStyle name="_Costs not in AURORA 2007 Rate Case_Rebuttal Power Costs" xfId="353"/>
    <cellStyle name="_Costs not in AURORA 2007 Rate Case_Rebuttal Power Costs_Adj Bench DR 3 for Initial Briefs (Electric)" xfId="354"/>
    <cellStyle name="_Costs not in AURORA 2007 Rate Case_Rebuttal Power Costs_Electric Rev Req Model (2009 GRC) Rebuttal" xfId="355"/>
    <cellStyle name="_Costs not in AURORA 2007 Rate Case_Rebuttal Power Costs_Electric Rev Req Model (2009 GRC) Rebuttal REmoval of New  WH Solar AdjustMI" xfId="356"/>
    <cellStyle name="_Costs not in AURORA 2007 Rate Case_Rebuttal Power Costs_Electric Rev Req Model (2009 GRC) Revised 01-18-2010" xfId="357"/>
    <cellStyle name="_Costs not in AURORA 2007 Rate Case_Rebuttal Power Costs_Final Order Electric EXHIBIT A-1" xfId="358"/>
    <cellStyle name="_Costs not in KWI3000 '06Budget" xfId="359"/>
    <cellStyle name="_Costs not in KWI3000 '06Budget 2" xfId="360"/>
    <cellStyle name="_Costs not in KWI3000 '06Budget_(C) WHE Proforma with ITC cash grant 10 Yr Amort_for deferral_102809" xfId="361"/>
    <cellStyle name="_Costs not in KWI3000 '06Budget_(C) WHE Proforma with ITC cash grant 10 Yr Amort_for deferral_102809_16.07E Wild Horse Wind Expansionwrkingfile" xfId="362"/>
    <cellStyle name="_Costs not in KWI3000 '06Budget_(C) WHE Proforma with ITC cash grant 10 Yr Amort_for deferral_102809_16.07E Wild Horse Wind Expansionwrkingfile SF" xfId="363"/>
    <cellStyle name="_Costs not in KWI3000 '06Budget_(C) WHE Proforma with ITC cash grant 10 Yr Amort_for deferral_102809_16.37E Wild Horse Expansion DeferralRevwrkingfile SF" xfId="364"/>
    <cellStyle name="_Costs not in KWI3000 '06Budget_(C) WHE Proforma with ITC cash grant 10 Yr Amort_for rebuttal_120709" xfId="365"/>
    <cellStyle name="_Costs not in KWI3000 '06Budget_04.07E Wild Horse Wind Expansion" xfId="366"/>
    <cellStyle name="_Costs not in KWI3000 '06Budget_04.07E Wild Horse Wind Expansion_16.07E Wild Horse Wind Expansionwrkingfile" xfId="367"/>
    <cellStyle name="_Costs not in KWI3000 '06Budget_04.07E Wild Horse Wind Expansion_16.07E Wild Horse Wind Expansionwrkingfile SF" xfId="368"/>
    <cellStyle name="_Costs not in KWI3000 '06Budget_04.07E Wild Horse Wind Expansion_16.37E Wild Horse Expansion DeferralRevwrkingfile SF" xfId="369"/>
    <cellStyle name="_Costs not in KWI3000 '06Budget_16.07E Wild Horse Wind Expansionwrkingfile" xfId="370"/>
    <cellStyle name="_Costs not in KWI3000 '06Budget_16.07E Wild Horse Wind Expansionwrkingfile SF" xfId="371"/>
    <cellStyle name="_Costs not in KWI3000 '06Budget_16.37E Wild Horse Expansion DeferralRevwrkingfile SF" xfId="372"/>
    <cellStyle name="_Costs not in KWI3000 '06Budget_4 31 Regulatory Assets and Liabilities  7 06- Exhibit D" xfId="373"/>
    <cellStyle name="_Costs not in KWI3000 '06Budget_4 32 Regulatory Assets and Liabilities  7 06- Exhibit D" xfId="374"/>
    <cellStyle name="_Costs not in KWI3000 '06Budget_Book2" xfId="375"/>
    <cellStyle name="_Costs not in KWI3000 '06Budget_Book2_Adj Bench DR 3 for Initial Briefs (Electric)" xfId="376"/>
    <cellStyle name="_Costs not in KWI3000 '06Budget_Book2_Electric Rev Req Model (2009 GRC) Rebuttal" xfId="377"/>
    <cellStyle name="_Costs not in KWI3000 '06Budget_Book2_Electric Rev Req Model (2009 GRC) Rebuttal REmoval of New  WH Solar AdjustMI" xfId="378"/>
    <cellStyle name="_Costs not in KWI3000 '06Budget_Book2_Electric Rev Req Model (2009 GRC) Revised 01-18-2010" xfId="379"/>
    <cellStyle name="_Costs not in KWI3000 '06Budget_Book2_Final Order Electric EXHIBIT A-1" xfId="380"/>
    <cellStyle name="_Costs not in KWI3000 '06Budget_Book4" xfId="381"/>
    <cellStyle name="_Costs not in KWI3000 '06Budget_Book9" xfId="382"/>
    <cellStyle name="_Costs not in KWI3000 '06Budget_Power Costs - Comparison bx Rbtl-Staff-Jt-PC" xfId="383"/>
    <cellStyle name="_Costs not in KWI3000 '06Budget_Power Costs - Comparison bx Rbtl-Staff-Jt-PC_Adj Bench DR 3 for Initial Briefs (Electric)" xfId="384"/>
    <cellStyle name="_Costs not in KWI3000 '06Budget_Power Costs - Comparison bx Rbtl-Staff-Jt-PC_Electric Rev Req Model (2009 GRC) Rebuttal" xfId="385"/>
    <cellStyle name="_Costs not in KWI3000 '06Budget_Power Costs - Comparison bx Rbtl-Staff-Jt-PC_Electric Rev Req Model (2009 GRC) Rebuttal REmoval of New  WH Solar AdjustMI" xfId="386"/>
    <cellStyle name="_Costs not in KWI3000 '06Budget_Power Costs - Comparison bx Rbtl-Staff-Jt-PC_Electric Rev Req Model (2009 GRC) Revised 01-18-2010" xfId="387"/>
    <cellStyle name="_Costs not in KWI3000 '06Budget_Power Costs - Comparison bx Rbtl-Staff-Jt-PC_Final Order Electric EXHIBIT A-1" xfId="388"/>
    <cellStyle name="_Costs not in KWI3000 '06Budget_Rebuttal Power Costs" xfId="389"/>
    <cellStyle name="_Costs not in KWI3000 '06Budget_Rebuttal Power Costs_Adj Bench DR 3 for Initial Briefs (Electric)" xfId="390"/>
    <cellStyle name="_Costs not in KWI3000 '06Budget_Rebuttal Power Costs_Electric Rev Req Model (2009 GRC) Rebuttal" xfId="391"/>
    <cellStyle name="_Costs not in KWI3000 '06Budget_Rebuttal Power Costs_Electric Rev Req Model (2009 GRC) Rebuttal REmoval of New  WH Solar AdjustMI" xfId="392"/>
    <cellStyle name="_Costs not in KWI3000 '06Budget_Rebuttal Power Costs_Electric Rev Req Model (2009 GRC) Revised 01-18-2010" xfId="393"/>
    <cellStyle name="_Costs not in KWI3000 '06Budget_Rebuttal Power Costs_Final Order Electric EXHIBIT A-1" xfId="394"/>
    <cellStyle name="_DEM-WP (C) Power Cost 2006GRC Order" xfId="395"/>
    <cellStyle name="_DEM-WP (C) Power Cost 2006GRC Order 2" xfId="396"/>
    <cellStyle name="_DEM-WP (C) Power Cost 2006GRC Order_04 07E Wild Horse Wind Expansion (C) (2)" xfId="397"/>
    <cellStyle name="_DEM-WP (C) Power Cost 2006GRC Order_04 07E Wild Horse Wind Expansion (C) (2)_Adj Bench DR 3 for Initial Briefs (Electric)" xfId="398"/>
    <cellStyle name="_DEM-WP (C) Power Cost 2006GRC Order_04 07E Wild Horse Wind Expansion (C) (2)_Electric Rev Req Model (2009 GRC) " xfId="399"/>
    <cellStyle name="_DEM-WP (C) Power Cost 2006GRC Order_04 07E Wild Horse Wind Expansion (C) (2)_Electric Rev Req Model (2009 GRC) Rebuttal" xfId="400"/>
    <cellStyle name="_DEM-WP (C) Power Cost 2006GRC Order_04 07E Wild Horse Wind Expansion (C) (2)_Electric Rev Req Model (2009 GRC) Rebuttal REmoval of New  WH Solar AdjustMI" xfId="401"/>
    <cellStyle name="_DEM-WP (C) Power Cost 2006GRC Order_04 07E Wild Horse Wind Expansion (C) (2)_Electric Rev Req Model (2009 GRC) Revised 01-18-2010" xfId="402"/>
    <cellStyle name="_DEM-WP (C) Power Cost 2006GRC Order_04 07E Wild Horse Wind Expansion (C) (2)_Final Order Electric EXHIBIT A-1" xfId="403"/>
    <cellStyle name="_DEM-WP (C) Power Cost 2006GRC Order_04 07E Wild Horse Wind Expansion (C) (2)_TENASKA REGULATORY ASSET" xfId="404"/>
    <cellStyle name="_DEM-WP (C) Power Cost 2006GRC Order_16.37E Wild Horse Expansion DeferralRevwrkingfile SF" xfId="405"/>
    <cellStyle name="_DEM-WP (C) Power Cost 2006GRC Order_4 31 Regulatory Assets and Liabilities  7 06- Exhibit D" xfId="406"/>
    <cellStyle name="_DEM-WP (C) Power Cost 2006GRC Order_4 32 Regulatory Assets and Liabilities  7 06- Exhibit D" xfId="407"/>
    <cellStyle name="_DEM-WP (C) Power Cost 2006GRC Order_Book2" xfId="408"/>
    <cellStyle name="_DEM-WP (C) Power Cost 2006GRC Order_Book2_Adj Bench DR 3 for Initial Briefs (Electric)" xfId="409"/>
    <cellStyle name="_DEM-WP (C) Power Cost 2006GRC Order_Book2_Electric Rev Req Model (2009 GRC) Rebuttal" xfId="410"/>
    <cellStyle name="_DEM-WP (C) Power Cost 2006GRC Order_Book2_Electric Rev Req Model (2009 GRC) Rebuttal REmoval of New  WH Solar AdjustMI" xfId="411"/>
    <cellStyle name="_DEM-WP (C) Power Cost 2006GRC Order_Book2_Electric Rev Req Model (2009 GRC) Revised 01-18-2010" xfId="412"/>
    <cellStyle name="_DEM-WP (C) Power Cost 2006GRC Order_Book2_Final Order Electric EXHIBIT A-1" xfId="413"/>
    <cellStyle name="_DEM-WP (C) Power Cost 2006GRC Order_Book4" xfId="414"/>
    <cellStyle name="_DEM-WP (C) Power Cost 2006GRC Order_Book9" xfId="415"/>
    <cellStyle name="_DEM-WP (C) Power Cost 2006GRC Order_Power Costs - Comparison bx Rbtl-Staff-Jt-PC" xfId="416"/>
    <cellStyle name="_DEM-WP (C) Power Cost 2006GRC Order_Power Costs - Comparison bx Rbtl-Staff-Jt-PC_Adj Bench DR 3 for Initial Briefs (Electric)" xfId="417"/>
    <cellStyle name="_DEM-WP (C) Power Cost 2006GRC Order_Power Costs - Comparison bx Rbtl-Staff-Jt-PC_Electric Rev Req Model (2009 GRC) Rebuttal" xfId="418"/>
    <cellStyle name="_DEM-WP (C) Power Cost 2006GRC Order_Power Costs - Comparison bx Rbtl-Staff-Jt-PC_Electric Rev Req Model (2009 GRC) Rebuttal REmoval of New  WH Solar AdjustMI" xfId="419"/>
    <cellStyle name="_DEM-WP (C) Power Cost 2006GRC Order_Power Costs - Comparison bx Rbtl-Staff-Jt-PC_Electric Rev Req Model (2009 GRC) Revised 01-18-2010" xfId="420"/>
    <cellStyle name="_DEM-WP (C) Power Cost 2006GRC Order_Power Costs - Comparison bx Rbtl-Staff-Jt-PC_Final Order Electric EXHIBIT A-1" xfId="421"/>
    <cellStyle name="_DEM-WP (C) Power Cost 2006GRC Order_Rebuttal Power Costs" xfId="422"/>
    <cellStyle name="_DEM-WP (C) Power Cost 2006GRC Order_Rebuttal Power Costs_Adj Bench DR 3 for Initial Briefs (Electric)" xfId="423"/>
    <cellStyle name="_DEM-WP (C) Power Cost 2006GRC Order_Rebuttal Power Costs_Electric Rev Req Model (2009 GRC) Rebuttal" xfId="424"/>
    <cellStyle name="_DEM-WP (C) Power Cost 2006GRC Order_Rebuttal Power Costs_Electric Rev Req Model (2009 GRC) Rebuttal REmoval of New  WH Solar AdjustMI" xfId="425"/>
    <cellStyle name="_DEM-WP (C) Power Cost 2006GRC Order_Rebuttal Power Costs_Electric Rev Req Model (2009 GRC) Revised 01-18-2010" xfId="426"/>
    <cellStyle name="_DEM-WP (C) Power Cost 2006GRC Order_Rebuttal Power Costs_Final Order Electric EXHIBIT A-1" xfId="427"/>
    <cellStyle name="_DEM-WP Revised (HC) Wild Horse 2006GRC" xfId="428"/>
    <cellStyle name="_DEM-WP Revised (HC) Wild Horse 2006GRC_16.37E Wild Horse Expansion DeferralRevwrkingfile SF" xfId="429"/>
    <cellStyle name="_DEM-WP Revised (HC) Wild Horse 2006GRC_Adj Bench DR 3 for Initial Briefs (Electric)" xfId="430"/>
    <cellStyle name="_DEM-WP Revised (HC) Wild Horse 2006GRC_Book2" xfId="431"/>
    <cellStyle name="_DEM-WP Revised (HC) Wild Horse 2006GRC_Book4" xfId="432"/>
    <cellStyle name="_DEM-WP Revised (HC) Wild Horse 2006GRC_Electric Rev Req Model (2009 GRC) " xfId="433"/>
    <cellStyle name="_DEM-WP Revised (HC) Wild Horse 2006GRC_Electric Rev Req Model (2009 GRC) Rebuttal" xfId="434"/>
    <cellStyle name="_DEM-WP Revised (HC) Wild Horse 2006GRC_Electric Rev Req Model (2009 GRC) Rebuttal REmoval of New  WH Solar AdjustMI" xfId="435"/>
    <cellStyle name="_DEM-WP Revised (HC) Wild Horse 2006GRC_Electric Rev Req Model (2009 GRC) Revised 01-18-2010" xfId="436"/>
    <cellStyle name="_DEM-WP Revised (HC) Wild Horse 2006GRC_Final Order Electric EXHIBIT A-1" xfId="437"/>
    <cellStyle name="_DEM-WP Revised (HC) Wild Horse 2006GRC_Power Costs - Comparison bx Rbtl-Staff-Jt-PC" xfId="438"/>
    <cellStyle name="_DEM-WP Revised (HC) Wild Horse 2006GRC_Rebuttal Power Costs" xfId="439"/>
    <cellStyle name="_DEM-WP Revised (HC) Wild Horse 2006GRC_TENASKA REGULATORY ASSET" xfId="440"/>
    <cellStyle name="_DEM-WP(C) Colstrip FOR" xfId="441"/>
    <cellStyle name="_DEM-WP(C) Colstrip FOR_(C) WHE Proforma with ITC cash grant 10 Yr Amort_for rebuttal_120709" xfId="442"/>
    <cellStyle name="_DEM-WP(C) Colstrip FOR_16.07E Wild Horse Wind Expansionwrkingfile" xfId="443"/>
    <cellStyle name="_DEM-WP(C) Colstrip FOR_16.07E Wild Horse Wind Expansionwrkingfile SF" xfId="444"/>
    <cellStyle name="_DEM-WP(C) Colstrip FOR_16.37E Wild Horse Expansion DeferralRevwrkingfile SF" xfId="445"/>
    <cellStyle name="_DEM-WP(C) Colstrip FOR_Adj Bench DR 3 for Initial Briefs (Electric)" xfId="446"/>
    <cellStyle name="_DEM-WP(C) Colstrip FOR_Book2" xfId="447"/>
    <cellStyle name="_DEM-WP(C) Colstrip FOR_Book2_Adj Bench DR 3 for Initial Briefs (Electric)" xfId="448"/>
    <cellStyle name="_DEM-WP(C) Colstrip FOR_Book2_Electric Rev Req Model (2009 GRC) Rebuttal" xfId="449"/>
    <cellStyle name="_DEM-WP(C) Colstrip FOR_Book2_Electric Rev Req Model (2009 GRC) Rebuttal REmoval of New  WH Solar AdjustMI" xfId="450"/>
    <cellStyle name="_DEM-WP(C) Colstrip FOR_Book2_Electric Rev Req Model (2009 GRC) Revised 01-18-2010" xfId="451"/>
    <cellStyle name="_DEM-WP(C) Colstrip FOR_Book2_Final Order Electric EXHIBIT A-1" xfId="452"/>
    <cellStyle name="_DEM-WP(C) Colstrip FOR_Electric Rev Req Model (2009 GRC) Rebuttal" xfId="453"/>
    <cellStyle name="_DEM-WP(C) Colstrip FOR_Electric Rev Req Model (2009 GRC) Rebuttal REmoval of New  WH Solar AdjustMI" xfId="454"/>
    <cellStyle name="_DEM-WP(C) Colstrip FOR_Electric Rev Req Model (2009 GRC) Revised 01-18-2010" xfId="455"/>
    <cellStyle name="_DEM-WP(C) Colstrip FOR_Final Order Electric EXHIBIT A-1" xfId="456"/>
    <cellStyle name="_DEM-WP(C) Colstrip FOR_Rebuttal Power Costs" xfId="457"/>
    <cellStyle name="_DEM-WP(C) Colstrip FOR_Rebuttal Power Costs_Adj Bench DR 3 for Initial Briefs (Electric)" xfId="458"/>
    <cellStyle name="_DEM-WP(C) Colstrip FOR_Rebuttal Power Costs_Electric Rev Req Model (2009 GRC) Rebuttal" xfId="459"/>
    <cellStyle name="_DEM-WP(C) Colstrip FOR_Rebuttal Power Costs_Electric Rev Req Model (2009 GRC) Rebuttal REmoval of New  WH Solar AdjustMI" xfId="460"/>
    <cellStyle name="_DEM-WP(C) Colstrip FOR_Rebuttal Power Costs_Electric Rev Req Model (2009 GRC) Revised 01-18-2010" xfId="461"/>
    <cellStyle name="_DEM-WP(C) Colstrip FOR_Rebuttal Power Costs_Final Order Electric EXHIBIT A-1" xfId="462"/>
    <cellStyle name="_DEM-WP(C) Colstrip FOR_TENASKA REGULATORY ASSET" xfId="463"/>
    <cellStyle name="_DEM-WP(C) Costs not in AURORA 2006GRC" xfId="464"/>
    <cellStyle name="_DEM-WP(C) Costs not in AURORA 2006GRC 2" xfId="465"/>
    <cellStyle name="_DEM-WP(C) Costs not in AURORA 2006GRC_(C) WHE Proforma with ITC cash grant 10 Yr Amort_for deferral_102809" xfId="466"/>
    <cellStyle name="_DEM-WP(C) Costs not in AURORA 2006GRC_(C) WHE Proforma with ITC cash grant 10 Yr Amort_for deferral_102809_16.07E Wild Horse Wind Expansionwrkingfile" xfId="467"/>
    <cellStyle name="_DEM-WP(C) Costs not in AURORA 2006GRC_(C) WHE Proforma with ITC cash grant 10 Yr Amort_for deferral_102809_16.07E Wild Horse Wind Expansionwrkingfile SF" xfId="468"/>
    <cellStyle name="_DEM-WP(C) Costs not in AURORA 2006GRC_(C) WHE Proforma with ITC cash grant 10 Yr Amort_for deferral_102809_16.37E Wild Horse Expansion DeferralRevwrkingfile SF" xfId="469"/>
    <cellStyle name="_DEM-WP(C) Costs not in AURORA 2006GRC_(C) WHE Proforma with ITC cash grant 10 Yr Amort_for rebuttal_120709" xfId="470"/>
    <cellStyle name="_DEM-WP(C) Costs not in AURORA 2006GRC_04.07E Wild Horse Wind Expansion" xfId="471"/>
    <cellStyle name="_DEM-WP(C) Costs not in AURORA 2006GRC_04.07E Wild Horse Wind Expansion_16.07E Wild Horse Wind Expansionwrkingfile" xfId="472"/>
    <cellStyle name="_DEM-WP(C) Costs not in AURORA 2006GRC_04.07E Wild Horse Wind Expansion_16.07E Wild Horse Wind Expansionwrkingfile SF" xfId="473"/>
    <cellStyle name="_DEM-WP(C) Costs not in AURORA 2006GRC_04.07E Wild Horse Wind Expansion_16.37E Wild Horse Expansion DeferralRevwrkingfile SF" xfId="474"/>
    <cellStyle name="_DEM-WP(C) Costs not in AURORA 2006GRC_16.07E Wild Horse Wind Expansionwrkingfile" xfId="475"/>
    <cellStyle name="_DEM-WP(C) Costs not in AURORA 2006GRC_16.07E Wild Horse Wind Expansionwrkingfile SF" xfId="476"/>
    <cellStyle name="_DEM-WP(C) Costs not in AURORA 2006GRC_16.37E Wild Horse Expansion DeferralRevwrkingfile SF" xfId="477"/>
    <cellStyle name="_DEM-WP(C) Costs not in AURORA 2006GRC_4 31 Regulatory Assets and Liabilities  7 06- Exhibit D" xfId="478"/>
    <cellStyle name="_DEM-WP(C) Costs not in AURORA 2006GRC_4 32 Regulatory Assets and Liabilities  7 06- Exhibit D" xfId="479"/>
    <cellStyle name="_DEM-WP(C) Costs not in AURORA 2006GRC_Book2" xfId="480"/>
    <cellStyle name="_DEM-WP(C) Costs not in AURORA 2006GRC_Book2_Adj Bench DR 3 for Initial Briefs (Electric)" xfId="481"/>
    <cellStyle name="_DEM-WP(C) Costs not in AURORA 2006GRC_Book2_Electric Rev Req Model (2009 GRC) Rebuttal" xfId="482"/>
    <cellStyle name="_DEM-WP(C) Costs not in AURORA 2006GRC_Book2_Electric Rev Req Model (2009 GRC) Rebuttal REmoval of New  WH Solar AdjustMI" xfId="483"/>
    <cellStyle name="_DEM-WP(C) Costs not in AURORA 2006GRC_Book2_Electric Rev Req Model (2009 GRC) Revised 01-18-2010" xfId="484"/>
    <cellStyle name="_DEM-WP(C) Costs not in AURORA 2006GRC_Book2_Final Order Electric EXHIBIT A-1" xfId="485"/>
    <cellStyle name="_DEM-WP(C) Costs not in AURORA 2006GRC_Book4" xfId="486"/>
    <cellStyle name="_DEM-WP(C) Costs not in AURORA 2006GRC_Book9" xfId="487"/>
    <cellStyle name="_DEM-WP(C) Costs not in AURORA 2006GRC_Power Costs - Comparison bx Rbtl-Staff-Jt-PC" xfId="488"/>
    <cellStyle name="_DEM-WP(C) Costs not in AURORA 2006GRC_Power Costs - Comparison bx Rbtl-Staff-Jt-PC_Adj Bench DR 3 for Initial Briefs (Electric)" xfId="489"/>
    <cellStyle name="_DEM-WP(C) Costs not in AURORA 2006GRC_Power Costs - Comparison bx Rbtl-Staff-Jt-PC_Electric Rev Req Model (2009 GRC) Rebuttal" xfId="490"/>
    <cellStyle name="_DEM-WP(C) Costs not in AURORA 2006GRC_Power Costs - Comparison bx Rbtl-Staff-Jt-PC_Electric Rev Req Model (2009 GRC) Rebuttal REmoval of New  WH Solar AdjustMI" xfId="491"/>
    <cellStyle name="_DEM-WP(C) Costs not in AURORA 2006GRC_Power Costs - Comparison bx Rbtl-Staff-Jt-PC_Electric Rev Req Model (2009 GRC) Revised 01-18-2010" xfId="492"/>
    <cellStyle name="_DEM-WP(C) Costs not in AURORA 2006GRC_Power Costs - Comparison bx Rbtl-Staff-Jt-PC_Final Order Electric EXHIBIT A-1" xfId="493"/>
    <cellStyle name="_DEM-WP(C) Costs not in AURORA 2006GRC_Rebuttal Power Costs" xfId="494"/>
    <cellStyle name="_DEM-WP(C) Costs not in AURORA 2006GRC_Rebuttal Power Costs_Adj Bench DR 3 for Initial Briefs (Electric)" xfId="495"/>
    <cellStyle name="_DEM-WP(C) Costs not in AURORA 2006GRC_Rebuttal Power Costs_Electric Rev Req Model (2009 GRC) Rebuttal" xfId="496"/>
    <cellStyle name="_DEM-WP(C) Costs not in AURORA 2006GRC_Rebuttal Power Costs_Electric Rev Req Model (2009 GRC) Rebuttal REmoval of New  WH Solar AdjustMI" xfId="497"/>
    <cellStyle name="_DEM-WP(C) Costs not in AURORA 2006GRC_Rebuttal Power Costs_Electric Rev Req Model (2009 GRC) Revised 01-18-2010" xfId="498"/>
    <cellStyle name="_DEM-WP(C) Costs not in AURORA 2006GRC_Rebuttal Power Costs_Final Order Electric EXHIBIT A-1" xfId="499"/>
    <cellStyle name="_DEM-WP(C) Costs not in AURORA 2007GRC" xfId="500"/>
    <cellStyle name="_DEM-WP(C) Costs not in AURORA 2007GRC_16.37E Wild Horse Expansion DeferralRevwrkingfile SF" xfId="501"/>
    <cellStyle name="_DEM-WP(C) Costs not in AURORA 2007GRC_Adj Bench DR 3 for Initial Briefs (Electric)" xfId="502"/>
    <cellStyle name="_DEM-WP(C) Costs not in AURORA 2007GRC_Book2" xfId="503"/>
    <cellStyle name="_DEM-WP(C) Costs not in AURORA 2007GRC_Book4" xfId="504"/>
    <cellStyle name="_DEM-WP(C) Costs not in AURORA 2007GRC_Electric Rev Req Model (2009 GRC) " xfId="505"/>
    <cellStyle name="_DEM-WP(C) Costs not in AURORA 2007GRC_Electric Rev Req Model (2009 GRC) Rebuttal" xfId="506"/>
    <cellStyle name="_DEM-WP(C) Costs not in AURORA 2007GRC_Electric Rev Req Model (2009 GRC) Rebuttal REmoval of New  WH Solar AdjustMI" xfId="507"/>
    <cellStyle name="_DEM-WP(C) Costs not in AURORA 2007GRC_Electric Rev Req Model (2009 GRC) Revised 01-18-2010" xfId="508"/>
    <cellStyle name="_DEM-WP(C) Costs not in AURORA 2007GRC_Final Order Electric EXHIBIT A-1" xfId="509"/>
    <cellStyle name="_DEM-WP(C) Costs not in AURORA 2007GRC_Power Costs - Comparison bx Rbtl-Staff-Jt-PC" xfId="510"/>
    <cellStyle name="_DEM-WP(C) Costs not in AURORA 2007GRC_Rebuttal Power Costs" xfId="511"/>
    <cellStyle name="_DEM-WP(C) Costs not in AURORA 2007GRC_TENASKA REGULATORY ASSET" xfId="512"/>
    <cellStyle name="_DEM-WP(C) Costs not in AURORA 2007PCORC-5.07Update" xfId="513"/>
    <cellStyle name="_DEM-WP(C) Costs not in AURORA 2007PCORC-5.07Update_16.37E Wild Horse Expansion DeferralRevwrkingfile SF" xfId="514"/>
    <cellStyle name="_DEM-WP(C) Costs not in AURORA 2007PCORC-5.07Update_Adj Bench DR 3 for Initial Briefs (Electric)" xfId="515"/>
    <cellStyle name="_DEM-WP(C) Costs not in AURORA 2007PCORC-5.07Update_Book2" xfId="516"/>
    <cellStyle name="_DEM-WP(C) Costs not in AURORA 2007PCORC-5.07Update_Book4" xfId="517"/>
    <cellStyle name="_DEM-WP(C) Costs not in AURORA 2007PCORC-5.07Update_DEM-WP(C) Production O&amp;M 2009GRC Rebuttal" xfId="518"/>
    <cellStyle name="_DEM-WP(C) Costs not in AURORA 2007PCORC-5.07Update_DEM-WP(C) Production O&amp;M 2009GRC Rebuttal_Adj Bench DR 3 for Initial Briefs (Electric)" xfId="519"/>
    <cellStyle name="_DEM-WP(C) Costs not in AURORA 2007PCORC-5.07Update_DEM-WP(C) Production O&amp;M 2009GRC Rebuttal_Book2" xfId="520"/>
    <cellStyle name="_DEM-WP(C) Costs not in AURORA 2007PCORC-5.07Update_DEM-WP(C) Production O&amp;M 2009GRC Rebuttal_Book2_Adj Bench DR 3 for Initial Briefs (Electric)" xfId="521"/>
    <cellStyle name="_DEM-WP(C) Costs not in AURORA 2007PCORC-5.07Update_DEM-WP(C) Production O&amp;M 2009GRC Rebuttal_Book2_Electric Rev Req Model (2009 GRC) Rebuttal" xfId="522"/>
    <cellStyle name="_DEM-WP(C) Costs not in AURORA 2007PCORC-5.07Update_DEM-WP(C) Production O&amp;M 2009GRC Rebuttal_Book2_Electric Rev Req Model (2009 GRC) Rebuttal REmoval of New  WH Solar AdjustMI" xfId="523"/>
    <cellStyle name="_DEM-WP(C) Costs not in AURORA 2007PCORC-5.07Update_DEM-WP(C) Production O&amp;M 2009GRC Rebuttal_Book2_Electric Rev Req Model (2009 GRC) Revised 01-18-2010" xfId="524"/>
    <cellStyle name="_DEM-WP(C) Costs not in AURORA 2007PCORC-5.07Update_DEM-WP(C) Production O&amp;M 2009GRC Rebuttal_Book2_Final Order Electric EXHIBIT A-1" xfId="525"/>
    <cellStyle name="_DEM-WP(C) Costs not in AURORA 2007PCORC-5.07Update_DEM-WP(C) Production O&amp;M 2009GRC Rebuttal_Electric Rev Req Model (2009 GRC) Rebuttal" xfId="526"/>
    <cellStyle name="_DEM-WP(C) Costs not in AURORA 2007PCORC-5.07Update_DEM-WP(C) Production O&amp;M 2009GRC Rebuttal_Electric Rev Req Model (2009 GRC) Rebuttal REmoval of New  WH Solar AdjustMI" xfId="527"/>
    <cellStyle name="_DEM-WP(C) Costs not in AURORA 2007PCORC-5.07Update_DEM-WP(C) Production O&amp;M 2009GRC Rebuttal_Electric Rev Req Model (2009 GRC) Revised 01-18-2010" xfId="528"/>
    <cellStyle name="_DEM-WP(C) Costs not in AURORA 2007PCORC-5.07Update_DEM-WP(C) Production O&amp;M 2009GRC Rebuttal_Final Order Electric EXHIBIT A-1" xfId="529"/>
    <cellStyle name="_DEM-WP(C) Costs not in AURORA 2007PCORC-5.07Update_DEM-WP(C) Production O&amp;M 2009GRC Rebuttal_Rebuttal Power Costs" xfId="530"/>
    <cellStyle name="_DEM-WP(C) Costs not in AURORA 2007PCORC-5.07Update_DEM-WP(C) Production O&amp;M 2009GRC Rebuttal_Rebuttal Power Costs_Adj Bench DR 3 for Initial Briefs (Electric)" xfId="531"/>
    <cellStyle name="_DEM-WP(C) Costs not in AURORA 2007PCORC-5.07Update_DEM-WP(C) Production O&amp;M 2009GRC Rebuttal_Rebuttal Power Costs_Electric Rev Req Model (2009 GRC) Rebuttal" xfId="532"/>
    <cellStyle name="_DEM-WP(C) Costs not in AURORA 2007PCORC-5.07Update_DEM-WP(C) Production O&amp;M 2009GRC Rebuttal_Rebuttal Power Costs_Electric Rev Req Model (2009 GRC) Rebuttal REmoval of New  WH Solar AdjustMI" xfId="533"/>
    <cellStyle name="_DEM-WP(C) Costs not in AURORA 2007PCORC-5.07Update_DEM-WP(C) Production O&amp;M 2009GRC Rebuttal_Rebuttal Power Costs_Electric Rev Req Model (2009 GRC) Revised 01-18-2010" xfId="534"/>
    <cellStyle name="_DEM-WP(C) Costs not in AURORA 2007PCORC-5.07Update_DEM-WP(C) Production O&amp;M 2009GRC Rebuttal_Rebuttal Power Costs_Final Order Electric EXHIBIT A-1" xfId="535"/>
    <cellStyle name="_DEM-WP(C) Costs not in AURORA 2007PCORC-5.07Update_Electric Rev Req Model (2009 GRC) " xfId="536"/>
    <cellStyle name="_DEM-WP(C) Costs not in AURORA 2007PCORC-5.07Update_Electric Rev Req Model (2009 GRC) Rebuttal" xfId="537"/>
    <cellStyle name="_DEM-WP(C) Costs not in AURORA 2007PCORC-5.07Update_Electric Rev Req Model (2009 GRC) Rebuttal REmoval of New  WH Solar AdjustMI" xfId="538"/>
    <cellStyle name="_DEM-WP(C) Costs not in AURORA 2007PCORC-5.07Update_Electric Rev Req Model (2009 GRC) Revised 01-18-2010" xfId="539"/>
    <cellStyle name="_DEM-WP(C) Costs not in AURORA 2007PCORC-5.07Update_Final Order Electric EXHIBIT A-1" xfId="540"/>
    <cellStyle name="_DEM-WP(C) Costs not in AURORA 2007PCORC-5.07Update_Power Costs - Comparison bx Rbtl-Staff-Jt-PC" xfId="541"/>
    <cellStyle name="_DEM-WP(C) Costs not in AURORA 2007PCORC-5.07Update_Rebuttal Power Costs" xfId="542"/>
    <cellStyle name="_DEM-WP(C) Costs not in AURORA 2007PCORC-5.07Update_TENASKA REGULATORY ASSET" xfId="543"/>
    <cellStyle name="_DEM-WP(C) Prod O&amp;M 2007GRC" xfId="544"/>
    <cellStyle name="_DEM-WP(C) Prod O&amp;M 2007GRC_Adj Bench DR 3 for Initial Briefs (Electric)" xfId="545"/>
    <cellStyle name="_DEM-WP(C) Prod O&amp;M 2007GRC_Book2" xfId="546"/>
    <cellStyle name="_DEM-WP(C) Prod O&amp;M 2007GRC_Book2_Adj Bench DR 3 for Initial Briefs (Electric)" xfId="547"/>
    <cellStyle name="_DEM-WP(C) Prod O&amp;M 2007GRC_Book2_Electric Rev Req Model (2009 GRC) Rebuttal" xfId="548"/>
    <cellStyle name="_DEM-WP(C) Prod O&amp;M 2007GRC_Book2_Electric Rev Req Model (2009 GRC) Rebuttal REmoval of New  WH Solar AdjustMI" xfId="549"/>
    <cellStyle name="_DEM-WP(C) Prod O&amp;M 2007GRC_Book2_Electric Rev Req Model (2009 GRC) Revised 01-18-2010" xfId="550"/>
    <cellStyle name="_DEM-WP(C) Prod O&amp;M 2007GRC_Book2_Final Order Electric EXHIBIT A-1" xfId="551"/>
    <cellStyle name="_DEM-WP(C) Prod O&amp;M 2007GRC_Electric Rev Req Model (2009 GRC) Rebuttal" xfId="552"/>
    <cellStyle name="_DEM-WP(C) Prod O&amp;M 2007GRC_Electric Rev Req Model (2009 GRC) Rebuttal REmoval of New  WH Solar AdjustMI" xfId="553"/>
    <cellStyle name="_DEM-WP(C) Prod O&amp;M 2007GRC_Electric Rev Req Model (2009 GRC) Revised 01-18-2010" xfId="554"/>
    <cellStyle name="_DEM-WP(C) Prod O&amp;M 2007GRC_Final Order Electric EXHIBIT A-1" xfId="555"/>
    <cellStyle name="_DEM-WP(C) Prod O&amp;M 2007GRC_Rebuttal Power Costs" xfId="556"/>
    <cellStyle name="_DEM-WP(C) Prod O&amp;M 2007GRC_Rebuttal Power Costs_Adj Bench DR 3 for Initial Briefs (Electric)" xfId="557"/>
    <cellStyle name="_DEM-WP(C) Prod O&amp;M 2007GRC_Rebuttal Power Costs_Electric Rev Req Model (2009 GRC) Rebuttal" xfId="558"/>
    <cellStyle name="_DEM-WP(C) Prod O&amp;M 2007GRC_Rebuttal Power Costs_Electric Rev Req Model (2009 GRC) Rebuttal REmoval of New  WH Solar AdjustMI" xfId="559"/>
    <cellStyle name="_DEM-WP(C) Prod O&amp;M 2007GRC_Rebuttal Power Costs_Electric Rev Req Model (2009 GRC) Revised 01-18-2010" xfId="560"/>
    <cellStyle name="_DEM-WP(C) Prod O&amp;M 2007GRC_Rebuttal Power Costs_Final Order Electric EXHIBIT A-1" xfId="561"/>
    <cellStyle name="_DEM-WP(C) Rate Year Sumas by Month Update Corrected" xfId="562"/>
    <cellStyle name="_DEM-WP(C) Sumas Proforma 11.5.07" xfId="563"/>
    <cellStyle name="_DEM-WP(C) Westside Hydro Data_051007" xfId="564"/>
    <cellStyle name="_DEM-WP(C) Westside Hydro Data_051007_16.37E Wild Horse Expansion DeferralRevwrkingfile SF" xfId="565"/>
    <cellStyle name="_DEM-WP(C) Westside Hydro Data_051007_Adj Bench DR 3 for Initial Briefs (Electric)" xfId="566"/>
    <cellStyle name="_DEM-WP(C) Westside Hydro Data_051007_Book2" xfId="567"/>
    <cellStyle name="_DEM-WP(C) Westside Hydro Data_051007_Book4" xfId="568"/>
    <cellStyle name="_DEM-WP(C) Westside Hydro Data_051007_Electric Rev Req Model (2009 GRC) " xfId="569"/>
    <cellStyle name="_DEM-WP(C) Westside Hydro Data_051007_Electric Rev Req Model (2009 GRC) Rebuttal" xfId="570"/>
    <cellStyle name="_DEM-WP(C) Westside Hydro Data_051007_Electric Rev Req Model (2009 GRC) Rebuttal REmoval of New  WH Solar AdjustMI" xfId="571"/>
    <cellStyle name="_DEM-WP(C) Westside Hydro Data_051007_Electric Rev Req Model (2009 GRC) Revised 01-18-2010" xfId="572"/>
    <cellStyle name="_DEM-WP(C) Westside Hydro Data_051007_Final Order Electric EXHIBIT A-1" xfId="573"/>
    <cellStyle name="_DEM-WP(C) Westside Hydro Data_051007_Power Costs - Comparison bx Rbtl-Staff-Jt-PC" xfId="574"/>
    <cellStyle name="_DEM-WP(C) Westside Hydro Data_051007_Rebuttal Power Costs" xfId="575"/>
    <cellStyle name="_DEM-WP(C) Westside Hydro Data_051007_TENASKA REGULATORY ASSET" xfId="576"/>
    <cellStyle name="_x0013__Electric Rev Req Model (2009 GRC) " xfId="577"/>
    <cellStyle name="_x0013__Electric Rev Req Model (2009 GRC) Rebuttal" xfId="578"/>
    <cellStyle name="_x0013__Electric Rev Req Model (2009 GRC) Rebuttal REmoval of New  WH Solar AdjustMI" xfId="579"/>
    <cellStyle name="_x0013__Electric Rev Req Model (2009 GRC) Revised 01-18-2010" xfId="580"/>
    <cellStyle name="_x0013__Final Order Electric EXHIBIT A-1" xfId="581"/>
    <cellStyle name="_Fixed Gas Transport 1 19 09" xfId="582"/>
    <cellStyle name="_Fuel Prices 4-14" xfId="583"/>
    <cellStyle name="_Fuel Prices 4-14 2" xfId="584"/>
    <cellStyle name="_Fuel Prices 4-14_04 07E Wild Horse Wind Expansion (C) (2)" xfId="585"/>
    <cellStyle name="_Fuel Prices 4-14_04 07E Wild Horse Wind Expansion (C) (2)_Adj Bench DR 3 for Initial Briefs (Electric)" xfId="586"/>
    <cellStyle name="_Fuel Prices 4-14_04 07E Wild Horse Wind Expansion (C) (2)_Electric Rev Req Model (2009 GRC) " xfId="587"/>
    <cellStyle name="_Fuel Prices 4-14_04 07E Wild Horse Wind Expansion (C) (2)_Electric Rev Req Model (2009 GRC) Rebuttal" xfId="588"/>
    <cellStyle name="_Fuel Prices 4-14_04 07E Wild Horse Wind Expansion (C) (2)_Electric Rev Req Model (2009 GRC) Rebuttal REmoval of New  WH Solar AdjustMI" xfId="589"/>
    <cellStyle name="_Fuel Prices 4-14_04 07E Wild Horse Wind Expansion (C) (2)_Electric Rev Req Model (2009 GRC) Revised 01-18-2010" xfId="590"/>
    <cellStyle name="_Fuel Prices 4-14_04 07E Wild Horse Wind Expansion (C) (2)_Final Order Electric EXHIBIT A-1" xfId="591"/>
    <cellStyle name="_Fuel Prices 4-14_04 07E Wild Horse Wind Expansion (C) (2)_TENASKA REGULATORY ASSET" xfId="592"/>
    <cellStyle name="_Fuel Prices 4-14_16.37E Wild Horse Expansion DeferralRevwrkingfile SF" xfId="593"/>
    <cellStyle name="_Fuel Prices 4-14_4 31 Regulatory Assets and Liabilities  7 06- Exhibit D" xfId="594"/>
    <cellStyle name="_Fuel Prices 4-14_4 32 Regulatory Assets and Liabilities  7 06- Exhibit D" xfId="595"/>
    <cellStyle name="_Fuel Prices 4-14_Book2" xfId="596"/>
    <cellStyle name="_Fuel Prices 4-14_Book2_Adj Bench DR 3 for Initial Briefs (Electric)" xfId="597"/>
    <cellStyle name="_Fuel Prices 4-14_Book2_Electric Rev Req Model (2009 GRC) Rebuttal" xfId="598"/>
    <cellStyle name="_Fuel Prices 4-14_Book2_Electric Rev Req Model (2009 GRC) Rebuttal REmoval of New  WH Solar AdjustMI" xfId="599"/>
    <cellStyle name="_Fuel Prices 4-14_Book2_Electric Rev Req Model (2009 GRC) Revised 01-18-2010" xfId="600"/>
    <cellStyle name="_Fuel Prices 4-14_Book2_Final Order Electric EXHIBIT A-1" xfId="601"/>
    <cellStyle name="_Fuel Prices 4-14_Book4" xfId="602"/>
    <cellStyle name="_Fuel Prices 4-14_Book9" xfId="603"/>
    <cellStyle name="_Fuel Prices 4-14_Power Costs - Comparison bx Rbtl-Staff-Jt-PC" xfId="604"/>
    <cellStyle name="_Fuel Prices 4-14_Power Costs - Comparison bx Rbtl-Staff-Jt-PC_Adj Bench DR 3 for Initial Briefs (Electric)" xfId="605"/>
    <cellStyle name="_Fuel Prices 4-14_Power Costs - Comparison bx Rbtl-Staff-Jt-PC_Electric Rev Req Model (2009 GRC) Rebuttal" xfId="606"/>
    <cellStyle name="_Fuel Prices 4-14_Power Costs - Comparison bx Rbtl-Staff-Jt-PC_Electric Rev Req Model (2009 GRC) Rebuttal REmoval of New  WH Solar AdjustMI" xfId="607"/>
    <cellStyle name="_Fuel Prices 4-14_Power Costs - Comparison bx Rbtl-Staff-Jt-PC_Electric Rev Req Model (2009 GRC) Revised 01-18-2010" xfId="608"/>
    <cellStyle name="_Fuel Prices 4-14_Power Costs - Comparison bx Rbtl-Staff-Jt-PC_Final Order Electric EXHIBIT A-1" xfId="609"/>
    <cellStyle name="_Fuel Prices 4-14_Rebuttal Power Costs" xfId="610"/>
    <cellStyle name="_Fuel Prices 4-14_Rebuttal Power Costs_Adj Bench DR 3 for Initial Briefs (Electric)" xfId="611"/>
    <cellStyle name="_Fuel Prices 4-14_Rebuttal Power Costs_Electric Rev Req Model (2009 GRC) Rebuttal" xfId="612"/>
    <cellStyle name="_Fuel Prices 4-14_Rebuttal Power Costs_Electric Rev Req Model (2009 GRC) Rebuttal REmoval of New  WH Solar AdjustMI" xfId="613"/>
    <cellStyle name="_Fuel Prices 4-14_Rebuttal Power Costs_Electric Rev Req Model (2009 GRC) Revised 01-18-2010" xfId="614"/>
    <cellStyle name="_Fuel Prices 4-14_Rebuttal Power Costs_Final Order Electric EXHIBIT A-1" xfId="615"/>
    <cellStyle name="_Gas Transportation Charges_2009GRC_120308" xfId="616"/>
    <cellStyle name="_NIM 06 Base Case Current Trends" xfId="617"/>
    <cellStyle name="_NIM 06 Base Case Current Trends_Adj Bench DR 3 for Initial Briefs (Electric)" xfId="618"/>
    <cellStyle name="_NIM 06 Base Case Current Trends_Book2" xfId="619"/>
    <cellStyle name="_NIM 06 Base Case Current Trends_Book2_Adj Bench DR 3 for Initial Briefs (Electric)" xfId="620"/>
    <cellStyle name="_NIM 06 Base Case Current Trends_Book2_Electric Rev Req Model (2009 GRC) Rebuttal" xfId="621"/>
    <cellStyle name="_NIM 06 Base Case Current Trends_Book2_Electric Rev Req Model (2009 GRC) Rebuttal REmoval of New  WH Solar AdjustMI" xfId="622"/>
    <cellStyle name="_NIM 06 Base Case Current Trends_Book2_Electric Rev Req Model (2009 GRC) Revised 01-18-2010" xfId="623"/>
    <cellStyle name="_NIM 06 Base Case Current Trends_Book2_Final Order Electric EXHIBIT A-1" xfId="624"/>
    <cellStyle name="_NIM 06 Base Case Current Trends_Electric Rev Req Model (2009 GRC) " xfId="625"/>
    <cellStyle name="_NIM 06 Base Case Current Trends_Electric Rev Req Model (2009 GRC) Rebuttal" xfId="626"/>
    <cellStyle name="_NIM 06 Base Case Current Trends_Electric Rev Req Model (2009 GRC) Rebuttal REmoval of New  WH Solar AdjustMI" xfId="627"/>
    <cellStyle name="_NIM 06 Base Case Current Trends_Electric Rev Req Model (2009 GRC) Revised 01-18-2010" xfId="628"/>
    <cellStyle name="_NIM 06 Base Case Current Trends_Final Order Electric EXHIBIT A-1" xfId="629"/>
    <cellStyle name="_NIM 06 Base Case Current Trends_Rebuttal Power Costs" xfId="630"/>
    <cellStyle name="_NIM 06 Base Case Current Trends_Rebuttal Power Costs_Adj Bench DR 3 for Initial Briefs (Electric)" xfId="631"/>
    <cellStyle name="_NIM 06 Base Case Current Trends_Rebuttal Power Costs_Electric Rev Req Model (2009 GRC) Rebuttal" xfId="632"/>
    <cellStyle name="_NIM 06 Base Case Current Trends_Rebuttal Power Costs_Electric Rev Req Model (2009 GRC) Rebuttal REmoval of New  WH Solar AdjustMI" xfId="633"/>
    <cellStyle name="_NIM 06 Base Case Current Trends_Rebuttal Power Costs_Electric Rev Req Model (2009 GRC) Revised 01-18-2010" xfId="634"/>
    <cellStyle name="_NIM 06 Base Case Current Trends_Rebuttal Power Costs_Final Order Electric EXHIBIT A-1" xfId="635"/>
    <cellStyle name="_NIM 06 Base Case Current Trends_TENASKA REGULATORY ASSET" xfId="636"/>
    <cellStyle name="_PC DRAFT 10 15 07" xfId="637"/>
    <cellStyle name="_Portfolio SPlan Base Case.xls Chart 1" xfId="638"/>
    <cellStyle name="_Portfolio SPlan Base Case.xls Chart 1_Adj Bench DR 3 for Initial Briefs (Electric)" xfId="639"/>
    <cellStyle name="_Portfolio SPlan Base Case.xls Chart 1_Book2" xfId="640"/>
    <cellStyle name="_Portfolio SPlan Base Case.xls Chart 1_Book2_Adj Bench DR 3 for Initial Briefs (Electric)" xfId="641"/>
    <cellStyle name="_Portfolio SPlan Base Case.xls Chart 1_Book2_Electric Rev Req Model (2009 GRC) Rebuttal" xfId="642"/>
    <cellStyle name="_Portfolio SPlan Base Case.xls Chart 1_Book2_Electric Rev Req Model (2009 GRC) Rebuttal REmoval of New  WH Solar AdjustMI" xfId="643"/>
    <cellStyle name="_Portfolio SPlan Base Case.xls Chart 1_Book2_Electric Rev Req Model (2009 GRC) Revised 01-18-2010" xfId="644"/>
    <cellStyle name="_Portfolio SPlan Base Case.xls Chart 1_Book2_Final Order Electric EXHIBIT A-1" xfId="645"/>
    <cellStyle name="_Portfolio SPlan Base Case.xls Chart 1_Electric Rev Req Model (2009 GRC) " xfId="646"/>
    <cellStyle name="_Portfolio SPlan Base Case.xls Chart 1_Electric Rev Req Model (2009 GRC) Rebuttal" xfId="647"/>
    <cellStyle name="_Portfolio SPlan Base Case.xls Chart 1_Electric Rev Req Model (2009 GRC) Rebuttal REmoval of New  WH Solar AdjustMI" xfId="648"/>
    <cellStyle name="_Portfolio SPlan Base Case.xls Chart 1_Electric Rev Req Model (2009 GRC) Revised 01-18-2010" xfId="649"/>
    <cellStyle name="_Portfolio SPlan Base Case.xls Chart 1_Final Order Electric EXHIBIT A-1" xfId="650"/>
    <cellStyle name="_Portfolio SPlan Base Case.xls Chart 1_Rebuttal Power Costs" xfId="651"/>
    <cellStyle name="_Portfolio SPlan Base Case.xls Chart 1_Rebuttal Power Costs_Adj Bench DR 3 for Initial Briefs (Electric)" xfId="652"/>
    <cellStyle name="_Portfolio SPlan Base Case.xls Chart 1_Rebuttal Power Costs_Electric Rev Req Model (2009 GRC) Rebuttal" xfId="653"/>
    <cellStyle name="_Portfolio SPlan Base Case.xls Chart 1_Rebuttal Power Costs_Electric Rev Req Model (2009 GRC) Rebuttal REmoval of New  WH Solar AdjustMI" xfId="654"/>
    <cellStyle name="_Portfolio SPlan Base Case.xls Chart 1_Rebuttal Power Costs_Electric Rev Req Model (2009 GRC) Revised 01-18-2010" xfId="655"/>
    <cellStyle name="_Portfolio SPlan Base Case.xls Chart 1_Rebuttal Power Costs_Final Order Electric EXHIBIT A-1" xfId="656"/>
    <cellStyle name="_Portfolio SPlan Base Case.xls Chart 1_TENASKA REGULATORY ASSET" xfId="657"/>
    <cellStyle name="_Portfolio SPlan Base Case.xls Chart 2" xfId="658"/>
    <cellStyle name="_Portfolio SPlan Base Case.xls Chart 2_Adj Bench DR 3 for Initial Briefs (Electric)" xfId="659"/>
    <cellStyle name="_Portfolio SPlan Base Case.xls Chart 2_Book2" xfId="660"/>
    <cellStyle name="_Portfolio SPlan Base Case.xls Chart 2_Book2_Adj Bench DR 3 for Initial Briefs (Electric)" xfId="661"/>
    <cellStyle name="_Portfolio SPlan Base Case.xls Chart 2_Book2_Electric Rev Req Model (2009 GRC) Rebuttal" xfId="662"/>
    <cellStyle name="_Portfolio SPlan Base Case.xls Chart 2_Book2_Electric Rev Req Model (2009 GRC) Rebuttal REmoval of New  WH Solar AdjustMI" xfId="663"/>
    <cellStyle name="_Portfolio SPlan Base Case.xls Chart 2_Book2_Electric Rev Req Model (2009 GRC) Revised 01-18-2010" xfId="664"/>
    <cellStyle name="_Portfolio SPlan Base Case.xls Chart 2_Book2_Final Order Electric EXHIBIT A-1" xfId="665"/>
    <cellStyle name="_Portfolio SPlan Base Case.xls Chart 2_Electric Rev Req Model (2009 GRC) " xfId="666"/>
    <cellStyle name="_Portfolio SPlan Base Case.xls Chart 2_Electric Rev Req Model (2009 GRC) Rebuttal" xfId="667"/>
    <cellStyle name="_Portfolio SPlan Base Case.xls Chart 2_Electric Rev Req Model (2009 GRC) Rebuttal REmoval of New  WH Solar AdjustMI" xfId="668"/>
    <cellStyle name="_Portfolio SPlan Base Case.xls Chart 2_Electric Rev Req Model (2009 GRC) Revised 01-18-2010" xfId="669"/>
    <cellStyle name="_Portfolio SPlan Base Case.xls Chart 2_Final Order Electric EXHIBIT A-1" xfId="670"/>
    <cellStyle name="_Portfolio SPlan Base Case.xls Chart 2_Rebuttal Power Costs" xfId="671"/>
    <cellStyle name="_Portfolio SPlan Base Case.xls Chart 2_Rebuttal Power Costs_Adj Bench DR 3 for Initial Briefs (Electric)" xfId="672"/>
    <cellStyle name="_Portfolio SPlan Base Case.xls Chart 2_Rebuttal Power Costs_Electric Rev Req Model (2009 GRC) Rebuttal" xfId="673"/>
    <cellStyle name="_Portfolio SPlan Base Case.xls Chart 2_Rebuttal Power Costs_Electric Rev Req Model (2009 GRC) Rebuttal REmoval of New  WH Solar AdjustMI" xfId="674"/>
    <cellStyle name="_Portfolio SPlan Base Case.xls Chart 2_Rebuttal Power Costs_Electric Rev Req Model (2009 GRC) Revised 01-18-2010" xfId="675"/>
    <cellStyle name="_Portfolio SPlan Base Case.xls Chart 2_Rebuttal Power Costs_Final Order Electric EXHIBIT A-1" xfId="676"/>
    <cellStyle name="_Portfolio SPlan Base Case.xls Chart 2_TENASKA REGULATORY ASSET" xfId="677"/>
    <cellStyle name="_Portfolio SPlan Base Case.xls Chart 3" xfId="678"/>
    <cellStyle name="_Portfolio SPlan Base Case.xls Chart 3_Adj Bench DR 3 for Initial Briefs (Electric)" xfId="679"/>
    <cellStyle name="_Portfolio SPlan Base Case.xls Chart 3_Book2" xfId="680"/>
    <cellStyle name="_Portfolio SPlan Base Case.xls Chart 3_Book2_Adj Bench DR 3 for Initial Briefs (Electric)" xfId="681"/>
    <cellStyle name="_Portfolio SPlan Base Case.xls Chart 3_Book2_Electric Rev Req Model (2009 GRC) Rebuttal" xfId="682"/>
    <cellStyle name="_Portfolio SPlan Base Case.xls Chart 3_Book2_Electric Rev Req Model (2009 GRC) Rebuttal REmoval of New  WH Solar AdjustMI" xfId="683"/>
    <cellStyle name="_Portfolio SPlan Base Case.xls Chart 3_Book2_Electric Rev Req Model (2009 GRC) Revised 01-18-2010" xfId="684"/>
    <cellStyle name="_Portfolio SPlan Base Case.xls Chart 3_Book2_Final Order Electric EXHIBIT A-1" xfId="685"/>
    <cellStyle name="_Portfolio SPlan Base Case.xls Chart 3_Electric Rev Req Model (2009 GRC) " xfId="686"/>
    <cellStyle name="_Portfolio SPlan Base Case.xls Chart 3_Electric Rev Req Model (2009 GRC) Rebuttal" xfId="687"/>
    <cellStyle name="_Portfolio SPlan Base Case.xls Chart 3_Electric Rev Req Model (2009 GRC) Rebuttal REmoval of New  WH Solar AdjustMI" xfId="688"/>
    <cellStyle name="_Portfolio SPlan Base Case.xls Chart 3_Electric Rev Req Model (2009 GRC) Revised 01-18-2010" xfId="689"/>
    <cellStyle name="_Portfolio SPlan Base Case.xls Chart 3_Final Order Electric EXHIBIT A-1" xfId="690"/>
    <cellStyle name="_Portfolio SPlan Base Case.xls Chart 3_Rebuttal Power Costs" xfId="691"/>
    <cellStyle name="_Portfolio SPlan Base Case.xls Chart 3_Rebuttal Power Costs_Adj Bench DR 3 for Initial Briefs (Electric)" xfId="692"/>
    <cellStyle name="_Portfolio SPlan Base Case.xls Chart 3_Rebuttal Power Costs_Electric Rev Req Model (2009 GRC) Rebuttal" xfId="693"/>
    <cellStyle name="_Portfolio SPlan Base Case.xls Chart 3_Rebuttal Power Costs_Electric Rev Req Model (2009 GRC) Rebuttal REmoval of New  WH Solar AdjustMI" xfId="694"/>
    <cellStyle name="_Portfolio SPlan Base Case.xls Chart 3_Rebuttal Power Costs_Electric Rev Req Model (2009 GRC) Revised 01-18-2010" xfId="695"/>
    <cellStyle name="_Portfolio SPlan Base Case.xls Chart 3_Rebuttal Power Costs_Final Order Electric EXHIBIT A-1" xfId="696"/>
    <cellStyle name="_Portfolio SPlan Base Case.xls Chart 3_TENASKA REGULATORY ASSET" xfId="697"/>
    <cellStyle name="_Power Cost Value Copy 11.30.05 gas 1.09.06 AURORA at 1.10.06" xfId="698"/>
    <cellStyle name="_Power Cost Value Copy 11.30.05 gas 1.09.06 AURORA at 1.10.06 2" xfId="699"/>
    <cellStyle name="_Power Cost Value Copy 11.30.05 gas 1.09.06 AURORA at 1.10.06_04 07E Wild Horse Wind Expansion (C) (2)" xfId="700"/>
    <cellStyle name="_Power Cost Value Copy 11.30.05 gas 1.09.06 AURORA at 1.10.06_04 07E Wild Horse Wind Expansion (C) (2)_Adj Bench DR 3 for Initial Briefs (Electric)" xfId="701"/>
    <cellStyle name="_Power Cost Value Copy 11.30.05 gas 1.09.06 AURORA at 1.10.06_04 07E Wild Horse Wind Expansion (C) (2)_Electric Rev Req Model (2009 GRC) " xfId="702"/>
    <cellStyle name="_Power Cost Value Copy 11.30.05 gas 1.09.06 AURORA at 1.10.06_04 07E Wild Horse Wind Expansion (C) (2)_Electric Rev Req Model (2009 GRC) Rebuttal" xfId="703"/>
    <cellStyle name="_Power Cost Value Copy 11.30.05 gas 1.09.06 AURORA at 1.10.06_04 07E Wild Horse Wind Expansion (C) (2)_Electric Rev Req Model (2009 GRC) Rebuttal REmoval of New  WH Solar AdjustMI" xfId="704"/>
    <cellStyle name="_Power Cost Value Copy 11.30.05 gas 1.09.06 AURORA at 1.10.06_04 07E Wild Horse Wind Expansion (C) (2)_Electric Rev Req Model (2009 GRC) Revised 01-18-2010" xfId="705"/>
    <cellStyle name="_Power Cost Value Copy 11.30.05 gas 1.09.06 AURORA at 1.10.06_04 07E Wild Horse Wind Expansion (C) (2)_Final Order Electric EXHIBIT A-1" xfId="706"/>
    <cellStyle name="_Power Cost Value Copy 11.30.05 gas 1.09.06 AURORA at 1.10.06_04 07E Wild Horse Wind Expansion (C) (2)_TENASKA REGULATORY ASSET" xfId="707"/>
    <cellStyle name="_Power Cost Value Copy 11.30.05 gas 1.09.06 AURORA at 1.10.06_16.37E Wild Horse Expansion DeferralRevwrkingfile SF" xfId="708"/>
    <cellStyle name="_Power Cost Value Copy 11.30.05 gas 1.09.06 AURORA at 1.10.06_4 31 Regulatory Assets and Liabilities  7 06- Exhibit D" xfId="709"/>
    <cellStyle name="_Power Cost Value Copy 11.30.05 gas 1.09.06 AURORA at 1.10.06_4 32 Regulatory Assets and Liabilities  7 06- Exhibit D" xfId="710"/>
    <cellStyle name="_Power Cost Value Copy 11.30.05 gas 1.09.06 AURORA at 1.10.06_Book2" xfId="711"/>
    <cellStyle name="_Power Cost Value Copy 11.30.05 gas 1.09.06 AURORA at 1.10.06_Book2_Adj Bench DR 3 for Initial Briefs (Electric)" xfId="712"/>
    <cellStyle name="_Power Cost Value Copy 11.30.05 gas 1.09.06 AURORA at 1.10.06_Book2_Electric Rev Req Model (2009 GRC) Rebuttal" xfId="713"/>
    <cellStyle name="_Power Cost Value Copy 11.30.05 gas 1.09.06 AURORA at 1.10.06_Book2_Electric Rev Req Model (2009 GRC) Rebuttal REmoval of New  WH Solar AdjustMI" xfId="714"/>
    <cellStyle name="_Power Cost Value Copy 11.30.05 gas 1.09.06 AURORA at 1.10.06_Book2_Electric Rev Req Model (2009 GRC) Revised 01-18-2010" xfId="715"/>
    <cellStyle name="_Power Cost Value Copy 11.30.05 gas 1.09.06 AURORA at 1.10.06_Book2_Final Order Electric EXHIBIT A-1" xfId="716"/>
    <cellStyle name="_Power Cost Value Copy 11.30.05 gas 1.09.06 AURORA at 1.10.06_Book4" xfId="717"/>
    <cellStyle name="_Power Cost Value Copy 11.30.05 gas 1.09.06 AURORA at 1.10.06_Book9" xfId="718"/>
    <cellStyle name="_Power Cost Value Copy 11.30.05 gas 1.09.06 AURORA at 1.10.06_Power Costs - Comparison bx Rbtl-Staff-Jt-PC" xfId="719"/>
    <cellStyle name="_Power Cost Value Copy 11.30.05 gas 1.09.06 AURORA at 1.10.06_Power Costs - Comparison bx Rbtl-Staff-Jt-PC_Adj Bench DR 3 for Initial Briefs (Electric)" xfId="720"/>
    <cellStyle name="_Power Cost Value Copy 11.30.05 gas 1.09.06 AURORA at 1.10.06_Power Costs - Comparison bx Rbtl-Staff-Jt-PC_Electric Rev Req Model (2009 GRC) Rebuttal" xfId="721"/>
    <cellStyle name="_Power Cost Value Copy 11.30.05 gas 1.09.06 AURORA at 1.10.06_Power Costs - Comparison bx Rbtl-Staff-Jt-PC_Electric Rev Req Model (2009 GRC) Rebuttal REmoval of New  WH Solar AdjustMI" xfId="722"/>
    <cellStyle name="_Power Cost Value Copy 11.30.05 gas 1.09.06 AURORA at 1.10.06_Power Costs - Comparison bx Rbtl-Staff-Jt-PC_Electric Rev Req Model (2009 GRC) Revised 01-18-2010" xfId="723"/>
    <cellStyle name="_Power Cost Value Copy 11.30.05 gas 1.09.06 AURORA at 1.10.06_Power Costs - Comparison bx Rbtl-Staff-Jt-PC_Final Order Electric EXHIBIT A-1" xfId="724"/>
    <cellStyle name="_Power Cost Value Copy 11.30.05 gas 1.09.06 AURORA at 1.10.06_Rebuttal Power Costs" xfId="725"/>
    <cellStyle name="_Power Cost Value Copy 11.30.05 gas 1.09.06 AURORA at 1.10.06_Rebuttal Power Costs_Adj Bench DR 3 for Initial Briefs (Electric)" xfId="726"/>
    <cellStyle name="_Power Cost Value Copy 11.30.05 gas 1.09.06 AURORA at 1.10.06_Rebuttal Power Costs_Electric Rev Req Model (2009 GRC) Rebuttal" xfId="727"/>
    <cellStyle name="_Power Cost Value Copy 11.30.05 gas 1.09.06 AURORA at 1.10.06_Rebuttal Power Costs_Electric Rev Req Model (2009 GRC) Rebuttal REmoval of New  WH Solar AdjustMI" xfId="728"/>
    <cellStyle name="_Power Cost Value Copy 11.30.05 gas 1.09.06 AURORA at 1.10.06_Rebuttal Power Costs_Electric Rev Req Model (2009 GRC) Revised 01-18-2010" xfId="729"/>
    <cellStyle name="_Power Cost Value Copy 11.30.05 gas 1.09.06 AURORA at 1.10.06_Rebuttal Power Costs_Final Order Electric EXHIBIT A-1" xfId="730"/>
    <cellStyle name="_x0013__Rebuttal Power Costs" xfId="731"/>
    <cellStyle name="_x0013__Rebuttal Power Costs_Adj Bench DR 3 for Initial Briefs (Electric)" xfId="732"/>
    <cellStyle name="_x0013__Rebuttal Power Costs_Electric Rev Req Model (2009 GRC) Rebuttal" xfId="733"/>
    <cellStyle name="_x0013__Rebuttal Power Costs_Electric Rev Req Model (2009 GRC) Rebuttal REmoval of New  WH Solar AdjustMI" xfId="734"/>
    <cellStyle name="_x0013__Rebuttal Power Costs_Electric Rev Req Model (2009 GRC) Revised 01-18-2010" xfId="735"/>
    <cellStyle name="_x0013__Rebuttal Power Costs_Final Order Electric EXHIBIT A-1" xfId="736"/>
    <cellStyle name="_Recon to Darrin's 5.11.05 proforma" xfId="737"/>
    <cellStyle name="_Recon to Darrin's 5.11.05 proforma 2" xfId="738"/>
    <cellStyle name="_Recon to Darrin's 5.11.05 proforma_(C) WHE Proforma with ITC cash grant 10 Yr Amort_for deferral_102809" xfId="739"/>
    <cellStyle name="_Recon to Darrin's 5.11.05 proforma_(C) WHE Proforma with ITC cash grant 10 Yr Amort_for deferral_102809_16.07E Wild Horse Wind Expansionwrkingfile" xfId="740"/>
    <cellStyle name="_Recon to Darrin's 5.11.05 proforma_(C) WHE Proforma with ITC cash grant 10 Yr Amort_for deferral_102809_16.07E Wild Horse Wind Expansionwrkingfile SF" xfId="741"/>
    <cellStyle name="_Recon to Darrin's 5.11.05 proforma_(C) WHE Proforma with ITC cash grant 10 Yr Amort_for deferral_102809_16.37E Wild Horse Expansion DeferralRevwrkingfile SF" xfId="742"/>
    <cellStyle name="_Recon to Darrin's 5.11.05 proforma_(C) WHE Proforma with ITC cash grant 10 Yr Amort_for rebuttal_120709" xfId="743"/>
    <cellStyle name="_Recon to Darrin's 5.11.05 proforma_04.07E Wild Horse Wind Expansion" xfId="744"/>
    <cellStyle name="_Recon to Darrin's 5.11.05 proforma_04.07E Wild Horse Wind Expansion_16.07E Wild Horse Wind Expansionwrkingfile" xfId="745"/>
    <cellStyle name="_Recon to Darrin's 5.11.05 proforma_04.07E Wild Horse Wind Expansion_16.07E Wild Horse Wind Expansionwrkingfile SF" xfId="746"/>
    <cellStyle name="_Recon to Darrin's 5.11.05 proforma_04.07E Wild Horse Wind Expansion_16.37E Wild Horse Expansion DeferralRevwrkingfile SF" xfId="747"/>
    <cellStyle name="_Recon to Darrin's 5.11.05 proforma_16.07E Wild Horse Wind Expansionwrkingfile" xfId="748"/>
    <cellStyle name="_Recon to Darrin's 5.11.05 proforma_16.07E Wild Horse Wind Expansionwrkingfile SF" xfId="749"/>
    <cellStyle name="_Recon to Darrin's 5.11.05 proforma_16.37E Wild Horse Expansion DeferralRevwrkingfile SF" xfId="750"/>
    <cellStyle name="_Recon to Darrin's 5.11.05 proforma_4 31 Regulatory Assets and Liabilities  7 06- Exhibit D" xfId="751"/>
    <cellStyle name="_Recon to Darrin's 5.11.05 proforma_4 32 Regulatory Assets and Liabilities  7 06- Exhibit D" xfId="752"/>
    <cellStyle name="_Recon to Darrin's 5.11.05 proforma_Book2" xfId="753"/>
    <cellStyle name="_Recon to Darrin's 5.11.05 proforma_Book2_Adj Bench DR 3 for Initial Briefs (Electric)" xfId="754"/>
    <cellStyle name="_Recon to Darrin's 5.11.05 proforma_Book2_Electric Rev Req Model (2009 GRC) Rebuttal" xfId="755"/>
    <cellStyle name="_Recon to Darrin's 5.11.05 proforma_Book2_Electric Rev Req Model (2009 GRC) Rebuttal REmoval of New  WH Solar AdjustMI" xfId="756"/>
    <cellStyle name="_Recon to Darrin's 5.11.05 proforma_Book2_Electric Rev Req Model (2009 GRC) Revised 01-18-2010" xfId="757"/>
    <cellStyle name="_Recon to Darrin's 5.11.05 proforma_Book2_Final Order Electric EXHIBIT A-1" xfId="758"/>
    <cellStyle name="_Recon to Darrin's 5.11.05 proforma_Book4" xfId="759"/>
    <cellStyle name="_Recon to Darrin's 5.11.05 proforma_Book9" xfId="760"/>
    <cellStyle name="_Recon to Darrin's 5.11.05 proforma_Power Costs - Comparison bx Rbtl-Staff-Jt-PC" xfId="761"/>
    <cellStyle name="_Recon to Darrin's 5.11.05 proforma_Power Costs - Comparison bx Rbtl-Staff-Jt-PC_Adj Bench DR 3 for Initial Briefs (Electric)" xfId="762"/>
    <cellStyle name="_Recon to Darrin's 5.11.05 proforma_Power Costs - Comparison bx Rbtl-Staff-Jt-PC_Electric Rev Req Model (2009 GRC) Rebuttal" xfId="763"/>
    <cellStyle name="_Recon to Darrin's 5.11.05 proforma_Power Costs - Comparison bx Rbtl-Staff-Jt-PC_Electric Rev Req Model (2009 GRC) Rebuttal REmoval of New  WH Solar AdjustMI" xfId="764"/>
    <cellStyle name="_Recon to Darrin's 5.11.05 proforma_Power Costs - Comparison bx Rbtl-Staff-Jt-PC_Electric Rev Req Model (2009 GRC) Revised 01-18-2010" xfId="765"/>
    <cellStyle name="_Recon to Darrin's 5.11.05 proforma_Power Costs - Comparison bx Rbtl-Staff-Jt-PC_Final Order Electric EXHIBIT A-1" xfId="766"/>
    <cellStyle name="_Recon to Darrin's 5.11.05 proforma_Rebuttal Power Costs" xfId="767"/>
    <cellStyle name="_Recon to Darrin's 5.11.05 proforma_Rebuttal Power Costs_Adj Bench DR 3 for Initial Briefs (Electric)" xfId="768"/>
    <cellStyle name="_Recon to Darrin's 5.11.05 proforma_Rebuttal Power Costs_Electric Rev Req Model (2009 GRC) Rebuttal" xfId="769"/>
    <cellStyle name="_Recon to Darrin's 5.11.05 proforma_Rebuttal Power Costs_Electric Rev Req Model (2009 GRC) Rebuttal REmoval of New  WH Solar AdjustMI" xfId="770"/>
    <cellStyle name="_Recon to Darrin's 5.11.05 proforma_Rebuttal Power Costs_Electric Rev Req Model (2009 GRC) Revised 01-18-2010" xfId="771"/>
    <cellStyle name="_Recon to Darrin's 5.11.05 proforma_Rebuttal Power Costs_Final Order Electric EXHIBIT A-1" xfId="772"/>
    <cellStyle name="_Sumas Proforma - 11-09-07" xfId="773"/>
    <cellStyle name="_Sumas Property Taxes v1" xfId="774"/>
    <cellStyle name="_Tenaska Comparison" xfId="775"/>
    <cellStyle name="_Tenaska Comparison 2" xfId="776"/>
    <cellStyle name="_Tenaska Comparison_(C) WHE Proforma with ITC cash grant 10 Yr Amort_for deferral_102809" xfId="777"/>
    <cellStyle name="_Tenaska Comparison_(C) WHE Proforma with ITC cash grant 10 Yr Amort_for deferral_102809_16.07E Wild Horse Wind Expansionwrkingfile" xfId="778"/>
    <cellStyle name="_Tenaska Comparison_(C) WHE Proforma with ITC cash grant 10 Yr Amort_for deferral_102809_16.07E Wild Horse Wind Expansionwrkingfile SF" xfId="779"/>
    <cellStyle name="_Tenaska Comparison_(C) WHE Proforma with ITC cash grant 10 Yr Amort_for deferral_102809_16.37E Wild Horse Expansion DeferralRevwrkingfile SF" xfId="780"/>
    <cellStyle name="_Tenaska Comparison_(C) WHE Proforma with ITC cash grant 10 Yr Amort_for rebuttal_120709" xfId="781"/>
    <cellStyle name="_Tenaska Comparison_04.07E Wild Horse Wind Expansion" xfId="782"/>
    <cellStyle name="_Tenaska Comparison_04.07E Wild Horse Wind Expansion_16.07E Wild Horse Wind Expansionwrkingfile" xfId="783"/>
    <cellStyle name="_Tenaska Comparison_04.07E Wild Horse Wind Expansion_16.07E Wild Horse Wind Expansionwrkingfile SF" xfId="784"/>
    <cellStyle name="_Tenaska Comparison_04.07E Wild Horse Wind Expansion_16.37E Wild Horse Expansion DeferralRevwrkingfile SF" xfId="785"/>
    <cellStyle name="_Tenaska Comparison_16.07E Wild Horse Wind Expansionwrkingfile" xfId="786"/>
    <cellStyle name="_Tenaska Comparison_16.07E Wild Horse Wind Expansionwrkingfile SF" xfId="787"/>
    <cellStyle name="_Tenaska Comparison_16.37E Wild Horse Expansion DeferralRevwrkingfile SF" xfId="788"/>
    <cellStyle name="_Tenaska Comparison_4 31 Regulatory Assets and Liabilities  7 06- Exhibit D" xfId="789"/>
    <cellStyle name="_Tenaska Comparison_4 32 Regulatory Assets and Liabilities  7 06- Exhibit D" xfId="790"/>
    <cellStyle name="_Tenaska Comparison_Book2" xfId="791"/>
    <cellStyle name="_Tenaska Comparison_Book2_Adj Bench DR 3 for Initial Briefs (Electric)" xfId="792"/>
    <cellStyle name="_Tenaska Comparison_Book2_Electric Rev Req Model (2009 GRC) Rebuttal" xfId="793"/>
    <cellStyle name="_Tenaska Comparison_Book2_Electric Rev Req Model (2009 GRC) Rebuttal REmoval of New  WH Solar AdjustMI" xfId="794"/>
    <cellStyle name="_Tenaska Comparison_Book2_Electric Rev Req Model (2009 GRC) Revised 01-18-2010" xfId="795"/>
    <cellStyle name="_Tenaska Comparison_Book2_Final Order Electric EXHIBIT A-1" xfId="796"/>
    <cellStyle name="_Tenaska Comparison_Book4" xfId="797"/>
    <cellStyle name="_Tenaska Comparison_Book9" xfId="798"/>
    <cellStyle name="_Tenaska Comparison_Power Costs - Comparison bx Rbtl-Staff-Jt-PC" xfId="799"/>
    <cellStyle name="_Tenaska Comparison_Power Costs - Comparison bx Rbtl-Staff-Jt-PC_Adj Bench DR 3 for Initial Briefs (Electric)" xfId="800"/>
    <cellStyle name="_Tenaska Comparison_Power Costs - Comparison bx Rbtl-Staff-Jt-PC_Electric Rev Req Model (2009 GRC) Rebuttal" xfId="801"/>
    <cellStyle name="_Tenaska Comparison_Power Costs - Comparison bx Rbtl-Staff-Jt-PC_Electric Rev Req Model (2009 GRC) Rebuttal REmoval of New  WH Solar AdjustMI" xfId="802"/>
    <cellStyle name="_Tenaska Comparison_Power Costs - Comparison bx Rbtl-Staff-Jt-PC_Electric Rev Req Model (2009 GRC) Revised 01-18-2010" xfId="803"/>
    <cellStyle name="_Tenaska Comparison_Power Costs - Comparison bx Rbtl-Staff-Jt-PC_Final Order Electric EXHIBIT A-1" xfId="804"/>
    <cellStyle name="_Tenaska Comparison_Rebuttal Power Costs" xfId="805"/>
    <cellStyle name="_Tenaska Comparison_Rebuttal Power Costs_Adj Bench DR 3 for Initial Briefs (Electric)" xfId="806"/>
    <cellStyle name="_Tenaska Comparison_Rebuttal Power Costs_Electric Rev Req Model (2009 GRC) Rebuttal" xfId="807"/>
    <cellStyle name="_Tenaska Comparison_Rebuttal Power Costs_Electric Rev Req Model (2009 GRC) Rebuttal REmoval of New  WH Solar AdjustMI" xfId="808"/>
    <cellStyle name="_Tenaska Comparison_Rebuttal Power Costs_Electric Rev Req Model (2009 GRC) Revised 01-18-2010" xfId="809"/>
    <cellStyle name="_Tenaska Comparison_Rebuttal Power Costs_Final Order Electric EXHIBIT A-1" xfId="810"/>
    <cellStyle name="_x0013__TENASKA REGULATORY ASSET" xfId="811"/>
    <cellStyle name="_Value Copy 11 30 05 gas 12 09 05 AURORA at 12 14 05" xfId="812"/>
    <cellStyle name="_Value Copy 11 30 05 gas 12 09 05 AURORA at 12 14 05 2" xfId="813"/>
    <cellStyle name="_Value Copy 11 30 05 gas 12 09 05 AURORA at 12 14 05_04 07E Wild Horse Wind Expansion (C) (2)" xfId="814"/>
    <cellStyle name="_Value Copy 11 30 05 gas 12 09 05 AURORA at 12 14 05_04 07E Wild Horse Wind Expansion (C) (2)_Adj Bench DR 3 for Initial Briefs (Electric)" xfId="815"/>
    <cellStyle name="_Value Copy 11 30 05 gas 12 09 05 AURORA at 12 14 05_04 07E Wild Horse Wind Expansion (C) (2)_Electric Rev Req Model (2009 GRC) " xfId="816"/>
    <cellStyle name="_Value Copy 11 30 05 gas 12 09 05 AURORA at 12 14 05_04 07E Wild Horse Wind Expansion (C) (2)_Electric Rev Req Model (2009 GRC) Rebuttal" xfId="817"/>
    <cellStyle name="_Value Copy 11 30 05 gas 12 09 05 AURORA at 12 14 05_04 07E Wild Horse Wind Expansion (C) (2)_Electric Rev Req Model (2009 GRC) Rebuttal REmoval of New  WH Solar AdjustMI" xfId="818"/>
    <cellStyle name="_Value Copy 11 30 05 gas 12 09 05 AURORA at 12 14 05_04 07E Wild Horse Wind Expansion (C) (2)_Electric Rev Req Model (2009 GRC) Revised 01-18-2010" xfId="819"/>
    <cellStyle name="_Value Copy 11 30 05 gas 12 09 05 AURORA at 12 14 05_04 07E Wild Horse Wind Expansion (C) (2)_Final Order Electric EXHIBIT A-1" xfId="820"/>
    <cellStyle name="_Value Copy 11 30 05 gas 12 09 05 AURORA at 12 14 05_04 07E Wild Horse Wind Expansion (C) (2)_TENASKA REGULATORY ASSET" xfId="821"/>
    <cellStyle name="_Value Copy 11 30 05 gas 12 09 05 AURORA at 12 14 05_16.37E Wild Horse Expansion DeferralRevwrkingfile SF" xfId="822"/>
    <cellStyle name="_Value Copy 11 30 05 gas 12 09 05 AURORA at 12 14 05_4 31 Regulatory Assets and Liabilities  7 06- Exhibit D" xfId="823"/>
    <cellStyle name="_Value Copy 11 30 05 gas 12 09 05 AURORA at 12 14 05_4 32 Regulatory Assets and Liabilities  7 06- Exhibit D" xfId="824"/>
    <cellStyle name="_Value Copy 11 30 05 gas 12 09 05 AURORA at 12 14 05_Book2" xfId="825"/>
    <cellStyle name="_Value Copy 11 30 05 gas 12 09 05 AURORA at 12 14 05_Book2_Adj Bench DR 3 for Initial Briefs (Electric)" xfId="826"/>
    <cellStyle name="_Value Copy 11 30 05 gas 12 09 05 AURORA at 12 14 05_Book2_Electric Rev Req Model (2009 GRC) Rebuttal" xfId="827"/>
    <cellStyle name="_Value Copy 11 30 05 gas 12 09 05 AURORA at 12 14 05_Book2_Electric Rev Req Model (2009 GRC) Rebuttal REmoval of New  WH Solar AdjustMI" xfId="828"/>
    <cellStyle name="_Value Copy 11 30 05 gas 12 09 05 AURORA at 12 14 05_Book2_Electric Rev Req Model (2009 GRC) Revised 01-18-2010" xfId="829"/>
    <cellStyle name="_Value Copy 11 30 05 gas 12 09 05 AURORA at 12 14 05_Book2_Final Order Electric EXHIBIT A-1" xfId="830"/>
    <cellStyle name="_Value Copy 11 30 05 gas 12 09 05 AURORA at 12 14 05_Book4" xfId="831"/>
    <cellStyle name="_Value Copy 11 30 05 gas 12 09 05 AURORA at 12 14 05_Book9" xfId="832"/>
    <cellStyle name="_Value Copy 11 30 05 gas 12 09 05 AURORA at 12 14 05_Power Costs - Comparison bx Rbtl-Staff-Jt-PC" xfId="833"/>
    <cellStyle name="_Value Copy 11 30 05 gas 12 09 05 AURORA at 12 14 05_Power Costs - Comparison bx Rbtl-Staff-Jt-PC_Adj Bench DR 3 for Initial Briefs (Electric)" xfId="834"/>
    <cellStyle name="_Value Copy 11 30 05 gas 12 09 05 AURORA at 12 14 05_Power Costs - Comparison bx Rbtl-Staff-Jt-PC_Electric Rev Req Model (2009 GRC) Rebuttal" xfId="835"/>
    <cellStyle name="_Value Copy 11 30 05 gas 12 09 05 AURORA at 12 14 05_Power Costs - Comparison bx Rbtl-Staff-Jt-PC_Electric Rev Req Model (2009 GRC) Rebuttal REmoval of New  WH Solar AdjustMI" xfId="836"/>
    <cellStyle name="_Value Copy 11 30 05 gas 12 09 05 AURORA at 12 14 05_Power Costs - Comparison bx Rbtl-Staff-Jt-PC_Electric Rev Req Model (2009 GRC) Revised 01-18-2010" xfId="837"/>
    <cellStyle name="_Value Copy 11 30 05 gas 12 09 05 AURORA at 12 14 05_Power Costs - Comparison bx Rbtl-Staff-Jt-PC_Final Order Electric EXHIBIT A-1" xfId="838"/>
    <cellStyle name="_Value Copy 11 30 05 gas 12 09 05 AURORA at 12 14 05_Rebuttal Power Costs" xfId="839"/>
    <cellStyle name="_Value Copy 11 30 05 gas 12 09 05 AURORA at 12 14 05_Rebuttal Power Costs_Adj Bench DR 3 for Initial Briefs (Electric)" xfId="840"/>
    <cellStyle name="_Value Copy 11 30 05 gas 12 09 05 AURORA at 12 14 05_Rebuttal Power Costs_Electric Rev Req Model (2009 GRC) Rebuttal" xfId="841"/>
    <cellStyle name="_Value Copy 11 30 05 gas 12 09 05 AURORA at 12 14 05_Rebuttal Power Costs_Electric Rev Req Model (2009 GRC) Rebuttal REmoval of New  WH Solar AdjustMI" xfId="842"/>
    <cellStyle name="_Value Copy 11 30 05 gas 12 09 05 AURORA at 12 14 05_Rebuttal Power Costs_Electric Rev Req Model (2009 GRC) Revised 01-18-2010" xfId="843"/>
    <cellStyle name="_Value Copy 11 30 05 gas 12 09 05 AURORA at 12 14 05_Rebuttal Power Costs_Final Order Electric EXHIBIT A-1" xfId="844"/>
    <cellStyle name="_VC 6.15.06 update on 06GRC power costs.xls Chart 1" xfId="845"/>
    <cellStyle name="_VC 6.15.06 update on 06GRC power costs.xls Chart 1 2" xfId="846"/>
    <cellStyle name="_VC 6.15.06 update on 06GRC power costs.xls Chart 1_04 07E Wild Horse Wind Expansion (C) (2)" xfId="847"/>
    <cellStyle name="_VC 6.15.06 update on 06GRC power costs.xls Chart 1_04 07E Wild Horse Wind Expansion (C) (2)_Adj Bench DR 3 for Initial Briefs (Electric)" xfId="848"/>
    <cellStyle name="_VC 6.15.06 update on 06GRC power costs.xls Chart 1_04 07E Wild Horse Wind Expansion (C) (2)_Electric Rev Req Model (2009 GRC) " xfId="849"/>
    <cellStyle name="_VC 6.15.06 update on 06GRC power costs.xls Chart 1_04 07E Wild Horse Wind Expansion (C) (2)_Electric Rev Req Model (2009 GRC) Rebuttal" xfId="850"/>
    <cellStyle name="_VC 6.15.06 update on 06GRC power costs.xls Chart 1_04 07E Wild Horse Wind Expansion (C) (2)_Electric Rev Req Model (2009 GRC) Rebuttal REmoval of New  WH Solar AdjustMI" xfId="851"/>
    <cellStyle name="_VC 6.15.06 update on 06GRC power costs.xls Chart 1_04 07E Wild Horse Wind Expansion (C) (2)_Electric Rev Req Model (2009 GRC) Revised 01-18-2010" xfId="852"/>
    <cellStyle name="_VC 6.15.06 update on 06GRC power costs.xls Chart 1_04 07E Wild Horse Wind Expansion (C) (2)_Final Order Electric EXHIBIT A-1" xfId="853"/>
    <cellStyle name="_VC 6.15.06 update on 06GRC power costs.xls Chart 1_04 07E Wild Horse Wind Expansion (C) (2)_TENASKA REGULATORY ASSET" xfId="854"/>
    <cellStyle name="_VC 6.15.06 update on 06GRC power costs.xls Chart 1_16.37E Wild Horse Expansion DeferralRevwrkingfile SF" xfId="855"/>
    <cellStyle name="_VC 6.15.06 update on 06GRC power costs.xls Chart 1_4 31 Regulatory Assets and Liabilities  7 06- Exhibit D" xfId="856"/>
    <cellStyle name="_VC 6.15.06 update on 06GRC power costs.xls Chart 1_4 32 Regulatory Assets and Liabilities  7 06- Exhibit D" xfId="857"/>
    <cellStyle name="_VC 6.15.06 update on 06GRC power costs.xls Chart 1_Book2" xfId="858"/>
    <cellStyle name="_VC 6.15.06 update on 06GRC power costs.xls Chart 1_Book2_Adj Bench DR 3 for Initial Briefs (Electric)" xfId="859"/>
    <cellStyle name="_VC 6.15.06 update on 06GRC power costs.xls Chart 1_Book2_Electric Rev Req Model (2009 GRC) Rebuttal" xfId="860"/>
    <cellStyle name="_VC 6.15.06 update on 06GRC power costs.xls Chart 1_Book2_Electric Rev Req Model (2009 GRC) Rebuttal REmoval of New  WH Solar AdjustMI" xfId="861"/>
    <cellStyle name="_VC 6.15.06 update on 06GRC power costs.xls Chart 1_Book2_Electric Rev Req Model (2009 GRC) Revised 01-18-2010" xfId="862"/>
    <cellStyle name="_VC 6.15.06 update on 06GRC power costs.xls Chart 1_Book2_Final Order Electric EXHIBIT A-1" xfId="863"/>
    <cellStyle name="_VC 6.15.06 update on 06GRC power costs.xls Chart 1_Book4" xfId="864"/>
    <cellStyle name="_VC 6.15.06 update on 06GRC power costs.xls Chart 1_Book9" xfId="865"/>
    <cellStyle name="_VC 6.15.06 update on 06GRC power costs.xls Chart 1_Power Costs - Comparison bx Rbtl-Staff-Jt-PC" xfId="866"/>
    <cellStyle name="_VC 6.15.06 update on 06GRC power costs.xls Chart 1_Power Costs - Comparison bx Rbtl-Staff-Jt-PC_Adj Bench DR 3 for Initial Briefs (Electric)" xfId="867"/>
    <cellStyle name="_VC 6.15.06 update on 06GRC power costs.xls Chart 1_Power Costs - Comparison bx Rbtl-Staff-Jt-PC_Electric Rev Req Model (2009 GRC) Rebuttal" xfId="868"/>
    <cellStyle name="_VC 6.15.06 update on 06GRC power costs.xls Chart 1_Power Costs - Comparison bx Rbtl-Staff-Jt-PC_Electric Rev Req Model (2009 GRC) Rebuttal REmoval of New  WH Solar AdjustMI" xfId="869"/>
    <cellStyle name="_VC 6.15.06 update on 06GRC power costs.xls Chart 1_Power Costs - Comparison bx Rbtl-Staff-Jt-PC_Electric Rev Req Model (2009 GRC) Revised 01-18-2010" xfId="870"/>
    <cellStyle name="_VC 6.15.06 update on 06GRC power costs.xls Chart 1_Power Costs - Comparison bx Rbtl-Staff-Jt-PC_Final Order Electric EXHIBIT A-1" xfId="871"/>
    <cellStyle name="_VC 6.15.06 update on 06GRC power costs.xls Chart 1_Rebuttal Power Costs" xfId="872"/>
    <cellStyle name="_VC 6.15.06 update on 06GRC power costs.xls Chart 1_Rebuttal Power Costs_Adj Bench DR 3 for Initial Briefs (Electric)" xfId="873"/>
    <cellStyle name="_VC 6.15.06 update on 06GRC power costs.xls Chart 1_Rebuttal Power Costs_Electric Rev Req Model (2009 GRC) Rebuttal" xfId="874"/>
    <cellStyle name="_VC 6.15.06 update on 06GRC power costs.xls Chart 1_Rebuttal Power Costs_Electric Rev Req Model (2009 GRC) Rebuttal REmoval of New  WH Solar AdjustMI" xfId="875"/>
    <cellStyle name="_VC 6.15.06 update on 06GRC power costs.xls Chart 1_Rebuttal Power Costs_Electric Rev Req Model (2009 GRC) Revised 01-18-2010" xfId="876"/>
    <cellStyle name="_VC 6.15.06 update on 06GRC power costs.xls Chart 1_Rebuttal Power Costs_Final Order Electric EXHIBIT A-1" xfId="877"/>
    <cellStyle name="_VC 6.15.06 update on 06GRC power costs.xls Chart 2" xfId="878"/>
    <cellStyle name="_VC 6.15.06 update on 06GRC power costs.xls Chart 2 2" xfId="879"/>
    <cellStyle name="_VC 6.15.06 update on 06GRC power costs.xls Chart 2_04 07E Wild Horse Wind Expansion (C) (2)" xfId="880"/>
    <cellStyle name="_VC 6.15.06 update on 06GRC power costs.xls Chart 2_04 07E Wild Horse Wind Expansion (C) (2)_Adj Bench DR 3 for Initial Briefs (Electric)" xfId="881"/>
    <cellStyle name="_VC 6.15.06 update on 06GRC power costs.xls Chart 2_04 07E Wild Horse Wind Expansion (C) (2)_Electric Rev Req Model (2009 GRC) " xfId="882"/>
    <cellStyle name="_VC 6.15.06 update on 06GRC power costs.xls Chart 2_04 07E Wild Horse Wind Expansion (C) (2)_Electric Rev Req Model (2009 GRC) Rebuttal" xfId="883"/>
    <cellStyle name="_VC 6.15.06 update on 06GRC power costs.xls Chart 2_04 07E Wild Horse Wind Expansion (C) (2)_Electric Rev Req Model (2009 GRC) Rebuttal REmoval of New  WH Solar AdjustMI" xfId="884"/>
    <cellStyle name="_VC 6.15.06 update on 06GRC power costs.xls Chart 2_04 07E Wild Horse Wind Expansion (C) (2)_Electric Rev Req Model (2009 GRC) Revised 01-18-2010" xfId="885"/>
    <cellStyle name="_VC 6.15.06 update on 06GRC power costs.xls Chart 2_04 07E Wild Horse Wind Expansion (C) (2)_Final Order Electric EXHIBIT A-1" xfId="886"/>
    <cellStyle name="_VC 6.15.06 update on 06GRC power costs.xls Chart 2_04 07E Wild Horse Wind Expansion (C) (2)_TENASKA REGULATORY ASSET" xfId="887"/>
    <cellStyle name="_VC 6.15.06 update on 06GRC power costs.xls Chart 2_16.37E Wild Horse Expansion DeferralRevwrkingfile SF" xfId="888"/>
    <cellStyle name="_VC 6.15.06 update on 06GRC power costs.xls Chart 2_4 31 Regulatory Assets and Liabilities  7 06- Exhibit D" xfId="889"/>
    <cellStyle name="_VC 6.15.06 update on 06GRC power costs.xls Chart 2_4 32 Regulatory Assets and Liabilities  7 06- Exhibit D" xfId="890"/>
    <cellStyle name="_VC 6.15.06 update on 06GRC power costs.xls Chart 2_Book2" xfId="891"/>
    <cellStyle name="_VC 6.15.06 update on 06GRC power costs.xls Chart 2_Book2_Adj Bench DR 3 for Initial Briefs (Electric)" xfId="892"/>
    <cellStyle name="_VC 6.15.06 update on 06GRC power costs.xls Chart 2_Book2_Electric Rev Req Model (2009 GRC) Rebuttal" xfId="893"/>
    <cellStyle name="_VC 6.15.06 update on 06GRC power costs.xls Chart 2_Book2_Electric Rev Req Model (2009 GRC) Rebuttal REmoval of New  WH Solar AdjustMI" xfId="894"/>
    <cellStyle name="_VC 6.15.06 update on 06GRC power costs.xls Chart 2_Book2_Electric Rev Req Model (2009 GRC) Revised 01-18-2010" xfId="895"/>
    <cellStyle name="_VC 6.15.06 update on 06GRC power costs.xls Chart 2_Book2_Final Order Electric EXHIBIT A-1" xfId="896"/>
    <cellStyle name="_VC 6.15.06 update on 06GRC power costs.xls Chart 2_Book4" xfId="897"/>
    <cellStyle name="_VC 6.15.06 update on 06GRC power costs.xls Chart 2_Book9" xfId="898"/>
    <cellStyle name="_VC 6.15.06 update on 06GRC power costs.xls Chart 2_Power Costs - Comparison bx Rbtl-Staff-Jt-PC" xfId="899"/>
    <cellStyle name="_VC 6.15.06 update on 06GRC power costs.xls Chart 2_Power Costs - Comparison bx Rbtl-Staff-Jt-PC_Adj Bench DR 3 for Initial Briefs (Electric)" xfId="900"/>
    <cellStyle name="_VC 6.15.06 update on 06GRC power costs.xls Chart 2_Power Costs - Comparison bx Rbtl-Staff-Jt-PC_Electric Rev Req Model (2009 GRC) Rebuttal" xfId="901"/>
    <cellStyle name="_VC 6.15.06 update on 06GRC power costs.xls Chart 2_Power Costs - Comparison bx Rbtl-Staff-Jt-PC_Electric Rev Req Model (2009 GRC) Rebuttal REmoval of New  WH Solar AdjustMI" xfId="902"/>
    <cellStyle name="_VC 6.15.06 update on 06GRC power costs.xls Chart 2_Power Costs - Comparison bx Rbtl-Staff-Jt-PC_Electric Rev Req Model (2009 GRC) Revised 01-18-2010" xfId="903"/>
    <cellStyle name="_VC 6.15.06 update on 06GRC power costs.xls Chart 2_Power Costs - Comparison bx Rbtl-Staff-Jt-PC_Final Order Electric EXHIBIT A-1" xfId="904"/>
    <cellStyle name="_VC 6.15.06 update on 06GRC power costs.xls Chart 2_Rebuttal Power Costs" xfId="905"/>
    <cellStyle name="_VC 6.15.06 update on 06GRC power costs.xls Chart 2_Rebuttal Power Costs_Adj Bench DR 3 for Initial Briefs (Electric)" xfId="906"/>
    <cellStyle name="_VC 6.15.06 update on 06GRC power costs.xls Chart 2_Rebuttal Power Costs_Electric Rev Req Model (2009 GRC) Rebuttal" xfId="907"/>
    <cellStyle name="_VC 6.15.06 update on 06GRC power costs.xls Chart 2_Rebuttal Power Costs_Electric Rev Req Model (2009 GRC) Rebuttal REmoval of New  WH Solar AdjustMI" xfId="908"/>
    <cellStyle name="_VC 6.15.06 update on 06GRC power costs.xls Chart 2_Rebuttal Power Costs_Electric Rev Req Model (2009 GRC) Revised 01-18-2010" xfId="909"/>
    <cellStyle name="_VC 6.15.06 update on 06GRC power costs.xls Chart 2_Rebuttal Power Costs_Final Order Electric EXHIBIT A-1" xfId="910"/>
    <cellStyle name="_VC 6.15.06 update on 06GRC power costs.xls Chart 3" xfId="911"/>
    <cellStyle name="_VC 6.15.06 update on 06GRC power costs.xls Chart 3 2" xfId="912"/>
    <cellStyle name="_VC 6.15.06 update on 06GRC power costs.xls Chart 3_04 07E Wild Horse Wind Expansion (C) (2)" xfId="913"/>
    <cellStyle name="_VC 6.15.06 update on 06GRC power costs.xls Chart 3_04 07E Wild Horse Wind Expansion (C) (2)_Adj Bench DR 3 for Initial Briefs (Electric)" xfId="914"/>
    <cellStyle name="_VC 6.15.06 update on 06GRC power costs.xls Chart 3_04 07E Wild Horse Wind Expansion (C) (2)_Electric Rev Req Model (2009 GRC) " xfId="915"/>
    <cellStyle name="_VC 6.15.06 update on 06GRC power costs.xls Chart 3_04 07E Wild Horse Wind Expansion (C) (2)_Electric Rev Req Model (2009 GRC) Rebuttal" xfId="916"/>
    <cellStyle name="_VC 6.15.06 update on 06GRC power costs.xls Chart 3_04 07E Wild Horse Wind Expansion (C) (2)_Electric Rev Req Model (2009 GRC) Rebuttal REmoval of New  WH Solar AdjustMI" xfId="917"/>
    <cellStyle name="_VC 6.15.06 update on 06GRC power costs.xls Chart 3_04 07E Wild Horse Wind Expansion (C) (2)_Electric Rev Req Model (2009 GRC) Revised 01-18-2010" xfId="918"/>
    <cellStyle name="_VC 6.15.06 update on 06GRC power costs.xls Chart 3_04 07E Wild Horse Wind Expansion (C) (2)_Final Order Electric EXHIBIT A-1" xfId="919"/>
    <cellStyle name="_VC 6.15.06 update on 06GRC power costs.xls Chart 3_04 07E Wild Horse Wind Expansion (C) (2)_TENASKA REGULATORY ASSET" xfId="920"/>
    <cellStyle name="_VC 6.15.06 update on 06GRC power costs.xls Chart 3_16.37E Wild Horse Expansion DeferralRevwrkingfile SF" xfId="921"/>
    <cellStyle name="_VC 6.15.06 update on 06GRC power costs.xls Chart 3_4 31 Regulatory Assets and Liabilities  7 06- Exhibit D" xfId="922"/>
    <cellStyle name="_VC 6.15.06 update on 06GRC power costs.xls Chart 3_4 32 Regulatory Assets and Liabilities  7 06- Exhibit D" xfId="923"/>
    <cellStyle name="_VC 6.15.06 update on 06GRC power costs.xls Chart 3_Book2" xfId="924"/>
    <cellStyle name="_VC 6.15.06 update on 06GRC power costs.xls Chart 3_Book2_Adj Bench DR 3 for Initial Briefs (Electric)" xfId="925"/>
    <cellStyle name="_VC 6.15.06 update on 06GRC power costs.xls Chart 3_Book2_Electric Rev Req Model (2009 GRC) Rebuttal" xfId="926"/>
    <cellStyle name="_VC 6.15.06 update on 06GRC power costs.xls Chart 3_Book2_Electric Rev Req Model (2009 GRC) Rebuttal REmoval of New  WH Solar AdjustMI" xfId="927"/>
    <cellStyle name="_VC 6.15.06 update on 06GRC power costs.xls Chart 3_Book2_Electric Rev Req Model (2009 GRC) Revised 01-18-2010" xfId="928"/>
    <cellStyle name="_VC 6.15.06 update on 06GRC power costs.xls Chart 3_Book2_Final Order Electric EXHIBIT A-1" xfId="929"/>
    <cellStyle name="_VC 6.15.06 update on 06GRC power costs.xls Chart 3_Book4" xfId="930"/>
    <cellStyle name="_VC 6.15.06 update on 06GRC power costs.xls Chart 3_Book9" xfId="931"/>
    <cellStyle name="_VC 6.15.06 update on 06GRC power costs.xls Chart 3_Power Costs - Comparison bx Rbtl-Staff-Jt-PC" xfId="932"/>
    <cellStyle name="_VC 6.15.06 update on 06GRC power costs.xls Chart 3_Power Costs - Comparison bx Rbtl-Staff-Jt-PC_Adj Bench DR 3 for Initial Briefs (Electric)" xfId="933"/>
    <cellStyle name="_VC 6.15.06 update on 06GRC power costs.xls Chart 3_Power Costs - Comparison bx Rbtl-Staff-Jt-PC_Electric Rev Req Model (2009 GRC) Rebuttal" xfId="934"/>
    <cellStyle name="_VC 6.15.06 update on 06GRC power costs.xls Chart 3_Power Costs - Comparison bx Rbtl-Staff-Jt-PC_Electric Rev Req Model (2009 GRC) Rebuttal REmoval of New  WH Solar AdjustMI" xfId="935"/>
    <cellStyle name="_VC 6.15.06 update on 06GRC power costs.xls Chart 3_Power Costs - Comparison bx Rbtl-Staff-Jt-PC_Electric Rev Req Model (2009 GRC) Revised 01-18-2010" xfId="936"/>
    <cellStyle name="_VC 6.15.06 update on 06GRC power costs.xls Chart 3_Power Costs - Comparison bx Rbtl-Staff-Jt-PC_Final Order Electric EXHIBIT A-1" xfId="937"/>
    <cellStyle name="_VC 6.15.06 update on 06GRC power costs.xls Chart 3_Rebuttal Power Costs" xfId="938"/>
    <cellStyle name="_VC 6.15.06 update on 06GRC power costs.xls Chart 3_Rebuttal Power Costs_Adj Bench DR 3 for Initial Briefs (Electric)" xfId="939"/>
    <cellStyle name="_VC 6.15.06 update on 06GRC power costs.xls Chart 3_Rebuttal Power Costs_Electric Rev Req Model (2009 GRC) Rebuttal" xfId="940"/>
    <cellStyle name="_VC 6.15.06 update on 06GRC power costs.xls Chart 3_Rebuttal Power Costs_Electric Rev Req Model (2009 GRC) Rebuttal REmoval of New  WH Solar AdjustMI" xfId="941"/>
    <cellStyle name="_VC 6.15.06 update on 06GRC power costs.xls Chart 3_Rebuttal Power Costs_Electric Rev Req Model (2009 GRC) Revised 01-18-2010" xfId="942"/>
    <cellStyle name="_VC 6.15.06 update on 06GRC power costs.xls Chart 3_Rebuttal Power Costs_Final Order Electric EXHIBIT A-1" xfId="943"/>
    <cellStyle name="0,0&#13;&#10;NA&#13;&#10;" xfId="944"/>
    <cellStyle name="20% - Accent1" xfId="945"/>
    <cellStyle name="20% - Accent1 2" xfId="946"/>
    <cellStyle name="20% - Accent1 2 2" xfId="947"/>
    <cellStyle name="20% - Accent1 3" xfId="948"/>
    <cellStyle name="20% - Accent2" xfId="949"/>
    <cellStyle name="20% - Accent2 2" xfId="950"/>
    <cellStyle name="20% - Accent2 2 2" xfId="951"/>
    <cellStyle name="20% - Accent2 3" xfId="952"/>
    <cellStyle name="20% - Accent3" xfId="953"/>
    <cellStyle name="20% - Accent3 2" xfId="954"/>
    <cellStyle name="20% - Accent3 2 2" xfId="955"/>
    <cellStyle name="20% - Accent3 3" xfId="956"/>
    <cellStyle name="20% - Accent4" xfId="957"/>
    <cellStyle name="20% - Accent4 2" xfId="958"/>
    <cellStyle name="20% - Accent4 2 2" xfId="959"/>
    <cellStyle name="20% - Accent4 3" xfId="960"/>
    <cellStyle name="20% - Accent5" xfId="961"/>
    <cellStyle name="20% - Accent5 2" xfId="962"/>
    <cellStyle name="20% - Accent5 2 2" xfId="963"/>
    <cellStyle name="20% - Accent5 3" xfId="964"/>
    <cellStyle name="20% - Accent6" xfId="965"/>
    <cellStyle name="20% - Accent6 2" xfId="966"/>
    <cellStyle name="20% - Accent6 2 2" xfId="967"/>
    <cellStyle name="20% - Accent6 3" xfId="968"/>
    <cellStyle name="40% - Accent1" xfId="969"/>
    <cellStyle name="40% - Accent1 2" xfId="970"/>
    <cellStyle name="40% - Accent1 2 2" xfId="971"/>
    <cellStyle name="40% - Accent1 3" xfId="972"/>
    <cellStyle name="40% - Accent2" xfId="973"/>
    <cellStyle name="40% - Accent2 2" xfId="974"/>
    <cellStyle name="40% - Accent2 2 2" xfId="975"/>
    <cellStyle name="40% - Accent2 3" xfId="976"/>
    <cellStyle name="40% - Accent3" xfId="977"/>
    <cellStyle name="40% - Accent3 2" xfId="978"/>
    <cellStyle name="40% - Accent3 2 2" xfId="979"/>
    <cellStyle name="40% - Accent3 3" xfId="980"/>
    <cellStyle name="40% - Accent4" xfId="981"/>
    <cellStyle name="40% - Accent4 2" xfId="982"/>
    <cellStyle name="40% - Accent4 2 2" xfId="983"/>
    <cellStyle name="40% - Accent4 3" xfId="984"/>
    <cellStyle name="40% - Accent5" xfId="985"/>
    <cellStyle name="40% - Accent5 2" xfId="986"/>
    <cellStyle name="40% - Accent5 2 2" xfId="987"/>
    <cellStyle name="40% - Accent5 3" xfId="988"/>
    <cellStyle name="40% - Accent6" xfId="989"/>
    <cellStyle name="40% - Accent6 2" xfId="990"/>
    <cellStyle name="40% - Accent6 2 2" xfId="991"/>
    <cellStyle name="40% - Accent6 3" xfId="992"/>
    <cellStyle name="60% - Accent1" xfId="993"/>
    <cellStyle name="60% - Accent1 2 2" xfId="994"/>
    <cellStyle name="60% - Accent2" xfId="995"/>
    <cellStyle name="60% - Accent2 2 2" xfId="996"/>
    <cellStyle name="60% - Accent3" xfId="997"/>
    <cellStyle name="60% - Accent3 2 2" xfId="998"/>
    <cellStyle name="60% - Accent4" xfId="999"/>
    <cellStyle name="60% - Accent4 2 2" xfId="1000"/>
    <cellStyle name="60% - Accent5" xfId="1001"/>
    <cellStyle name="60% - Accent5 2 2" xfId="1002"/>
    <cellStyle name="60% - Accent6" xfId="1003"/>
    <cellStyle name="60% - Accent6 2 2" xfId="1004"/>
    <cellStyle name="Accent1" xfId="1005"/>
    <cellStyle name="Accent1 - 20%" xfId="1006"/>
    <cellStyle name="Accent1 - 40%" xfId="1007"/>
    <cellStyle name="Accent1 - 60%" xfId="1008"/>
    <cellStyle name="Accent1 2 2" xfId="1009"/>
    <cellStyle name="Accent2" xfId="1010"/>
    <cellStyle name="Accent2 - 20%" xfId="1011"/>
    <cellStyle name="Accent2 - 40%" xfId="1012"/>
    <cellStyle name="Accent2 - 60%" xfId="1013"/>
    <cellStyle name="Accent2 2 2" xfId="1014"/>
    <cellStyle name="Accent3" xfId="1015"/>
    <cellStyle name="Accent3 - 20%" xfId="1016"/>
    <cellStyle name="Accent3 - 40%" xfId="1017"/>
    <cellStyle name="Accent3 - 60%" xfId="1018"/>
    <cellStyle name="Accent3 2 2" xfId="1019"/>
    <cellStyle name="Accent4" xfId="1020"/>
    <cellStyle name="Accent4 - 20%" xfId="1021"/>
    <cellStyle name="Accent4 - 40%" xfId="1022"/>
    <cellStyle name="Accent4 - 60%" xfId="1023"/>
    <cellStyle name="Accent4 2 2" xfId="1024"/>
    <cellStyle name="Accent5" xfId="1025"/>
    <cellStyle name="Accent5 - 20%" xfId="1026"/>
    <cellStyle name="Accent5 - 40%" xfId="1027"/>
    <cellStyle name="Accent5 - 60%" xfId="1028"/>
    <cellStyle name="Accent5 2 2" xfId="1029"/>
    <cellStyle name="Accent6" xfId="1030"/>
    <cellStyle name="Accent6 - 20%" xfId="1031"/>
    <cellStyle name="Accent6 - 40%" xfId="1032"/>
    <cellStyle name="Accent6 - 60%" xfId="1033"/>
    <cellStyle name="Accent6 2 2" xfId="1034"/>
    <cellStyle name="Bad" xfId="1035"/>
    <cellStyle name="Bad 2 2" xfId="1036"/>
    <cellStyle name="Calc Currency (0)" xfId="1037"/>
    <cellStyle name="Calculation" xfId="1038"/>
    <cellStyle name="Calculation 2" xfId="1039"/>
    <cellStyle name="Calculation 2 2" xfId="1040"/>
    <cellStyle name="Calculation 3" xfId="1041"/>
    <cellStyle name="Check Cell" xfId="1042"/>
    <cellStyle name="Check Cell 2 2" xfId="1043"/>
    <cellStyle name="CheckCell" xfId="1044"/>
    <cellStyle name="Comma" xfId="1045"/>
    <cellStyle name="Comma [0]" xfId="1046"/>
    <cellStyle name="Comma 10" xfId="1047"/>
    <cellStyle name="Comma 11" xfId="1048"/>
    <cellStyle name="Comma 12" xfId="1049"/>
    <cellStyle name="Comma 13" xfId="1050"/>
    <cellStyle name="Comma 14" xfId="1051"/>
    <cellStyle name="Comma 15" xfId="1052"/>
    <cellStyle name="Comma 16" xfId="1053"/>
    <cellStyle name="Comma 2" xfId="1054"/>
    <cellStyle name="Comma 2 2" xfId="1055"/>
    <cellStyle name="Comma 2 2 2" xfId="1056"/>
    <cellStyle name="Comma 3" xfId="1057"/>
    <cellStyle name="Comma 3 2" xfId="1058"/>
    <cellStyle name="Comma 4" xfId="1059"/>
    <cellStyle name="Comma 4 2" xfId="1060"/>
    <cellStyle name="Comma 5" xfId="1061"/>
    <cellStyle name="Comma 6" xfId="1062"/>
    <cellStyle name="Comma 6 2" xfId="1063"/>
    <cellStyle name="Comma 7" xfId="1064"/>
    <cellStyle name="Comma 8" xfId="1065"/>
    <cellStyle name="Comma 9" xfId="1066"/>
    <cellStyle name="Comma_AMA_Mar2005_Freddy 1 Only" xfId="1067"/>
    <cellStyle name="Comma0" xfId="1068"/>
    <cellStyle name="Comma0 - Style2" xfId="1069"/>
    <cellStyle name="Comma0 - Style4" xfId="1070"/>
    <cellStyle name="Comma0 - Style5" xfId="1071"/>
    <cellStyle name="Comma0 2" xfId="1072"/>
    <cellStyle name="Comma0 3" xfId="1073"/>
    <cellStyle name="Comma0 4" xfId="1074"/>
    <cellStyle name="Comma0_00COS Ind Allocators" xfId="1075"/>
    <cellStyle name="Comma1 - Style1" xfId="1076"/>
    <cellStyle name="Copied" xfId="1077"/>
    <cellStyle name="COST1" xfId="1078"/>
    <cellStyle name="Curren - Style1" xfId="1079"/>
    <cellStyle name="Curren - Style2" xfId="1080"/>
    <cellStyle name="Curren - Style5" xfId="1081"/>
    <cellStyle name="Curren - Style6" xfId="1082"/>
    <cellStyle name="Currency" xfId="1083"/>
    <cellStyle name="Currency [0]" xfId="1084"/>
    <cellStyle name="Currency 10" xfId="1085"/>
    <cellStyle name="Currency 11" xfId="1086"/>
    <cellStyle name="Currency 12" xfId="1087"/>
    <cellStyle name="Currency 2" xfId="1088"/>
    <cellStyle name="Currency 2 2" xfId="1089"/>
    <cellStyle name="Currency 3" xfId="1090"/>
    <cellStyle name="Currency 4" xfId="1091"/>
    <cellStyle name="Currency 4 2" xfId="1092"/>
    <cellStyle name="Currency 5" xfId="1093"/>
    <cellStyle name="Currency 6" xfId="1094"/>
    <cellStyle name="Currency 7" xfId="1095"/>
    <cellStyle name="Currency 8" xfId="1096"/>
    <cellStyle name="Currency 9" xfId="1097"/>
    <cellStyle name="Currency0" xfId="1098"/>
    <cellStyle name="Currency0 2" xfId="1099"/>
    <cellStyle name="Date" xfId="1100"/>
    <cellStyle name="Date 2" xfId="1101"/>
    <cellStyle name="Date 3" xfId="1102"/>
    <cellStyle name="Date 4" xfId="1103"/>
    <cellStyle name="Emphasis 1" xfId="1104"/>
    <cellStyle name="Emphasis 2" xfId="1105"/>
    <cellStyle name="Emphasis 3" xfId="1106"/>
    <cellStyle name="Entered" xfId="1107"/>
    <cellStyle name="Entered 2" xfId="1108"/>
    <cellStyle name="Entered_JHS-4" xfId="1109"/>
    <cellStyle name="Euro" xfId="1110"/>
    <cellStyle name="Euro 2" xfId="1111"/>
    <cellStyle name="Explanatory Text" xfId="1112"/>
    <cellStyle name="Explanatory Text 2 2" xfId="1113"/>
    <cellStyle name="Fixed" xfId="1114"/>
    <cellStyle name="Fixed3 - Style3" xfId="1115"/>
    <cellStyle name="Followed Hyperlink" xfId="1116"/>
    <cellStyle name="Good" xfId="1117"/>
    <cellStyle name="Good 2 2" xfId="1118"/>
    <cellStyle name="Grey" xfId="1119"/>
    <cellStyle name="Grey 2" xfId="1120"/>
    <cellStyle name="Grey 3" xfId="1121"/>
    <cellStyle name="Grey 4" xfId="1122"/>
    <cellStyle name="Grey_(C) WHE Proforma with ITC cash grant 10 Yr Amort_for deferral_102809" xfId="1123"/>
    <cellStyle name="Header1" xfId="1124"/>
    <cellStyle name="Header2" xfId="1125"/>
    <cellStyle name="Heading 1" xfId="1126"/>
    <cellStyle name="Heading 1 2" xfId="1127"/>
    <cellStyle name="Heading 1 2 2" xfId="1128"/>
    <cellStyle name="Heading 1 3" xfId="1129"/>
    <cellStyle name="Heading 2" xfId="1130"/>
    <cellStyle name="Heading 2 2" xfId="1131"/>
    <cellStyle name="Heading 2 2 2" xfId="1132"/>
    <cellStyle name="Heading 2 3" xfId="1133"/>
    <cellStyle name="Heading 3" xfId="1134"/>
    <cellStyle name="Heading 3 2 2" xfId="1135"/>
    <cellStyle name="Heading 4" xfId="1136"/>
    <cellStyle name="Heading 4 2 2" xfId="1137"/>
    <cellStyle name="Heading1" xfId="1138"/>
    <cellStyle name="Heading2" xfId="1139"/>
    <cellStyle name="Hyperlink" xfId="1140"/>
    <cellStyle name="Input" xfId="1141"/>
    <cellStyle name="Input [yellow]" xfId="1142"/>
    <cellStyle name="Input [yellow] 2" xfId="1143"/>
    <cellStyle name="Input [yellow] 3" xfId="1144"/>
    <cellStyle name="Input [yellow] 4" xfId="1145"/>
    <cellStyle name="Input [yellow]_(C) WHE Proforma with ITC cash grant 10 Yr Amort_for deferral_102809" xfId="1146"/>
    <cellStyle name="Input 2 2" xfId="1147"/>
    <cellStyle name="Input Cells" xfId="1148"/>
    <cellStyle name="Input Cells Percent" xfId="1149"/>
    <cellStyle name="Input Cells_4.34E Mint Farm Deferral" xfId="1150"/>
    <cellStyle name="Lines" xfId="1151"/>
    <cellStyle name="Lines 2" xfId="1152"/>
    <cellStyle name="LINKED" xfId="1153"/>
    <cellStyle name="Linked Cell" xfId="1154"/>
    <cellStyle name="Linked Cell 2 2" xfId="1155"/>
    <cellStyle name="modified border" xfId="1156"/>
    <cellStyle name="modified border 2" xfId="1157"/>
    <cellStyle name="modified border 3" xfId="1158"/>
    <cellStyle name="modified border 4" xfId="1159"/>
    <cellStyle name="modified border_4.34E Mint Farm Deferral" xfId="1160"/>
    <cellStyle name="modified border1" xfId="1161"/>
    <cellStyle name="modified border1 2" xfId="1162"/>
    <cellStyle name="modified border1 3" xfId="1163"/>
    <cellStyle name="modified border1 4" xfId="1164"/>
    <cellStyle name="modified border1_4.34E Mint Farm Deferral" xfId="1165"/>
    <cellStyle name="Neutral" xfId="1166"/>
    <cellStyle name="Neutral 2 2" xfId="1167"/>
    <cellStyle name="no dec" xfId="1168"/>
    <cellStyle name="Normal - Style1" xfId="1169"/>
    <cellStyle name="Normal - Style1 2" xfId="1170"/>
    <cellStyle name="Normal - Style1 3" xfId="1171"/>
    <cellStyle name="Normal - Style1 4" xfId="1172"/>
    <cellStyle name="Normal - Style1_(C) WHE Proforma with ITC cash grant 10 Yr Amort_for deferral_102809" xfId="1173"/>
    <cellStyle name="Normal 10" xfId="1174"/>
    <cellStyle name="Normal 10 2" xfId="1175"/>
    <cellStyle name="Normal 10 3" xfId="1176"/>
    <cellStyle name="Normal 10_04.07E Wild Horse Wind Expansion" xfId="1177"/>
    <cellStyle name="Normal 11" xfId="1178"/>
    <cellStyle name="Normal 12" xfId="1179"/>
    <cellStyle name="Normal 13" xfId="1180"/>
    <cellStyle name="Normal 14" xfId="1181"/>
    <cellStyle name="Normal 15" xfId="1182"/>
    <cellStyle name="Normal 16" xfId="1183"/>
    <cellStyle name="Normal 17" xfId="1184"/>
    <cellStyle name="Normal 18" xfId="1185"/>
    <cellStyle name="Normal 19" xfId="1186"/>
    <cellStyle name="Normal 2" xfId="1187"/>
    <cellStyle name="Normal 2 2" xfId="1188"/>
    <cellStyle name="Normal 2 2 2" xfId="1189"/>
    <cellStyle name="Normal 2 2 2 2" xfId="1190"/>
    <cellStyle name="Normal 2 2 3" xfId="1191"/>
    <cellStyle name="Normal 2 3" xfId="1192"/>
    <cellStyle name="Normal 2 4" xfId="1193"/>
    <cellStyle name="Normal 2 5" xfId="1194"/>
    <cellStyle name="Normal 2 6" xfId="1195"/>
    <cellStyle name="Normal 2 7" xfId="1196"/>
    <cellStyle name="Normal 2 8" xfId="1197"/>
    <cellStyle name="Normal 20" xfId="1198"/>
    <cellStyle name="Normal 21" xfId="1199"/>
    <cellStyle name="Normal 22" xfId="1200"/>
    <cellStyle name="Normal 23" xfId="1201"/>
    <cellStyle name="Normal 24" xfId="1202"/>
    <cellStyle name="Normal 25" xfId="1203"/>
    <cellStyle name="Normal 26" xfId="1204"/>
    <cellStyle name="Normal 27" xfId="1205"/>
    <cellStyle name="Normal 28" xfId="1206"/>
    <cellStyle name="Normal 29" xfId="1207"/>
    <cellStyle name="Normal 3" xfId="1208"/>
    <cellStyle name="Normal 3 2" xfId="1209"/>
    <cellStyle name="Normal 3 3" xfId="1210"/>
    <cellStyle name="Normal 3 4" xfId="1211"/>
    <cellStyle name="Normal 3 5" xfId="1212"/>
    <cellStyle name="Normal 30" xfId="1213"/>
    <cellStyle name="Normal 31" xfId="1214"/>
    <cellStyle name="Normal 32" xfId="1215"/>
    <cellStyle name="Normal 33" xfId="1216"/>
    <cellStyle name="Normal 34" xfId="1217"/>
    <cellStyle name="Normal 35" xfId="1218"/>
    <cellStyle name="Normal 36" xfId="1219"/>
    <cellStyle name="Normal 37" xfId="1220"/>
    <cellStyle name="Normal 38" xfId="1221"/>
    <cellStyle name="Normal 39" xfId="1222"/>
    <cellStyle name="Normal 4" xfId="1223"/>
    <cellStyle name="Normal 4 2" xfId="1224"/>
    <cellStyle name="Normal 4_SFAS 157 Disclosures_ Q2 2008" xfId="1225"/>
    <cellStyle name="Normal 5" xfId="1226"/>
    <cellStyle name="Normal 6" xfId="1227"/>
    <cellStyle name="Normal 7" xfId="1228"/>
    <cellStyle name="Normal 8" xfId="1229"/>
    <cellStyle name="Normal 9" xfId="1230"/>
    <cellStyle name="Normal_4.17E Montana Energy Tax Working File" xfId="1231"/>
    <cellStyle name="Normal_AMA Colstrip Plant 1-4" xfId="1232"/>
    <cellStyle name="Normal_AMA Colstrip Plant 1-4 2" xfId="1233"/>
    <cellStyle name="Normal_AMA_Mar2005_Freddy 1 Only" xfId="1234"/>
    <cellStyle name="Normal_Exhibit A-3 Colstrip Fixed Costs" xfId="1235"/>
    <cellStyle name="Note" xfId="1236"/>
    <cellStyle name="Note 10" xfId="1237"/>
    <cellStyle name="Note 11" xfId="1238"/>
    <cellStyle name="Note 12" xfId="1239"/>
    <cellStyle name="Note 2" xfId="1240"/>
    <cellStyle name="Note 2 2" xfId="1241"/>
    <cellStyle name="Note 3" xfId="1242"/>
    <cellStyle name="Note 4" xfId="1243"/>
    <cellStyle name="Note 5" xfId="1244"/>
    <cellStyle name="Note 6" xfId="1245"/>
    <cellStyle name="Note 7" xfId="1246"/>
    <cellStyle name="Note 8" xfId="1247"/>
    <cellStyle name="Note 9" xfId="1248"/>
    <cellStyle name="Output" xfId="1249"/>
    <cellStyle name="Output 2 2" xfId="1250"/>
    <cellStyle name="Percen - Style1" xfId="1251"/>
    <cellStyle name="Percen - Style2" xfId="1252"/>
    <cellStyle name="Percen - Style3" xfId="1253"/>
    <cellStyle name="Percent" xfId="1254"/>
    <cellStyle name="Percent [2]" xfId="1255"/>
    <cellStyle name="Percent [2] 2" xfId="1256"/>
    <cellStyle name="Percent 2" xfId="1257"/>
    <cellStyle name="Percent 2 2" xfId="1258"/>
    <cellStyle name="Percent 3" xfId="1259"/>
    <cellStyle name="Percent 3 2" xfId="1260"/>
    <cellStyle name="Percent 4" xfId="1261"/>
    <cellStyle name="Percent 4 2" xfId="1262"/>
    <cellStyle name="Percent 5" xfId="1263"/>
    <cellStyle name="Percent 6 2" xfId="1264"/>
    <cellStyle name="Percent 7" xfId="1265"/>
    <cellStyle name="Percent 8" xfId="1266"/>
    <cellStyle name="Processing" xfId="1267"/>
    <cellStyle name="PSChar" xfId="1268"/>
    <cellStyle name="PSDate" xfId="1269"/>
    <cellStyle name="PSDec" xfId="1270"/>
    <cellStyle name="PSHeading" xfId="1271"/>
    <cellStyle name="PSInt" xfId="1272"/>
    <cellStyle name="PSSpacer" xfId="1273"/>
    <cellStyle name="purple - Style8" xfId="1274"/>
    <cellStyle name="RED" xfId="1275"/>
    <cellStyle name="Red - Style7" xfId="1276"/>
    <cellStyle name="RED_04 07E Wild Horse Wind Expansion (C) (2)" xfId="1277"/>
    <cellStyle name="Report" xfId="1278"/>
    <cellStyle name="Report Bar" xfId="1279"/>
    <cellStyle name="Report Heading" xfId="1280"/>
    <cellStyle name="Report Heading 2" xfId="1281"/>
    <cellStyle name="Report Percent" xfId="1282"/>
    <cellStyle name="Report Percent 2" xfId="1283"/>
    <cellStyle name="Report Unit Cost" xfId="1284"/>
    <cellStyle name="Report Unit Cost 2" xfId="1285"/>
    <cellStyle name="Report_Adj Bench DR 3 for Initial Briefs (Electric)" xfId="1286"/>
    <cellStyle name="Reports" xfId="1287"/>
    <cellStyle name="Reports Total" xfId="1288"/>
    <cellStyle name="Reports Unit Cost Total" xfId="1289"/>
    <cellStyle name="Reports_16.37E Wild Horse Expansion DeferralRevwrkingfile SF" xfId="1290"/>
    <cellStyle name="RevList" xfId="1291"/>
    <cellStyle name="round100" xfId="1292"/>
    <cellStyle name="round100 2" xfId="1293"/>
    <cellStyle name="SAPBEXaggData" xfId="1294"/>
    <cellStyle name="SAPBEXaggDataEmph" xfId="1295"/>
    <cellStyle name="SAPBEXaggItem" xfId="1296"/>
    <cellStyle name="SAPBEXaggItemX" xfId="1297"/>
    <cellStyle name="SAPBEXchaText" xfId="1298"/>
    <cellStyle name="SAPBEXexcBad7" xfId="1299"/>
    <cellStyle name="SAPBEXexcBad8" xfId="1300"/>
    <cellStyle name="SAPBEXexcBad9" xfId="1301"/>
    <cellStyle name="SAPBEXexcCritical4" xfId="1302"/>
    <cellStyle name="SAPBEXexcCritical5" xfId="1303"/>
    <cellStyle name="SAPBEXexcCritical6" xfId="1304"/>
    <cellStyle name="SAPBEXexcGood1" xfId="1305"/>
    <cellStyle name="SAPBEXexcGood2" xfId="1306"/>
    <cellStyle name="SAPBEXexcGood3" xfId="1307"/>
    <cellStyle name="SAPBEXfilterDrill" xfId="1308"/>
    <cellStyle name="SAPBEXfilterItem" xfId="1309"/>
    <cellStyle name="SAPBEXfilterText" xfId="1310"/>
    <cellStyle name="SAPBEXformats" xfId="1311"/>
    <cellStyle name="SAPBEXheaderItem" xfId="1312"/>
    <cellStyle name="SAPBEXheaderText" xfId="1313"/>
    <cellStyle name="SAPBEXHLevel0" xfId="1314"/>
    <cellStyle name="SAPBEXHLevel0X" xfId="1315"/>
    <cellStyle name="SAPBEXHLevel1" xfId="1316"/>
    <cellStyle name="SAPBEXHLevel1X" xfId="1317"/>
    <cellStyle name="SAPBEXHLevel2" xfId="1318"/>
    <cellStyle name="SAPBEXHLevel2X" xfId="1319"/>
    <cellStyle name="SAPBEXHLevel3" xfId="1320"/>
    <cellStyle name="SAPBEXHLevel3X" xfId="1321"/>
    <cellStyle name="SAPBEXinputData" xfId="1322"/>
    <cellStyle name="SAPBEXresData" xfId="1323"/>
    <cellStyle name="SAPBEXresDataEmph" xfId="1324"/>
    <cellStyle name="SAPBEXresItem" xfId="1325"/>
    <cellStyle name="SAPBEXresItemX" xfId="1326"/>
    <cellStyle name="SAPBEXstdData" xfId="1327"/>
    <cellStyle name="SAPBEXstdDataEmph" xfId="1328"/>
    <cellStyle name="SAPBEXstdItem" xfId="1329"/>
    <cellStyle name="SAPBEXstdItemX" xfId="1330"/>
    <cellStyle name="SAPBEXtitle" xfId="1331"/>
    <cellStyle name="SAPBEXundefined" xfId="1332"/>
    <cellStyle name="shade" xfId="1333"/>
    <cellStyle name="shade 2" xfId="1334"/>
    <cellStyle name="Sheet Title" xfId="1335"/>
    <cellStyle name="StmtTtl1" xfId="1336"/>
    <cellStyle name="StmtTtl1 2" xfId="1337"/>
    <cellStyle name="StmtTtl1 3" xfId="1338"/>
    <cellStyle name="StmtTtl1 4" xfId="1339"/>
    <cellStyle name="StmtTtl1_(C) WHE Proforma with ITC cash grant 10 Yr Amort_for deferral_102809" xfId="1340"/>
    <cellStyle name="StmtTtl2" xfId="1341"/>
    <cellStyle name="STYL1 - Style1" xfId="1342"/>
    <cellStyle name="Style 1" xfId="1343"/>
    <cellStyle name="Style 1 2" xfId="1344"/>
    <cellStyle name="Style 1 3" xfId="1345"/>
    <cellStyle name="Style 1 4" xfId="1346"/>
    <cellStyle name="Style 1 5" xfId="1347"/>
    <cellStyle name="Style 1_04.07E Wild Horse Wind Expansion" xfId="1348"/>
    <cellStyle name="Subtotal" xfId="1349"/>
    <cellStyle name="Sub-total" xfId="1350"/>
    <cellStyle name="Title" xfId="1351"/>
    <cellStyle name="Title 2 2" xfId="1352"/>
    <cellStyle name="Title: Major" xfId="1353"/>
    <cellStyle name="Title: Minor" xfId="1354"/>
    <cellStyle name="Title: Minor 2" xfId="1355"/>
    <cellStyle name="Title: Worksheet" xfId="1356"/>
    <cellStyle name="Total" xfId="1357"/>
    <cellStyle name="Total 2" xfId="1358"/>
    <cellStyle name="Total 2 2" xfId="1359"/>
    <cellStyle name="Total 3" xfId="1360"/>
    <cellStyle name="Total4 - Style4" xfId="1361"/>
    <cellStyle name="Warning Text" xfId="1362"/>
    <cellStyle name="Warning Text 2 2" xfId="1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34"/>
  </sheetPr>
  <dimension ref="A1:AI238"/>
  <sheetViews>
    <sheetView tabSelected="1" zoomScalePageLayoutView="0" workbookViewId="0" topLeftCell="A41">
      <selection activeCell="S64" sqref="S64:S66"/>
    </sheetView>
  </sheetViews>
  <sheetFormatPr defaultColWidth="9.140625" defaultRowHeight="12.75"/>
  <cols>
    <col min="1" max="1" width="5.140625" style="4" bestFit="1" customWidth="1"/>
    <col min="2" max="2" width="10.00390625" style="1" customWidth="1"/>
    <col min="3" max="3" width="36.7109375" style="1" customWidth="1"/>
    <col min="4" max="4" width="20.421875" style="50" bestFit="1" customWidth="1"/>
    <col min="5" max="14" width="12.28125" style="50" hidden="1" customWidth="1"/>
    <col min="15" max="15" width="13.8515625" style="50" hidden="1" customWidth="1"/>
    <col min="16" max="16" width="14.28125" style="50" customWidth="1"/>
    <col min="17" max="18" width="14.7109375" style="1" customWidth="1"/>
    <col min="19" max="19" width="15.28125" style="1" customWidth="1"/>
    <col min="20" max="20" width="13.7109375" style="1" customWidth="1"/>
    <col min="21" max="21" width="17.28125" style="1" customWidth="1"/>
    <col min="22" max="22" width="12.8515625" style="1" bestFit="1" customWidth="1"/>
    <col min="23" max="24" width="9.140625" style="1" customWidth="1"/>
    <col min="25" max="25" width="50.8515625" style="1" bestFit="1" customWidth="1"/>
    <col min="26" max="26" width="12.28125" style="1" bestFit="1" customWidth="1"/>
    <col min="27" max="16384" width="9.140625" style="1" customWidth="1"/>
  </cols>
  <sheetData>
    <row r="1" spans="1:16" ht="18">
      <c r="A1" s="2"/>
      <c r="B1" s="3" t="s">
        <v>0</v>
      </c>
      <c r="E1" s="55"/>
      <c r="F1" s="55"/>
      <c r="G1" s="56"/>
      <c r="H1" s="55"/>
      <c r="I1" s="55"/>
      <c r="J1" s="55"/>
      <c r="K1" s="55"/>
      <c r="L1" s="55"/>
      <c r="M1" s="55"/>
      <c r="N1" s="55"/>
      <c r="O1" s="55"/>
      <c r="P1" s="55"/>
    </row>
    <row r="2" spans="1:19" ht="12.75">
      <c r="A2" s="4" t="s">
        <v>1</v>
      </c>
      <c r="B2" s="5" t="s">
        <v>2</v>
      </c>
      <c r="S2" s="154" t="s">
        <v>3</v>
      </c>
    </row>
    <row r="3" spans="1:4" ht="12.75">
      <c r="A3" s="4">
        <f>ROW()</f>
        <v>3</v>
      </c>
      <c r="C3" s="1" t="s">
        <v>4</v>
      </c>
      <c r="D3" s="232">
        <f>Q67</f>
        <v>754943461.38375</v>
      </c>
    </row>
    <row r="4" spans="1:4" ht="12.75">
      <c r="A4" s="4">
        <f>ROW()</f>
        <v>4</v>
      </c>
      <c r="C4" s="1" t="s">
        <v>5</v>
      </c>
      <c r="D4" s="232">
        <f>T67</f>
        <v>-446054900.65</v>
      </c>
    </row>
    <row r="5" spans="1:4" ht="12.75">
      <c r="A5" s="4">
        <f>ROW()</f>
        <v>5</v>
      </c>
      <c r="C5" s="275" t="s">
        <v>225</v>
      </c>
      <c r="D5" s="233">
        <f>-'DFIT Colstrip - AMA'!P11</f>
        <v>-66724780.99999999</v>
      </c>
    </row>
    <row r="6" spans="1:4" ht="12.75">
      <c r="A6" s="4">
        <f>ROW()</f>
        <v>6</v>
      </c>
      <c r="C6" s="1" t="s">
        <v>6</v>
      </c>
      <c r="D6" s="49">
        <f>SUM(D3:D5)</f>
        <v>242163779.73375</v>
      </c>
    </row>
    <row r="7" spans="1:4" ht="12.75">
      <c r="A7" s="4">
        <f>ROW()</f>
        <v>7</v>
      </c>
      <c r="C7" s="1" t="s">
        <v>7</v>
      </c>
      <c r="D7" s="246">
        <f>ROR!E23</f>
        <v>0.07289999999999999</v>
      </c>
    </row>
    <row r="8" spans="1:16" ht="12.75">
      <c r="A8" s="4">
        <f>ROW()</f>
        <v>8</v>
      </c>
      <c r="C8" s="1" t="s">
        <v>8</v>
      </c>
      <c r="D8" s="234">
        <f>D6*D7</f>
        <v>17653739.542590372</v>
      </c>
      <c r="P8" s="50" t="s">
        <v>95</v>
      </c>
    </row>
    <row r="9" spans="1:19" ht="12.75">
      <c r="A9" s="4">
        <f>ROW()</f>
        <v>9</v>
      </c>
      <c r="C9" s="1" t="s">
        <v>9</v>
      </c>
      <c r="D9" s="234">
        <f>D8/(1-0.35)</f>
        <v>27159599.29629288</v>
      </c>
      <c r="P9" s="50" t="s">
        <v>508</v>
      </c>
      <c r="S9" s="53"/>
    </row>
    <row r="10" spans="1:4" ht="12.75">
      <c r="A10" s="4">
        <f>ROW()</f>
        <v>10</v>
      </c>
      <c r="C10" s="1" t="s">
        <v>10</v>
      </c>
      <c r="D10" s="235">
        <f>D109</f>
        <v>65080161.48454035</v>
      </c>
    </row>
    <row r="11" spans="1:16" ht="12.75">
      <c r="A11" s="4">
        <f>ROW()</f>
        <v>11</v>
      </c>
      <c r="C11" s="1" t="s">
        <v>11</v>
      </c>
      <c r="D11" s="234">
        <f>D10+D9</f>
        <v>92239760.78083323</v>
      </c>
      <c r="P11" s="50" t="s">
        <v>12</v>
      </c>
    </row>
    <row r="12" ht="12.75">
      <c r="A12" s="4">
        <f>ROW()</f>
        <v>12</v>
      </c>
    </row>
    <row r="13" spans="1:2" ht="12.75">
      <c r="A13" s="4">
        <f>ROW()</f>
        <v>13</v>
      </c>
      <c r="B13" s="1" t="s">
        <v>13</v>
      </c>
    </row>
    <row r="14" spans="1:20" s="15" customFormat="1" ht="25.5">
      <c r="A14" s="241">
        <f>ROW()</f>
        <v>14</v>
      </c>
      <c r="B14" s="14" t="s">
        <v>14</v>
      </c>
      <c r="C14" s="14" t="s">
        <v>15</v>
      </c>
      <c r="D14" s="236" t="s">
        <v>226</v>
      </c>
      <c r="E14" s="236" t="s">
        <v>146</v>
      </c>
      <c r="F14" s="236" t="s">
        <v>147</v>
      </c>
      <c r="G14" s="236" t="s">
        <v>148</v>
      </c>
      <c r="H14" s="236" t="s">
        <v>149</v>
      </c>
      <c r="I14" s="236" t="s">
        <v>150</v>
      </c>
      <c r="J14" s="236" t="s">
        <v>151</v>
      </c>
      <c r="K14" s="236" t="s">
        <v>152</v>
      </c>
      <c r="L14" s="236" t="s">
        <v>153</v>
      </c>
      <c r="M14" s="236" t="s">
        <v>154</v>
      </c>
      <c r="N14" s="236" t="s">
        <v>155</v>
      </c>
      <c r="O14" s="236" t="s">
        <v>156</v>
      </c>
      <c r="P14" s="236" t="s">
        <v>227</v>
      </c>
      <c r="Q14" s="267" t="s">
        <v>16</v>
      </c>
      <c r="R14" s="267" t="s">
        <v>17</v>
      </c>
      <c r="S14" s="267" t="s">
        <v>18</v>
      </c>
      <c r="T14" s="267" t="s">
        <v>162</v>
      </c>
    </row>
    <row r="15" spans="1:21" s="6" customFormat="1" ht="12.75">
      <c r="A15" s="172">
        <f>ROW()</f>
        <v>15</v>
      </c>
      <c r="B15" s="7"/>
      <c r="C15" s="8" t="s">
        <v>19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73"/>
      <c r="R15" s="268"/>
      <c r="S15" s="273"/>
      <c r="T15" s="10"/>
      <c r="U15" s="11"/>
    </row>
    <row r="16" spans="1:22" s="11" customFormat="1" ht="12.75">
      <c r="A16" s="172">
        <f>ROW()</f>
        <v>16</v>
      </c>
      <c r="B16" s="7" t="s">
        <v>20</v>
      </c>
      <c r="C16" s="8" t="s">
        <v>21</v>
      </c>
      <c r="D16" s="9">
        <f>'AMA Acquisition'!C5</f>
        <v>7355</v>
      </c>
      <c r="E16" s="9" t="e">
        <f>'AMA Acquisition'!#REF!</f>
        <v>#REF!</v>
      </c>
      <c r="F16" s="9" t="e">
        <f>'AMA Acquisition'!#REF!</f>
        <v>#REF!</v>
      </c>
      <c r="G16" s="9">
        <f>'AMA Acquisition'!C5</f>
        <v>7355</v>
      </c>
      <c r="H16" s="9">
        <f>'AMA Acquisition'!D5</f>
        <v>7357</v>
      </c>
      <c r="I16" s="9">
        <f>'AMA Acquisition'!E5</f>
        <v>7357</v>
      </c>
      <c r="J16" s="9">
        <f>'AMA Acquisition'!F5</f>
        <v>7357</v>
      </c>
      <c r="K16" s="9">
        <f>'AMA Acquisition'!G5</f>
        <v>7366</v>
      </c>
      <c r="L16" s="9">
        <f>'AMA Acquisition'!H5</f>
        <v>7396</v>
      </c>
      <c r="M16" s="9">
        <f>'AMA Acquisition'!I5</f>
        <v>7396</v>
      </c>
      <c r="N16" s="9">
        <f>'AMA Acquisition'!J5</f>
        <v>7398</v>
      </c>
      <c r="O16" s="9">
        <f>'AMA Acquisition'!K5</f>
        <v>7417</v>
      </c>
      <c r="P16" s="9">
        <f>'AMA Acquisition'!O5</f>
        <v>7417</v>
      </c>
      <c r="Q16" s="273">
        <f>'AMA Acquisition'!P5</f>
        <v>7390065</v>
      </c>
      <c r="R16" s="269">
        <v>0.0174</v>
      </c>
      <c r="S16" s="273">
        <f>'Deprec. Exp '!O5</f>
        <v>128515.62000000001</v>
      </c>
      <c r="T16" s="9">
        <f>-'AMA Accum.Deprec'!P5</f>
        <v>-4710418</v>
      </c>
      <c r="U16" s="266"/>
      <c r="V16" s="266"/>
    </row>
    <row r="17" spans="1:20" s="11" customFormat="1" ht="12.75">
      <c r="A17" s="172">
        <f>ROW()</f>
        <v>17</v>
      </c>
      <c r="B17" s="7" t="s">
        <v>22</v>
      </c>
      <c r="C17" s="8" t="s">
        <v>23</v>
      </c>
      <c r="D17" s="9">
        <f>'AMA Acquisition'!C6</f>
        <v>70162</v>
      </c>
      <c r="E17" s="9" t="e">
        <f>'AMA Acquisition'!#REF!</f>
        <v>#REF!</v>
      </c>
      <c r="F17" s="9" t="e">
        <f>'AMA Acquisition'!#REF!</f>
        <v>#REF!</v>
      </c>
      <c r="G17" s="9">
        <f>'AMA Acquisition'!C6</f>
        <v>70162</v>
      </c>
      <c r="H17" s="9">
        <f>'AMA Acquisition'!D6</f>
        <v>69618</v>
      </c>
      <c r="I17" s="9">
        <f>'AMA Acquisition'!E6</f>
        <v>71888</v>
      </c>
      <c r="J17" s="9">
        <f>'AMA Acquisition'!F6</f>
        <v>72283</v>
      </c>
      <c r="K17" s="9">
        <f>'AMA Acquisition'!G6</f>
        <v>72252</v>
      </c>
      <c r="L17" s="9">
        <f>'AMA Acquisition'!H6</f>
        <v>71681</v>
      </c>
      <c r="M17" s="9">
        <f>'AMA Acquisition'!I6</f>
        <v>71650</v>
      </c>
      <c r="N17" s="9">
        <f>'AMA Acquisition'!J6</f>
        <v>71409</v>
      </c>
      <c r="O17" s="9">
        <f>'AMA Acquisition'!K6</f>
        <v>71091</v>
      </c>
      <c r="P17" s="9">
        <f>'AMA Acquisition'!O6</f>
        <v>73551</v>
      </c>
      <c r="Q17" s="273">
        <f>'AMA Acquisition'!P6</f>
        <v>71626270</v>
      </c>
      <c r="R17" s="269">
        <v>0.0169</v>
      </c>
      <c r="S17" s="273">
        <f>'Deprec. Exp '!O6</f>
        <v>1214377.0099999998</v>
      </c>
      <c r="T17" s="9">
        <f>-'AMA Accum.Deprec'!P6</f>
        <v>-40690146</v>
      </c>
    </row>
    <row r="18" spans="1:20" s="11" customFormat="1" ht="12.75">
      <c r="A18" s="172">
        <f>ROW()</f>
        <v>18</v>
      </c>
      <c r="B18" s="7" t="s">
        <v>24</v>
      </c>
      <c r="C18" s="8" t="s">
        <v>25</v>
      </c>
      <c r="D18" s="9">
        <f>'AMA Acquisition'!C7</f>
        <v>23973</v>
      </c>
      <c r="E18" s="9" t="e">
        <f>'AMA Acquisition'!#REF!</f>
        <v>#REF!</v>
      </c>
      <c r="F18" s="9" t="e">
        <f>'AMA Acquisition'!#REF!</f>
        <v>#REF!</v>
      </c>
      <c r="G18" s="9">
        <f>'AMA Acquisition'!C7</f>
        <v>23973</v>
      </c>
      <c r="H18" s="9">
        <f>'AMA Acquisition'!D7</f>
        <v>23977</v>
      </c>
      <c r="I18" s="9">
        <f>'AMA Acquisition'!E7</f>
        <v>23977</v>
      </c>
      <c r="J18" s="9">
        <f>'AMA Acquisition'!F7</f>
        <v>23977</v>
      </c>
      <c r="K18" s="9">
        <f>'AMA Acquisition'!G7</f>
        <v>23983</v>
      </c>
      <c r="L18" s="9">
        <f>'AMA Acquisition'!H7</f>
        <v>24256</v>
      </c>
      <c r="M18" s="9">
        <f>'AMA Acquisition'!I7</f>
        <v>24218</v>
      </c>
      <c r="N18" s="9">
        <f>'AMA Acquisition'!J7</f>
        <v>24399</v>
      </c>
      <c r="O18" s="9">
        <f>'AMA Acquisition'!K7</f>
        <v>24407</v>
      </c>
      <c r="P18" s="9">
        <f>'AMA Acquisition'!O7</f>
        <v>24407</v>
      </c>
      <c r="Q18" s="273">
        <f>'AMA Acquisition'!P7</f>
        <v>24217324</v>
      </c>
      <c r="R18" s="269">
        <v>0.0236</v>
      </c>
      <c r="S18" s="273">
        <f>'Deprec. Exp '!O7</f>
        <v>570890.85</v>
      </c>
      <c r="T18" s="9">
        <f>-'AMA Accum.Deprec'!P7</f>
        <v>-11048685</v>
      </c>
    </row>
    <row r="19" spans="1:20" s="11" customFormat="1" ht="12.75">
      <c r="A19" s="172">
        <f>ROW()</f>
        <v>19</v>
      </c>
      <c r="B19" s="7" t="s">
        <v>26</v>
      </c>
      <c r="C19" s="8" t="s">
        <v>27</v>
      </c>
      <c r="D19" s="9">
        <f>'AMA Acquisition'!C8</f>
        <v>5895</v>
      </c>
      <c r="E19" s="9" t="e">
        <f>'AMA Acquisition'!#REF!</f>
        <v>#REF!</v>
      </c>
      <c r="F19" s="9" t="e">
        <f>'AMA Acquisition'!#REF!</f>
        <v>#REF!</v>
      </c>
      <c r="G19" s="9">
        <f>'AMA Acquisition'!C8</f>
        <v>5895</v>
      </c>
      <c r="H19" s="9">
        <f>'AMA Acquisition'!D8</f>
        <v>5895</v>
      </c>
      <c r="I19" s="9">
        <f>'AMA Acquisition'!E8</f>
        <v>5895</v>
      </c>
      <c r="J19" s="9">
        <f>'AMA Acquisition'!F8</f>
        <v>5895</v>
      </c>
      <c r="K19" s="9">
        <f>'AMA Acquisition'!G8</f>
        <v>5911</v>
      </c>
      <c r="L19" s="9">
        <f>'AMA Acquisition'!H8</f>
        <v>5911</v>
      </c>
      <c r="M19" s="9">
        <f>'AMA Acquisition'!I8</f>
        <v>5911</v>
      </c>
      <c r="N19" s="9">
        <f>'AMA Acquisition'!J8</f>
        <v>5912</v>
      </c>
      <c r="O19" s="9">
        <f>'AMA Acquisition'!K8</f>
        <v>5912</v>
      </c>
      <c r="P19" s="9">
        <f>'AMA Acquisition'!O8</f>
        <v>5912</v>
      </c>
      <c r="Q19" s="273">
        <f>'AMA Acquisition'!P8</f>
        <v>5906906</v>
      </c>
      <c r="R19" s="269">
        <v>0.0093</v>
      </c>
      <c r="S19" s="273">
        <f>'Deprec. Exp '!O8</f>
        <v>54902.829999999994</v>
      </c>
      <c r="T19" s="9">
        <f>-'AMA Accum.Deprec'!P8</f>
        <v>-4405415</v>
      </c>
    </row>
    <row r="20" spans="1:20" s="11" customFormat="1" ht="12.75">
      <c r="A20" s="172">
        <f>ROW()</f>
        <v>20</v>
      </c>
      <c r="B20" s="7" t="s">
        <v>28</v>
      </c>
      <c r="C20" s="8" t="s">
        <v>29</v>
      </c>
      <c r="D20" s="9">
        <f>'AMA Acquisition'!C9</f>
        <v>796</v>
      </c>
      <c r="E20" s="9" t="e">
        <f>'AMA Acquisition'!#REF!</f>
        <v>#REF!</v>
      </c>
      <c r="F20" s="9" t="e">
        <f>'AMA Acquisition'!#REF!</f>
        <v>#REF!</v>
      </c>
      <c r="G20" s="9">
        <f>'AMA Acquisition'!C9</f>
        <v>796</v>
      </c>
      <c r="H20" s="9">
        <f>'AMA Acquisition'!D9</f>
        <v>802</v>
      </c>
      <c r="I20" s="9">
        <f>'AMA Acquisition'!E9</f>
        <v>802</v>
      </c>
      <c r="J20" s="9">
        <f>'AMA Acquisition'!F9</f>
        <v>802</v>
      </c>
      <c r="K20" s="9">
        <f>'AMA Acquisition'!G9</f>
        <v>803</v>
      </c>
      <c r="L20" s="9">
        <f>'AMA Acquisition'!H9</f>
        <v>807</v>
      </c>
      <c r="M20" s="9">
        <f>'AMA Acquisition'!I9</f>
        <v>807</v>
      </c>
      <c r="N20" s="9">
        <f>'AMA Acquisition'!J9</f>
        <v>807</v>
      </c>
      <c r="O20" s="9">
        <f>'AMA Acquisition'!K9</f>
        <v>808</v>
      </c>
      <c r="P20" s="9">
        <f>'AMA Acquisition'!O9</f>
        <v>808</v>
      </c>
      <c r="Q20" s="273">
        <f>'AMA Acquisition'!P9</f>
        <v>805101</v>
      </c>
      <c r="R20" s="269">
        <v>0.0231</v>
      </c>
      <c r="S20" s="273">
        <f>'Deprec. Exp '!O9</f>
        <v>18526.430000000004</v>
      </c>
      <c r="T20" s="9">
        <f>-'AMA Accum.Deprec'!P9</f>
        <v>-248899</v>
      </c>
    </row>
    <row r="21" spans="1:21" s="11" customFormat="1" ht="12.75">
      <c r="A21" s="172">
        <f>ROW()</f>
        <v>21</v>
      </c>
      <c r="B21" s="7"/>
      <c r="C21" s="8" t="s">
        <v>30</v>
      </c>
      <c r="D21" s="12">
        <f>SUM(D16:D20)</f>
        <v>108181</v>
      </c>
      <c r="E21" s="12" t="e">
        <f aca="true" t="shared" si="0" ref="E21:Q21">SUM(E16:E20)</f>
        <v>#REF!</v>
      </c>
      <c r="F21" s="12" t="e">
        <f t="shared" si="0"/>
        <v>#REF!</v>
      </c>
      <c r="G21" s="12">
        <f t="shared" si="0"/>
        <v>108181</v>
      </c>
      <c r="H21" s="12">
        <f t="shared" si="0"/>
        <v>107649</v>
      </c>
      <c r="I21" s="12">
        <f t="shared" si="0"/>
        <v>109919</v>
      </c>
      <c r="J21" s="12">
        <f t="shared" si="0"/>
        <v>110314</v>
      </c>
      <c r="K21" s="12">
        <f t="shared" si="0"/>
        <v>110315</v>
      </c>
      <c r="L21" s="12">
        <f t="shared" si="0"/>
        <v>110051</v>
      </c>
      <c r="M21" s="12">
        <f t="shared" si="0"/>
        <v>109982</v>
      </c>
      <c r="N21" s="12">
        <f t="shared" si="0"/>
        <v>109925</v>
      </c>
      <c r="O21" s="12">
        <f t="shared" si="0"/>
        <v>109635</v>
      </c>
      <c r="P21" s="12">
        <f t="shared" si="0"/>
        <v>112095</v>
      </c>
      <c r="Q21" s="12">
        <f t="shared" si="0"/>
        <v>109945666</v>
      </c>
      <c r="R21" s="270">
        <f>ROUND(+S21/Q21,4)</f>
        <v>0.0181</v>
      </c>
      <c r="S21" s="276">
        <f>SUM(S16:S20)</f>
        <v>1987212.74</v>
      </c>
      <c r="T21" s="276">
        <f>SUM(T16:T20)</f>
        <v>-61103563</v>
      </c>
      <c r="U21" s="10"/>
    </row>
    <row r="22" spans="1:20" s="11" customFormat="1" ht="12.75">
      <c r="A22" s="172">
        <f>ROW()</f>
        <v>22</v>
      </c>
      <c r="B22" s="7"/>
      <c r="C22" s="8" t="s">
        <v>31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73"/>
      <c r="R22" s="268"/>
      <c r="S22" s="273"/>
      <c r="T22" s="10"/>
    </row>
    <row r="23" spans="1:20" s="11" customFormat="1" ht="12.75">
      <c r="A23" s="172">
        <f>ROW()</f>
        <v>23</v>
      </c>
      <c r="B23" s="7" t="s">
        <v>20</v>
      </c>
      <c r="C23" s="8" t="s">
        <v>21</v>
      </c>
      <c r="D23" s="9">
        <f>'AMA Acquisition'!C13</f>
        <v>2541</v>
      </c>
      <c r="E23" s="9" t="e">
        <f>'AMA Acquisition'!#REF!</f>
        <v>#REF!</v>
      </c>
      <c r="F23" s="9" t="e">
        <f>'AMA Acquisition'!#REF!</f>
        <v>#REF!</v>
      </c>
      <c r="G23" s="9">
        <f>'AMA Acquisition'!C13</f>
        <v>2541</v>
      </c>
      <c r="H23" s="9">
        <f>'AMA Acquisition'!D13</f>
        <v>2543</v>
      </c>
      <c r="I23" s="9">
        <f>'AMA Acquisition'!E13</f>
        <v>2543</v>
      </c>
      <c r="J23" s="9">
        <f>'AMA Acquisition'!F13</f>
        <v>2543</v>
      </c>
      <c r="K23" s="9">
        <f>'AMA Acquisition'!G13</f>
        <v>2557</v>
      </c>
      <c r="L23" s="9">
        <f>'AMA Acquisition'!H13</f>
        <v>2587</v>
      </c>
      <c r="M23" s="9">
        <f>'AMA Acquisition'!I13</f>
        <v>2587</v>
      </c>
      <c r="N23" s="9">
        <f>'AMA Acquisition'!J13</f>
        <v>2589</v>
      </c>
      <c r="O23" s="9">
        <f>'AMA Acquisition'!K13</f>
        <v>2608</v>
      </c>
      <c r="P23" s="9">
        <f>'AMA Acquisition'!O13</f>
        <v>2608</v>
      </c>
      <c r="Q23" s="273">
        <f>'AMA Acquisition'!P13</f>
        <v>2579925</v>
      </c>
      <c r="R23" s="271">
        <v>0.0132</v>
      </c>
      <c r="S23" s="273">
        <f>'Deprec. Exp '!O13</f>
        <v>33932.79</v>
      </c>
      <c r="T23" s="9">
        <f>-'AMA Accum.Deprec'!P13</f>
        <v>-1002662</v>
      </c>
    </row>
    <row r="24" spans="1:20" s="11" customFormat="1" ht="12.75">
      <c r="A24" s="172">
        <f>ROW()</f>
        <v>24</v>
      </c>
      <c r="B24" s="7" t="s">
        <v>22</v>
      </c>
      <c r="C24" s="8" t="s">
        <v>23</v>
      </c>
      <c r="D24" s="9">
        <f>'AMA Acquisition'!C14</f>
        <v>63084</v>
      </c>
      <c r="E24" s="9" t="e">
        <f>'AMA Acquisition'!#REF!</f>
        <v>#REF!</v>
      </c>
      <c r="F24" s="9" t="e">
        <f>'AMA Acquisition'!#REF!</f>
        <v>#REF!</v>
      </c>
      <c r="G24" s="9">
        <f>'AMA Acquisition'!C14</f>
        <v>63084</v>
      </c>
      <c r="H24" s="9">
        <f>'AMA Acquisition'!D14</f>
        <v>63581</v>
      </c>
      <c r="I24" s="9">
        <f>'AMA Acquisition'!E14</f>
        <v>63581</v>
      </c>
      <c r="J24" s="9">
        <f>'AMA Acquisition'!F14</f>
        <v>63581</v>
      </c>
      <c r="K24" s="9">
        <f>'AMA Acquisition'!G14</f>
        <v>64671</v>
      </c>
      <c r="L24" s="9">
        <f>'AMA Acquisition'!H14</f>
        <v>64792</v>
      </c>
      <c r="M24" s="9">
        <f>'AMA Acquisition'!I14</f>
        <v>64784</v>
      </c>
      <c r="N24" s="9">
        <f>'AMA Acquisition'!J14</f>
        <v>64849</v>
      </c>
      <c r="O24" s="9">
        <f>'AMA Acquisition'!K14</f>
        <v>65040</v>
      </c>
      <c r="P24" s="9">
        <f>'AMA Acquisition'!O14</f>
        <v>65040</v>
      </c>
      <c r="Q24" s="273">
        <f>'AMA Acquisition'!P14</f>
        <v>64505013</v>
      </c>
      <c r="R24" s="271">
        <v>0.0178</v>
      </c>
      <c r="S24" s="273">
        <f>'Deprec. Exp '!O14</f>
        <v>1139738.46</v>
      </c>
      <c r="T24" s="9">
        <f>-'AMA Accum.Deprec'!P14</f>
        <v>-33864137</v>
      </c>
    </row>
    <row r="25" spans="1:20" s="11" customFormat="1" ht="12.75">
      <c r="A25" s="172">
        <f>ROW()</f>
        <v>25</v>
      </c>
      <c r="B25" s="7" t="s">
        <v>24</v>
      </c>
      <c r="C25" s="8" t="s">
        <v>25</v>
      </c>
      <c r="D25" s="9">
        <f>'AMA Acquisition'!C15</f>
        <v>26787</v>
      </c>
      <c r="E25" s="9" t="e">
        <f>'AMA Acquisition'!#REF!</f>
        <v>#REF!</v>
      </c>
      <c r="F25" s="9" t="e">
        <f>'AMA Acquisition'!#REF!</f>
        <v>#REF!</v>
      </c>
      <c r="G25" s="9">
        <f>'AMA Acquisition'!C15</f>
        <v>26787</v>
      </c>
      <c r="H25" s="9">
        <f>'AMA Acquisition'!D15</f>
        <v>26787</v>
      </c>
      <c r="I25" s="9">
        <f>'AMA Acquisition'!E15</f>
        <v>26787</v>
      </c>
      <c r="J25" s="9">
        <f>'AMA Acquisition'!F15</f>
        <v>26787</v>
      </c>
      <c r="K25" s="9">
        <f>'AMA Acquisition'!G15</f>
        <v>26787</v>
      </c>
      <c r="L25" s="9">
        <f>'AMA Acquisition'!H15</f>
        <v>26911</v>
      </c>
      <c r="M25" s="9">
        <f>'AMA Acquisition'!I15</f>
        <v>27755</v>
      </c>
      <c r="N25" s="9">
        <f>'AMA Acquisition'!J15</f>
        <v>28267</v>
      </c>
      <c r="O25" s="9">
        <f>'AMA Acquisition'!K15</f>
        <v>28439</v>
      </c>
      <c r="P25" s="9">
        <f>'AMA Acquisition'!O15</f>
        <v>28439</v>
      </c>
      <c r="Q25" s="273">
        <f>'AMA Acquisition'!P15</f>
        <v>27620914</v>
      </c>
      <c r="R25" s="271">
        <v>0.0229</v>
      </c>
      <c r="S25" s="273">
        <f>'Deprec. Exp '!O15</f>
        <v>629409.8</v>
      </c>
      <c r="T25" s="9">
        <f>-'AMA Accum.Deprec'!P15</f>
        <v>-10330632</v>
      </c>
    </row>
    <row r="26" spans="1:20" s="11" customFormat="1" ht="12.75">
      <c r="A26" s="172">
        <f>ROW()</f>
        <v>26</v>
      </c>
      <c r="B26" s="7" t="s">
        <v>26</v>
      </c>
      <c r="C26" s="8" t="s">
        <v>27</v>
      </c>
      <c r="D26" s="9">
        <f>'AMA Acquisition'!C16</f>
        <v>2869</v>
      </c>
      <c r="E26" s="9" t="e">
        <f>'AMA Acquisition'!#REF!</f>
        <v>#REF!</v>
      </c>
      <c r="F26" s="9" t="e">
        <f>'AMA Acquisition'!#REF!</f>
        <v>#REF!</v>
      </c>
      <c r="G26" s="9">
        <f>'AMA Acquisition'!C16</f>
        <v>2869</v>
      </c>
      <c r="H26" s="9">
        <f>'AMA Acquisition'!D16</f>
        <v>2869</v>
      </c>
      <c r="I26" s="9">
        <f>'AMA Acquisition'!E16</f>
        <v>2869</v>
      </c>
      <c r="J26" s="9">
        <f>'AMA Acquisition'!F16</f>
        <v>2869</v>
      </c>
      <c r="K26" s="9">
        <f>'AMA Acquisition'!G16</f>
        <v>2885</v>
      </c>
      <c r="L26" s="9">
        <f>'AMA Acquisition'!H16</f>
        <v>2885</v>
      </c>
      <c r="M26" s="9">
        <f>'AMA Acquisition'!I16</f>
        <v>2885</v>
      </c>
      <c r="N26" s="9">
        <f>'AMA Acquisition'!J16</f>
        <v>2885</v>
      </c>
      <c r="O26" s="9">
        <f>'AMA Acquisition'!K16</f>
        <v>2886</v>
      </c>
      <c r="P26" s="9">
        <f>'AMA Acquisition'!O16</f>
        <v>2886</v>
      </c>
      <c r="Q26" s="273">
        <f>'AMA Acquisition'!P16</f>
        <v>2880593</v>
      </c>
      <c r="R26" s="271">
        <v>0.0136</v>
      </c>
      <c r="S26" s="273">
        <f>'Deprec. Exp '!O16</f>
        <v>39130.1</v>
      </c>
      <c r="T26" s="9">
        <f>-'AMA Accum.Deprec'!P16</f>
        <v>-1267181</v>
      </c>
    </row>
    <row r="27" spans="1:20" s="11" customFormat="1" ht="12.75">
      <c r="A27" s="172">
        <f>ROW()</f>
        <v>27</v>
      </c>
      <c r="B27" s="7" t="s">
        <v>28</v>
      </c>
      <c r="C27" s="8" t="s">
        <v>29</v>
      </c>
      <c r="D27" s="9">
        <f>'AMA Acquisition'!C17</f>
        <v>918</v>
      </c>
      <c r="E27" s="9" t="e">
        <f>'AMA Acquisition'!#REF!</f>
        <v>#REF!</v>
      </c>
      <c r="F27" s="9" t="e">
        <f>'AMA Acquisition'!#REF!</f>
        <v>#REF!</v>
      </c>
      <c r="G27" s="9">
        <f>'AMA Acquisition'!C17</f>
        <v>918</v>
      </c>
      <c r="H27" s="9">
        <f>'AMA Acquisition'!D17</f>
        <v>924</v>
      </c>
      <c r="I27" s="9">
        <f>'AMA Acquisition'!E17</f>
        <v>924</v>
      </c>
      <c r="J27" s="9">
        <f>'AMA Acquisition'!F17</f>
        <v>924</v>
      </c>
      <c r="K27" s="9">
        <f>'AMA Acquisition'!G17</f>
        <v>925</v>
      </c>
      <c r="L27" s="9">
        <f>'AMA Acquisition'!H17</f>
        <v>929</v>
      </c>
      <c r="M27" s="9">
        <f>'AMA Acquisition'!I17</f>
        <v>929</v>
      </c>
      <c r="N27" s="9">
        <f>'AMA Acquisition'!J17</f>
        <v>929</v>
      </c>
      <c r="O27" s="9">
        <f>'AMA Acquisition'!K17</f>
        <v>930</v>
      </c>
      <c r="P27" s="9">
        <f>'AMA Acquisition'!O17</f>
        <v>930</v>
      </c>
      <c r="Q27" s="273">
        <f>'AMA Acquisition'!P17</f>
        <v>927101</v>
      </c>
      <c r="R27" s="271">
        <v>0.0238</v>
      </c>
      <c r="S27" s="273">
        <f>'Deprec. Exp '!O17</f>
        <v>21983.57</v>
      </c>
      <c r="T27" s="9">
        <f>-'AMA Accum.Deprec'!P17</f>
        <v>-338064</v>
      </c>
    </row>
    <row r="28" spans="1:21" s="11" customFormat="1" ht="12.75">
      <c r="A28" s="172">
        <f>ROW()</f>
        <v>28</v>
      </c>
      <c r="B28" s="7"/>
      <c r="C28" s="8" t="s">
        <v>30</v>
      </c>
      <c r="D28" s="12">
        <f>SUM(D23:D27)</f>
        <v>96199</v>
      </c>
      <c r="E28" s="12" t="e">
        <f aca="true" t="shared" si="1" ref="E28:Q28">SUM(E23:E27)</f>
        <v>#REF!</v>
      </c>
      <c r="F28" s="12" t="e">
        <f t="shared" si="1"/>
        <v>#REF!</v>
      </c>
      <c r="G28" s="12">
        <f t="shared" si="1"/>
        <v>96199</v>
      </c>
      <c r="H28" s="12">
        <f t="shared" si="1"/>
        <v>96704</v>
      </c>
      <c r="I28" s="12">
        <f t="shared" si="1"/>
        <v>96704</v>
      </c>
      <c r="J28" s="12">
        <f t="shared" si="1"/>
        <v>96704</v>
      </c>
      <c r="K28" s="12">
        <f t="shared" si="1"/>
        <v>97825</v>
      </c>
      <c r="L28" s="12">
        <f t="shared" si="1"/>
        <v>98104</v>
      </c>
      <c r="M28" s="12">
        <f t="shared" si="1"/>
        <v>98940</v>
      </c>
      <c r="N28" s="12">
        <f t="shared" si="1"/>
        <v>99519</v>
      </c>
      <c r="O28" s="12">
        <f t="shared" si="1"/>
        <v>99903</v>
      </c>
      <c r="P28" s="12">
        <f t="shared" si="1"/>
        <v>99903</v>
      </c>
      <c r="Q28" s="12">
        <f t="shared" si="1"/>
        <v>98513546</v>
      </c>
      <c r="R28" s="270">
        <f>ROUND(+S28/Q28,4)</f>
        <v>0.0189</v>
      </c>
      <c r="S28" s="276">
        <f>SUM(S23:S27)</f>
        <v>1864194.7200000002</v>
      </c>
      <c r="T28" s="12">
        <f>SUM(T23:T27)</f>
        <v>-46802676</v>
      </c>
      <c r="U28" s="10"/>
    </row>
    <row r="29" spans="1:20" s="11" customFormat="1" ht="12.75">
      <c r="A29" s="172">
        <f>ROW()</f>
        <v>29</v>
      </c>
      <c r="B29" s="7"/>
      <c r="C29" s="8" t="s">
        <v>32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73"/>
      <c r="R29" s="268"/>
      <c r="S29" s="273"/>
      <c r="T29" s="10"/>
    </row>
    <row r="30" spans="1:20" s="11" customFormat="1" ht="12.75">
      <c r="A30" s="172">
        <f>ROW()</f>
        <v>30</v>
      </c>
      <c r="B30" s="7" t="s">
        <v>20</v>
      </c>
      <c r="C30" s="8" t="s">
        <v>21</v>
      </c>
      <c r="D30" s="9">
        <f>'AMA Acquisition'!C21</f>
        <v>31201</v>
      </c>
      <c r="E30" s="9" t="e">
        <f>'AMA Acquisition'!#REF!</f>
        <v>#REF!</v>
      </c>
      <c r="F30" s="9" t="e">
        <f>'AMA Acquisition'!#REF!</f>
        <v>#REF!</v>
      </c>
      <c r="G30" s="9">
        <f>'AMA Acquisition'!C21</f>
        <v>31201</v>
      </c>
      <c r="H30" s="9">
        <f>'AMA Acquisition'!D21</f>
        <v>31201</v>
      </c>
      <c r="I30" s="9">
        <f>'AMA Acquisition'!E21</f>
        <v>31201</v>
      </c>
      <c r="J30" s="9">
        <f>'AMA Acquisition'!F21</f>
        <v>31201</v>
      </c>
      <c r="K30" s="9">
        <f>'AMA Acquisition'!G21</f>
        <v>31201</v>
      </c>
      <c r="L30" s="9">
        <f>'AMA Acquisition'!H21</f>
        <v>31201</v>
      </c>
      <c r="M30" s="9">
        <f>'AMA Acquisition'!I21</f>
        <v>31201</v>
      </c>
      <c r="N30" s="9">
        <f>'AMA Acquisition'!J21</f>
        <v>31201</v>
      </c>
      <c r="O30" s="9">
        <f>'AMA Acquisition'!K21</f>
        <v>31201</v>
      </c>
      <c r="P30" s="9">
        <f>'AMA Acquisition'!O21</f>
        <v>31201</v>
      </c>
      <c r="Q30" s="273">
        <f>'AMA Acquisition'!P21</f>
        <v>31201182</v>
      </c>
      <c r="R30" s="271">
        <v>0.0123</v>
      </c>
      <c r="S30" s="273">
        <f>'Deprec. Exp '!O21</f>
        <v>286761.13</v>
      </c>
      <c r="T30" s="9">
        <f>-'AMA Accum.Deprec'!P21</f>
        <v>-25849541</v>
      </c>
    </row>
    <row r="31" spans="1:20" s="11" customFormat="1" ht="12.75">
      <c r="A31" s="172">
        <f>ROW()</f>
        <v>31</v>
      </c>
      <c r="B31" s="7" t="s">
        <v>22</v>
      </c>
      <c r="C31" s="8" t="s">
        <v>23</v>
      </c>
      <c r="D31" s="9">
        <f>'AMA Acquisition'!C22</f>
        <v>6209</v>
      </c>
      <c r="E31" s="9" t="e">
        <f>'AMA Acquisition'!#REF!</f>
        <v>#REF!</v>
      </c>
      <c r="F31" s="9" t="e">
        <f>'AMA Acquisition'!#REF!</f>
        <v>#REF!</v>
      </c>
      <c r="G31" s="9">
        <f>'AMA Acquisition'!C22</f>
        <v>6209</v>
      </c>
      <c r="H31" s="9">
        <f>'AMA Acquisition'!D22</f>
        <v>6209</v>
      </c>
      <c r="I31" s="9">
        <f>'AMA Acquisition'!E22</f>
        <v>6209</v>
      </c>
      <c r="J31" s="9">
        <f>'AMA Acquisition'!F22</f>
        <v>6209</v>
      </c>
      <c r="K31" s="9">
        <f>'AMA Acquisition'!G22</f>
        <v>6209</v>
      </c>
      <c r="L31" s="9">
        <f>'AMA Acquisition'!H22</f>
        <v>6209</v>
      </c>
      <c r="M31" s="9">
        <f>'AMA Acquisition'!I22</f>
        <v>6209</v>
      </c>
      <c r="N31" s="9">
        <f>'AMA Acquisition'!J22</f>
        <v>6209</v>
      </c>
      <c r="O31" s="9">
        <f>'AMA Acquisition'!K22</f>
        <v>6209</v>
      </c>
      <c r="P31" s="9">
        <f>'AMA Acquisition'!O22</f>
        <v>6209</v>
      </c>
      <c r="Q31" s="273">
        <f>'AMA Acquisition'!P22</f>
        <v>6209456</v>
      </c>
      <c r="R31" s="271">
        <v>0.0127</v>
      </c>
      <c r="S31" s="273">
        <f>'Deprec. Exp '!O22</f>
        <v>78860.16</v>
      </c>
      <c r="T31" s="9">
        <f>-'AMA Accum.Deprec'!P22</f>
        <v>-4859524</v>
      </c>
    </row>
    <row r="32" spans="1:20" s="11" customFormat="1" ht="12.75">
      <c r="A32" s="172">
        <f>ROW()</f>
        <v>32</v>
      </c>
      <c r="B32" s="7" t="s">
        <v>24</v>
      </c>
      <c r="C32" s="8" t="s">
        <v>25</v>
      </c>
      <c r="D32" s="9">
        <f>'AMA Acquisition'!C23</f>
        <v>3821</v>
      </c>
      <c r="E32" s="9" t="e">
        <f>'AMA Acquisition'!#REF!</f>
        <v>#REF!</v>
      </c>
      <c r="F32" s="9" t="e">
        <f>'AMA Acquisition'!#REF!</f>
        <v>#REF!</v>
      </c>
      <c r="G32" s="9">
        <f>'AMA Acquisition'!C23</f>
        <v>3821</v>
      </c>
      <c r="H32" s="9">
        <f>'AMA Acquisition'!D23</f>
        <v>3821</v>
      </c>
      <c r="I32" s="9">
        <f>'AMA Acquisition'!E23</f>
        <v>3821</v>
      </c>
      <c r="J32" s="9">
        <f>'AMA Acquisition'!F23</f>
        <v>3821</v>
      </c>
      <c r="K32" s="9">
        <f>'AMA Acquisition'!G23</f>
        <v>3821</v>
      </c>
      <c r="L32" s="9">
        <f>'AMA Acquisition'!H23</f>
        <v>3821</v>
      </c>
      <c r="M32" s="9">
        <f>'AMA Acquisition'!I23</f>
        <v>3821</v>
      </c>
      <c r="N32" s="9">
        <f>'AMA Acquisition'!J23</f>
        <v>3821</v>
      </c>
      <c r="O32" s="9">
        <f>'AMA Acquisition'!K23</f>
        <v>3821</v>
      </c>
      <c r="P32" s="9">
        <f>'AMA Acquisition'!O23</f>
        <v>3821</v>
      </c>
      <c r="Q32" s="273">
        <f>'AMA Acquisition'!P23</f>
        <v>3821272</v>
      </c>
      <c r="R32" s="271">
        <v>0.0124</v>
      </c>
      <c r="S32" s="273">
        <f>'Deprec. Exp '!O23</f>
        <v>47383.68</v>
      </c>
      <c r="T32" s="9">
        <f>-'AMA Accum.Deprec'!P23</f>
        <v>-3287547</v>
      </c>
    </row>
    <row r="33" spans="1:20" s="11" customFormat="1" ht="12.75">
      <c r="A33" s="172">
        <f>ROW()</f>
        <v>33</v>
      </c>
      <c r="B33" s="7" t="s">
        <v>26</v>
      </c>
      <c r="C33" s="8" t="s">
        <v>27</v>
      </c>
      <c r="D33" s="9">
        <f>'AMA Acquisition'!C24</f>
        <v>2333</v>
      </c>
      <c r="E33" s="9" t="e">
        <f>'AMA Acquisition'!#REF!</f>
        <v>#REF!</v>
      </c>
      <c r="F33" s="9" t="e">
        <f>'AMA Acquisition'!#REF!</f>
        <v>#REF!</v>
      </c>
      <c r="G33" s="9">
        <f>'AMA Acquisition'!C24</f>
        <v>2333</v>
      </c>
      <c r="H33" s="9">
        <f>'AMA Acquisition'!D24</f>
        <v>2333</v>
      </c>
      <c r="I33" s="9">
        <f>'AMA Acquisition'!E24</f>
        <v>2333</v>
      </c>
      <c r="J33" s="9">
        <f>'AMA Acquisition'!F24</f>
        <v>2333</v>
      </c>
      <c r="K33" s="9">
        <f>'AMA Acquisition'!G24</f>
        <v>2333</v>
      </c>
      <c r="L33" s="9">
        <f>'AMA Acquisition'!H24</f>
        <v>2333</v>
      </c>
      <c r="M33" s="9">
        <f>'AMA Acquisition'!I24</f>
        <v>2333</v>
      </c>
      <c r="N33" s="9">
        <f>'AMA Acquisition'!J24</f>
        <v>2333</v>
      </c>
      <c r="O33" s="9">
        <f>'AMA Acquisition'!K24</f>
        <v>2333</v>
      </c>
      <c r="P33" s="9">
        <f>'AMA Acquisition'!O24</f>
        <v>2333</v>
      </c>
      <c r="Q33" s="273">
        <f>'AMA Acquisition'!P24</f>
        <v>2332703</v>
      </c>
      <c r="R33" s="271">
        <v>0.0114</v>
      </c>
      <c r="S33" s="273">
        <f>'Deprec. Exp '!O24</f>
        <v>26592.84</v>
      </c>
      <c r="T33" s="9">
        <f>-'AMA Accum.Deprec'!P24</f>
        <v>-1818121</v>
      </c>
    </row>
    <row r="34" spans="1:20" s="11" customFormat="1" ht="12.75">
      <c r="A34" s="172">
        <f>ROW()</f>
        <v>34</v>
      </c>
      <c r="B34" s="7" t="s">
        <v>28</v>
      </c>
      <c r="C34" s="8" t="s">
        <v>29</v>
      </c>
      <c r="D34" s="9">
        <f>'AMA Acquisition'!C25</f>
        <v>6248</v>
      </c>
      <c r="E34" s="9" t="e">
        <f>'AMA Acquisition'!#REF!</f>
        <v>#REF!</v>
      </c>
      <c r="F34" s="9" t="e">
        <f>'AMA Acquisition'!#REF!</f>
        <v>#REF!</v>
      </c>
      <c r="G34" s="9">
        <f>'AMA Acquisition'!C25</f>
        <v>6248</v>
      </c>
      <c r="H34" s="9">
        <f>'AMA Acquisition'!D25</f>
        <v>6248</v>
      </c>
      <c r="I34" s="9">
        <f>'AMA Acquisition'!E25</f>
        <v>6248</v>
      </c>
      <c r="J34" s="9">
        <f>'AMA Acquisition'!F25</f>
        <v>6248</v>
      </c>
      <c r="K34" s="9">
        <f>'AMA Acquisition'!G25</f>
        <v>6248</v>
      </c>
      <c r="L34" s="9">
        <f>'AMA Acquisition'!H25</f>
        <v>6248</v>
      </c>
      <c r="M34" s="9">
        <f>'AMA Acquisition'!I25</f>
        <v>6248</v>
      </c>
      <c r="N34" s="9">
        <f>'AMA Acquisition'!J25</f>
        <v>6248</v>
      </c>
      <c r="O34" s="9">
        <f>'AMA Acquisition'!K25</f>
        <v>6248</v>
      </c>
      <c r="P34" s="9">
        <f>'AMA Acquisition'!O25</f>
        <v>6248</v>
      </c>
      <c r="Q34" s="273">
        <f>'AMA Acquisition'!P25</f>
        <v>6248428</v>
      </c>
      <c r="R34" s="271">
        <v>0.014</v>
      </c>
      <c r="S34" s="273">
        <f>'Deprec. Exp '!O25</f>
        <v>87477.96</v>
      </c>
      <c r="T34" s="9">
        <f>-'AMA Accum.Deprec'!P25</f>
        <v>-4829577</v>
      </c>
    </row>
    <row r="35" spans="1:20" s="11" customFormat="1" ht="12.75">
      <c r="A35" s="172">
        <f>ROW()</f>
        <v>35</v>
      </c>
      <c r="B35" s="7" t="s">
        <v>49</v>
      </c>
      <c r="C35" s="8" t="s">
        <v>96</v>
      </c>
      <c r="D35" s="9">
        <f>'AMA Acquisition'!C26</f>
        <v>540</v>
      </c>
      <c r="E35" s="9" t="e">
        <f>'AMA Acquisition'!#REF!</f>
        <v>#REF!</v>
      </c>
      <c r="F35" s="9" t="e">
        <f>'AMA Acquisition'!#REF!</f>
        <v>#REF!</v>
      </c>
      <c r="G35" s="9">
        <f>'AMA Acquisition'!C26</f>
        <v>540</v>
      </c>
      <c r="H35" s="9">
        <f>'AMA Acquisition'!D26</f>
        <v>540</v>
      </c>
      <c r="I35" s="9">
        <f>'AMA Acquisition'!E26</f>
        <v>540</v>
      </c>
      <c r="J35" s="9">
        <f>'AMA Acquisition'!F26</f>
        <v>540</v>
      </c>
      <c r="K35" s="9">
        <f>'AMA Acquisition'!G26</f>
        <v>540</v>
      </c>
      <c r="L35" s="9">
        <f>'AMA Acquisition'!H26</f>
        <v>540</v>
      </c>
      <c r="M35" s="9">
        <f>'AMA Acquisition'!I26</f>
        <v>540</v>
      </c>
      <c r="N35" s="9">
        <f>'AMA Acquisition'!J26</f>
        <v>540</v>
      </c>
      <c r="O35" s="9">
        <f>'AMA Acquisition'!K26</f>
        <v>540</v>
      </c>
      <c r="P35" s="9">
        <f>'AMA Acquisition'!O26</f>
        <v>540</v>
      </c>
      <c r="Q35" s="273">
        <f>'AMA Acquisition'!P26</f>
        <v>540097</v>
      </c>
      <c r="R35" s="271">
        <v>0</v>
      </c>
      <c r="S35" s="273">
        <f>'Deprec. Exp '!O26</f>
        <v>23022.119999999995</v>
      </c>
      <c r="T35" s="9">
        <f>-'AMA Accum.Deprec'!P26</f>
        <v>-480942.62</v>
      </c>
    </row>
    <row r="36" spans="1:21" s="11" customFormat="1" ht="12.75">
      <c r="A36" s="172">
        <f>ROW()</f>
        <v>36</v>
      </c>
      <c r="B36" s="7"/>
      <c r="C36" s="8" t="s">
        <v>30</v>
      </c>
      <c r="D36" s="12">
        <f>SUM(D30:D35)</f>
        <v>50352</v>
      </c>
      <c r="E36" s="12" t="e">
        <f aca="true" t="shared" si="2" ref="E36:Q36">SUM(E30:E35)</f>
        <v>#REF!</v>
      </c>
      <c r="F36" s="12" t="e">
        <f t="shared" si="2"/>
        <v>#REF!</v>
      </c>
      <c r="G36" s="12">
        <f t="shared" si="2"/>
        <v>50352</v>
      </c>
      <c r="H36" s="12">
        <f t="shared" si="2"/>
        <v>50352</v>
      </c>
      <c r="I36" s="12">
        <f t="shared" si="2"/>
        <v>50352</v>
      </c>
      <c r="J36" s="12">
        <f t="shared" si="2"/>
        <v>50352</v>
      </c>
      <c r="K36" s="12">
        <f t="shared" si="2"/>
        <v>50352</v>
      </c>
      <c r="L36" s="12">
        <f t="shared" si="2"/>
        <v>50352</v>
      </c>
      <c r="M36" s="12">
        <f t="shared" si="2"/>
        <v>50352</v>
      </c>
      <c r="N36" s="12">
        <f t="shared" si="2"/>
        <v>50352</v>
      </c>
      <c r="O36" s="12">
        <f t="shared" si="2"/>
        <v>50352</v>
      </c>
      <c r="P36" s="12">
        <f t="shared" si="2"/>
        <v>50352</v>
      </c>
      <c r="Q36" s="12">
        <f t="shared" si="2"/>
        <v>50353138</v>
      </c>
      <c r="R36" s="270">
        <f>ROUND(+S36/Q36,4)</f>
        <v>0.0109</v>
      </c>
      <c r="S36" s="276">
        <f>SUM(S30:S35)</f>
        <v>550097.89</v>
      </c>
      <c r="T36" s="276">
        <f>SUM(T30:T35)</f>
        <v>-41125252.62</v>
      </c>
      <c r="U36" s="10"/>
    </row>
    <row r="37" spans="1:20" s="11" customFormat="1" ht="12.75">
      <c r="A37" s="172">
        <f>ROW()</f>
        <v>37</v>
      </c>
      <c r="B37" s="7"/>
      <c r="C37" s="8" t="s">
        <v>33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73"/>
      <c r="R37" s="268"/>
      <c r="S37" s="273"/>
      <c r="T37" s="10"/>
    </row>
    <row r="38" spans="1:20" s="11" customFormat="1" ht="12.75">
      <c r="A38" s="172">
        <f>ROW()</f>
        <v>38</v>
      </c>
      <c r="B38" s="7" t="s">
        <v>20</v>
      </c>
      <c r="C38" s="8" t="s">
        <v>21</v>
      </c>
      <c r="D38" s="9">
        <f>'AMA Acquisition'!C30</f>
        <v>28527</v>
      </c>
      <c r="E38" s="9" t="e">
        <f>'AMA Acquisition'!#REF!</f>
        <v>#REF!</v>
      </c>
      <c r="F38" s="9" t="e">
        <f>'AMA Acquisition'!#REF!</f>
        <v>#REF!</v>
      </c>
      <c r="G38" s="9">
        <f>'AMA Acquisition'!C30</f>
        <v>28527</v>
      </c>
      <c r="H38" s="9">
        <f>'AMA Acquisition'!D30</f>
        <v>28546</v>
      </c>
      <c r="I38" s="9">
        <f>'AMA Acquisition'!E30</f>
        <v>28546</v>
      </c>
      <c r="J38" s="9">
        <f>'AMA Acquisition'!F30</f>
        <v>28546</v>
      </c>
      <c r="K38" s="9">
        <f>'AMA Acquisition'!G30</f>
        <v>28554</v>
      </c>
      <c r="L38" s="9">
        <f>'AMA Acquisition'!H30</f>
        <v>28560</v>
      </c>
      <c r="M38" s="9">
        <f>'AMA Acquisition'!I30</f>
        <v>28560</v>
      </c>
      <c r="N38" s="9">
        <f>'AMA Acquisition'!J30</f>
        <v>28562</v>
      </c>
      <c r="O38" s="9">
        <f>'AMA Acquisition'!K30</f>
        <v>28575</v>
      </c>
      <c r="P38" s="9">
        <f>'AMA Acquisition'!O30</f>
        <v>28575</v>
      </c>
      <c r="Q38" s="273">
        <f>'AMA Acquisition'!P30</f>
        <v>28560518</v>
      </c>
      <c r="R38" s="271">
        <v>0.0133</v>
      </c>
      <c r="S38" s="273">
        <f>'Deprec. Exp '!O30</f>
        <v>379726.87</v>
      </c>
      <c r="T38" s="9">
        <f>-'AMA Accum.Deprec'!P30</f>
        <v>-19203195</v>
      </c>
    </row>
    <row r="39" spans="1:20" s="11" customFormat="1" ht="12.75">
      <c r="A39" s="172">
        <f>ROW()</f>
        <v>39</v>
      </c>
      <c r="B39" s="7" t="s">
        <v>22</v>
      </c>
      <c r="C39" s="8" t="s">
        <v>23</v>
      </c>
      <c r="D39" s="9">
        <f>'AMA Acquisition'!C31</f>
        <v>127151</v>
      </c>
      <c r="E39" s="9" t="e">
        <f>'AMA Acquisition'!#REF!</f>
        <v>#REF!</v>
      </c>
      <c r="F39" s="9" t="e">
        <f>'AMA Acquisition'!#REF!</f>
        <v>#REF!</v>
      </c>
      <c r="G39" s="9">
        <f>'AMA Acquisition'!C31</f>
        <v>127151</v>
      </c>
      <c r="H39" s="9">
        <f>'AMA Acquisition'!D31</f>
        <v>125981</v>
      </c>
      <c r="I39" s="9">
        <f>'AMA Acquisition'!E31</f>
        <v>128098</v>
      </c>
      <c r="J39" s="9">
        <f>'AMA Acquisition'!F31</f>
        <v>128107</v>
      </c>
      <c r="K39" s="9">
        <f>'AMA Acquisition'!G31</f>
        <v>127403</v>
      </c>
      <c r="L39" s="9">
        <f>'AMA Acquisition'!H31</f>
        <v>126580</v>
      </c>
      <c r="M39" s="9">
        <f>'AMA Acquisition'!I31</f>
        <v>126764</v>
      </c>
      <c r="N39" s="9">
        <f>'AMA Acquisition'!J31</f>
        <v>128253</v>
      </c>
      <c r="O39" s="9">
        <f>'AMA Acquisition'!K31</f>
        <v>126756</v>
      </c>
      <c r="P39" s="9">
        <f>'AMA Acquisition'!O31</f>
        <v>127916</v>
      </c>
      <c r="Q39" s="273">
        <f>'AMA Acquisition'!P31</f>
        <v>127278293</v>
      </c>
      <c r="R39" s="271">
        <v>0.0144</v>
      </c>
      <c r="S39" s="273">
        <f>'Deprec. Exp '!O31</f>
        <v>1836477.7900000003</v>
      </c>
      <c r="T39" s="9">
        <f>-'AMA Accum.Deprec'!P31</f>
        <v>-84254011</v>
      </c>
    </row>
    <row r="40" spans="1:20" s="11" customFormat="1" ht="12.75">
      <c r="A40" s="172">
        <f>ROW()</f>
        <v>40</v>
      </c>
      <c r="B40" s="7" t="s">
        <v>24</v>
      </c>
      <c r="C40" s="8" t="s">
        <v>25</v>
      </c>
      <c r="D40" s="9">
        <f>'AMA Acquisition'!C32</f>
        <v>39395</v>
      </c>
      <c r="E40" s="9" t="e">
        <f>'AMA Acquisition'!#REF!</f>
        <v>#REF!</v>
      </c>
      <c r="F40" s="9" t="e">
        <f>'AMA Acquisition'!#REF!</f>
        <v>#REF!</v>
      </c>
      <c r="G40" s="9">
        <f>'AMA Acquisition'!C32</f>
        <v>39395</v>
      </c>
      <c r="H40" s="9">
        <f>'AMA Acquisition'!D32</f>
        <v>39486</v>
      </c>
      <c r="I40" s="9">
        <f>'AMA Acquisition'!E32</f>
        <v>39486</v>
      </c>
      <c r="J40" s="9">
        <f>'AMA Acquisition'!F32</f>
        <v>39486</v>
      </c>
      <c r="K40" s="9">
        <f>'AMA Acquisition'!G32</f>
        <v>39486</v>
      </c>
      <c r="L40" s="9">
        <f>'AMA Acquisition'!H32</f>
        <v>40306</v>
      </c>
      <c r="M40" s="9">
        <f>'AMA Acquisition'!I32</f>
        <v>40282</v>
      </c>
      <c r="N40" s="9">
        <f>'AMA Acquisition'!J32</f>
        <v>40297</v>
      </c>
      <c r="O40" s="9">
        <f>'AMA Acquisition'!K32</f>
        <v>41704</v>
      </c>
      <c r="P40" s="9">
        <f>'AMA Acquisition'!O32</f>
        <v>41704</v>
      </c>
      <c r="Q40" s="273">
        <f>'AMA Acquisition'!P32</f>
        <v>40516395</v>
      </c>
      <c r="R40" s="271">
        <v>0.0187</v>
      </c>
      <c r="S40" s="273">
        <f>'Deprec. Exp '!O32</f>
        <v>758279.4199999999</v>
      </c>
      <c r="T40" s="9">
        <f>-'AMA Accum.Deprec'!P32</f>
        <v>-18451357</v>
      </c>
    </row>
    <row r="41" spans="1:20" s="11" customFormat="1" ht="12.75">
      <c r="A41" s="172">
        <f>ROW()</f>
        <v>41</v>
      </c>
      <c r="B41" s="7" t="s">
        <v>26</v>
      </c>
      <c r="C41" s="8" t="s">
        <v>27</v>
      </c>
      <c r="D41" s="9">
        <f>'AMA Acquisition'!C33</f>
        <v>6358</v>
      </c>
      <c r="E41" s="9" t="e">
        <f>'AMA Acquisition'!#REF!</f>
        <v>#REF!</v>
      </c>
      <c r="F41" s="9" t="e">
        <f>'AMA Acquisition'!#REF!</f>
        <v>#REF!</v>
      </c>
      <c r="G41" s="9">
        <f>'AMA Acquisition'!C33</f>
        <v>6358</v>
      </c>
      <c r="H41" s="9">
        <f>'AMA Acquisition'!D33</f>
        <v>6358</v>
      </c>
      <c r="I41" s="9">
        <f>'AMA Acquisition'!E33</f>
        <v>6358</v>
      </c>
      <c r="J41" s="9">
        <f>'AMA Acquisition'!F33</f>
        <v>6358</v>
      </c>
      <c r="K41" s="9">
        <f>'AMA Acquisition'!G33</f>
        <v>6358</v>
      </c>
      <c r="L41" s="9">
        <f>'AMA Acquisition'!H33</f>
        <v>6358</v>
      </c>
      <c r="M41" s="9">
        <f>'AMA Acquisition'!I33</f>
        <v>6358</v>
      </c>
      <c r="N41" s="9">
        <f>'AMA Acquisition'!J33</f>
        <v>6383</v>
      </c>
      <c r="O41" s="9">
        <f>'AMA Acquisition'!K33</f>
        <v>6383</v>
      </c>
      <c r="P41" s="9">
        <f>'AMA Acquisition'!O33</f>
        <v>6383</v>
      </c>
      <c r="Q41" s="273">
        <f>'AMA Acquisition'!P33</f>
        <v>6369547</v>
      </c>
      <c r="R41" s="271">
        <v>0.0128</v>
      </c>
      <c r="S41" s="273">
        <f>'Deprec. Exp '!O33</f>
        <v>81543.24</v>
      </c>
      <c r="T41" s="9">
        <f>-'AMA Accum.Deprec'!P33</f>
        <v>-4018765</v>
      </c>
    </row>
    <row r="42" spans="1:20" s="11" customFormat="1" ht="12.75">
      <c r="A42" s="172">
        <f>ROW()</f>
        <v>42</v>
      </c>
      <c r="B42" s="7" t="s">
        <v>28</v>
      </c>
      <c r="C42" s="8" t="s">
        <v>29</v>
      </c>
      <c r="D42" s="9">
        <f>'AMA Acquisition'!C34</f>
        <v>763</v>
      </c>
      <c r="E42" s="9" t="e">
        <f>'AMA Acquisition'!#REF!</f>
        <v>#REF!</v>
      </c>
      <c r="F42" s="9" t="e">
        <f>'AMA Acquisition'!#REF!</f>
        <v>#REF!</v>
      </c>
      <c r="G42" s="9">
        <f>'AMA Acquisition'!C34</f>
        <v>763</v>
      </c>
      <c r="H42" s="9">
        <f>'AMA Acquisition'!D34</f>
        <v>767</v>
      </c>
      <c r="I42" s="9">
        <f>'AMA Acquisition'!E34</f>
        <v>767</v>
      </c>
      <c r="J42" s="9">
        <f>'AMA Acquisition'!F34</f>
        <v>767</v>
      </c>
      <c r="K42" s="9">
        <f>'AMA Acquisition'!G34</f>
        <v>767</v>
      </c>
      <c r="L42" s="9">
        <f>'AMA Acquisition'!H34</f>
        <v>770</v>
      </c>
      <c r="M42" s="9">
        <f>'AMA Acquisition'!I34</f>
        <v>770</v>
      </c>
      <c r="N42" s="9">
        <f>'AMA Acquisition'!J34</f>
        <v>770</v>
      </c>
      <c r="O42" s="9">
        <f>'AMA Acquisition'!K34</f>
        <v>770</v>
      </c>
      <c r="P42" s="9">
        <f>'AMA Acquisition'!O34</f>
        <v>770</v>
      </c>
      <c r="Q42" s="273">
        <f>'AMA Acquisition'!P34</f>
        <v>768745</v>
      </c>
      <c r="R42" s="271">
        <v>0.0201</v>
      </c>
      <c r="S42" s="273">
        <f>'Deprec. Exp '!O34</f>
        <v>15411.959999999995</v>
      </c>
      <c r="T42" s="9">
        <f>-'AMA Accum.Deprec'!P34</f>
        <v>-272770</v>
      </c>
    </row>
    <row r="43" spans="1:21" s="11" customFormat="1" ht="12.75">
      <c r="A43" s="172">
        <f>ROW()</f>
        <v>43</v>
      </c>
      <c r="B43" s="7"/>
      <c r="C43" s="8" t="s">
        <v>30</v>
      </c>
      <c r="D43" s="12">
        <f>SUM(D38:D42)</f>
        <v>202194</v>
      </c>
      <c r="E43" s="12" t="e">
        <f aca="true" t="shared" si="3" ref="E43:Q43">SUM(E38:E42)</f>
        <v>#REF!</v>
      </c>
      <c r="F43" s="12" t="e">
        <f t="shared" si="3"/>
        <v>#REF!</v>
      </c>
      <c r="G43" s="12">
        <f t="shared" si="3"/>
        <v>202194</v>
      </c>
      <c r="H43" s="12">
        <f t="shared" si="3"/>
        <v>201138</v>
      </c>
      <c r="I43" s="12">
        <f t="shared" si="3"/>
        <v>203255</v>
      </c>
      <c r="J43" s="12">
        <f t="shared" si="3"/>
        <v>203264</v>
      </c>
      <c r="K43" s="12">
        <f t="shared" si="3"/>
        <v>202568</v>
      </c>
      <c r="L43" s="12">
        <f t="shared" si="3"/>
        <v>202574</v>
      </c>
      <c r="M43" s="12">
        <f t="shared" si="3"/>
        <v>202734</v>
      </c>
      <c r="N43" s="12">
        <f t="shared" si="3"/>
        <v>204265</v>
      </c>
      <c r="O43" s="12">
        <f t="shared" si="3"/>
        <v>204188</v>
      </c>
      <c r="P43" s="12">
        <f t="shared" si="3"/>
        <v>205348</v>
      </c>
      <c r="Q43" s="12">
        <f t="shared" si="3"/>
        <v>203493498</v>
      </c>
      <c r="R43" s="270">
        <f>ROUND(+S43/Q43,4)</f>
        <v>0.0151</v>
      </c>
      <c r="S43" s="276">
        <f>SUM(S38:S42)</f>
        <v>3071439.2800000003</v>
      </c>
      <c r="T43" s="276">
        <f>SUM(T38:T42)</f>
        <v>-126200098</v>
      </c>
      <c r="U43" s="10"/>
    </row>
    <row r="44" spans="1:20" s="11" customFormat="1" ht="12.75">
      <c r="A44" s="172">
        <f>ROW()</f>
        <v>44</v>
      </c>
      <c r="B44" s="7"/>
      <c r="C44" s="8" t="s">
        <v>34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73"/>
      <c r="R44" s="268"/>
      <c r="S44" s="273"/>
      <c r="T44" s="10"/>
    </row>
    <row r="45" spans="1:20" s="11" customFormat="1" ht="12.75">
      <c r="A45" s="172">
        <f>ROW()</f>
        <v>45</v>
      </c>
      <c r="B45" s="7" t="s">
        <v>20</v>
      </c>
      <c r="C45" s="8" t="s">
        <v>21</v>
      </c>
      <c r="D45" s="9">
        <f>'AMA Acquisition'!C38</f>
        <v>26721</v>
      </c>
      <c r="E45" s="9" t="e">
        <f>'AMA Acquisition'!#REF!</f>
        <v>#REF!</v>
      </c>
      <c r="F45" s="9" t="e">
        <f>'AMA Acquisition'!#REF!</f>
        <v>#REF!</v>
      </c>
      <c r="G45" s="9">
        <f>'AMA Acquisition'!C38</f>
        <v>26721</v>
      </c>
      <c r="H45" s="9">
        <f>'AMA Acquisition'!D38</f>
        <v>26740</v>
      </c>
      <c r="I45" s="9">
        <f>'AMA Acquisition'!E38</f>
        <v>26740</v>
      </c>
      <c r="J45" s="9">
        <f>'AMA Acquisition'!F38</f>
        <v>26740</v>
      </c>
      <c r="K45" s="9">
        <f>'AMA Acquisition'!G38</f>
        <v>26748</v>
      </c>
      <c r="L45" s="9">
        <f>'AMA Acquisition'!H38</f>
        <v>26754</v>
      </c>
      <c r="M45" s="9">
        <f>'AMA Acquisition'!I38</f>
        <v>26754</v>
      </c>
      <c r="N45" s="9">
        <f>'AMA Acquisition'!J38</f>
        <v>26756</v>
      </c>
      <c r="O45" s="9">
        <f>'AMA Acquisition'!K38</f>
        <v>26769</v>
      </c>
      <c r="P45" s="9">
        <f>'AMA Acquisition'!O38</f>
        <v>26769</v>
      </c>
      <c r="Q45" s="273">
        <f>'AMA Acquisition'!P38</f>
        <v>26754610</v>
      </c>
      <c r="R45" s="271">
        <v>0.0142</v>
      </c>
      <c r="S45" s="273">
        <f>'Deprec. Exp '!O38</f>
        <v>379778.75000000006</v>
      </c>
      <c r="T45" s="277">
        <f>-'AMA Accum.Deprec'!P38</f>
        <v>-17040192</v>
      </c>
    </row>
    <row r="46" spans="1:20" s="11" customFormat="1" ht="12.75">
      <c r="A46" s="172">
        <f>ROW()</f>
        <v>46</v>
      </c>
      <c r="B46" s="7" t="s">
        <v>22</v>
      </c>
      <c r="C46" s="8" t="s">
        <v>23</v>
      </c>
      <c r="D46" s="9">
        <f>'AMA Acquisition'!C39</f>
        <v>113239</v>
      </c>
      <c r="E46" s="9" t="e">
        <f>'AMA Acquisition'!#REF!</f>
        <v>#REF!</v>
      </c>
      <c r="F46" s="9" t="e">
        <f>'AMA Acquisition'!#REF!</f>
        <v>#REF!</v>
      </c>
      <c r="G46" s="9">
        <f>'AMA Acquisition'!C39</f>
        <v>113239</v>
      </c>
      <c r="H46" s="9">
        <f>'AMA Acquisition'!D39</f>
        <v>113416</v>
      </c>
      <c r="I46" s="9">
        <f>'AMA Acquisition'!E39</f>
        <v>113416</v>
      </c>
      <c r="J46" s="9">
        <f>'AMA Acquisition'!F39</f>
        <v>113416</v>
      </c>
      <c r="K46" s="9">
        <f>'AMA Acquisition'!G39</f>
        <v>113828</v>
      </c>
      <c r="L46" s="9">
        <f>'AMA Acquisition'!H39</f>
        <v>113874</v>
      </c>
      <c r="M46" s="9">
        <f>'AMA Acquisition'!I39</f>
        <v>113947</v>
      </c>
      <c r="N46" s="9">
        <f>'AMA Acquisition'!J39</f>
        <v>114040</v>
      </c>
      <c r="O46" s="9">
        <f>'AMA Acquisition'!K39</f>
        <v>114141</v>
      </c>
      <c r="P46" s="9">
        <f>'AMA Acquisition'!O39</f>
        <v>114141</v>
      </c>
      <c r="Q46" s="273">
        <f>'AMA Acquisition'!P39</f>
        <v>113849136</v>
      </c>
      <c r="R46" s="271">
        <v>0.0164</v>
      </c>
      <c r="S46" s="273">
        <f>'Deprec. Exp '!O39</f>
        <v>1864517.43</v>
      </c>
      <c r="T46" s="277">
        <f>-'AMA Accum.Deprec'!P39</f>
        <v>-66673143</v>
      </c>
    </row>
    <row r="47" spans="1:20" s="11" customFormat="1" ht="12.75">
      <c r="A47" s="172">
        <f>ROW()</f>
        <v>47</v>
      </c>
      <c r="B47" s="7" t="s">
        <v>24</v>
      </c>
      <c r="C47" s="8" t="s">
        <v>25</v>
      </c>
      <c r="D47" s="9">
        <f>'AMA Acquisition'!C40</f>
        <v>39588</v>
      </c>
      <c r="E47" s="9" t="e">
        <f>'AMA Acquisition'!#REF!</f>
        <v>#REF!</v>
      </c>
      <c r="F47" s="9" t="e">
        <f>'AMA Acquisition'!#REF!</f>
        <v>#REF!</v>
      </c>
      <c r="G47" s="9">
        <f>'AMA Acquisition'!C40</f>
        <v>39588</v>
      </c>
      <c r="H47" s="9">
        <f>'AMA Acquisition'!D40</f>
        <v>40426</v>
      </c>
      <c r="I47" s="9">
        <f>'AMA Acquisition'!E40</f>
        <v>40426</v>
      </c>
      <c r="J47" s="9">
        <f>'AMA Acquisition'!F40</f>
        <v>40426</v>
      </c>
      <c r="K47" s="9">
        <f>'AMA Acquisition'!G40</f>
        <v>40864</v>
      </c>
      <c r="L47" s="9">
        <f>'AMA Acquisition'!H40</f>
        <v>40811</v>
      </c>
      <c r="M47" s="9">
        <f>'AMA Acquisition'!I40</f>
        <v>40812</v>
      </c>
      <c r="N47" s="9">
        <f>'AMA Acquisition'!J40</f>
        <v>40825</v>
      </c>
      <c r="O47" s="9">
        <f>'AMA Acquisition'!K40</f>
        <v>40825</v>
      </c>
      <c r="P47" s="9">
        <f>'AMA Acquisition'!O40</f>
        <v>40825</v>
      </c>
      <c r="Q47" s="273">
        <f>'AMA Acquisition'!P40</f>
        <v>40674578</v>
      </c>
      <c r="R47" s="271">
        <v>0.0192</v>
      </c>
      <c r="S47" s="273">
        <f>'Deprec. Exp '!O40</f>
        <v>771961.89</v>
      </c>
      <c r="T47" s="277">
        <f>-'AMA Accum.Deprec'!P40</f>
        <v>-17832098</v>
      </c>
    </row>
    <row r="48" spans="1:20" s="11" customFormat="1" ht="12.75">
      <c r="A48" s="172">
        <f>ROW()</f>
        <v>48</v>
      </c>
      <c r="B48" s="7" t="s">
        <v>26</v>
      </c>
      <c r="C48" s="8" t="s">
        <v>27</v>
      </c>
      <c r="D48" s="9">
        <f>'AMA Acquisition'!C41</f>
        <v>5660</v>
      </c>
      <c r="E48" s="9" t="e">
        <f>'AMA Acquisition'!#REF!</f>
        <v>#REF!</v>
      </c>
      <c r="F48" s="9" t="e">
        <f>'AMA Acquisition'!#REF!</f>
        <v>#REF!</v>
      </c>
      <c r="G48" s="9">
        <f>'AMA Acquisition'!C41</f>
        <v>5660</v>
      </c>
      <c r="H48" s="9">
        <f>'AMA Acquisition'!D41</f>
        <v>5660</v>
      </c>
      <c r="I48" s="9">
        <f>'AMA Acquisition'!E41</f>
        <v>5660</v>
      </c>
      <c r="J48" s="9">
        <f>'AMA Acquisition'!F41</f>
        <v>5660</v>
      </c>
      <c r="K48" s="9">
        <f>'AMA Acquisition'!G41</f>
        <v>5660</v>
      </c>
      <c r="L48" s="9">
        <f>'AMA Acquisition'!H41</f>
        <v>5660</v>
      </c>
      <c r="M48" s="9">
        <f>'AMA Acquisition'!I41</f>
        <v>5660</v>
      </c>
      <c r="N48" s="9">
        <f>'AMA Acquisition'!J41</f>
        <v>5660</v>
      </c>
      <c r="O48" s="9">
        <f>'AMA Acquisition'!K41</f>
        <v>5660</v>
      </c>
      <c r="P48" s="9">
        <f>'AMA Acquisition'!O41</f>
        <v>5660</v>
      </c>
      <c r="Q48" s="273">
        <f>'AMA Acquisition'!P41</f>
        <v>5660408</v>
      </c>
      <c r="R48" s="271">
        <v>0.014</v>
      </c>
      <c r="S48" s="273">
        <f>'Deprec. Exp '!O41</f>
        <v>79245.71999999999</v>
      </c>
      <c r="T48" s="277">
        <f>-'AMA Accum.Deprec'!P41</f>
        <v>-3324241</v>
      </c>
    </row>
    <row r="49" spans="1:20" s="11" customFormat="1" ht="12.75">
      <c r="A49" s="172">
        <f>ROW()</f>
        <v>49</v>
      </c>
      <c r="B49" s="7" t="s">
        <v>28</v>
      </c>
      <c r="C49" s="8" t="s">
        <v>29</v>
      </c>
      <c r="D49" s="9">
        <f>'AMA Acquisition'!C42</f>
        <v>891</v>
      </c>
      <c r="E49" s="9" t="e">
        <f>'AMA Acquisition'!#REF!</f>
        <v>#REF!</v>
      </c>
      <c r="F49" s="9" t="e">
        <f>'AMA Acquisition'!#REF!</f>
        <v>#REF!</v>
      </c>
      <c r="G49" s="9">
        <f>'AMA Acquisition'!C42</f>
        <v>891</v>
      </c>
      <c r="H49" s="9">
        <f>'AMA Acquisition'!D42</f>
        <v>894</v>
      </c>
      <c r="I49" s="9">
        <f>'AMA Acquisition'!E42</f>
        <v>894</v>
      </c>
      <c r="J49" s="9">
        <f>'AMA Acquisition'!F42</f>
        <v>894</v>
      </c>
      <c r="K49" s="9">
        <f>'AMA Acquisition'!G42</f>
        <v>895</v>
      </c>
      <c r="L49" s="9">
        <f>'AMA Acquisition'!H42</f>
        <v>897</v>
      </c>
      <c r="M49" s="9">
        <f>'AMA Acquisition'!I42</f>
        <v>897</v>
      </c>
      <c r="N49" s="9">
        <f>'AMA Acquisition'!J42</f>
        <v>898</v>
      </c>
      <c r="O49" s="9">
        <f>'AMA Acquisition'!K42</f>
        <v>898</v>
      </c>
      <c r="P49" s="9">
        <f>'AMA Acquisition'!O42</f>
        <v>898</v>
      </c>
      <c r="Q49" s="273">
        <f>'AMA Acquisition'!P42</f>
        <v>896213</v>
      </c>
      <c r="R49" s="271">
        <v>0.0193</v>
      </c>
      <c r="S49" s="273">
        <f>'Deprec. Exp '!O42</f>
        <v>17258.690000000002</v>
      </c>
      <c r="T49" s="277">
        <f>-'AMA Accum.Deprec'!P42</f>
        <v>-309205</v>
      </c>
    </row>
    <row r="50" spans="1:21" s="11" customFormat="1" ht="12.75">
      <c r="A50" s="172">
        <f>ROW()</f>
        <v>50</v>
      </c>
      <c r="B50" s="7"/>
      <c r="C50" s="8" t="s">
        <v>30</v>
      </c>
      <c r="D50" s="12">
        <f>SUM(D45:D49)</f>
        <v>186099</v>
      </c>
      <c r="E50" s="12" t="e">
        <f aca="true" t="shared" si="4" ref="E50:Q50">SUM(E45:E49)</f>
        <v>#REF!</v>
      </c>
      <c r="F50" s="12" t="e">
        <f t="shared" si="4"/>
        <v>#REF!</v>
      </c>
      <c r="G50" s="12">
        <f t="shared" si="4"/>
        <v>186099</v>
      </c>
      <c r="H50" s="12">
        <f t="shared" si="4"/>
        <v>187136</v>
      </c>
      <c r="I50" s="12">
        <f t="shared" si="4"/>
        <v>187136</v>
      </c>
      <c r="J50" s="12">
        <f t="shared" si="4"/>
        <v>187136</v>
      </c>
      <c r="K50" s="12">
        <f t="shared" si="4"/>
        <v>187995</v>
      </c>
      <c r="L50" s="12">
        <f t="shared" si="4"/>
        <v>187996</v>
      </c>
      <c r="M50" s="12">
        <f t="shared" si="4"/>
        <v>188070</v>
      </c>
      <c r="N50" s="12">
        <f t="shared" si="4"/>
        <v>188179</v>
      </c>
      <c r="O50" s="12">
        <f t="shared" si="4"/>
        <v>188293</v>
      </c>
      <c r="P50" s="12">
        <f t="shared" si="4"/>
        <v>188293</v>
      </c>
      <c r="Q50" s="12">
        <f t="shared" si="4"/>
        <v>187834945</v>
      </c>
      <c r="R50" s="270">
        <f>ROUND(+S50/Q50,4)</f>
        <v>0.0166</v>
      </c>
      <c r="S50" s="276">
        <f>SUM(S45:S49)</f>
        <v>3112762.4800000004</v>
      </c>
      <c r="T50" s="276">
        <f>SUM(T45:T49)</f>
        <v>-105178879</v>
      </c>
      <c r="U50" s="10"/>
    </row>
    <row r="51" spans="1:20" s="11" customFormat="1" ht="12.75">
      <c r="A51" s="172">
        <f>ROW()</f>
        <v>51</v>
      </c>
      <c r="B51" s="7"/>
      <c r="C51" s="8" t="s">
        <v>35</v>
      </c>
      <c r="D51" s="9"/>
      <c r="E51" s="9" t="s">
        <v>36</v>
      </c>
      <c r="F51" s="9" t="s">
        <v>36</v>
      </c>
      <c r="G51" s="9" t="s">
        <v>36</v>
      </c>
      <c r="H51" s="9" t="s">
        <v>36</v>
      </c>
      <c r="I51" s="9" t="s">
        <v>36</v>
      </c>
      <c r="J51" s="9" t="s">
        <v>36</v>
      </c>
      <c r="K51" s="9" t="s">
        <v>36</v>
      </c>
      <c r="L51" s="9" t="s">
        <v>36</v>
      </c>
      <c r="M51" s="9"/>
      <c r="N51" s="9"/>
      <c r="O51" s="9"/>
      <c r="P51" s="9"/>
      <c r="Q51" s="273"/>
      <c r="R51" s="268"/>
      <c r="S51" s="273"/>
      <c r="T51" s="10"/>
    </row>
    <row r="52" spans="1:20" s="11" customFormat="1" ht="12.75">
      <c r="A52" s="172">
        <f>ROW()</f>
        <v>52</v>
      </c>
      <c r="B52" s="7" t="s">
        <v>20</v>
      </c>
      <c r="C52" s="8" t="s">
        <v>21</v>
      </c>
      <c r="D52" s="9">
        <f>'AMA Acquisition'!C46</f>
        <v>70515</v>
      </c>
      <c r="E52" s="9" t="e">
        <f>'AMA Acquisition'!#REF!</f>
        <v>#REF!</v>
      </c>
      <c r="F52" s="9" t="e">
        <f>'AMA Acquisition'!#REF!</f>
        <v>#REF!</v>
      </c>
      <c r="G52" s="9">
        <f>'AMA Acquisition'!C46</f>
        <v>70515</v>
      </c>
      <c r="H52" s="9">
        <f>'AMA Acquisition'!D46</f>
        <v>70515</v>
      </c>
      <c r="I52" s="9">
        <f>'AMA Acquisition'!E46</f>
        <v>70515</v>
      </c>
      <c r="J52" s="9">
        <f>'AMA Acquisition'!F46</f>
        <v>70515</v>
      </c>
      <c r="K52" s="9">
        <f>'AMA Acquisition'!G46</f>
        <v>70515</v>
      </c>
      <c r="L52" s="9">
        <f>'AMA Acquisition'!H46</f>
        <v>70515</v>
      </c>
      <c r="M52" s="9">
        <f>'AMA Acquisition'!I46</f>
        <v>70515</v>
      </c>
      <c r="N52" s="9">
        <f>'AMA Acquisition'!J46</f>
        <v>70515</v>
      </c>
      <c r="O52" s="9">
        <f>'AMA Acquisition'!K46</f>
        <v>70515</v>
      </c>
      <c r="P52" s="9">
        <f>'AMA Acquisition'!O46</f>
        <v>70515</v>
      </c>
      <c r="Q52" s="273">
        <f>'AMA Acquisition'!P46</f>
        <v>70514806</v>
      </c>
      <c r="R52" s="271">
        <v>0.0131</v>
      </c>
      <c r="S52" s="273">
        <f>'Deprec. Exp '!O46</f>
        <v>861460.9899999999</v>
      </c>
      <c r="T52" s="9">
        <f>-'AMA Accum.Deprec'!P46</f>
        <v>-47724478</v>
      </c>
    </row>
    <row r="53" spans="1:20" s="11" customFormat="1" ht="12.75">
      <c r="A53" s="172">
        <f>ROW()</f>
        <v>53</v>
      </c>
      <c r="B53" s="7" t="s">
        <v>22</v>
      </c>
      <c r="C53" s="8" t="s">
        <v>23</v>
      </c>
      <c r="D53" s="9">
        <f>'AMA Acquisition'!C47</f>
        <v>16957</v>
      </c>
      <c r="E53" s="9" t="e">
        <f>'AMA Acquisition'!#REF!</f>
        <v>#REF!</v>
      </c>
      <c r="F53" s="9" t="e">
        <f>'AMA Acquisition'!#REF!</f>
        <v>#REF!</v>
      </c>
      <c r="G53" s="9">
        <f>'AMA Acquisition'!C47</f>
        <v>16957</v>
      </c>
      <c r="H53" s="9">
        <f>'AMA Acquisition'!D47</f>
        <v>16957</v>
      </c>
      <c r="I53" s="9">
        <f>'AMA Acquisition'!E47</f>
        <v>16957</v>
      </c>
      <c r="J53" s="9">
        <f>'AMA Acquisition'!F47</f>
        <v>16957</v>
      </c>
      <c r="K53" s="9">
        <f>'AMA Acquisition'!G47</f>
        <v>16957</v>
      </c>
      <c r="L53" s="9">
        <f>'AMA Acquisition'!H47</f>
        <v>16957</v>
      </c>
      <c r="M53" s="9">
        <f>'AMA Acquisition'!I47</f>
        <v>16957</v>
      </c>
      <c r="N53" s="9">
        <f>'AMA Acquisition'!J47</f>
        <v>16957</v>
      </c>
      <c r="O53" s="9">
        <f>'AMA Acquisition'!K47</f>
        <v>16957</v>
      </c>
      <c r="P53" s="9">
        <f>'AMA Acquisition'!O47</f>
        <v>16957</v>
      </c>
      <c r="Q53" s="273">
        <f>'AMA Acquisition'!P47</f>
        <v>16957167</v>
      </c>
      <c r="R53" s="271">
        <v>0.0149</v>
      </c>
      <c r="S53" s="273">
        <f>'Deprec. Exp '!O47</f>
        <v>252661.79999999996</v>
      </c>
      <c r="T53" s="9">
        <f>-'AMA Accum.Deprec'!P47</f>
        <v>-10318676</v>
      </c>
    </row>
    <row r="54" spans="1:20" s="11" customFormat="1" ht="12.75">
      <c r="A54" s="172">
        <f>ROW()</f>
        <v>54</v>
      </c>
      <c r="B54" s="7" t="s">
        <v>24</v>
      </c>
      <c r="C54" s="8" t="s">
        <v>25</v>
      </c>
      <c r="D54" s="9">
        <f>'AMA Acquisition'!C48</f>
        <v>11</v>
      </c>
      <c r="E54" s="9" t="e">
        <f>'AMA Acquisition'!#REF!</f>
        <v>#REF!</v>
      </c>
      <c r="F54" s="9" t="e">
        <f>'AMA Acquisition'!#REF!</f>
        <v>#REF!</v>
      </c>
      <c r="G54" s="9">
        <f>'AMA Acquisition'!C48</f>
        <v>11</v>
      </c>
      <c r="H54" s="9">
        <f>'AMA Acquisition'!D48</f>
        <v>11</v>
      </c>
      <c r="I54" s="9">
        <f>'AMA Acquisition'!E48</f>
        <v>11</v>
      </c>
      <c r="J54" s="9">
        <f>'AMA Acquisition'!F48</f>
        <v>11</v>
      </c>
      <c r="K54" s="9">
        <f>'AMA Acquisition'!G48</f>
        <v>11</v>
      </c>
      <c r="L54" s="9">
        <f>'AMA Acquisition'!H48</f>
        <v>11</v>
      </c>
      <c r="M54" s="9">
        <f>'AMA Acquisition'!I48</f>
        <v>11</v>
      </c>
      <c r="N54" s="9">
        <f>'AMA Acquisition'!J48</f>
        <v>11</v>
      </c>
      <c r="O54" s="9">
        <f>'AMA Acquisition'!K48</f>
        <v>11</v>
      </c>
      <c r="P54" s="9">
        <f>'AMA Acquisition'!O48</f>
        <v>11</v>
      </c>
      <c r="Q54" s="273">
        <f>'AMA Acquisition'!P48</f>
        <v>10515</v>
      </c>
      <c r="R54" s="271">
        <v>0.2655</v>
      </c>
      <c r="S54" s="273">
        <f>'Deprec. Exp '!O48</f>
        <v>2791.8000000000006</v>
      </c>
      <c r="T54" s="9">
        <f>-'AMA Accum.Deprec'!P48</f>
        <v>106861</v>
      </c>
    </row>
    <row r="55" spans="1:20" s="11" customFormat="1" ht="12.75">
      <c r="A55" s="172">
        <f>ROW()</f>
        <v>55</v>
      </c>
      <c r="B55" s="7" t="s">
        <v>26</v>
      </c>
      <c r="C55" s="8" t="s">
        <v>27</v>
      </c>
      <c r="D55" s="9">
        <f>'AMA Acquisition'!C49</f>
        <v>7645</v>
      </c>
      <c r="E55" s="9" t="e">
        <f>'AMA Acquisition'!#REF!</f>
        <v>#REF!</v>
      </c>
      <c r="F55" s="9" t="e">
        <f>'AMA Acquisition'!#REF!</f>
        <v>#REF!</v>
      </c>
      <c r="G55" s="9">
        <f>'AMA Acquisition'!C49</f>
        <v>7645</v>
      </c>
      <c r="H55" s="9">
        <f>'AMA Acquisition'!D49</f>
        <v>7645</v>
      </c>
      <c r="I55" s="9">
        <f>'AMA Acquisition'!E49</f>
        <v>7645</v>
      </c>
      <c r="J55" s="9">
        <f>'AMA Acquisition'!F49</f>
        <v>7645</v>
      </c>
      <c r="K55" s="9">
        <f>'AMA Acquisition'!G49</f>
        <v>7645</v>
      </c>
      <c r="L55" s="9">
        <f>'AMA Acquisition'!H49</f>
        <v>7645</v>
      </c>
      <c r="M55" s="9">
        <f>'AMA Acquisition'!I49</f>
        <v>7645</v>
      </c>
      <c r="N55" s="9">
        <f>'AMA Acquisition'!J49</f>
        <v>7645</v>
      </c>
      <c r="O55" s="9">
        <f>'AMA Acquisition'!K49</f>
        <v>7645</v>
      </c>
      <c r="P55" s="9">
        <f>'AMA Acquisition'!O49</f>
        <v>7645</v>
      </c>
      <c r="Q55" s="273">
        <f>'AMA Acquisition'!P49</f>
        <v>7645315</v>
      </c>
      <c r="R55" s="271">
        <v>0.0128</v>
      </c>
      <c r="S55" s="273">
        <f>'Deprec. Exp '!O49</f>
        <v>97860</v>
      </c>
      <c r="T55" s="9">
        <f>-'AMA Accum.Deprec'!P49</f>
        <v>-4782271</v>
      </c>
    </row>
    <row r="56" spans="1:20" s="11" customFormat="1" ht="12.75">
      <c r="A56" s="172">
        <f>ROW()</f>
        <v>56</v>
      </c>
      <c r="B56" s="7" t="s">
        <v>28</v>
      </c>
      <c r="C56" s="8" t="s">
        <v>29</v>
      </c>
      <c r="D56" s="9">
        <f>'AMA Acquisition'!C50</f>
        <v>4503</v>
      </c>
      <c r="E56" s="9" t="e">
        <f>'AMA Acquisition'!#REF!</f>
        <v>#REF!</v>
      </c>
      <c r="F56" s="9" t="e">
        <f>'AMA Acquisition'!#REF!</f>
        <v>#REF!</v>
      </c>
      <c r="G56" s="9">
        <f>'AMA Acquisition'!C50</f>
        <v>4503</v>
      </c>
      <c r="H56" s="9">
        <f>'AMA Acquisition'!D50</f>
        <v>4503</v>
      </c>
      <c r="I56" s="9">
        <f>'AMA Acquisition'!E50</f>
        <v>4503</v>
      </c>
      <c r="J56" s="9">
        <f>'AMA Acquisition'!F50</f>
        <v>4503</v>
      </c>
      <c r="K56" s="9">
        <f>'AMA Acquisition'!G50</f>
        <v>4503</v>
      </c>
      <c r="L56" s="9">
        <f>'AMA Acquisition'!H50</f>
        <v>4503</v>
      </c>
      <c r="M56" s="9">
        <f>'AMA Acquisition'!I50</f>
        <v>4503</v>
      </c>
      <c r="N56" s="9">
        <f>'AMA Acquisition'!J50</f>
        <v>4503</v>
      </c>
      <c r="O56" s="9">
        <f>'AMA Acquisition'!K50</f>
        <v>4503</v>
      </c>
      <c r="P56" s="9">
        <f>'AMA Acquisition'!O50</f>
        <v>4503</v>
      </c>
      <c r="Q56" s="273">
        <f>'AMA Acquisition'!P50</f>
        <v>4503330</v>
      </c>
      <c r="R56" s="271">
        <v>0.0163</v>
      </c>
      <c r="S56" s="273">
        <f>'Deprec. Exp '!O50</f>
        <v>73404.24000000002</v>
      </c>
      <c r="T56" s="9">
        <f>-'AMA Accum.Deprec'!P50</f>
        <v>-2515969</v>
      </c>
    </row>
    <row r="57" spans="1:20" s="11" customFormat="1" ht="12.75">
      <c r="A57" s="172">
        <f>ROW()</f>
        <v>57</v>
      </c>
      <c r="B57" s="7" t="s">
        <v>49</v>
      </c>
      <c r="C57" s="8" t="s">
        <v>96</v>
      </c>
      <c r="D57" s="9">
        <f>'AMA Acquisition'!C51</f>
        <v>334</v>
      </c>
      <c r="E57" s="9" t="e">
        <f>'AMA Acquisition'!#REF!</f>
        <v>#REF!</v>
      </c>
      <c r="F57" s="9" t="e">
        <f>'AMA Acquisition'!#REF!</f>
        <v>#REF!</v>
      </c>
      <c r="G57" s="9">
        <f>'AMA Acquisition'!C51</f>
        <v>334</v>
      </c>
      <c r="H57" s="9">
        <f>'AMA Acquisition'!D51</f>
        <v>334</v>
      </c>
      <c r="I57" s="9">
        <f>'AMA Acquisition'!E51</f>
        <v>334</v>
      </c>
      <c r="J57" s="9">
        <f>'AMA Acquisition'!F51</f>
        <v>334</v>
      </c>
      <c r="K57" s="9">
        <f>'AMA Acquisition'!G51</f>
        <v>334</v>
      </c>
      <c r="L57" s="9">
        <f>'AMA Acquisition'!H51</f>
        <v>334</v>
      </c>
      <c r="M57" s="9">
        <f>'AMA Acquisition'!I51</f>
        <v>334</v>
      </c>
      <c r="N57" s="9">
        <f>'AMA Acquisition'!J51</f>
        <v>334</v>
      </c>
      <c r="O57" s="9">
        <f>'AMA Acquisition'!K51</f>
        <v>334</v>
      </c>
      <c r="P57" s="9">
        <f>'AMA Acquisition'!O51</f>
        <v>334</v>
      </c>
      <c r="Q57" s="273">
        <f>'AMA Acquisition'!P51</f>
        <v>333978</v>
      </c>
      <c r="R57" s="271">
        <v>0</v>
      </c>
      <c r="S57" s="273">
        <f>'Deprec. Exp '!O51</f>
        <v>5013.4800000000005</v>
      </c>
      <c r="T57" s="9">
        <f>-'AMA Accum.Deprec'!P51</f>
        <v>-236566.03</v>
      </c>
    </row>
    <row r="58" spans="1:21" s="11" customFormat="1" ht="12.75">
      <c r="A58" s="172">
        <f>ROW()</f>
        <v>58</v>
      </c>
      <c r="B58" s="7"/>
      <c r="C58" s="8" t="s">
        <v>30</v>
      </c>
      <c r="D58" s="12">
        <f>SUM(D52:D57)</f>
        <v>99965</v>
      </c>
      <c r="E58" s="12" t="e">
        <f aca="true" t="shared" si="5" ref="E58:Q58">SUM(E52:E57)</f>
        <v>#REF!</v>
      </c>
      <c r="F58" s="12" t="e">
        <f t="shared" si="5"/>
        <v>#REF!</v>
      </c>
      <c r="G58" s="12">
        <f t="shared" si="5"/>
        <v>99965</v>
      </c>
      <c r="H58" s="12">
        <f t="shared" si="5"/>
        <v>99965</v>
      </c>
      <c r="I58" s="12">
        <f t="shared" si="5"/>
        <v>99965</v>
      </c>
      <c r="J58" s="12">
        <f t="shared" si="5"/>
        <v>99965</v>
      </c>
      <c r="K58" s="12">
        <f t="shared" si="5"/>
        <v>99965</v>
      </c>
      <c r="L58" s="12">
        <f t="shared" si="5"/>
        <v>99965</v>
      </c>
      <c r="M58" s="12">
        <f t="shared" si="5"/>
        <v>99965</v>
      </c>
      <c r="N58" s="12">
        <f t="shared" si="5"/>
        <v>99965</v>
      </c>
      <c r="O58" s="12">
        <f t="shared" si="5"/>
        <v>99965</v>
      </c>
      <c r="P58" s="12">
        <f t="shared" si="5"/>
        <v>99965</v>
      </c>
      <c r="Q58" s="12">
        <f t="shared" si="5"/>
        <v>99965111</v>
      </c>
      <c r="R58" s="270">
        <f>ROUND(+S58/Q58,4)</f>
        <v>0.0129</v>
      </c>
      <c r="S58" s="276">
        <f>SUM(S52:S57)</f>
        <v>1293192.3099999998</v>
      </c>
      <c r="T58" s="276">
        <f>SUM(T52:T57)</f>
        <v>-65471099.03</v>
      </c>
      <c r="U58" s="10"/>
    </row>
    <row r="59" spans="1:20" s="11" customFormat="1" ht="12.75">
      <c r="A59" s="172">
        <f>ROW()</f>
        <v>59</v>
      </c>
      <c r="B59" s="7"/>
      <c r="C59" s="8" t="s">
        <v>37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73"/>
      <c r="R59" s="272"/>
      <c r="S59" s="273"/>
      <c r="T59" s="10"/>
    </row>
    <row r="60" spans="1:20" s="11" customFormat="1" ht="12.75">
      <c r="A60" s="172">
        <f>ROW()</f>
        <v>60</v>
      </c>
      <c r="B60" s="7" t="s">
        <v>28</v>
      </c>
      <c r="C60" s="8" t="s">
        <v>38</v>
      </c>
      <c r="D60" s="9">
        <f>'AMA Acquisition'!C55</f>
        <v>252</v>
      </c>
      <c r="E60" s="9" t="e">
        <f>'AMA Acquisition'!#REF!</f>
        <v>#REF!</v>
      </c>
      <c r="F60" s="9" t="e">
        <f>'AMA Acquisition'!#REF!</f>
        <v>#REF!</v>
      </c>
      <c r="G60" s="9">
        <f>'AMA Acquisition'!C55</f>
        <v>252</v>
      </c>
      <c r="H60" s="9">
        <f>'AMA Acquisition'!D55</f>
        <v>252</v>
      </c>
      <c r="I60" s="9">
        <f>'AMA Acquisition'!E55</f>
        <v>252</v>
      </c>
      <c r="J60" s="9">
        <f>'AMA Acquisition'!F55</f>
        <v>252</v>
      </c>
      <c r="K60" s="9">
        <f>'AMA Acquisition'!G55</f>
        <v>252</v>
      </c>
      <c r="L60" s="9">
        <f>'AMA Acquisition'!H55</f>
        <v>252</v>
      </c>
      <c r="M60" s="9">
        <f>'AMA Acquisition'!I55</f>
        <v>252</v>
      </c>
      <c r="N60" s="9">
        <f>'AMA Acquisition'!J55</f>
        <v>252</v>
      </c>
      <c r="O60" s="9">
        <f>'AMA Acquisition'!K55</f>
        <v>252</v>
      </c>
      <c r="P60" s="9">
        <f>'AMA Acquisition'!O55</f>
        <v>252</v>
      </c>
      <c r="Q60" s="273">
        <f>'AMA Acquisition'!P55</f>
        <v>251534</v>
      </c>
      <c r="R60" s="268">
        <v>0.0138</v>
      </c>
      <c r="S60" s="273">
        <f>'Deprec. Exp '!O55</f>
        <v>3471.120000000001</v>
      </c>
      <c r="T60" s="9">
        <f>-'AMA Accum.Deprec'!P55</f>
        <v>-173333</v>
      </c>
    </row>
    <row r="61" spans="1:21" s="11" customFormat="1" ht="12.75">
      <c r="A61" s="172">
        <f>ROW()</f>
        <v>61</v>
      </c>
      <c r="B61" s="7"/>
      <c r="C61" s="8" t="s">
        <v>30</v>
      </c>
      <c r="D61" s="12">
        <f>SUM(D60)</f>
        <v>252</v>
      </c>
      <c r="E61" s="12" t="e">
        <f aca="true" t="shared" si="6" ref="E61:Q61">SUM(E60)</f>
        <v>#REF!</v>
      </c>
      <c r="F61" s="12" t="e">
        <f t="shared" si="6"/>
        <v>#REF!</v>
      </c>
      <c r="G61" s="12">
        <f t="shared" si="6"/>
        <v>252</v>
      </c>
      <c r="H61" s="12">
        <f t="shared" si="6"/>
        <v>252</v>
      </c>
      <c r="I61" s="12">
        <f t="shared" si="6"/>
        <v>252</v>
      </c>
      <c r="J61" s="12">
        <f t="shared" si="6"/>
        <v>252</v>
      </c>
      <c r="K61" s="12">
        <f t="shared" si="6"/>
        <v>252</v>
      </c>
      <c r="L61" s="12">
        <f t="shared" si="6"/>
        <v>252</v>
      </c>
      <c r="M61" s="12">
        <f t="shared" si="6"/>
        <v>252</v>
      </c>
      <c r="N61" s="12">
        <f t="shared" si="6"/>
        <v>252</v>
      </c>
      <c r="O61" s="12">
        <f t="shared" si="6"/>
        <v>252</v>
      </c>
      <c r="P61" s="12">
        <f t="shared" si="6"/>
        <v>252</v>
      </c>
      <c r="Q61" s="12">
        <f t="shared" si="6"/>
        <v>251534</v>
      </c>
      <c r="R61" s="270">
        <f>ROUND(+S61/Q61,4)</f>
        <v>0.0138</v>
      </c>
      <c r="S61" s="276">
        <f>SUM(S60:S60)</f>
        <v>3471.120000000001</v>
      </c>
      <c r="T61" s="12">
        <f>SUM(T60)</f>
        <v>-173333</v>
      </c>
      <c r="U61" s="10"/>
    </row>
    <row r="62" spans="1:20" s="11" customFormat="1" ht="12.75">
      <c r="A62" s="172">
        <f>ROW()</f>
        <v>62</v>
      </c>
      <c r="B62" s="7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268"/>
      <c r="S62" s="273"/>
      <c r="T62" s="9"/>
    </row>
    <row r="63" spans="1:21" s="11" customFormat="1" ht="12.75">
      <c r="A63" s="172">
        <f>ROW()</f>
        <v>63</v>
      </c>
      <c r="B63" s="16" t="s">
        <v>101</v>
      </c>
      <c r="C63" s="8"/>
      <c r="D63" s="9">
        <f>D21+D28+D36+D43+D50+D58+D61</f>
        <v>743242</v>
      </c>
      <c r="E63" s="9" t="e">
        <f aca="true" t="shared" si="7" ref="E63:S63">E21+E28+E36+E43+E50+E58+E61</f>
        <v>#REF!</v>
      </c>
      <c r="F63" s="9" t="e">
        <f t="shared" si="7"/>
        <v>#REF!</v>
      </c>
      <c r="G63" s="9">
        <f t="shared" si="7"/>
        <v>743242</v>
      </c>
      <c r="H63" s="9">
        <f t="shared" si="7"/>
        <v>743196</v>
      </c>
      <c r="I63" s="9">
        <f t="shared" si="7"/>
        <v>747583</v>
      </c>
      <c r="J63" s="9">
        <f t="shared" si="7"/>
        <v>747987</v>
      </c>
      <c r="K63" s="9">
        <f t="shared" si="7"/>
        <v>749272</v>
      </c>
      <c r="L63" s="9">
        <f t="shared" si="7"/>
        <v>749294</v>
      </c>
      <c r="M63" s="9">
        <f t="shared" si="7"/>
        <v>750295</v>
      </c>
      <c r="N63" s="9">
        <f t="shared" si="7"/>
        <v>752457</v>
      </c>
      <c r="O63" s="9">
        <f t="shared" si="7"/>
        <v>752588</v>
      </c>
      <c r="P63" s="9">
        <f t="shared" si="7"/>
        <v>756208</v>
      </c>
      <c r="Q63" s="9">
        <f t="shared" si="7"/>
        <v>750357438</v>
      </c>
      <c r="R63" s="268">
        <f>S63/Q63</f>
        <v>0.01583561371987093</v>
      </c>
      <c r="S63" s="9">
        <f t="shared" si="7"/>
        <v>11882370.54</v>
      </c>
      <c r="T63" s="9">
        <f>T21+T28+T36+T43+T50+T58+T61</f>
        <v>-446054900.65</v>
      </c>
      <c r="U63" s="9"/>
    </row>
    <row r="64" spans="1:20" s="11" customFormat="1" ht="12.75">
      <c r="A64" s="172">
        <f>ROW()</f>
        <v>64</v>
      </c>
      <c r="B64" s="7" t="s">
        <v>174</v>
      </c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>
        <f>-ARO!P6</f>
        <v>-2302671.4662499996</v>
      </c>
      <c r="R64" s="268"/>
      <c r="S64" s="273">
        <f>ARO!P11</f>
        <v>136274.21000000002</v>
      </c>
      <c r="T64" s="9"/>
    </row>
    <row r="65" spans="1:19" s="11" customFormat="1" ht="12.75">
      <c r="A65" s="172">
        <f>ROW()</f>
        <v>65</v>
      </c>
      <c r="B65" s="8" t="s">
        <v>51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Q65" s="9">
        <f>FERCAdj!G189</f>
        <v>4947627.849999925</v>
      </c>
      <c r="R65" s="273"/>
      <c r="S65" s="9">
        <f>FERCAdj!F196</f>
        <v>354668.76000000536</v>
      </c>
    </row>
    <row r="66" spans="1:22" ht="12.75">
      <c r="A66" s="172">
        <f>ROW()</f>
        <v>66</v>
      </c>
      <c r="B66" s="8" t="s">
        <v>52</v>
      </c>
      <c r="C66" s="1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1"/>
      <c r="Q66" s="278">
        <f>'18230061'!P5</f>
        <v>1941067</v>
      </c>
      <c r="R66" s="274"/>
      <c r="S66" s="278">
        <f>'18230061'!P9</f>
        <v>104311.20599999999</v>
      </c>
      <c r="T66" s="279"/>
      <c r="U66" s="11"/>
      <c r="V66" s="50"/>
    </row>
    <row r="67" spans="1:22" ht="12.75">
      <c r="A67" s="172">
        <f>ROW()</f>
        <v>67</v>
      </c>
      <c r="B67" s="50"/>
      <c r="C67" s="49" t="s">
        <v>50</v>
      </c>
      <c r="D67" s="57"/>
      <c r="Q67" s="49">
        <f>SUM(Q63:Q66)</f>
        <v>754943461.38375</v>
      </c>
      <c r="R67" s="268">
        <f>S67/Q67</f>
        <v>0.016527892953903507</v>
      </c>
      <c r="S67" s="49">
        <f>SUM(S63:S66)</f>
        <v>12477624.716000006</v>
      </c>
      <c r="T67" s="49">
        <f>SUM(T63:T66)</f>
        <v>-446054900.65</v>
      </c>
      <c r="U67" s="50"/>
      <c r="V67" s="50"/>
    </row>
    <row r="68" spans="1:22" ht="12.75">
      <c r="A68" s="172">
        <f>ROW()</f>
        <v>68</v>
      </c>
      <c r="B68" s="50"/>
      <c r="C68" s="50"/>
      <c r="D68" s="57"/>
      <c r="P68" s="49"/>
      <c r="Q68" s="50"/>
      <c r="R68" s="49"/>
      <c r="S68" s="50"/>
      <c r="T68" s="49"/>
      <c r="U68" s="50"/>
      <c r="V68" s="50"/>
    </row>
    <row r="69" spans="1:22" ht="12.75">
      <c r="A69" s="172">
        <f>ROW()</f>
        <v>69</v>
      </c>
      <c r="B69" s="50"/>
      <c r="C69" s="50"/>
      <c r="Q69" s="50"/>
      <c r="R69" s="50"/>
      <c r="S69" s="50"/>
      <c r="T69" s="50"/>
      <c r="U69" s="50"/>
      <c r="V69" s="50"/>
    </row>
    <row r="70" spans="1:22" ht="18">
      <c r="A70" s="172">
        <f>ROW()</f>
        <v>70</v>
      </c>
      <c r="B70" s="242" t="s">
        <v>0</v>
      </c>
      <c r="C70" s="50"/>
      <c r="D70" s="49"/>
      <c r="Q70" s="49"/>
      <c r="R70" s="50"/>
      <c r="S70" s="50"/>
      <c r="T70" s="49"/>
      <c r="U70" s="50"/>
      <c r="V70" s="50"/>
    </row>
    <row r="71" spans="1:22" ht="12.75">
      <c r="A71" s="172">
        <f>ROW()</f>
        <v>71</v>
      </c>
      <c r="B71" s="50"/>
      <c r="C71" s="50"/>
      <c r="D71" s="49"/>
      <c r="Q71" s="49"/>
      <c r="R71" s="50"/>
      <c r="S71" s="153" t="s">
        <v>39</v>
      </c>
      <c r="T71" s="50"/>
      <c r="U71" s="50"/>
      <c r="V71" s="50"/>
    </row>
    <row r="72" spans="1:22" ht="12.75">
      <c r="A72" s="172">
        <f>ROW()</f>
        <v>72</v>
      </c>
      <c r="B72" s="50"/>
      <c r="C72" s="50"/>
      <c r="D72" s="49"/>
      <c r="Q72" s="50"/>
      <c r="R72" s="49"/>
      <c r="S72" s="49"/>
      <c r="T72" s="50"/>
      <c r="U72" s="50"/>
      <c r="V72" s="50"/>
    </row>
    <row r="73" spans="1:22" ht="12.75">
      <c r="A73" s="172">
        <f>ROW()</f>
        <v>73</v>
      </c>
      <c r="B73" s="50"/>
      <c r="C73" s="50"/>
      <c r="D73" s="49"/>
      <c r="Q73" s="50"/>
      <c r="R73" s="49"/>
      <c r="S73" s="50"/>
      <c r="T73" s="50"/>
      <c r="U73" s="50"/>
      <c r="V73" s="50"/>
    </row>
    <row r="74" spans="1:22" ht="12.75">
      <c r="A74" s="172">
        <f>ROW()</f>
        <v>74</v>
      </c>
      <c r="B74" s="50"/>
      <c r="C74" s="50"/>
      <c r="D74" s="49"/>
      <c r="Q74" s="50"/>
      <c r="R74" s="50"/>
      <c r="S74" s="50"/>
      <c r="T74" s="50"/>
      <c r="U74" s="50"/>
      <c r="V74" s="50"/>
    </row>
    <row r="75" spans="1:22" ht="12.75">
      <c r="A75" s="172">
        <f>ROW()</f>
        <v>75</v>
      </c>
      <c r="B75" s="50" t="s">
        <v>40</v>
      </c>
      <c r="C75" s="50"/>
      <c r="D75" s="58" t="s">
        <v>228</v>
      </c>
      <c r="Q75" s="50"/>
      <c r="R75" s="50"/>
      <c r="S75" s="50"/>
      <c r="T75" s="50"/>
      <c r="U75" s="50"/>
      <c r="V75" s="50"/>
    </row>
    <row r="76" spans="1:22" ht="12.75">
      <c r="A76" s="172">
        <f>ROW()</f>
        <v>76</v>
      </c>
      <c r="B76" s="50"/>
      <c r="C76" s="50"/>
      <c r="D76" s="280" t="s">
        <v>41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62"/>
      <c r="S76" s="50"/>
      <c r="T76" s="50"/>
      <c r="U76" s="50"/>
      <c r="V76" s="50"/>
    </row>
    <row r="77" spans="1:24" ht="12.75">
      <c r="A77" s="172">
        <f>ROW()</f>
        <v>77</v>
      </c>
      <c r="B77" s="50" t="s">
        <v>42</v>
      </c>
      <c r="C77" s="62" t="s">
        <v>43</v>
      </c>
      <c r="D77" s="149" t="s">
        <v>44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248"/>
      <c r="Q77" s="243"/>
      <c r="R77" s="62"/>
      <c r="S77" s="62"/>
      <c r="T77" s="62"/>
      <c r="U77" s="62"/>
      <c r="V77" s="62"/>
      <c r="W77" s="61"/>
      <c r="X77" s="61"/>
    </row>
    <row r="78" spans="1:35" ht="12.75">
      <c r="A78" s="172">
        <f>ROW()</f>
        <v>78</v>
      </c>
      <c r="B78" s="237">
        <v>50004011</v>
      </c>
      <c r="C78" s="238" t="s">
        <v>126</v>
      </c>
      <c r="D78" s="57">
        <f>Colstrip!B14</f>
        <v>61749.81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57"/>
      <c r="Q78" s="50"/>
      <c r="R78" s="62"/>
      <c r="S78" s="62"/>
      <c r="T78" s="62"/>
      <c r="U78" s="62"/>
      <c r="V78" s="62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1:35" ht="12.75">
      <c r="A79" s="172">
        <f>ROW()</f>
        <v>79</v>
      </c>
      <c r="B79" s="237">
        <v>50005011</v>
      </c>
      <c r="C79" s="238" t="s">
        <v>127</v>
      </c>
      <c r="D79" s="57">
        <f>Colstrip!B15</f>
        <v>50554.2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57"/>
      <c r="Q79" s="50"/>
      <c r="R79" s="62"/>
      <c r="S79" s="62"/>
      <c r="T79" s="62"/>
      <c r="U79" s="62"/>
      <c r="V79" s="62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1:35" ht="25.5">
      <c r="A80" s="172">
        <f>ROW()</f>
        <v>80</v>
      </c>
      <c r="B80" s="237">
        <v>50204001</v>
      </c>
      <c r="C80" s="238" t="s">
        <v>128</v>
      </c>
      <c r="D80" s="57">
        <f>Colstrip!B16</f>
        <v>4155364.14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57"/>
      <c r="Q80" s="50"/>
      <c r="R80" s="62"/>
      <c r="S80" s="62"/>
      <c r="T80" s="62"/>
      <c r="U80" s="62"/>
      <c r="V80" s="62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1:35" ht="25.5">
      <c r="A81" s="172">
        <f>ROW()</f>
        <v>81</v>
      </c>
      <c r="B81" s="237">
        <v>50205001</v>
      </c>
      <c r="C81" s="238" t="s">
        <v>129</v>
      </c>
      <c r="D81" s="57">
        <f>Colstrip!B17</f>
        <v>2502216.05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57"/>
      <c r="Q81" s="50"/>
      <c r="R81" s="62"/>
      <c r="S81" s="62"/>
      <c r="T81" s="62"/>
      <c r="U81" s="62"/>
      <c r="V81" s="62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1:35" ht="12.75">
      <c r="A82" s="172">
        <f>ROW()</f>
        <v>82</v>
      </c>
      <c r="B82" s="237">
        <v>50504001</v>
      </c>
      <c r="C82" s="238" t="s">
        <v>130</v>
      </c>
      <c r="D82" s="57">
        <f>Colstrip!B18</f>
        <v>97082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57"/>
      <c r="Q82" s="50"/>
      <c r="R82" s="62"/>
      <c r="S82" s="62"/>
      <c r="T82" s="62"/>
      <c r="U82" s="62"/>
      <c r="V82" s="62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1:35" ht="12.75">
      <c r="A83" s="172">
        <f>ROW()</f>
        <v>83</v>
      </c>
      <c r="B83" s="237">
        <v>50505001</v>
      </c>
      <c r="C83" s="238" t="s">
        <v>131</v>
      </c>
      <c r="D83" s="57">
        <f>Colstrip!B19</f>
        <v>87816.18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57"/>
      <c r="Q83" s="50"/>
      <c r="R83" s="62"/>
      <c r="S83" s="62"/>
      <c r="T83" s="57"/>
      <c r="U83" s="62"/>
      <c r="V83" s="62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1:35" ht="12.75">
      <c r="A84" s="172">
        <f>ROW()</f>
        <v>84</v>
      </c>
      <c r="B84" s="237">
        <v>50604001</v>
      </c>
      <c r="C84" s="238" t="s">
        <v>132</v>
      </c>
      <c r="D84" s="57">
        <f>Colstrip!B20</f>
        <v>3784561.96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57"/>
      <c r="Q84" s="50"/>
      <c r="R84" s="62"/>
      <c r="S84" s="62"/>
      <c r="T84" s="62"/>
      <c r="U84" s="62"/>
      <c r="V84" s="62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1:35" ht="12.75">
      <c r="A85" s="172">
        <f>ROW()</f>
        <v>85</v>
      </c>
      <c r="B85" s="237">
        <v>50605001</v>
      </c>
      <c r="C85" s="238" t="s">
        <v>133</v>
      </c>
      <c r="D85" s="57">
        <f>Colstrip!B21</f>
        <v>3178647.51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57"/>
      <c r="Q85" s="50"/>
      <c r="R85" s="62"/>
      <c r="S85" s="62"/>
      <c r="T85" s="62"/>
      <c r="U85" s="62"/>
      <c r="V85" s="62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</row>
    <row r="86" spans="1:35" ht="12.75">
      <c r="A86" s="172">
        <f>ROW()</f>
        <v>86</v>
      </c>
      <c r="B86" s="237">
        <v>50704001</v>
      </c>
      <c r="C86" s="238" t="s">
        <v>134</v>
      </c>
      <c r="D86" s="57">
        <f>Colstrip!B22</f>
        <v>9047.16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57"/>
      <c r="Q86" s="50"/>
      <c r="R86" s="62"/>
      <c r="S86" s="62"/>
      <c r="T86" s="62"/>
      <c r="U86" s="62"/>
      <c r="V86" s="62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</row>
    <row r="87" spans="1:35" ht="12.75">
      <c r="A87" s="172">
        <f>ROW()</f>
        <v>87</v>
      </c>
      <c r="B87" s="237">
        <v>50705001</v>
      </c>
      <c r="C87" s="238" t="s">
        <v>135</v>
      </c>
      <c r="D87" s="57">
        <f>Colstrip!B23</f>
        <v>32765.92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57"/>
      <c r="Q87" s="50"/>
      <c r="R87" s="62"/>
      <c r="S87" s="62"/>
      <c r="T87" s="62"/>
      <c r="U87" s="62"/>
      <c r="V87" s="62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ht="12.75">
      <c r="A88" s="172">
        <f>ROW()</f>
        <v>88</v>
      </c>
      <c r="B88" s="237">
        <v>51004001</v>
      </c>
      <c r="C88" s="238" t="s">
        <v>136</v>
      </c>
      <c r="D88" s="57">
        <f>Colstrip!B24</f>
        <v>827100.53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57"/>
      <c r="Q88" s="50"/>
      <c r="R88" s="62"/>
      <c r="S88" s="62"/>
      <c r="T88" s="62"/>
      <c r="U88" s="62"/>
      <c r="V88" s="62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</row>
    <row r="89" spans="1:35" ht="12.75">
      <c r="A89" s="172">
        <f>ROW()</f>
        <v>89</v>
      </c>
      <c r="B89" s="237">
        <v>51005001</v>
      </c>
      <c r="C89" s="238" t="s">
        <v>137</v>
      </c>
      <c r="D89" s="57">
        <f>Colstrip!B25</f>
        <v>589309.22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57"/>
      <c r="Q89" s="50"/>
      <c r="R89" s="62"/>
      <c r="S89" s="62"/>
      <c r="T89" s="62"/>
      <c r="U89" s="62"/>
      <c r="V89" s="62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1:35" ht="12.75">
      <c r="A90" s="172">
        <f>ROW()</f>
        <v>90</v>
      </c>
      <c r="B90" s="237">
        <v>51104001</v>
      </c>
      <c r="C90" s="238" t="s">
        <v>138</v>
      </c>
      <c r="D90" s="57">
        <f>Colstrip!B26</f>
        <v>1124651.37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57"/>
      <c r="Q90" s="50"/>
      <c r="R90" s="62"/>
      <c r="S90" s="62"/>
      <c r="T90" s="62"/>
      <c r="U90" s="62"/>
      <c r="V90" s="62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ht="12.75">
      <c r="A91" s="172">
        <f>ROW()</f>
        <v>91</v>
      </c>
      <c r="B91" s="237">
        <v>51105001</v>
      </c>
      <c r="C91" s="238" t="s">
        <v>139</v>
      </c>
      <c r="D91" s="57">
        <f>Colstrip!B27</f>
        <v>847752.84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57"/>
      <c r="Q91" s="50"/>
      <c r="R91" s="62"/>
      <c r="S91" s="62"/>
      <c r="T91" s="62"/>
      <c r="U91" s="62"/>
      <c r="V91" s="62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1:35" ht="12.75">
      <c r="A92" s="172">
        <f>ROW()</f>
        <v>92</v>
      </c>
      <c r="B92" s="237">
        <v>51204001</v>
      </c>
      <c r="C92" s="238" t="s">
        <v>140</v>
      </c>
      <c r="D92" s="57">
        <f>Colstrip!B28</f>
        <v>5176408.54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57"/>
      <c r="Q92" s="50"/>
      <c r="R92" s="62"/>
      <c r="S92" s="62"/>
      <c r="T92" s="62"/>
      <c r="U92" s="62"/>
      <c r="V92" s="62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ht="12.75">
      <c r="A93" s="172">
        <f>ROW()</f>
        <v>93</v>
      </c>
      <c r="B93" s="237">
        <v>51205001</v>
      </c>
      <c r="C93" s="238" t="s">
        <v>141</v>
      </c>
      <c r="D93" s="57">
        <f>Colstrip!B29</f>
        <v>4412220.69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57"/>
      <c r="Q93" s="50"/>
      <c r="R93" s="62"/>
      <c r="S93" s="62"/>
      <c r="T93" s="62"/>
      <c r="U93" s="62"/>
      <c r="V93" s="62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3" ht="12.75">
      <c r="A94" s="172">
        <f>ROW()</f>
        <v>94</v>
      </c>
      <c r="B94" s="237">
        <v>51304001</v>
      </c>
      <c r="C94" s="238" t="s">
        <v>142</v>
      </c>
      <c r="D94" s="57">
        <f>Colstrip!B30</f>
        <v>578522.5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57"/>
      <c r="Q94" s="50"/>
      <c r="R94" s="62"/>
      <c r="S94" s="62"/>
      <c r="T94" s="62"/>
      <c r="U94" s="62"/>
      <c r="V94" s="62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</row>
    <row r="95" spans="1:33" ht="12.75">
      <c r="A95" s="172">
        <f>ROW()</f>
        <v>95</v>
      </c>
      <c r="B95" s="237">
        <v>51305001</v>
      </c>
      <c r="C95" s="238" t="s">
        <v>143</v>
      </c>
      <c r="D95" s="57">
        <f>Colstrip!B31</f>
        <v>538075.82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57"/>
      <c r="Q95" s="50"/>
      <c r="R95" s="62"/>
      <c r="S95" s="62"/>
      <c r="T95" s="62"/>
      <c r="U95" s="62"/>
      <c r="V95" s="62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</row>
    <row r="96" spans="1:33" ht="12.75">
      <c r="A96" s="172">
        <f>ROW()</f>
        <v>96</v>
      </c>
      <c r="B96" s="237">
        <v>51404001</v>
      </c>
      <c r="C96" s="238" t="s">
        <v>144</v>
      </c>
      <c r="D96" s="57">
        <f>Colstrip!B32</f>
        <v>1264419.28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57"/>
      <c r="Q96" s="50"/>
      <c r="R96" s="62"/>
      <c r="S96" s="62"/>
      <c r="T96" s="62"/>
      <c r="U96" s="62"/>
      <c r="V96" s="62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</row>
    <row r="97" spans="1:33" ht="12.75">
      <c r="A97" s="172">
        <f>ROW()</f>
        <v>97</v>
      </c>
      <c r="B97" s="237">
        <v>51405001</v>
      </c>
      <c r="C97" s="238" t="s">
        <v>145</v>
      </c>
      <c r="D97" s="57">
        <f>Colstrip!B33</f>
        <v>863749.4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57"/>
      <c r="Q97" s="50"/>
      <c r="R97" s="62"/>
      <c r="S97" s="62"/>
      <c r="T97" s="62"/>
      <c r="U97" s="62"/>
      <c r="V97" s="62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</row>
    <row r="98" spans="1:33" ht="12.75">
      <c r="A98" s="172">
        <f>ROW()</f>
        <v>98</v>
      </c>
      <c r="B98" s="237">
        <v>50604002</v>
      </c>
      <c r="C98" s="238" t="s">
        <v>389</v>
      </c>
      <c r="D98" s="57">
        <f>Colstrip!B34</f>
        <v>400000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57"/>
      <c r="Q98" s="50"/>
      <c r="R98" s="62"/>
      <c r="S98" s="62"/>
      <c r="T98" s="62"/>
      <c r="U98" s="62"/>
      <c r="V98" s="62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</row>
    <row r="99" spans="1:33" ht="12.75">
      <c r="A99" s="172">
        <f>ROW()</f>
        <v>99</v>
      </c>
      <c r="B99" s="237">
        <v>50604003</v>
      </c>
      <c r="C99" s="238" t="s">
        <v>392</v>
      </c>
      <c r="D99" s="57">
        <f>Colstrip!B35</f>
        <v>-3437598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57"/>
      <c r="Q99" s="50"/>
      <c r="R99" s="62"/>
      <c r="S99" s="62"/>
      <c r="T99" s="62"/>
      <c r="U99" s="62"/>
      <c r="V99" s="62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</row>
    <row r="100" spans="1:33" ht="12.75">
      <c r="A100" s="172">
        <f>ROW()</f>
        <v>100</v>
      </c>
      <c r="B100" s="237">
        <v>50604004</v>
      </c>
      <c r="C100" s="238" t="s">
        <v>393</v>
      </c>
      <c r="D100" s="57">
        <f>Colstrip!B36</f>
        <v>785531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57"/>
      <c r="Q100" s="50"/>
      <c r="R100" s="62"/>
      <c r="S100" s="62"/>
      <c r="T100" s="62"/>
      <c r="U100" s="62"/>
      <c r="V100" s="62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</row>
    <row r="101" spans="1:33" ht="12.75">
      <c r="A101" s="172">
        <f>ROW()</f>
        <v>101</v>
      </c>
      <c r="B101" s="237">
        <v>50605003</v>
      </c>
      <c r="C101" s="238" t="s">
        <v>390</v>
      </c>
      <c r="D101" s="57">
        <f>Colstrip!B37</f>
        <v>-1636257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57"/>
      <c r="Q101" s="50"/>
      <c r="R101" s="62"/>
      <c r="S101" s="62"/>
      <c r="T101" s="62"/>
      <c r="U101" s="62"/>
      <c r="V101" s="62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</row>
    <row r="102" spans="1:35" ht="12.75">
      <c r="A102" s="172">
        <f>ROW()</f>
        <v>102</v>
      </c>
      <c r="B102" s="237">
        <v>50605004</v>
      </c>
      <c r="C102" s="238" t="s">
        <v>391</v>
      </c>
      <c r="D102" s="57">
        <f>Colstrip!B38</f>
        <v>1458844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57"/>
      <c r="Q102" s="50"/>
      <c r="R102" s="62"/>
      <c r="S102" s="62"/>
      <c r="T102" s="62"/>
      <c r="U102" s="62"/>
      <c r="V102" s="62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ht="12.75">
      <c r="A103" s="172">
        <f>ROW()</f>
        <v>103</v>
      </c>
      <c r="B103" s="239"/>
      <c r="C103" s="62" t="s">
        <v>164</v>
      </c>
      <c r="D103" s="63">
        <f>SUM(D78:D102)</f>
        <v>27752535.12</v>
      </c>
      <c r="E103" s="63">
        <f aca="true" t="shared" si="8" ref="E103:O103">SUM(E78:E97)</f>
        <v>0</v>
      </c>
      <c r="F103" s="63">
        <f t="shared" si="8"/>
        <v>0</v>
      </c>
      <c r="G103" s="63">
        <f t="shared" si="8"/>
        <v>0</v>
      </c>
      <c r="H103" s="63">
        <f t="shared" si="8"/>
        <v>0</v>
      </c>
      <c r="I103" s="63">
        <f t="shared" si="8"/>
        <v>0</v>
      </c>
      <c r="J103" s="63">
        <f t="shared" si="8"/>
        <v>0</v>
      </c>
      <c r="K103" s="63">
        <f t="shared" si="8"/>
        <v>0</v>
      </c>
      <c r="L103" s="63">
        <f t="shared" si="8"/>
        <v>0</v>
      </c>
      <c r="M103" s="63">
        <f t="shared" si="8"/>
        <v>0</v>
      </c>
      <c r="N103" s="63">
        <f t="shared" si="8"/>
        <v>0</v>
      </c>
      <c r="O103" s="63">
        <f t="shared" si="8"/>
        <v>0</v>
      </c>
      <c r="P103" s="63"/>
      <c r="Q103" s="63"/>
      <c r="R103" s="62"/>
      <c r="S103" s="62"/>
      <c r="T103" s="62"/>
      <c r="U103" s="62"/>
      <c r="V103" s="62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</row>
    <row r="104" spans="1:35" ht="12.75">
      <c r="A104" s="172">
        <f>ROW()</f>
        <v>104</v>
      </c>
      <c r="B104" s="239"/>
      <c r="C104" s="155" t="s">
        <v>163</v>
      </c>
      <c r="D104" s="63">
        <f>'Prodn OM11GRC'!L31</f>
        <v>14583010.082640348</v>
      </c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2"/>
      <c r="S104" s="62"/>
      <c r="T104" s="62"/>
      <c r="U104" s="62"/>
      <c r="V104" s="62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</row>
    <row r="105" spans="1:35" ht="12.75">
      <c r="A105" s="172">
        <f>ROW()</f>
        <v>105</v>
      </c>
      <c r="B105" s="239"/>
      <c r="C105" s="50" t="s">
        <v>193</v>
      </c>
      <c r="D105" s="63">
        <f>SUM(D103:D104)</f>
        <v>42335545.20264035</v>
      </c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2"/>
      <c r="S105" s="62"/>
      <c r="T105" s="62"/>
      <c r="U105" s="62"/>
      <c r="V105" s="62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</row>
    <row r="106" spans="1:35" ht="12.75">
      <c r="A106" s="172">
        <f>ROW()</f>
        <v>106</v>
      </c>
      <c r="B106" s="239"/>
      <c r="C106" s="147" t="s">
        <v>45</v>
      </c>
      <c r="D106" s="63">
        <f>'Property Tax for 2010 GRC'!E30</f>
        <v>8570766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3"/>
      <c r="R106" s="63"/>
      <c r="S106" s="62"/>
      <c r="T106" s="62"/>
      <c r="U106" s="62"/>
      <c r="V106" s="62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</row>
    <row r="107" spans="1:35" ht="12.75">
      <c r="A107" s="172">
        <f>ROW()</f>
        <v>107</v>
      </c>
      <c r="B107" s="239"/>
      <c r="C107" s="147" t="s">
        <v>46</v>
      </c>
      <c r="D107" s="57">
        <f>'5.04 Montana Energy Tax(C)'!E15</f>
        <v>1696225.5658999998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3"/>
      <c r="R107" s="63"/>
      <c r="S107" s="62"/>
      <c r="T107" s="62"/>
      <c r="U107" s="62"/>
      <c r="V107" s="62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</row>
    <row r="108" spans="1:35" ht="12.75">
      <c r="A108" s="172">
        <f>ROW()</f>
        <v>108</v>
      </c>
      <c r="B108" s="239" t="s">
        <v>47</v>
      </c>
      <c r="C108" s="62" t="s">
        <v>161</v>
      </c>
      <c r="D108" s="63">
        <f>S67</f>
        <v>12477624.716000006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3"/>
      <c r="R108" s="63"/>
      <c r="S108" s="62"/>
      <c r="T108" s="62"/>
      <c r="U108" s="62"/>
      <c r="V108" s="62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35" ht="13.5" thickBot="1">
      <c r="A109" s="172">
        <f>ROW()</f>
        <v>109</v>
      </c>
      <c r="B109" s="239"/>
      <c r="C109" s="62"/>
      <c r="D109" s="59">
        <f>SUM(D105:D108)</f>
        <v>65080161.48454035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3"/>
      <c r="R109" s="63"/>
      <c r="S109" s="62"/>
      <c r="T109" s="62"/>
      <c r="U109" s="62"/>
      <c r="V109" s="62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ht="13.5" thickTop="1">
      <c r="A110" s="244"/>
      <c r="B110" s="50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ht="12.75">
      <c r="A111" s="244"/>
      <c r="B111" s="50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</row>
    <row r="112" spans="4:35" ht="18"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152"/>
      <c r="R112" s="61"/>
      <c r="S112" s="61"/>
      <c r="T112" s="62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</row>
    <row r="113" spans="3:35" ht="12.75"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1"/>
      <c r="R113" s="61"/>
      <c r="S113" s="61"/>
      <c r="T113" s="62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</row>
    <row r="114" spans="3:35" ht="12.75">
      <c r="C114" s="61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1"/>
      <c r="R114" s="61"/>
      <c r="S114" s="61"/>
      <c r="T114" s="62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</row>
    <row r="115" spans="3:35" ht="12.75">
      <c r="C115" s="61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1"/>
      <c r="R115" s="61"/>
      <c r="S115" s="61"/>
      <c r="T115" s="62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</row>
    <row r="116" spans="3:35" ht="12.75">
      <c r="C116" s="61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1"/>
      <c r="R116" s="61"/>
      <c r="S116" s="61"/>
      <c r="T116" s="62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3:35" ht="12.75">
      <c r="C117" s="61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1"/>
      <c r="R117" s="61"/>
      <c r="S117" s="61"/>
      <c r="T117" s="62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</row>
    <row r="118" spans="3:35" ht="12.75">
      <c r="C118" s="61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1"/>
      <c r="R118" s="61"/>
      <c r="S118" s="61"/>
      <c r="T118" s="62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</row>
    <row r="119" spans="3:35" ht="12.75">
      <c r="C119" s="61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1"/>
      <c r="R119" s="61"/>
      <c r="S119" s="61"/>
      <c r="T119" s="62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</row>
    <row r="120" spans="3:35" ht="12.75">
      <c r="C120" s="61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1"/>
      <c r="R120" s="61"/>
      <c r="S120" s="61"/>
      <c r="T120" s="62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</row>
    <row r="121" spans="3:35" ht="12.75">
      <c r="C121" s="61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1"/>
      <c r="R121" s="61"/>
      <c r="S121" s="61"/>
      <c r="T121" s="62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3:35" ht="12.75">
      <c r="C122" s="61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1"/>
      <c r="R122" s="61"/>
      <c r="S122" s="61"/>
      <c r="T122" s="62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</row>
    <row r="123" spans="3:35" ht="12.75">
      <c r="C123" s="61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1"/>
      <c r="R123" s="61"/>
      <c r="S123" s="61"/>
      <c r="T123" s="62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</row>
    <row r="124" spans="3:35" ht="12.75">
      <c r="C124" s="61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1"/>
      <c r="R124" s="61"/>
      <c r="S124" s="61"/>
      <c r="T124" s="62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</row>
    <row r="125" spans="3:35" ht="12.75">
      <c r="C125" s="61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1"/>
      <c r="R125" s="61"/>
      <c r="S125" s="61"/>
      <c r="T125" s="62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</row>
    <row r="126" spans="3:35" ht="12.75">
      <c r="C126" s="61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1"/>
      <c r="R126" s="61"/>
      <c r="S126" s="61"/>
      <c r="T126" s="62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</row>
    <row r="127" spans="3:35" ht="12.75"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1"/>
      <c r="R127" s="61"/>
      <c r="S127" s="61"/>
      <c r="T127" s="62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</row>
    <row r="128" spans="3:35" ht="12.75">
      <c r="C128" s="61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1"/>
      <c r="R128" s="61"/>
      <c r="S128" s="61"/>
      <c r="T128" s="62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</row>
    <row r="129" spans="3:35" ht="12.75">
      <c r="C129" s="61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1"/>
      <c r="R129" s="61"/>
      <c r="S129" s="61"/>
      <c r="T129" s="62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</row>
    <row r="130" spans="3:35" ht="12.75">
      <c r="C130" s="61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1"/>
      <c r="R130" s="61"/>
      <c r="S130" s="61"/>
      <c r="T130" s="62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</row>
    <row r="131" spans="3:35" ht="12.75">
      <c r="C131" s="61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</row>
    <row r="132" spans="3:35" ht="12.75">
      <c r="C132" s="61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</row>
    <row r="133" spans="3:35" ht="12.75">
      <c r="C133" s="61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</row>
    <row r="134" spans="3:35" ht="12.75">
      <c r="C134" s="61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</row>
    <row r="135" spans="3:35" ht="12.75">
      <c r="C135" s="61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</row>
    <row r="136" spans="3:35" ht="12.75">
      <c r="C136" s="61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</row>
    <row r="137" spans="3:35" ht="12.75">
      <c r="C137" s="61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</row>
    <row r="138" spans="3:35" ht="12.75">
      <c r="C138" s="61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</row>
    <row r="139" spans="3:35" ht="12.75">
      <c r="C139" s="61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</row>
    <row r="140" spans="3:35" ht="12.75">
      <c r="C140" s="61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</row>
    <row r="141" spans="3:35" ht="12.75">
      <c r="C141" s="61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</row>
    <row r="142" spans="3:35" ht="12.75">
      <c r="C142" s="61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3:35" ht="12.75">
      <c r="C143" s="61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</row>
    <row r="144" spans="3:35" ht="12.75"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</row>
    <row r="145" spans="3:35" ht="12.75">
      <c r="C145" s="61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</row>
    <row r="146" spans="3:35" ht="12.75">
      <c r="C146" s="61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</row>
    <row r="147" spans="3:35" ht="12.75">
      <c r="C147" s="61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</row>
    <row r="148" spans="3:35" ht="12.75">
      <c r="C148" s="61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</row>
    <row r="149" spans="3:35" ht="12.75"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</row>
    <row r="150" spans="3:35" ht="12.75">
      <c r="C150" s="61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</row>
    <row r="151" spans="3:35" ht="12.75"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</row>
    <row r="152" spans="3:35" ht="12.75">
      <c r="C152" s="61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</row>
    <row r="153" spans="3:35" ht="12.75">
      <c r="C153" s="61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</row>
    <row r="154" spans="3:35" ht="12.75">
      <c r="C154" s="61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</row>
    <row r="155" spans="3:35" ht="12.75">
      <c r="C155" s="61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</row>
    <row r="156" spans="3:35" ht="12.75">
      <c r="C156" s="61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</row>
    <row r="157" spans="3:35" ht="12.75">
      <c r="C157" s="61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</row>
    <row r="158" spans="3:35" ht="12.75">
      <c r="C158" s="61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</row>
    <row r="159" spans="3:35" ht="12.75">
      <c r="C159" s="61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</row>
    <row r="160" spans="3:35" ht="12.75">
      <c r="C160" s="61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</row>
    <row r="161" spans="3:35" ht="12.75">
      <c r="C161" s="61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</row>
    <row r="162" spans="3:35" ht="12.75">
      <c r="C162" s="61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</row>
    <row r="163" spans="3:35" ht="12.75">
      <c r="C163" s="61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</row>
    <row r="164" spans="3:35" ht="12.75">
      <c r="C164" s="61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</row>
    <row r="165" spans="3:35" ht="12.75">
      <c r="C165" s="61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</row>
    <row r="166" spans="3:35" ht="12.75">
      <c r="C166" s="61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</row>
    <row r="167" spans="3:35" ht="12.75">
      <c r="C167" s="61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</row>
    <row r="168" spans="3:35" ht="12.75">
      <c r="C168" s="61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</row>
    <row r="169" spans="3:35" ht="12.75">
      <c r="C169" s="61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</row>
    <row r="170" spans="3:35" ht="12.75">
      <c r="C170" s="61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</row>
    <row r="171" spans="3:35" ht="12.75">
      <c r="C171" s="61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</row>
    <row r="172" spans="3:35" ht="12.75">
      <c r="C172" s="61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</row>
    <row r="173" spans="3:35" ht="12.75">
      <c r="C173" s="61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</row>
    <row r="174" spans="3:35" ht="12.75">
      <c r="C174" s="61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</row>
    <row r="175" spans="3:35" ht="12.75"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</row>
    <row r="176" spans="3:35" ht="12.75">
      <c r="C176" s="61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3:35" ht="12.75">
      <c r="C177" s="61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</row>
    <row r="178" spans="3:35" ht="12.75">
      <c r="C178" s="61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3:35" ht="12.75">
      <c r="C179" s="61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</row>
    <row r="180" spans="3:35" ht="12.75"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</row>
    <row r="181" spans="3:35" ht="12.75">
      <c r="C181" s="61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</row>
    <row r="182" spans="3:35" ht="12.75">
      <c r="C182" s="61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</row>
    <row r="183" spans="3:35" ht="12.75">
      <c r="C183" s="61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</row>
    <row r="184" spans="3:35" ht="12.75">
      <c r="C184" s="61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</row>
    <row r="185" spans="3:35" ht="12.75">
      <c r="C185" s="61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</row>
    <row r="186" spans="3:35" ht="12.75">
      <c r="C186" s="61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</row>
    <row r="187" spans="3:35" ht="12.75">
      <c r="C187" s="61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</row>
    <row r="188" spans="3:35" ht="12.75">
      <c r="C188" s="61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</row>
    <row r="189" spans="3:35" ht="12.75"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</row>
    <row r="190" spans="3:35" ht="12.75">
      <c r="C190" s="61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</row>
    <row r="191" spans="3:35" ht="12.75">
      <c r="C191" s="61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</row>
    <row r="192" spans="3:35" ht="12.75">
      <c r="C192" s="61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</row>
    <row r="193" spans="3:35" ht="12.75">
      <c r="C193" s="61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</row>
    <row r="194" spans="3:35" ht="12.75">
      <c r="C194" s="61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</row>
    <row r="195" spans="3:35" ht="12.75">
      <c r="C195" s="61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</row>
    <row r="196" spans="3:35" ht="12.75">
      <c r="C196" s="61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</row>
    <row r="197" spans="3:35" ht="12.75">
      <c r="C197" s="61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</row>
    <row r="198" spans="3:35" ht="12.75">
      <c r="C198" s="61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</row>
    <row r="199" spans="3:35" ht="12.75"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</row>
    <row r="200" spans="3:35" ht="12.75">
      <c r="C200" s="61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</row>
    <row r="201" spans="3:35" ht="12.75">
      <c r="C201" s="61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</row>
    <row r="202" spans="3:35" ht="12.75">
      <c r="C202" s="61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</row>
    <row r="203" spans="3:35" ht="12.75">
      <c r="C203" s="61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</row>
    <row r="204" spans="3:35" ht="12.75">
      <c r="C204" s="61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</row>
    <row r="205" spans="3:35" ht="12.75">
      <c r="C205" s="61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</row>
    <row r="206" spans="3:35" ht="12.75">
      <c r="C206" s="61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</row>
    <row r="207" spans="3:35" ht="12.75">
      <c r="C207" s="61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</row>
    <row r="208" spans="3:35" ht="12.75">
      <c r="C208" s="61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</row>
    <row r="209" spans="3:35" ht="12.75">
      <c r="C209" s="61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</row>
    <row r="210" spans="3:35" ht="12.75">
      <c r="C210" s="61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</row>
    <row r="211" spans="3:35" ht="12.75">
      <c r="C211" s="61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</row>
    <row r="212" spans="3:35" ht="12.75"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</row>
    <row r="213" spans="3:35" ht="12.75">
      <c r="C213" s="61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</row>
    <row r="214" spans="3:35" ht="12.75">
      <c r="C214" s="61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</row>
    <row r="215" spans="3:35" ht="12.75">
      <c r="C215" s="61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</row>
    <row r="216" spans="3:35" ht="12.75">
      <c r="C216" s="61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</row>
    <row r="217" spans="3:35" ht="12.75">
      <c r="C217" s="61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</row>
    <row r="218" spans="3:35" ht="12.75">
      <c r="C218" s="61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</row>
    <row r="219" spans="3:35" ht="12.75">
      <c r="C219" s="61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</row>
    <row r="220" spans="3:35" ht="12.75">
      <c r="C220" s="61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</row>
    <row r="221" spans="3:35" ht="12.75">
      <c r="C221" s="61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</row>
    <row r="222" spans="3:35" ht="12.75">
      <c r="C222" s="61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</row>
    <row r="223" spans="3:35" ht="12.75">
      <c r="C223" s="61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</row>
    <row r="224" spans="3:35" ht="12.75">
      <c r="C224" s="61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</row>
    <row r="225" spans="3:35" ht="12.75">
      <c r="C225" s="61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</row>
    <row r="226" spans="3:35" ht="12.75">
      <c r="C226" s="61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</row>
    <row r="227" spans="3:35" ht="12.75">
      <c r="C227" s="61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</row>
    <row r="228" spans="3:35" ht="12.75">
      <c r="C228" s="61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</row>
    <row r="229" spans="3:35" ht="12.75">
      <c r="C229" s="61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</row>
    <row r="230" spans="3:35" ht="12.75">
      <c r="C230" s="61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</row>
    <row r="231" spans="3:35" ht="12.75">
      <c r="C231" s="61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</row>
    <row r="232" spans="3:35" ht="12.75">
      <c r="C232" s="61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</row>
    <row r="233" spans="3:35" ht="12.75">
      <c r="C233" s="61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1"/>
      <c r="R233" s="61"/>
      <c r="S233" s="61"/>
      <c r="T233" s="61"/>
      <c r="U233" s="61"/>
      <c r="V233" s="61"/>
      <c r="W233" s="61"/>
      <c r="X233" s="61"/>
      <c r="AA233" s="61"/>
      <c r="AB233" s="61"/>
      <c r="AC233" s="61"/>
      <c r="AD233" s="61"/>
      <c r="AE233" s="61"/>
      <c r="AF233" s="61"/>
      <c r="AG233" s="61"/>
      <c r="AH233" s="61"/>
      <c r="AI233" s="61"/>
    </row>
    <row r="234" spans="3:35" ht="12.75">
      <c r="C234" s="61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1"/>
      <c r="R234" s="61"/>
      <c r="S234" s="61"/>
      <c r="T234" s="61"/>
      <c r="U234" s="61"/>
      <c r="V234" s="61"/>
      <c r="W234" s="61"/>
      <c r="X234" s="61"/>
      <c r="AA234" s="61"/>
      <c r="AB234" s="61"/>
      <c r="AC234" s="61"/>
      <c r="AD234" s="61"/>
      <c r="AE234" s="61"/>
      <c r="AF234" s="61"/>
      <c r="AG234" s="61"/>
      <c r="AH234" s="61"/>
      <c r="AI234" s="61"/>
    </row>
    <row r="235" spans="3:35" ht="12.75">
      <c r="C235" s="61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1"/>
      <c r="R235" s="61"/>
      <c r="S235" s="61"/>
      <c r="T235" s="61"/>
      <c r="U235" s="61"/>
      <c r="V235" s="61"/>
      <c r="W235" s="61"/>
      <c r="X235" s="61"/>
      <c r="AA235" s="61"/>
      <c r="AB235" s="61"/>
      <c r="AC235" s="61"/>
      <c r="AD235" s="61"/>
      <c r="AE235" s="61"/>
      <c r="AF235" s="61"/>
      <c r="AG235" s="61"/>
      <c r="AH235" s="61"/>
      <c r="AI235" s="61"/>
    </row>
    <row r="236" spans="3:35" ht="12.75">
      <c r="C236" s="61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1"/>
      <c r="R236" s="61"/>
      <c r="S236" s="61"/>
      <c r="T236" s="61"/>
      <c r="U236" s="61"/>
      <c r="V236" s="61"/>
      <c r="W236" s="61"/>
      <c r="X236" s="61"/>
      <c r="AA236" s="61"/>
      <c r="AB236" s="61"/>
      <c r="AC236" s="61"/>
      <c r="AD236" s="61"/>
      <c r="AE236" s="61"/>
      <c r="AF236" s="61"/>
      <c r="AG236" s="61"/>
      <c r="AH236" s="61"/>
      <c r="AI236" s="61"/>
    </row>
    <row r="237" spans="3:35" ht="12.75">
      <c r="C237" s="61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1"/>
      <c r="R237" s="61"/>
      <c r="S237" s="61"/>
      <c r="T237" s="61"/>
      <c r="U237" s="61"/>
      <c r="V237" s="61"/>
      <c r="W237" s="61"/>
      <c r="X237" s="61"/>
      <c r="AA237" s="61"/>
      <c r="AB237" s="61"/>
      <c r="AC237" s="61"/>
      <c r="AD237" s="61"/>
      <c r="AE237" s="61"/>
      <c r="AF237" s="61"/>
      <c r="AG237" s="61"/>
      <c r="AH237" s="61"/>
      <c r="AI237" s="61"/>
    </row>
    <row r="238" spans="3:35" ht="12.75">
      <c r="C238" s="61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1"/>
      <c r="R238" s="61"/>
      <c r="S238" s="61"/>
      <c r="T238" s="61"/>
      <c r="U238" s="61"/>
      <c r="V238" s="61"/>
      <c r="W238" s="61"/>
      <c r="X238" s="61"/>
      <c r="AA238" s="61"/>
      <c r="AB238" s="61"/>
      <c r="AC238" s="61"/>
      <c r="AD238" s="61"/>
      <c r="AE238" s="61"/>
      <c r="AF238" s="61"/>
      <c r="AG238" s="61"/>
      <c r="AH238" s="61"/>
      <c r="AI238" s="61"/>
    </row>
  </sheetData>
  <sheetProtection/>
  <printOptions horizontalCentered="1"/>
  <pageMargins left="0.25" right="0.05" top="0.63" bottom="0.67" header="0.31" footer="0.42"/>
  <pageSetup horizontalDpi="600" verticalDpi="600" orientation="portrait" scale="72" r:id="rId1"/>
  <headerFooter alignWithMargins="0">
    <oddHeader>&amp;R&amp;"Arial,Bold"
</oddHeader>
  </headerFooter>
  <rowBreaks count="1" manualBreakCount="1">
    <brk id="69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7.28125" style="299" customWidth="1"/>
    <col min="2" max="2" width="11.00390625" style="299" customWidth="1"/>
    <col min="3" max="3" width="15.421875" style="299" bestFit="1" customWidth="1"/>
    <col min="4" max="4" width="15.57421875" style="299" bestFit="1" customWidth="1"/>
    <col min="5" max="6" width="14.7109375" style="299" customWidth="1"/>
    <col min="7" max="7" width="13.28125" style="299" bestFit="1" customWidth="1"/>
    <col min="8" max="8" width="13.57421875" style="299" bestFit="1" customWidth="1"/>
    <col min="9" max="9" width="10.00390625" style="299" customWidth="1"/>
    <col min="10" max="10" width="10.7109375" style="299" bestFit="1" customWidth="1"/>
    <col min="11" max="12" width="9.140625" style="299" customWidth="1"/>
    <col min="13" max="13" width="17.57421875" style="299" customWidth="1"/>
    <col min="14" max="14" width="9.140625" style="299" customWidth="1"/>
    <col min="15" max="15" width="13.421875" style="299" bestFit="1" customWidth="1"/>
    <col min="16" max="16384" width="9.140625" style="299" customWidth="1"/>
  </cols>
  <sheetData>
    <row r="1" spans="1:4" ht="12.75">
      <c r="A1" s="298"/>
      <c r="D1" s="300"/>
    </row>
    <row r="2" ht="12.75">
      <c r="A2" s="298"/>
    </row>
    <row r="3" spans="1:15" ht="12.75">
      <c r="A3" s="301" t="s">
        <v>237</v>
      </c>
      <c r="B3" s="302"/>
      <c r="C3" s="302"/>
      <c r="D3" s="302"/>
      <c r="E3" s="302"/>
      <c r="F3" s="302"/>
      <c r="G3" s="302"/>
      <c r="H3" s="302"/>
      <c r="K3" s="298"/>
      <c r="L3" s="298"/>
      <c r="M3" s="298"/>
      <c r="N3" s="298"/>
      <c r="O3" s="298"/>
    </row>
    <row r="4" spans="1:13" ht="12.75">
      <c r="A4" s="301" t="s">
        <v>238</v>
      </c>
      <c r="B4" s="302"/>
      <c r="C4" s="302"/>
      <c r="D4" s="302"/>
      <c r="E4" s="302"/>
      <c r="F4" s="302"/>
      <c r="G4" s="302"/>
      <c r="H4" s="302"/>
      <c r="K4" s="298"/>
      <c r="L4" s="298"/>
      <c r="M4" s="298"/>
    </row>
    <row r="5" spans="1:8" ht="12.75">
      <c r="A5" s="301" t="s">
        <v>239</v>
      </c>
      <c r="B5" s="302"/>
      <c r="C5" s="302"/>
      <c r="D5" s="302"/>
      <c r="E5" s="302"/>
      <c r="F5" s="302"/>
      <c r="G5" s="302"/>
      <c r="H5" s="302"/>
    </row>
    <row r="6" spans="1:8" ht="13.5" thickBot="1">
      <c r="A6" s="342" t="s">
        <v>240</v>
      </c>
      <c r="B6" s="303"/>
      <c r="C6" s="303"/>
      <c r="D6" s="341"/>
      <c r="E6" s="303"/>
      <c r="F6" s="303"/>
      <c r="G6" s="303"/>
      <c r="H6" s="303"/>
    </row>
    <row r="7" spans="1:9" ht="13.5" thickTop="1">
      <c r="A7" s="314"/>
      <c r="B7" s="314"/>
      <c r="C7" s="315" t="s">
        <v>241</v>
      </c>
      <c r="D7" s="315" t="s">
        <v>242</v>
      </c>
      <c r="E7" s="315" t="s">
        <v>102</v>
      </c>
      <c r="F7" s="316" t="s">
        <v>103</v>
      </c>
      <c r="G7" s="316" t="s">
        <v>103</v>
      </c>
      <c r="H7" s="316" t="s">
        <v>243</v>
      </c>
      <c r="I7" s="314"/>
    </row>
    <row r="8" spans="1:9" ht="12.75">
      <c r="A8" s="314"/>
      <c r="B8" s="314"/>
      <c r="C8" s="317">
        <v>23600201</v>
      </c>
      <c r="D8" s="317">
        <v>23600232</v>
      </c>
      <c r="E8" s="317">
        <v>23600211</v>
      </c>
      <c r="F8" s="318">
        <v>23600221</v>
      </c>
      <c r="G8" s="318">
        <v>23600221</v>
      </c>
      <c r="H8" s="318"/>
      <c r="I8" s="314"/>
    </row>
    <row r="9" spans="1:9" ht="12.75">
      <c r="A9" s="314"/>
      <c r="B9" s="314"/>
      <c r="C9" s="317">
        <v>40810006</v>
      </c>
      <c r="D9" s="317">
        <v>40810304</v>
      </c>
      <c r="E9" s="317">
        <v>40810013</v>
      </c>
      <c r="F9" s="318">
        <v>40810012</v>
      </c>
      <c r="G9" s="318">
        <v>40810012</v>
      </c>
      <c r="H9" s="318"/>
      <c r="I9" s="314"/>
    </row>
    <row r="10" spans="1:9" ht="13.5" thickBot="1">
      <c r="A10" s="319"/>
      <c r="B10" s="319"/>
      <c r="C10" s="304" t="s">
        <v>244</v>
      </c>
      <c r="D10" s="304" t="s">
        <v>245</v>
      </c>
      <c r="E10" s="304" t="s">
        <v>246</v>
      </c>
      <c r="F10" s="305" t="s">
        <v>247</v>
      </c>
      <c r="G10" s="305" t="s">
        <v>247</v>
      </c>
      <c r="H10" s="320" t="s">
        <v>248</v>
      </c>
      <c r="I10" s="314"/>
    </row>
    <row r="11" spans="1:9" ht="13.5" thickTop="1">
      <c r="A11" s="321"/>
      <c r="B11" s="321"/>
      <c r="C11" s="322" t="s">
        <v>249</v>
      </c>
      <c r="D11" s="322" t="s">
        <v>249</v>
      </c>
      <c r="E11" s="322" t="s">
        <v>249</v>
      </c>
      <c r="F11" s="322" t="s">
        <v>165</v>
      </c>
      <c r="G11" s="322" t="s">
        <v>166</v>
      </c>
      <c r="H11" s="323"/>
      <c r="I11" s="314"/>
    </row>
    <row r="12" spans="1:9" ht="12.75">
      <c r="A12" s="314" t="s">
        <v>209</v>
      </c>
      <c r="B12" s="324"/>
      <c r="C12" s="311">
        <v>2319559000</v>
      </c>
      <c r="D12" s="311">
        <v>1378923000</v>
      </c>
      <c r="E12" s="311">
        <v>427038763</v>
      </c>
      <c r="F12" s="311">
        <v>57000000</v>
      </c>
      <c r="G12" s="311">
        <v>55300000</v>
      </c>
      <c r="H12" s="325"/>
      <c r="I12" s="314"/>
    </row>
    <row r="13" spans="1:9" ht="12.75">
      <c r="A13" s="314"/>
      <c r="B13" s="314"/>
      <c r="C13" s="326">
        <v>0</v>
      </c>
      <c r="D13" s="326">
        <v>0</v>
      </c>
      <c r="E13" s="326">
        <v>0</v>
      </c>
      <c r="F13" s="327">
        <v>0</v>
      </c>
      <c r="G13" s="327">
        <v>0</v>
      </c>
      <c r="H13" s="325"/>
      <c r="I13" s="314"/>
    </row>
    <row r="14" spans="1:9" ht="12.75">
      <c r="A14" s="314" t="s">
        <v>250</v>
      </c>
      <c r="B14" s="310"/>
      <c r="C14" s="325">
        <f>+C12*C13</f>
        <v>0</v>
      </c>
      <c r="D14" s="325">
        <f>+D12*D13</f>
        <v>0</v>
      </c>
      <c r="E14" s="325">
        <f>+E12*E13</f>
        <v>0</v>
      </c>
      <c r="F14" s="325">
        <f>+F12*F13</f>
        <v>0</v>
      </c>
      <c r="G14" s="325">
        <f>+G12*G13</f>
        <v>0</v>
      </c>
      <c r="H14" s="325"/>
      <c r="I14" s="314"/>
    </row>
    <row r="15" spans="1:9" ht="12.75">
      <c r="A15" s="314"/>
      <c r="B15" s="314"/>
      <c r="C15" s="328"/>
      <c r="D15" s="328"/>
      <c r="E15" s="328"/>
      <c r="F15" s="328"/>
      <c r="G15" s="325"/>
      <c r="H15" s="325"/>
      <c r="I15" s="314"/>
    </row>
    <row r="16" spans="1:9" ht="12.75">
      <c r="A16" s="314" t="s">
        <v>210</v>
      </c>
      <c r="B16" s="310"/>
      <c r="C16" s="329">
        <f>+C12+C14</f>
        <v>2319559000</v>
      </c>
      <c r="D16" s="329">
        <f>+D12+D14</f>
        <v>1378923000</v>
      </c>
      <c r="E16" s="329">
        <f>+E12+E14</f>
        <v>427038763</v>
      </c>
      <c r="F16" s="329">
        <f>+F12+F14</f>
        <v>57000000</v>
      </c>
      <c r="G16" s="329">
        <f>+G12+G14</f>
        <v>55300000</v>
      </c>
      <c r="H16" s="325"/>
      <c r="I16" s="314"/>
    </row>
    <row r="17" spans="1:9" ht="12.75">
      <c r="A17" s="330" t="s">
        <v>251</v>
      </c>
      <c r="B17" s="314"/>
      <c r="C17" s="326"/>
      <c r="D17" s="326"/>
      <c r="E17" s="326"/>
      <c r="F17" s="331"/>
      <c r="G17" s="331"/>
      <c r="H17" s="325"/>
      <c r="I17" s="314"/>
    </row>
    <row r="18" spans="1:9" ht="12.75">
      <c r="A18" s="306" t="s">
        <v>260</v>
      </c>
      <c r="B18" s="330"/>
      <c r="C18" s="328">
        <v>0.9541</v>
      </c>
      <c r="D18" s="328">
        <v>0.9673</v>
      </c>
      <c r="E18" s="328">
        <f>+E20/E16</f>
        <v>0.0657721978273902</v>
      </c>
      <c r="F18" s="328"/>
      <c r="G18" s="328"/>
      <c r="H18" s="325"/>
      <c r="I18" s="314"/>
    </row>
    <row r="19" spans="1:9" ht="6" customHeight="1">
      <c r="A19" s="314"/>
      <c r="B19" s="314"/>
      <c r="C19" s="323"/>
      <c r="D19" s="323"/>
      <c r="E19" s="323"/>
      <c r="F19" s="323"/>
      <c r="G19" s="325"/>
      <c r="H19" s="325"/>
      <c r="I19" s="314"/>
    </row>
    <row r="20" spans="1:9" ht="12.75">
      <c r="A20" s="314" t="s">
        <v>261</v>
      </c>
      <c r="B20" s="310"/>
      <c r="C20" s="311">
        <f>ROUND(C16*C18,0)+45283</f>
        <v>2213136525</v>
      </c>
      <c r="D20" s="311">
        <f>ROUND(D16*D18,0)-7710</f>
        <v>1333824508</v>
      </c>
      <c r="E20" s="311">
        <v>28087278</v>
      </c>
      <c r="F20" s="311">
        <f>+F16+F17</f>
        <v>57000000</v>
      </c>
      <c r="G20" s="311">
        <f>+G16+G17</f>
        <v>55300000</v>
      </c>
      <c r="H20" s="325"/>
      <c r="I20" s="314"/>
    </row>
    <row r="21" spans="1:9" ht="6" customHeight="1">
      <c r="A21" s="314"/>
      <c r="B21" s="314"/>
      <c r="C21" s="323"/>
      <c r="D21" s="323"/>
      <c r="E21" s="323"/>
      <c r="F21" s="323"/>
      <c r="G21" s="325"/>
      <c r="H21" s="325"/>
      <c r="I21" s="314"/>
    </row>
    <row r="22" spans="1:15" ht="12.75">
      <c r="A22" s="306" t="s">
        <v>262</v>
      </c>
      <c r="B22" s="332">
        <v>1</v>
      </c>
      <c r="C22" s="333">
        <v>10.51</v>
      </c>
      <c r="D22" s="333">
        <v>10.61</v>
      </c>
      <c r="E22" s="333">
        <v>304.948</v>
      </c>
      <c r="F22" s="334">
        <v>11.62</v>
      </c>
      <c r="G22" s="334">
        <v>11.3722</v>
      </c>
      <c r="H22" s="325"/>
      <c r="I22" s="314"/>
      <c r="M22" s="307"/>
      <c r="O22" s="307"/>
    </row>
    <row r="23" spans="1:15" ht="12.75">
      <c r="A23" s="314"/>
      <c r="B23" s="314"/>
      <c r="C23" s="323"/>
      <c r="D23" s="323"/>
      <c r="E23" s="323"/>
      <c r="F23" s="317" t="s">
        <v>252</v>
      </c>
      <c r="G23" s="335" t="s">
        <v>253</v>
      </c>
      <c r="H23" s="325"/>
      <c r="I23" s="314"/>
      <c r="M23" s="308"/>
      <c r="O23" s="308"/>
    </row>
    <row r="24" spans="1:15" ht="12.75">
      <c r="A24" s="314" t="s">
        <v>254</v>
      </c>
      <c r="B24" s="314"/>
      <c r="C24" s="311">
        <f>ROUND(C20*C22/1000,0)</f>
        <v>23260065</v>
      </c>
      <c r="D24" s="311">
        <f>ROUND(D20*D22/1000,0)</f>
        <v>14151878</v>
      </c>
      <c r="E24" s="311">
        <f>ROUND(E20*E22/1000,0)+7</f>
        <v>8565166</v>
      </c>
      <c r="F24" s="311">
        <f>ROUND(F20*F22/1000,0)/2+19</f>
        <v>331189</v>
      </c>
      <c r="G24" s="311">
        <f>ROUND(G20*G22/1000,0)/2</f>
        <v>314441.5</v>
      </c>
      <c r="H24" s="325"/>
      <c r="I24" s="314"/>
      <c r="M24" s="309"/>
      <c r="O24" s="309"/>
    </row>
    <row r="25" spans="1:15" ht="12.75">
      <c r="A25" s="314"/>
      <c r="B25" s="314"/>
      <c r="C25" s="311"/>
      <c r="D25" s="311"/>
      <c r="E25" s="311"/>
      <c r="F25" s="311"/>
      <c r="G25" s="311"/>
      <c r="H25" s="325"/>
      <c r="I25" s="314"/>
      <c r="M25" s="308"/>
      <c r="O25" s="308"/>
    </row>
    <row r="26" spans="1:15" ht="12.75">
      <c r="A26" s="314" t="s">
        <v>255</v>
      </c>
      <c r="B26" s="314"/>
      <c r="C26" s="311">
        <v>225000</v>
      </c>
      <c r="D26" s="311">
        <v>40000</v>
      </c>
      <c r="E26" s="311">
        <v>0</v>
      </c>
      <c r="F26" s="311"/>
      <c r="G26" s="325">
        <v>0</v>
      </c>
      <c r="H26" s="325"/>
      <c r="I26" s="314"/>
      <c r="M26" s="309"/>
      <c r="O26" s="309"/>
    </row>
    <row r="27" spans="1:15" ht="12.75">
      <c r="A27" s="314" t="s">
        <v>256</v>
      </c>
      <c r="B27" s="314"/>
      <c r="C27" s="311">
        <v>90000</v>
      </c>
      <c r="D27" s="311">
        <v>0</v>
      </c>
      <c r="E27" s="311">
        <v>0</v>
      </c>
      <c r="F27" s="311"/>
      <c r="G27" s="325">
        <v>0</v>
      </c>
      <c r="H27" s="325"/>
      <c r="I27" s="314"/>
      <c r="M27" s="308"/>
      <c r="O27" s="308"/>
    </row>
    <row r="28" spans="1:15" ht="12.75">
      <c r="A28" s="314" t="s">
        <v>257</v>
      </c>
      <c r="B28" s="314"/>
      <c r="C28" s="311">
        <v>0</v>
      </c>
      <c r="D28" s="311"/>
      <c r="E28" s="311"/>
      <c r="F28" s="311"/>
      <c r="G28" s="325"/>
      <c r="H28" s="325"/>
      <c r="I28" s="314"/>
      <c r="M28" s="308"/>
      <c r="O28" s="308"/>
    </row>
    <row r="29" spans="1:15" ht="12.75">
      <c r="A29" s="330" t="s">
        <v>258</v>
      </c>
      <c r="B29" s="310"/>
      <c r="C29" s="311">
        <v>50000</v>
      </c>
      <c r="D29" s="311">
        <v>0</v>
      </c>
      <c r="E29" s="311">
        <v>5600</v>
      </c>
      <c r="F29" s="311"/>
      <c r="G29" s="325"/>
      <c r="H29" s="325"/>
      <c r="I29" s="314"/>
      <c r="M29" s="308"/>
      <c r="O29" s="308"/>
    </row>
    <row r="30" spans="1:15" ht="13.5" thickBot="1">
      <c r="A30" s="336" t="s">
        <v>259</v>
      </c>
      <c r="B30" s="314"/>
      <c r="C30" s="312">
        <f>SUM(C24:C29)</f>
        <v>23625065</v>
      </c>
      <c r="D30" s="312">
        <f>SUM(D24:D29)</f>
        <v>14191878</v>
      </c>
      <c r="E30" s="312">
        <f>SUM(E24:E29)</f>
        <v>8570766</v>
      </c>
      <c r="F30" s="312">
        <f>SUM(F24:F29)</f>
        <v>331189</v>
      </c>
      <c r="G30" s="312">
        <f>SUM(G24:G29)</f>
        <v>314441.5</v>
      </c>
      <c r="H30" s="337">
        <f>SUM(C30:G30)</f>
        <v>47033339.5</v>
      </c>
      <c r="I30" s="338"/>
      <c r="J30" s="308"/>
      <c r="M30" s="308"/>
      <c r="O30" s="308"/>
    </row>
    <row r="31" spans="1:9" ht="13.5" thickTop="1">
      <c r="A31" s="314"/>
      <c r="B31" s="314"/>
      <c r="C31" s="339"/>
      <c r="D31" s="340"/>
      <c r="E31" s="340"/>
      <c r="F31" s="340"/>
      <c r="G31" s="340"/>
      <c r="H31" s="340"/>
      <c r="I31" s="314"/>
    </row>
    <row r="32" spans="3:8" ht="12.75">
      <c r="C32" s="313"/>
      <c r="D32" s="313"/>
      <c r="E32" s="313"/>
      <c r="F32" s="313"/>
      <c r="G32" s="313"/>
      <c r="H32" s="313"/>
    </row>
    <row r="33" spans="3:8" ht="12.75">
      <c r="C33" s="313"/>
      <c r="D33" s="313"/>
      <c r="E33" s="313"/>
      <c r="F33" s="313"/>
      <c r="G33" s="313"/>
      <c r="H33" s="313"/>
    </row>
    <row r="34" spans="3:8" ht="12.75">
      <c r="C34" s="313"/>
      <c r="D34" s="313"/>
      <c r="E34" s="313"/>
      <c r="F34" s="313"/>
      <c r="G34" s="313"/>
      <c r="H34" s="313"/>
    </row>
    <row r="35" spans="3:8" ht="12.75">
      <c r="C35" s="313"/>
      <c r="D35" s="313"/>
      <c r="E35" s="313"/>
      <c r="F35" s="313"/>
      <c r="G35" s="313"/>
      <c r="H35" s="313"/>
    </row>
  </sheetData>
  <sheetProtection/>
  <printOptions/>
  <pageMargins left="0.75" right="0.75" top="1" bottom="1" header="0.5" footer="0.5"/>
  <pageSetup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3:P18"/>
  <sheetViews>
    <sheetView zoomScalePageLayoutView="0" workbookViewId="0" topLeftCell="A1">
      <selection activeCell="C20" sqref="C20"/>
    </sheetView>
  </sheetViews>
  <sheetFormatPr defaultColWidth="8.8515625" defaultRowHeight="12.75"/>
  <cols>
    <col min="1" max="1" width="9.00390625" style="55" bestFit="1" customWidth="1"/>
    <col min="2" max="2" width="38.57421875" style="55" customWidth="1"/>
    <col min="3" max="3" width="11.7109375" style="55" bestFit="1" customWidth="1"/>
    <col min="4" max="15" width="10.28125" style="55" bestFit="1" customWidth="1"/>
    <col min="16" max="16" width="11.7109375" style="55" bestFit="1" customWidth="1"/>
    <col min="17" max="16384" width="8.8515625" style="55" customWidth="1"/>
  </cols>
  <sheetData>
    <row r="2" ht="13.5" thickBot="1"/>
    <row r="3" spans="1:16" ht="13.5" thickBot="1">
      <c r="A3" s="143" t="s">
        <v>99</v>
      </c>
      <c r="B3" s="143" t="s">
        <v>100</v>
      </c>
      <c r="C3" s="144">
        <v>40148</v>
      </c>
      <c r="D3" s="144">
        <v>40179</v>
      </c>
      <c r="E3" s="144">
        <v>40210</v>
      </c>
      <c r="F3" s="144">
        <v>40238</v>
      </c>
      <c r="G3" s="144">
        <v>40278</v>
      </c>
      <c r="H3" s="144">
        <v>40308</v>
      </c>
      <c r="I3" s="144">
        <v>40339</v>
      </c>
      <c r="J3" s="144">
        <v>40369</v>
      </c>
      <c r="K3" s="144">
        <v>40400</v>
      </c>
      <c r="L3" s="144">
        <v>40431</v>
      </c>
      <c r="M3" s="144">
        <v>40461</v>
      </c>
      <c r="N3" s="144">
        <v>40492</v>
      </c>
      <c r="O3" s="144">
        <v>40522</v>
      </c>
      <c r="P3" s="143" t="s">
        <v>232</v>
      </c>
    </row>
    <row r="4" spans="1:16" ht="14.25" thickBot="1" thickTop="1">
      <c r="A4" s="149"/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49"/>
    </row>
    <row r="5" spans="1:16" ht="13.5" thickTop="1">
      <c r="A5" s="145">
        <v>18230061</v>
      </c>
      <c r="B5" s="146" t="s">
        <v>158</v>
      </c>
      <c r="C5" s="200">
        <v>2010469</v>
      </c>
      <c r="D5" s="200">
        <v>1998902</v>
      </c>
      <c r="E5" s="200">
        <v>1987335</v>
      </c>
      <c r="F5" s="200">
        <v>1975768</v>
      </c>
      <c r="G5" s="200">
        <v>1964201</v>
      </c>
      <c r="H5" s="200">
        <v>1952634</v>
      </c>
      <c r="I5" s="200">
        <v>1941067</v>
      </c>
      <c r="J5" s="200">
        <v>1929500</v>
      </c>
      <c r="K5" s="200">
        <v>1917933</v>
      </c>
      <c r="L5" s="200">
        <v>1906366</v>
      </c>
      <c r="M5" s="200">
        <v>1894799</v>
      </c>
      <c r="N5" s="200">
        <v>1883232</v>
      </c>
      <c r="O5" s="200">
        <v>1871665</v>
      </c>
      <c r="P5" s="201">
        <f>(C5+O5+SUM(D5:N5)*2)/24</f>
        <v>1941067</v>
      </c>
    </row>
    <row r="6" spans="1:16" ht="12.75">
      <c r="A6" s="147"/>
      <c r="B6" s="148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3"/>
    </row>
    <row r="7" spans="2:16" ht="12.75">
      <c r="B7" s="204" t="s">
        <v>159</v>
      </c>
      <c r="C7" s="205">
        <v>0</v>
      </c>
      <c r="D7" s="205">
        <f>-(D5-C5)</f>
        <v>11567</v>
      </c>
      <c r="E7" s="205">
        <f aca="true" t="shared" si="0" ref="E7:O7">-(E5-D5)</f>
        <v>11567</v>
      </c>
      <c r="F7" s="205">
        <f t="shared" si="0"/>
        <v>11567</v>
      </c>
      <c r="G7" s="205">
        <f t="shared" si="0"/>
        <v>11567</v>
      </c>
      <c r="H7" s="205">
        <f t="shared" si="0"/>
        <v>11567</v>
      </c>
      <c r="I7" s="205">
        <f t="shared" si="0"/>
        <v>11567</v>
      </c>
      <c r="J7" s="205">
        <f t="shared" si="0"/>
        <v>11567</v>
      </c>
      <c r="K7" s="205">
        <f t="shared" si="0"/>
        <v>11567</v>
      </c>
      <c r="L7" s="205">
        <f t="shared" si="0"/>
        <v>11567</v>
      </c>
      <c r="M7" s="205">
        <f t="shared" si="0"/>
        <v>11567</v>
      </c>
      <c r="N7" s="205">
        <f t="shared" si="0"/>
        <v>11567</v>
      </c>
      <c r="O7" s="206">
        <f t="shared" si="0"/>
        <v>11567</v>
      </c>
      <c r="P7" s="207">
        <f>SUM(D7:O7)</f>
        <v>138804</v>
      </c>
    </row>
    <row r="8" ht="12.75">
      <c r="P8" s="208">
        <v>0.7515</v>
      </c>
    </row>
    <row r="9" ht="12.75">
      <c r="P9" s="209">
        <f>P7*P8</f>
        <v>104311.20599999999</v>
      </c>
    </row>
    <row r="14" spans="3:15" ht="12.75"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</row>
    <row r="18" spans="4:15" ht="12.75"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</row>
  </sheetData>
  <sheetProtection/>
  <printOptions/>
  <pageMargins left="0.2" right="0.21" top="0.84" bottom="1" header="0.5" footer="0.5"/>
  <pageSetup fitToHeight="1" fitToWidth="1"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H196"/>
  <sheetViews>
    <sheetView zoomScalePageLayoutView="0" workbookViewId="0" topLeftCell="A1">
      <pane ySplit="6" topLeftCell="A160" activePane="bottomLeft" state="frozen"/>
      <selection pane="topLeft" activeCell="C20" sqref="C20"/>
      <selection pane="bottomLeft" activeCell="C20" sqref="C20"/>
    </sheetView>
  </sheetViews>
  <sheetFormatPr defaultColWidth="9.140625" defaultRowHeight="12.75"/>
  <cols>
    <col min="1" max="1" width="23.57421875" style="17" customWidth="1"/>
    <col min="2" max="2" width="14.00390625" style="17" bestFit="1" customWidth="1"/>
    <col min="3" max="3" width="15.00390625" style="17" bestFit="1" customWidth="1"/>
    <col min="4" max="4" width="11.28125" style="17" bestFit="1" customWidth="1"/>
    <col min="5" max="6" width="14.00390625" style="17" bestFit="1" customWidth="1"/>
    <col min="7" max="7" width="13.140625" style="17" bestFit="1" customWidth="1"/>
    <col min="8" max="8" width="15.00390625" style="17" bestFit="1" customWidth="1"/>
    <col min="9" max="16384" width="9.140625" style="17" customWidth="1"/>
  </cols>
  <sheetData>
    <row r="1" ht="12.75">
      <c r="A1" s="18"/>
    </row>
    <row r="3" spans="1:7" ht="12.75">
      <c r="A3" s="19" t="s">
        <v>53</v>
      </c>
      <c r="B3" s="19"/>
      <c r="C3" s="19"/>
      <c r="D3" s="19"/>
      <c r="E3" s="19"/>
      <c r="F3" s="19"/>
      <c r="G3" s="19"/>
    </row>
    <row r="4" spans="2:8" ht="12.75">
      <c r="B4" s="20" t="s">
        <v>54</v>
      </c>
      <c r="C4" s="20" t="s">
        <v>55</v>
      </c>
      <c r="D4" s="20" t="s">
        <v>56</v>
      </c>
      <c r="E4" s="20" t="s">
        <v>57</v>
      </c>
      <c r="F4" s="221" t="s">
        <v>58</v>
      </c>
      <c r="G4" s="221" t="s">
        <v>59</v>
      </c>
      <c r="H4" s="221" t="s">
        <v>60</v>
      </c>
    </row>
    <row r="5" spans="2:8" ht="14.25" customHeight="1">
      <c r="B5" s="21" t="s">
        <v>61</v>
      </c>
      <c r="C5" s="21" t="s">
        <v>62</v>
      </c>
      <c r="D5" s="21" t="s">
        <v>63</v>
      </c>
      <c r="E5" s="265" t="s">
        <v>48</v>
      </c>
      <c r="F5" s="264" t="s">
        <v>48</v>
      </c>
      <c r="G5" s="22" t="s">
        <v>61</v>
      </c>
      <c r="H5" s="22" t="s">
        <v>62</v>
      </c>
    </row>
    <row r="6" spans="2:8" ht="12.75">
      <c r="B6" s="221" t="s">
        <v>64</v>
      </c>
      <c r="C6" s="221" t="s">
        <v>64</v>
      </c>
      <c r="D6" s="23" t="s">
        <v>64</v>
      </c>
      <c r="E6" s="221" t="s">
        <v>64</v>
      </c>
      <c r="F6" s="221" t="s">
        <v>65</v>
      </c>
      <c r="G6" s="221" t="s">
        <v>65</v>
      </c>
      <c r="H6" s="221" t="s">
        <v>65</v>
      </c>
    </row>
    <row r="7" spans="2:7" ht="12.75">
      <c r="B7" s="22"/>
      <c r="C7" s="22"/>
      <c r="D7" s="22"/>
      <c r="E7" s="22"/>
      <c r="F7" s="22"/>
      <c r="G7" s="22"/>
    </row>
    <row r="8" spans="1:7" ht="12.75">
      <c r="A8" s="24">
        <v>31777</v>
      </c>
      <c r="B8" s="25">
        <v>13325303.64</v>
      </c>
      <c r="C8" s="25">
        <v>7944337.89</v>
      </c>
      <c r="D8" s="25">
        <v>319635.47</v>
      </c>
      <c r="E8" s="25">
        <f>SUM(B8:D8)</f>
        <v>21589277</v>
      </c>
      <c r="F8" s="22"/>
      <c r="G8" s="22"/>
    </row>
    <row r="9" spans="1:7" ht="12.75">
      <c r="A9" s="24" t="s">
        <v>66</v>
      </c>
      <c r="B9" s="25">
        <v>-397628.69</v>
      </c>
      <c r="C9" s="25">
        <v>-157519.02</v>
      </c>
      <c r="D9" s="25">
        <v>-21479.5</v>
      </c>
      <c r="E9" s="25">
        <f>SUM(B9:D9)</f>
        <v>-576627.21</v>
      </c>
      <c r="F9" s="22"/>
      <c r="G9" s="22"/>
    </row>
    <row r="10" spans="1:7" ht="12.75">
      <c r="A10" s="24">
        <v>32142</v>
      </c>
      <c r="B10" s="26">
        <f>SUM(B8:B9)</f>
        <v>12927674.950000001</v>
      </c>
      <c r="C10" s="26">
        <f>SUM(C8:C9)</f>
        <v>7786818.87</v>
      </c>
      <c r="D10" s="26">
        <f>SUM(D8:D9)</f>
        <v>298155.97</v>
      </c>
      <c r="E10" s="26">
        <f>SUM(E8:E9)</f>
        <v>21012649.79</v>
      </c>
      <c r="F10" s="22"/>
      <c r="G10" s="22"/>
    </row>
    <row r="11" spans="1:7" ht="12.75">
      <c r="A11" s="24" t="s">
        <v>67</v>
      </c>
      <c r="B11" s="22">
        <v>36.45</v>
      </c>
      <c r="C11" s="22">
        <v>36.45</v>
      </c>
      <c r="D11" s="22">
        <v>36.45</v>
      </c>
      <c r="E11" s="22"/>
      <c r="F11" s="22"/>
      <c r="G11" s="22"/>
    </row>
    <row r="12" spans="1:7" ht="12.75">
      <c r="A12" s="24" t="s">
        <v>68</v>
      </c>
      <c r="B12" s="26">
        <f>ROUND(B10/B11,2)</f>
        <v>354668.72</v>
      </c>
      <c r="C12" s="26">
        <f>ROUND(C10/C11,2)</f>
        <v>213630.15</v>
      </c>
      <c r="D12" s="26">
        <f>ROUND(D10/D11,2)</f>
        <v>8179.86</v>
      </c>
      <c r="E12" s="25">
        <f>SUM(B12:D12)</f>
        <v>576478.73</v>
      </c>
      <c r="F12" s="22"/>
      <c r="G12" s="22"/>
    </row>
    <row r="13" spans="1:7" ht="12.75">
      <c r="A13" s="24" t="s">
        <v>69</v>
      </c>
      <c r="B13" s="26">
        <f>ROUND(B12/12,2)</f>
        <v>29555.73</v>
      </c>
      <c r="C13" s="26">
        <f>ROUND(C12/12,2)</f>
        <v>17802.51</v>
      </c>
      <c r="D13" s="26">
        <f>ROUND(D12/12,2)</f>
        <v>681.66</v>
      </c>
      <c r="E13" s="26">
        <f>ROUND(E12/12,2)</f>
        <v>48039.89</v>
      </c>
      <c r="F13" s="22"/>
      <c r="G13" s="22"/>
    </row>
    <row r="14" spans="1:7" ht="12.75">
      <c r="A14" s="27"/>
      <c r="B14" s="22"/>
      <c r="C14" s="22"/>
      <c r="D14" s="22"/>
      <c r="E14" s="22"/>
      <c r="F14" s="22"/>
      <c r="G14" s="22"/>
    </row>
    <row r="15" spans="1:8" ht="12.75">
      <c r="A15" s="28">
        <v>35246</v>
      </c>
      <c r="B15" s="25">
        <v>9912990.49</v>
      </c>
      <c r="C15" s="25">
        <v>5970962.85</v>
      </c>
      <c r="D15" s="25">
        <v>228626.65</v>
      </c>
      <c r="E15" s="25">
        <f aca="true" t="shared" si="0" ref="E15:E46">SUM(B15:D15)</f>
        <v>16112579.99</v>
      </c>
      <c r="F15" s="19" t="s">
        <v>70</v>
      </c>
      <c r="G15" s="19"/>
      <c r="H15" s="19"/>
    </row>
    <row r="16" spans="1:8" ht="12.75">
      <c r="A16" s="28">
        <v>35277</v>
      </c>
      <c r="B16" s="25">
        <f aca="true" t="shared" si="1" ref="B16:B47">B15-$B$13</f>
        <v>9883434.76</v>
      </c>
      <c r="C16" s="25">
        <f aca="true" t="shared" si="2" ref="C16:C47">C15-$C$13</f>
        <v>5953160.34</v>
      </c>
      <c r="D16" s="25">
        <f aca="true" t="shared" si="3" ref="D16:D47">D15-$D$13</f>
        <v>227944.99</v>
      </c>
      <c r="E16" s="25">
        <f t="shared" si="0"/>
        <v>16064540.09</v>
      </c>
      <c r="F16" s="19" t="s">
        <v>70</v>
      </c>
      <c r="G16" s="19"/>
      <c r="H16" s="19"/>
    </row>
    <row r="17" spans="1:8" ht="12.75">
      <c r="A17" s="28">
        <v>35308</v>
      </c>
      <c r="B17" s="25">
        <f t="shared" si="1"/>
        <v>9853879.03</v>
      </c>
      <c r="C17" s="25">
        <f t="shared" si="2"/>
        <v>5935357.83</v>
      </c>
      <c r="D17" s="25">
        <f t="shared" si="3"/>
        <v>227263.33</v>
      </c>
      <c r="E17" s="25">
        <f t="shared" si="0"/>
        <v>16016500.19</v>
      </c>
      <c r="F17" s="19" t="s">
        <v>70</v>
      </c>
      <c r="G17" s="19"/>
      <c r="H17" s="19"/>
    </row>
    <row r="18" spans="1:8" ht="12.75">
      <c r="A18" s="28">
        <v>35338</v>
      </c>
      <c r="B18" s="25">
        <f t="shared" si="1"/>
        <v>9824323.299999999</v>
      </c>
      <c r="C18" s="25">
        <f t="shared" si="2"/>
        <v>5917555.32</v>
      </c>
      <c r="D18" s="25">
        <f t="shared" si="3"/>
        <v>226581.66999999998</v>
      </c>
      <c r="E18" s="25">
        <f t="shared" si="0"/>
        <v>15968460.29</v>
      </c>
      <c r="F18" s="19" t="s">
        <v>70</v>
      </c>
      <c r="G18" s="19"/>
      <c r="H18" s="19"/>
    </row>
    <row r="19" spans="1:8" ht="12.75">
      <c r="A19" s="28">
        <v>35369</v>
      </c>
      <c r="B19" s="25">
        <f t="shared" si="1"/>
        <v>9794767.569999998</v>
      </c>
      <c r="C19" s="25">
        <f t="shared" si="2"/>
        <v>5899752.8100000005</v>
      </c>
      <c r="D19" s="25">
        <f t="shared" si="3"/>
        <v>225900.00999999998</v>
      </c>
      <c r="E19" s="25">
        <f t="shared" si="0"/>
        <v>15920420.389999999</v>
      </c>
      <c r="F19" s="19" t="s">
        <v>70</v>
      </c>
      <c r="G19" s="19"/>
      <c r="H19" s="19"/>
    </row>
    <row r="20" spans="1:8" ht="12.75">
      <c r="A20" s="28">
        <v>35399</v>
      </c>
      <c r="B20" s="25">
        <f t="shared" si="1"/>
        <v>9765211.839999998</v>
      </c>
      <c r="C20" s="25">
        <f t="shared" si="2"/>
        <v>5881950.300000001</v>
      </c>
      <c r="D20" s="25">
        <f t="shared" si="3"/>
        <v>225218.34999999998</v>
      </c>
      <c r="E20" s="25">
        <f t="shared" si="0"/>
        <v>15872380.489999998</v>
      </c>
      <c r="F20" s="19" t="s">
        <v>70</v>
      </c>
      <c r="G20" s="19"/>
      <c r="H20" s="19"/>
    </row>
    <row r="21" spans="1:8" ht="12.75">
      <c r="A21" s="28">
        <v>35430</v>
      </c>
      <c r="B21" s="25">
        <f t="shared" si="1"/>
        <v>9735656.109999998</v>
      </c>
      <c r="C21" s="25">
        <f t="shared" si="2"/>
        <v>5864147.790000001</v>
      </c>
      <c r="D21" s="25">
        <f t="shared" si="3"/>
        <v>224536.68999999997</v>
      </c>
      <c r="E21" s="25">
        <f t="shared" si="0"/>
        <v>15824340.589999998</v>
      </c>
      <c r="F21" s="19" t="s">
        <v>70</v>
      </c>
      <c r="G21" s="19"/>
      <c r="H21" s="19"/>
    </row>
    <row r="22" spans="1:8" ht="12.75">
      <c r="A22" s="28">
        <v>35461</v>
      </c>
      <c r="B22" s="25">
        <f t="shared" si="1"/>
        <v>9706100.379999997</v>
      </c>
      <c r="C22" s="25">
        <f t="shared" si="2"/>
        <v>5846345.280000001</v>
      </c>
      <c r="D22" s="25">
        <f t="shared" si="3"/>
        <v>223855.02999999997</v>
      </c>
      <c r="E22" s="25">
        <f t="shared" si="0"/>
        <v>15776300.689999998</v>
      </c>
      <c r="F22" s="19" t="s">
        <v>70</v>
      </c>
      <c r="G22" s="19"/>
      <c r="H22" s="19"/>
    </row>
    <row r="23" spans="1:8" ht="12.75">
      <c r="A23" s="28">
        <v>35489</v>
      </c>
      <c r="B23" s="25">
        <f t="shared" si="1"/>
        <v>9676544.649999997</v>
      </c>
      <c r="C23" s="25">
        <f t="shared" si="2"/>
        <v>5828542.770000001</v>
      </c>
      <c r="D23" s="25">
        <f t="shared" si="3"/>
        <v>223173.36999999997</v>
      </c>
      <c r="E23" s="25">
        <f t="shared" si="0"/>
        <v>15728260.789999997</v>
      </c>
      <c r="F23" s="19" t="s">
        <v>70</v>
      </c>
      <c r="G23" s="19"/>
      <c r="H23" s="19"/>
    </row>
    <row r="24" spans="1:8" ht="12.75">
      <c r="A24" s="28">
        <v>35520</v>
      </c>
      <c r="B24" s="25">
        <f t="shared" si="1"/>
        <v>9646988.919999996</v>
      </c>
      <c r="C24" s="25">
        <f t="shared" si="2"/>
        <v>5810740.260000002</v>
      </c>
      <c r="D24" s="25">
        <f t="shared" si="3"/>
        <v>222491.70999999996</v>
      </c>
      <c r="E24" s="25">
        <f t="shared" si="0"/>
        <v>15680220.889999997</v>
      </c>
      <c r="F24" s="19" t="s">
        <v>70</v>
      </c>
      <c r="G24" s="19"/>
      <c r="H24" s="19"/>
    </row>
    <row r="25" spans="1:8" ht="12.75">
      <c r="A25" s="28">
        <v>35550</v>
      </c>
      <c r="B25" s="25">
        <f t="shared" si="1"/>
        <v>9617433.189999996</v>
      </c>
      <c r="C25" s="25">
        <f t="shared" si="2"/>
        <v>5792937.750000002</v>
      </c>
      <c r="D25" s="25">
        <f t="shared" si="3"/>
        <v>221810.04999999996</v>
      </c>
      <c r="E25" s="25">
        <f t="shared" si="0"/>
        <v>15632180.989999998</v>
      </c>
      <c r="F25" s="19" t="s">
        <v>70</v>
      </c>
      <c r="G25" s="19"/>
      <c r="H25" s="19"/>
    </row>
    <row r="26" spans="1:8" ht="12.75">
      <c r="A26" s="28">
        <v>35581</v>
      </c>
      <c r="B26" s="25">
        <f t="shared" si="1"/>
        <v>9587877.459999995</v>
      </c>
      <c r="C26" s="25">
        <f t="shared" si="2"/>
        <v>5775135.240000002</v>
      </c>
      <c r="D26" s="25">
        <f t="shared" si="3"/>
        <v>221128.38999999996</v>
      </c>
      <c r="E26" s="25">
        <f t="shared" si="0"/>
        <v>15584141.089999998</v>
      </c>
      <c r="F26" s="19" t="s">
        <v>70</v>
      </c>
      <c r="G26" s="19"/>
      <c r="H26" s="19"/>
    </row>
    <row r="27" spans="1:8" s="29" customFormat="1" ht="12.75">
      <c r="A27" s="28">
        <v>35611</v>
      </c>
      <c r="B27" s="25">
        <f t="shared" si="1"/>
        <v>9558321.729999995</v>
      </c>
      <c r="C27" s="25">
        <f t="shared" si="2"/>
        <v>5757332.730000002</v>
      </c>
      <c r="D27" s="25">
        <f t="shared" si="3"/>
        <v>220446.72999999995</v>
      </c>
      <c r="E27" s="25">
        <f t="shared" si="0"/>
        <v>15536101.189999998</v>
      </c>
      <c r="F27" s="25">
        <f aca="true" t="shared" si="4" ref="F27:F58">(E27+E15+2*(E16)+2*(E17)+2*(E18)+2*(E19)+2*(E20)+2*(E21)+2*(E22)+2*(E23)+2*(E24)+2*(E25)+2*(E26))/24</f>
        <v>15824340.589999998</v>
      </c>
      <c r="G27" s="25">
        <f aca="true" t="shared" si="5" ref="G27:G58">(B27+B15+2*(B16)+2*(B17)+2*(B18)+2*(B19)+2*(B20)+2*(B21)+2*(B22)+2*(B23)+2*(B24)+2*(B25)+2*(B26))/24</f>
        <v>9735656.109999998</v>
      </c>
      <c r="H27" s="25">
        <f aca="true" t="shared" si="6" ref="H27:H58">(C27+C15+2*(C16)+2*(C17)+2*(C18)+2*(C19)+2*(C20)+2*(C21)+2*(C22)+2*(C23)+2*(C24)+2*(C25)+2*(C26))/24</f>
        <v>5864147.790000002</v>
      </c>
    </row>
    <row r="28" spans="1:8" ht="12.75">
      <c r="A28" s="28">
        <v>35642</v>
      </c>
      <c r="B28" s="25">
        <f t="shared" si="1"/>
        <v>9528765.999999994</v>
      </c>
      <c r="C28" s="25">
        <f t="shared" si="2"/>
        <v>5739530.2200000025</v>
      </c>
      <c r="D28" s="25">
        <f t="shared" si="3"/>
        <v>219765.06999999995</v>
      </c>
      <c r="E28" s="25">
        <f t="shared" si="0"/>
        <v>15488061.289999997</v>
      </c>
      <c r="F28" s="25">
        <f t="shared" si="4"/>
        <v>15776300.69</v>
      </c>
      <c r="G28" s="25">
        <f t="shared" si="5"/>
        <v>9706100.379999997</v>
      </c>
      <c r="H28" s="25">
        <f t="shared" si="6"/>
        <v>5846345.280000001</v>
      </c>
    </row>
    <row r="29" spans="1:8" ht="12.75">
      <c r="A29" s="28">
        <v>35672</v>
      </c>
      <c r="B29" s="25">
        <f t="shared" si="1"/>
        <v>9499210.269999994</v>
      </c>
      <c r="C29" s="25">
        <f t="shared" si="2"/>
        <v>5721727.710000003</v>
      </c>
      <c r="D29" s="25">
        <f t="shared" si="3"/>
        <v>219083.40999999995</v>
      </c>
      <c r="E29" s="25">
        <f t="shared" si="0"/>
        <v>15440021.389999997</v>
      </c>
      <c r="F29" s="25">
        <f t="shared" si="4"/>
        <v>15728260.79</v>
      </c>
      <c r="G29" s="25">
        <f t="shared" si="5"/>
        <v>9676544.649999997</v>
      </c>
      <c r="H29" s="25">
        <f t="shared" si="6"/>
        <v>5828542.770000002</v>
      </c>
    </row>
    <row r="30" spans="1:8" ht="12.75">
      <c r="A30" s="28">
        <v>35703</v>
      </c>
      <c r="B30" s="25">
        <f t="shared" si="1"/>
        <v>9469654.539999994</v>
      </c>
      <c r="C30" s="25">
        <f t="shared" si="2"/>
        <v>5703925.200000003</v>
      </c>
      <c r="D30" s="25">
        <f t="shared" si="3"/>
        <v>218401.74999999994</v>
      </c>
      <c r="E30" s="25">
        <f t="shared" si="0"/>
        <v>15391981.489999996</v>
      </c>
      <c r="F30" s="25">
        <f t="shared" si="4"/>
        <v>15680220.889999995</v>
      </c>
      <c r="G30" s="25">
        <f>(B30+B18+2*(B19)+2*(B20)+2*(B21)+2*(B22)+2*(B23)+2*(B24)+2*(B25)+2*(B26)+2*(B27)+2*(B28)+2*(B29))/24</f>
        <v>9646988.919999996</v>
      </c>
      <c r="H30" s="25">
        <f t="shared" si="6"/>
        <v>5810740.260000003</v>
      </c>
    </row>
    <row r="31" spans="1:8" ht="12.75">
      <c r="A31" s="28">
        <v>35734</v>
      </c>
      <c r="B31" s="25">
        <f t="shared" si="1"/>
        <v>9440098.809999993</v>
      </c>
      <c r="C31" s="25">
        <f t="shared" si="2"/>
        <v>5686122.690000003</v>
      </c>
      <c r="D31" s="25">
        <f t="shared" si="3"/>
        <v>217720.08999999994</v>
      </c>
      <c r="E31" s="25">
        <f t="shared" si="0"/>
        <v>15343941.589999996</v>
      </c>
      <c r="F31" s="25">
        <f t="shared" si="4"/>
        <v>15632180.989999996</v>
      </c>
      <c r="G31" s="25">
        <f t="shared" si="5"/>
        <v>9617433.189999996</v>
      </c>
      <c r="H31" s="25">
        <f t="shared" si="6"/>
        <v>5792937.750000003</v>
      </c>
    </row>
    <row r="32" spans="1:8" ht="12.75">
      <c r="A32" s="28">
        <v>35764</v>
      </c>
      <c r="B32" s="25">
        <f t="shared" si="1"/>
        <v>9410543.079999993</v>
      </c>
      <c r="C32" s="25">
        <f t="shared" si="2"/>
        <v>5668320.180000003</v>
      </c>
      <c r="D32" s="25">
        <f t="shared" si="3"/>
        <v>217038.42999999993</v>
      </c>
      <c r="E32" s="25">
        <f t="shared" si="0"/>
        <v>15295901.689999996</v>
      </c>
      <c r="F32" s="25">
        <f t="shared" si="4"/>
        <v>15584141.089999998</v>
      </c>
      <c r="G32" s="25">
        <f t="shared" si="5"/>
        <v>9587877.459999995</v>
      </c>
      <c r="H32" s="25">
        <f t="shared" si="6"/>
        <v>5775135.240000002</v>
      </c>
    </row>
    <row r="33" spans="1:8" ht="12.75">
      <c r="A33" s="28">
        <v>35795</v>
      </c>
      <c r="B33" s="25">
        <f t="shared" si="1"/>
        <v>9380987.349999992</v>
      </c>
      <c r="C33" s="25">
        <f t="shared" si="2"/>
        <v>5650517.670000004</v>
      </c>
      <c r="D33" s="25">
        <f t="shared" si="3"/>
        <v>216356.76999999993</v>
      </c>
      <c r="E33" s="25">
        <f t="shared" si="0"/>
        <v>15247861.789999995</v>
      </c>
      <c r="F33" s="25">
        <f t="shared" si="4"/>
        <v>15536101.189999998</v>
      </c>
      <c r="G33" s="25">
        <f t="shared" si="5"/>
        <v>9558321.729999995</v>
      </c>
      <c r="H33" s="25">
        <f t="shared" si="6"/>
        <v>5757332.730000003</v>
      </c>
    </row>
    <row r="34" spans="1:8" ht="12.75">
      <c r="A34" s="28">
        <v>35826</v>
      </c>
      <c r="B34" s="25">
        <f t="shared" si="1"/>
        <v>9351431.619999992</v>
      </c>
      <c r="C34" s="25">
        <f t="shared" si="2"/>
        <v>5632715.160000004</v>
      </c>
      <c r="D34" s="25">
        <f t="shared" si="3"/>
        <v>215675.10999999993</v>
      </c>
      <c r="E34" s="25">
        <f t="shared" si="0"/>
        <v>15199821.889999995</v>
      </c>
      <c r="F34" s="25">
        <f t="shared" si="4"/>
        <v>15488061.289999997</v>
      </c>
      <c r="G34" s="25">
        <f t="shared" si="5"/>
        <v>9528765.999999994</v>
      </c>
      <c r="H34" s="25">
        <f t="shared" si="6"/>
        <v>5739530.2200000025</v>
      </c>
    </row>
    <row r="35" spans="1:8" ht="12.75">
      <c r="A35" s="28">
        <v>35854</v>
      </c>
      <c r="B35" s="25">
        <f t="shared" si="1"/>
        <v>9321875.889999991</v>
      </c>
      <c r="C35" s="25">
        <f t="shared" si="2"/>
        <v>5614912.650000004</v>
      </c>
      <c r="D35" s="25">
        <f t="shared" si="3"/>
        <v>214993.44999999992</v>
      </c>
      <c r="E35" s="25">
        <f t="shared" si="0"/>
        <v>15151781.989999995</v>
      </c>
      <c r="F35" s="25">
        <f t="shared" si="4"/>
        <v>15440021.389999995</v>
      </c>
      <c r="G35" s="25">
        <f>(B35+B23+2*(B24)+2*(B25)+2*(B26)+2*(B27)+2*(B28)+2*(B29)+2*(B30)+2*(B31)+2*(B32)+2*(B33)+2*(B34))/24</f>
        <v>9499210.269999994</v>
      </c>
      <c r="H35" s="25">
        <f t="shared" si="6"/>
        <v>5721727.710000004</v>
      </c>
    </row>
    <row r="36" spans="1:8" ht="12.75">
      <c r="A36" s="28">
        <v>35885</v>
      </c>
      <c r="B36" s="25">
        <f t="shared" si="1"/>
        <v>9292320.15999999</v>
      </c>
      <c r="C36" s="25">
        <f t="shared" si="2"/>
        <v>5597110.140000004</v>
      </c>
      <c r="D36" s="25">
        <f t="shared" si="3"/>
        <v>214311.78999999992</v>
      </c>
      <c r="E36" s="25">
        <f t="shared" si="0"/>
        <v>15103742.089999994</v>
      </c>
      <c r="F36" s="25">
        <f t="shared" si="4"/>
        <v>15391981.489999995</v>
      </c>
      <c r="G36" s="25">
        <f t="shared" si="5"/>
        <v>9469654.539999994</v>
      </c>
      <c r="H36" s="25">
        <f t="shared" si="6"/>
        <v>5703925.200000003</v>
      </c>
    </row>
    <row r="37" spans="1:8" ht="12.75">
      <c r="A37" s="28">
        <v>35915</v>
      </c>
      <c r="B37" s="25">
        <f t="shared" si="1"/>
        <v>9262764.42999999</v>
      </c>
      <c r="C37" s="25">
        <f t="shared" si="2"/>
        <v>5579307.630000005</v>
      </c>
      <c r="D37" s="25">
        <f t="shared" si="3"/>
        <v>213630.12999999992</v>
      </c>
      <c r="E37" s="25">
        <f t="shared" si="0"/>
        <v>15055702.189999996</v>
      </c>
      <c r="F37" s="25">
        <f t="shared" si="4"/>
        <v>15343941.589999996</v>
      </c>
      <c r="G37" s="25">
        <f t="shared" si="5"/>
        <v>9440098.809999993</v>
      </c>
      <c r="H37" s="25">
        <f t="shared" si="6"/>
        <v>5686122.690000004</v>
      </c>
    </row>
    <row r="38" spans="1:8" ht="12.75">
      <c r="A38" s="28">
        <v>35946</v>
      </c>
      <c r="B38" s="25">
        <f t="shared" si="1"/>
        <v>9233208.69999999</v>
      </c>
      <c r="C38" s="25">
        <f t="shared" si="2"/>
        <v>5561505.120000005</v>
      </c>
      <c r="D38" s="25">
        <f t="shared" si="3"/>
        <v>212948.4699999999</v>
      </c>
      <c r="E38" s="25">
        <f t="shared" si="0"/>
        <v>15007662.289999995</v>
      </c>
      <c r="F38" s="25">
        <f t="shared" si="4"/>
        <v>15295901.689999996</v>
      </c>
      <c r="G38" s="25">
        <f t="shared" si="5"/>
        <v>9410543.079999993</v>
      </c>
      <c r="H38" s="25">
        <f t="shared" si="6"/>
        <v>5668320.180000004</v>
      </c>
    </row>
    <row r="39" spans="1:8" ht="12.75">
      <c r="A39" s="28">
        <v>35976</v>
      </c>
      <c r="B39" s="25">
        <f t="shared" si="1"/>
        <v>9203652.96999999</v>
      </c>
      <c r="C39" s="25">
        <f t="shared" si="2"/>
        <v>5543702.610000005</v>
      </c>
      <c r="D39" s="25">
        <f t="shared" si="3"/>
        <v>212266.8099999999</v>
      </c>
      <c r="E39" s="25">
        <f t="shared" si="0"/>
        <v>14959622.389999995</v>
      </c>
      <c r="F39" s="25">
        <f t="shared" si="4"/>
        <v>15247861.789999997</v>
      </c>
      <c r="G39" s="25">
        <f t="shared" si="5"/>
        <v>9380987.349999992</v>
      </c>
      <c r="H39" s="25">
        <f t="shared" si="6"/>
        <v>5650517.670000005</v>
      </c>
    </row>
    <row r="40" spans="1:8" ht="12.75">
      <c r="A40" s="28">
        <v>36007</v>
      </c>
      <c r="B40" s="25">
        <f t="shared" si="1"/>
        <v>9174097.239999989</v>
      </c>
      <c r="C40" s="25">
        <f t="shared" si="2"/>
        <v>5525900.100000005</v>
      </c>
      <c r="D40" s="25">
        <f t="shared" si="3"/>
        <v>211585.1499999999</v>
      </c>
      <c r="E40" s="25">
        <f t="shared" si="0"/>
        <v>14911582.489999995</v>
      </c>
      <c r="F40" s="25">
        <f t="shared" si="4"/>
        <v>15199821.889999995</v>
      </c>
      <c r="G40" s="25">
        <f t="shared" si="5"/>
        <v>9351431.619999992</v>
      </c>
      <c r="H40" s="25">
        <f t="shared" si="6"/>
        <v>5632715.160000004</v>
      </c>
    </row>
    <row r="41" spans="1:8" ht="12.75">
      <c r="A41" s="28">
        <v>36038</v>
      </c>
      <c r="B41" s="25">
        <f t="shared" si="1"/>
        <v>9144541.509999989</v>
      </c>
      <c r="C41" s="25">
        <f t="shared" si="2"/>
        <v>5508097.590000005</v>
      </c>
      <c r="D41" s="25">
        <f t="shared" si="3"/>
        <v>210903.4899999999</v>
      </c>
      <c r="E41" s="25">
        <f t="shared" si="0"/>
        <v>14863542.589999994</v>
      </c>
      <c r="F41" s="25">
        <f t="shared" si="4"/>
        <v>15151781.989999995</v>
      </c>
      <c r="G41" s="25">
        <f t="shared" si="5"/>
        <v>9321875.889999991</v>
      </c>
      <c r="H41" s="25">
        <f t="shared" si="6"/>
        <v>5614912.650000005</v>
      </c>
    </row>
    <row r="42" spans="1:8" ht="12.75">
      <c r="A42" s="28">
        <v>36068</v>
      </c>
      <c r="B42" s="25">
        <f t="shared" si="1"/>
        <v>9114985.779999988</v>
      </c>
      <c r="C42" s="25">
        <f t="shared" si="2"/>
        <v>5490295.080000006</v>
      </c>
      <c r="D42" s="25">
        <f t="shared" si="3"/>
        <v>210221.8299999999</v>
      </c>
      <c r="E42" s="25">
        <f t="shared" si="0"/>
        <v>14815502.689999994</v>
      </c>
      <c r="F42" s="25">
        <f t="shared" si="4"/>
        <v>15103742.089999996</v>
      </c>
      <c r="G42" s="25">
        <f t="shared" si="5"/>
        <v>9292320.15999999</v>
      </c>
      <c r="H42" s="25">
        <f t="shared" si="6"/>
        <v>5597110.140000004</v>
      </c>
    </row>
    <row r="43" spans="1:8" ht="12.75">
      <c r="A43" s="28">
        <v>36099</v>
      </c>
      <c r="B43" s="25">
        <f t="shared" si="1"/>
        <v>9085430.049999988</v>
      </c>
      <c r="C43" s="25">
        <f t="shared" si="2"/>
        <v>5472492.570000006</v>
      </c>
      <c r="D43" s="25">
        <f t="shared" si="3"/>
        <v>209540.1699999999</v>
      </c>
      <c r="E43" s="25">
        <f t="shared" si="0"/>
        <v>14767462.789999994</v>
      </c>
      <c r="F43" s="25">
        <f t="shared" si="4"/>
        <v>15055702.189999996</v>
      </c>
      <c r="G43" s="25">
        <f t="shared" si="5"/>
        <v>9262764.42999999</v>
      </c>
      <c r="H43" s="25">
        <f t="shared" si="6"/>
        <v>5579307.630000005</v>
      </c>
    </row>
    <row r="44" spans="1:8" ht="12.75">
      <c r="A44" s="28">
        <v>36129</v>
      </c>
      <c r="B44" s="25">
        <f t="shared" si="1"/>
        <v>9055874.319999987</v>
      </c>
      <c r="C44" s="25">
        <f t="shared" si="2"/>
        <v>5454690.060000006</v>
      </c>
      <c r="D44" s="25">
        <f t="shared" si="3"/>
        <v>208858.5099999999</v>
      </c>
      <c r="E44" s="25">
        <f t="shared" si="0"/>
        <v>14719422.889999993</v>
      </c>
      <c r="F44" s="25">
        <f t="shared" si="4"/>
        <v>15007662.289999997</v>
      </c>
      <c r="G44" s="25">
        <f t="shared" si="5"/>
        <v>9233208.69999999</v>
      </c>
      <c r="H44" s="25">
        <f t="shared" si="6"/>
        <v>5561505.120000006</v>
      </c>
    </row>
    <row r="45" spans="1:8" ht="12.75">
      <c r="A45" s="28">
        <v>36160</v>
      </c>
      <c r="B45" s="25">
        <f t="shared" si="1"/>
        <v>9026318.589999987</v>
      </c>
      <c r="C45" s="25">
        <f t="shared" si="2"/>
        <v>5436887.550000006</v>
      </c>
      <c r="D45" s="25">
        <f t="shared" si="3"/>
        <v>208176.8499999999</v>
      </c>
      <c r="E45" s="25">
        <f t="shared" si="0"/>
        <v>14671382.989999993</v>
      </c>
      <c r="F45" s="25">
        <f t="shared" si="4"/>
        <v>14959622.389999993</v>
      </c>
      <c r="G45" s="25">
        <f t="shared" si="5"/>
        <v>9203652.96999999</v>
      </c>
      <c r="H45" s="25">
        <f t="shared" si="6"/>
        <v>5543702.610000006</v>
      </c>
    </row>
    <row r="46" spans="1:8" ht="12.75">
      <c r="A46" s="28">
        <v>36191</v>
      </c>
      <c r="B46" s="25">
        <f t="shared" si="1"/>
        <v>8996762.859999986</v>
      </c>
      <c r="C46" s="25">
        <f t="shared" si="2"/>
        <v>5419085.040000007</v>
      </c>
      <c r="D46" s="25">
        <f t="shared" si="3"/>
        <v>207495.1899999999</v>
      </c>
      <c r="E46" s="25">
        <f t="shared" si="0"/>
        <v>14623343.089999992</v>
      </c>
      <c r="F46" s="25">
        <f t="shared" si="4"/>
        <v>14911582.489999993</v>
      </c>
      <c r="G46" s="25">
        <f t="shared" si="5"/>
        <v>9174097.239999989</v>
      </c>
      <c r="H46" s="25">
        <f t="shared" si="6"/>
        <v>5525900.100000006</v>
      </c>
    </row>
    <row r="47" spans="1:8" ht="12.75">
      <c r="A47" s="28">
        <v>36219</v>
      </c>
      <c r="B47" s="25">
        <f t="shared" si="1"/>
        <v>8967207.129999986</v>
      </c>
      <c r="C47" s="25">
        <f t="shared" si="2"/>
        <v>5401282.530000007</v>
      </c>
      <c r="D47" s="25">
        <f t="shared" si="3"/>
        <v>206813.52999999988</v>
      </c>
      <c r="E47" s="25">
        <f aca="true" t="shared" si="7" ref="E47:E78">SUM(B47:D47)</f>
        <v>14575303.189999992</v>
      </c>
      <c r="F47" s="25">
        <f t="shared" si="4"/>
        <v>14863542.589999994</v>
      </c>
      <c r="G47" s="25">
        <f t="shared" si="5"/>
        <v>9144541.509999989</v>
      </c>
      <c r="H47" s="25">
        <f t="shared" si="6"/>
        <v>5508097.590000005</v>
      </c>
    </row>
    <row r="48" spans="1:8" ht="12.75">
      <c r="A48" s="28">
        <v>36250</v>
      </c>
      <c r="B48" s="25">
        <f aca="true" t="shared" si="8" ref="B48:B79">B47-$B$13</f>
        <v>8937651.399999985</v>
      </c>
      <c r="C48" s="25">
        <f aca="true" t="shared" si="9" ref="C48:C79">C47-$C$13</f>
        <v>5383480.020000007</v>
      </c>
      <c r="D48" s="25">
        <f aca="true" t="shared" si="10" ref="D48:D79">D47-$D$13</f>
        <v>206131.86999999988</v>
      </c>
      <c r="E48" s="25">
        <f t="shared" si="7"/>
        <v>14527263.289999992</v>
      </c>
      <c r="F48" s="25">
        <f t="shared" si="4"/>
        <v>14815502.689999996</v>
      </c>
      <c r="G48" s="25">
        <f t="shared" si="5"/>
        <v>9114985.779999988</v>
      </c>
      <c r="H48" s="25">
        <f t="shared" si="6"/>
        <v>5490295.080000006</v>
      </c>
    </row>
    <row r="49" spans="1:8" ht="12.75">
      <c r="A49" s="28">
        <v>36280</v>
      </c>
      <c r="B49" s="25">
        <f t="shared" si="8"/>
        <v>8908095.669999985</v>
      </c>
      <c r="C49" s="25">
        <f t="shared" si="9"/>
        <v>5365677.510000007</v>
      </c>
      <c r="D49" s="25">
        <f t="shared" si="10"/>
        <v>205450.20999999988</v>
      </c>
      <c r="E49" s="25">
        <f t="shared" si="7"/>
        <v>14479223.389999991</v>
      </c>
      <c r="F49" s="25">
        <f t="shared" si="4"/>
        <v>14767462.789999994</v>
      </c>
      <c r="G49" s="25">
        <f t="shared" si="5"/>
        <v>9085430.049999988</v>
      </c>
      <c r="H49" s="25">
        <f t="shared" si="6"/>
        <v>5472492.570000007</v>
      </c>
    </row>
    <row r="50" spans="1:8" ht="12.75">
      <c r="A50" s="28">
        <v>36311</v>
      </c>
      <c r="B50" s="25">
        <f t="shared" si="8"/>
        <v>8878539.939999985</v>
      </c>
      <c r="C50" s="25">
        <f t="shared" si="9"/>
        <v>5347875.000000007</v>
      </c>
      <c r="D50" s="25">
        <f t="shared" si="10"/>
        <v>204768.54999999987</v>
      </c>
      <c r="E50" s="25">
        <f t="shared" si="7"/>
        <v>14431183.489999993</v>
      </c>
      <c r="F50" s="25">
        <f t="shared" si="4"/>
        <v>14719422.889999993</v>
      </c>
      <c r="G50" s="25">
        <f t="shared" si="5"/>
        <v>9055874.319999987</v>
      </c>
      <c r="H50" s="25">
        <f t="shared" si="6"/>
        <v>5454690.060000006</v>
      </c>
    </row>
    <row r="51" spans="1:8" ht="12.75">
      <c r="A51" s="28">
        <v>36341</v>
      </c>
      <c r="B51" s="25">
        <f t="shared" si="8"/>
        <v>8848984.209999984</v>
      </c>
      <c r="C51" s="25">
        <f t="shared" si="9"/>
        <v>5330072.490000008</v>
      </c>
      <c r="D51" s="25">
        <f t="shared" si="10"/>
        <v>204086.88999999987</v>
      </c>
      <c r="E51" s="25">
        <f t="shared" si="7"/>
        <v>14383143.589999992</v>
      </c>
      <c r="F51" s="25">
        <f t="shared" si="4"/>
        <v>14671382.989999993</v>
      </c>
      <c r="G51" s="25">
        <f t="shared" si="5"/>
        <v>9026318.589999987</v>
      </c>
      <c r="H51" s="25">
        <f t="shared" si="6"/>
        <v>5436887.550000006</v>
      </c>
    </row>
    <row r="52" spans="1:8" ht="12.75">
      <c r="A52" s="28">
        <v>36372</v>
      </c>
      <c r="B52" s="25">
        <f t="shared" si="8"/>
        <v>8819428.479999984</v>
      </c>
      <c r="C52" s="25">
        <f t="shared" si="9"/>
        <v>5312269.980000008</v>
      </c>
      <c r="D52" s="25">
        <f t="shared" si="10"/>
        <v>203405.22999999986</v>
      </c>
      <c r="E52" s="25">
        <f t="shared" si="7"/>
        <v>14335103.689999992</v>
      </c>
      <c r="F52" s="25">
        <f t="shared" si="4"/>
        <v>14623343.08999999</v>
      </c>
      <c r="G52" s="25">
        <f t="shared" si="5"/>
        <v>8996762.859999986</v>
      </c>
      <c r="H52" s="25">
        <f t="shared" si="6"/>
        <v>5419085.0400000075</v>
      </c>
    </row>
    <row r="53" spans="1:8" ht="12.75">
      <c r="A53" s="28">
        <v>36403</v>
      </c>
      <c r="B53" s="25">
        <f t="shared" si="8"/>
        <v>8789872.749999983</v>
      </c>
      <c r="C53" s="25">
        <f t="shared" si="9"/>
        <v>5294467.470000008</v>
      </c>
      <c r="D53" s="25">
        <f t="shared" si="10"/>
        <v>202723.56999999986</v>
      </c>
      <c r="E53" s="25">
        <f t="shared" si="7"/>
        <v>14287063.789999992</v>
      </c>
      <c r="F53" s="25">
        <f t="shared" si="4"/>
        <v>14575303.189999992</v>
      </c>
      <c r="G53" s="25">
        <f t="shared" si="5"/>
        <v>8967207.129999986</v>
      </c>
      <c r="H53" s="25">
        <f t="shared" si="6"/>
        <v>5401282.530000008</v>
      </c>
    </row>
    <row r="54" spans="1:8" ht="12.75">
      <c r="A54" s="28">
        <v>36433</v>
      </c>
      <c r="B54" s="25">
        <f t="shared" si="8"/>
        <v>8760317.019999983</v>
      </c>
      <c r="C54" s="25">
        <f t="shared" si="9"/>
        <v>5276664.960000008</v>
      </c>
      <c r="D54" s="25">
        <f t="shared" si="10"/>
        <v>202041.90999999986</v>
      </c>
      <c r="E54" s="25">
        <f t="shared" si="7"/>
        <v>14239023.889999991</v>
      </c>
      <c r="F54" s="25">
        <f t="shared" si="4"/>
        <v>14527263.289999994</v>
      </c>
      <c r="G54" s="25">
        <f t="shared" si="5"/>
        <v>8937651.399999985</v>
      </c>
      <c r="H54" s="25">
        <f t="shared" si="6"/>
        <v>5383480.020000008</v>
      </c>
    </row>
    <row r="55" spans="1:8" ht="12.75">
      <c r="A55" s="28">
        <v>36464</v>
      </c>
      <c r="B55" s="25">
        <f t="shared" si="8"/>
        <v>8730761.289999982</v>
      </c>
      <c r="C55" s="25">
        <f t="shared" si="9"/>
        <v>5258862.450000009</v>
      </c>
      <c r="D55" s="25">
        <f t="shared" si="10"/>
        <v>201360.24999999985</v>
      </c>
      <c r="E55" s="25">
        <f t="shared" si="7"/>
        <v>14190983.98999999</v>
      </c>
      <c r="F55" s="25">
        <f t="shared" si="4"/>
        <v>14479223.389999991</v>
      </c>
      <c r="G55" s="25">
        <f t="shared" si="5"/>
        <v>8908095.669999985</v>
      </c>
      <c r="H55" s="25">
        <f t="shared" si="6"/>
        <v>5365677.510000007</v>
      </c>
    </row>
    <row r="56" spans="1:8" ht="12.75">
      <c r="A56" s="28">
        <v>36494</v>
      </c>
      <c r="B56" s="25">
        <f t="shared" si="8"/>
        <v>8701205.559999982</v>
      </c>
      <c r="C56" s="25">
        <f t="shared" si="9"/>
        <v>5241059.940000009</v>
      </c>
      <c r="D56" s="25">
        <f t="shared" si="10"/>
        <v>200678.58999999985</v>
      </c>
      <c r="E56" s="25">
        <f t="shared" si="7"/>
        <v>14142944.08999999</v>
      </c>
      <c r="F56" s="25">
        <f t="shared" si="4"/>
        <v>14431183.489999989</v>
      </c>
      <c r="G56" s="25">
        <f t="shared" si="5"/>
        <v>8878539.939999985</v>
      </c>
      <c r="H56" s="25">
        <f t="shared" si="6"/>
        <v>5347875.000000007</v>
      </c>
    </row>
    <row r="57" spans="1:8" ht="12.75">
      <c r="A57" s="28">
        <v>36525</v>
      </c>
      <c r="B57" s="25">
        <f t="shared" si="8"/>
        <v>8671649.829999981</v>
      </c>
      <c r="C57" s="25">
        <f t="shared" si="9"/>
        <v>5223257.430000009</v>
      </c>
      <c r="D57" s="25">
        <f t="shared" si="10"/>
        <v>199996.92999999985</v>
      </c>
      <c r="E57" s="25">
        <f t="shared" si="7"/>
        <v>14094904.18999999</v>
      </c>
      <c r="F57" s="25">
        <f t="shared" si="4"/>
        <v>14383143.58999999</v>
      </c>
      <c r="G57" s="25">
        <f t="shared" si="5"/>
        <v>8848984.209999984</v>
      </c>
      <c r="H57" s="25">
        <f t="shared" si="6"/>
        <v>5330072.490000009</v>
      </c>
    </row>
    <row r="58" spans="1:8" ht="12.75">
      <c r="A58" s="28">
        <v>36556</v>
      </c>
      <c r="B58" s="25">
        <f t="shared" si="8"/>
        <v>8642094.099999981</v>
      </c>
      <c r="C58" s="25">
        <f t="shared" si="9"/>
        <v>5205454.920000009</v>
      </c>
      <c r="D58" s="25">
        <f t="shared" si="10"/>
        <v>199315.26999999984</v>
      </c>
      <c r="E58" s="25">
        <f t="shared" si="7"/>
        <v>14046864.28999999</v>
      </c>
      <c r="F58" s="25">
        <f t="shared" si="4"/>
        <v>14335103.689999992</v>
      </c>
      <c r="G58" s="25">
        <f t="shared" si="5"/>
        <v>8819428.479999984</v>
      </c>
      <c r="H58" s="25">
        <f t="shared" si="6"/>
        <v>5312269.980000008</v>
      </c>
    </row>
    <row r="59" spans="1:8" ht="12.75">
      <c r="A59" s="28">
        <v>36585</v>
      </c>
      <c r="B59" s="25">
        <f t="shared" si="8"/>
        <v>8612538.36999998</v>
      </c>
      <c r="C59" s="25">
        <f t="shared" si="9"/>
        <v>5187652.410000009</v>
      </c>
      <c r="D59" s="25">
        <f t="shared" si="10"/>
        <v>198633.60999999984</v>
      </c>
      <c r="E59" s="25">
        <f t="shared" si="7"/>
        <v>13998824.38999999</v>
      </c>
      <c r="F59" s="25">
        <f aca="true" t="shared" si="11" ref="F59:F90">(E59+E47+2*(E48)+2*(E49)+2*(E50)+2*(E51)+2*(E52)+2*(E53)+2*(E54)+2*(E55)+2*(E56)+2*(E57)+2*(E58))/24</f>
        <v>14287063.789999994</v>
      </c>
      <c r="G59" s="25">
        <f aca="true" t="shared" si="12" ref="G59:G90">(B59+B47+2*(B48)+2*(B49)+2*(B50)+2*(B51)+2*(B52)+2*(B53)+2*(B54)+2*(B55)+2*(B56)+2*(B57)+2*(B58))/24</f>
        <v>8789872.749999983</v>
      </c>
      <c r="H59" s="25">
        <f aca="true" t="shared" si="13" ref="H59:H90">(C59+C47+2*(C48)+2*(C49)+2*(C50)+2*(C51)+2*(C52)+2*(C53)+2*(C54)+2*(C55)+2*(C56)+2*(C57)+2*(C58))/24</f>
        <v>5294467.470000008</v>
      </c>
    </row>
    <row r="60" spans="1:8" ht="12.75">
      <c r="A60" s="28">
        <v>36616</v>
      </c>
      <c r="B60" s="25">
        <f t="shared" si="8"/>
        <v>8582982.63999998</v>
      </c>
      <c r="C60" s="25">
        <f t="shared" si="9"/>
        <v>5169849.90000001</v>
      </c>
      <c r="D60" s="25">
        <f t="shared" si="10"/>
        <v>197951.94999999984</v>
      </c>
      <c r="E60" s="25">
        <f t="shared" si="7"/>
        <v>13950784.489999989</v>
      </c>
      <c r="F60" s="25">
        <f t="shared" si="11"/>
        <v>14239023.889999991</v>
      </c>
      <c r="G60" s="25">
        <f t="shared" si="12"/>
        <v>8760317.019999983</v>
      </c>
      <c r="H60" s="25">
        <f t="shared" si="13"/>
        <v>5276664.960000009</v>
      </c>
    </row>
    <row r="61" spans="1:8" ht="12.75">
      <c r="A61" s="28">
        <v>36646</v>
      </c>
      <c r="B61" s="25">
        <f t="shared" si="8"/>
        <v>8553426.90999998</v>
      </c>
      <c r="C61" s="25">
        <f t="shared" si="9"/>
        <v>5152047.39000001</v>
      </c>
      <c r="D61" s="25">
        <f t="shared" si="10"/>
        <v>197270.28999999983</v>
      </c>
      <c r="E61" s="25">
        <f t="shared" si="7"/>
        <v>13902744.589999989</v>
      </c>
      <c r="F61" s="25">
        <f t="shared" si="11"/>
        <v>14190983.989999989</v>
      </c>
      <c r="G61" s="25">
        <f t="shared" si="12"/>
        <v>8730761.289999982</v>
      </c>
      <c r="H61" s="25">
        <f t="shared" si="13"/>
        <v>5258862.4500000095</v>
      </c>
    </row>
    <row r="62" spans="1:8" ht="12.75">
      <c r="A62" s="28">
        <v>36677</v>
      </c>
      <c r="B62" s="25">
        <f t="shared" si="8"/>
        <v>8523871.17999998</v>
      </c>
      <c r="C62" s="25">
        <f t="shared" si="9"/>
        <v>5134244.88000001</v>
      </c>
      <c r="D62" s="25">
        <f t="shared" si="10"/>
        <v>196588.62999999983</v>
      </c>
      <c r="E62" s="25">
        <f t="shared" si="7"/>
        <v>13854704.689999988</v>
      </c>
      <c r="F62" s="25">
        <f t="shared" si="11"/>
        <v>14142944.089999989</v>
      </c>
      <c r="G62" s="25">
        <f t="shared" si="12"/>
        <v>8701205.559999982</v>
      </c>
      <c r="H62" s="25">
        <f t="shared" si="13"/>
        <v>5241059.94000001</v>
      </c>
    </row>
    <row r="63" spans="1:8" ht="12.75">
      <c r="A63" s="28">
        <v>36707</v>
      </c>
      <c r="B63" s="25">
        <f t="shared" si="8"/>
        <v>8494315.449999979</v>
      </c>
      <c r="C63" s="25">
        <f t="shared" si="9"/>
        <v>5116442.37000001</v>
      </c>
      <c r="D63" s="25">
        <f t="shared" si="10"/>
        <v>195906.96999999983</v>
      </c>
      <c r="E63" s="25">
        <f t="shared" si="7"/>
        <v>13806664.78999999</v>
      </c>
      <c r="F63" s="25">
        <f t="shared" si="11"/>
        <v>14094904.189999988</v>
      </c>
      <c r="G63" s="25">
        <f t="shared" si="12"/>
        <v>8671649.829999981</v>
      </c>
      <c r="H63" s="25">
        <f t="shared" si="13"/>
        <v>5223257.430000009</v>
      </c>
    </row>
    <row r="64" spans="1:8" ht="12.75">
      <c r="A64" s="28">
        <v>36738</v>
      </c>
      <c r="B64" s="25">
        <f t="shared" si="8"/>
        <v>8464759.719999978</v>
      </c>
      <c r="C64" s="25">
        <f t="shared" si="9"/>
        <v>5098639.860000011</v>
      </c>
      <c r="D64" s="25">
        <f t="shared" si="10"/>
        <v>195225.30999999982</v>
      </c>
      <c r="E64" s="25">
        <f t="shared" si="7"/>
        <v>13758624.88999999</v>
      </c>
      <c r="F64" s="25">
        <f t="shared" si="11"/>
        <v>14046864.289999992</v>
      </c>
      <c r="G64" s="25">
        <f t="shared" si="12"/>
        <v>8642094.099999981</v>
      </c>
      <c r="H64" s="25">
        <f t="shared" si="13"/>
        <v>5205454.920000009</v>
      </c>
    </row>
    <row r="65" spans="1:8" ht="12.75">
      <c r="A65" s="28">
        <v>36769</v>
      </c>
      <c r="B65" s="25">
        <f t="shared" si="8"/>
        <v>8435203.989999978</v>
      </c>
      <c r="C65" s="25">
        <f t="shared" si="9"/>
        <v>5080837.350000011</v>
      </c>
      <c r="D65" s="25">
        <f t="shared" si="10"/>
        <v>194543.64999999982</v>
      </c>
      <c r="E65" s="25">
        <f t="shared" si="7"/>
        <v>13710584.989999989</v>
      </c>
      <c r="F65" s="25">
        <f t="shared" si="11"/>
        <v>13998824.389999991</v>
      </c>
      <c r="G65" s="25">
        <f t="shared" si="12"/>
        <v>8612538.36999998</v>
      </c>
      <c r="H65" s="25">
        <f t="shared" si="13"/>
        <v>5187652.41000001</v>
      </c>
    </row>
    <row r="66" spans="1:8" ht="12.75">
      <c r="A66" s="28">
        <v>36799</v>
      </c>
      <c r="B66" s="25">
        <f t="shared" si="8"/>
        <v>8405648.259999977</v>
      </c>
      <c r="C66" s="25">
        <f t="shared" si="9"/>
        <v>5063034.840000011</v>
      </c>
      <c r="D66" s="25">
        <f t="shared" si="10"/>
        <v>193861.98999999982</v>
      </c>
      <c r="E66" s="25">
        <f t="shared" si="7"/>
        <v>13662545.089999989</v>
      </c>
      <c r="F66" s="25">
        <f t="shared" si="11"/>
        <v>13950784.489999987</v>
      </c>
      <c r="G66" s="25">
        <f t="shared" si="12"/>
        <v>8582982.63999998</v>
      </c>
      <c r="H66" s="25">
        <f t="shared" si="13"/>
        <v>5169849.90000001</v>
      </c>
    </row>
    <row r="67" spans="1:8" ht="12.75">
      <c r="A67" s="28">
        <v>36830</v>
      </c>
      <c r="B67" s="25">
        <f t="shared" si="8"/>
        <v>8376092.529999977</v>
      </c>
      <c r="C67" s="25">
        <f t="shared" si="9"/>
        <v>5045232.330000011</v>
      </c>
      <c r="D67" s="25">
        <f t="shared" si="10"/>
        <v>193180.3299999998</v>
      </c>
      <c r="E67" s="25">
        <f t="shared" si="7"/>
        <v>13614505.189999988</v>
      </c>
      <c r="F67" s="25">
        <f t="shared" si="11"/>
        <v>13902744.589999989</v>
      </c>
      <c r="G67" s="25">
        <f t="shared" si="12"/>
        <v>8553426.90999998</v>
      </c>
      <c r="H67" s="25">
        <f t="shared" si="13"/>
        <v>5152047.39000001</v>
      </c>
    </row>
    <row r="68" spans="1:8" ht="12.75">
      <c r="A68" s="28">
        <v>36860</v>
      </c>
      <c r="B68" s="25">
        <f t="shared" si="8"/>
        <v>8346536.7999999765</v>
      </c>
      <c r="C68" s="25">
        <f t="shared" si="9"/>
        <v>5027429.8200000115</v>
      </c>
      <c r="D68" s="25">
        <f t="shared" si="10"/>
        <v>192498.6699999998</v>
      </c>
      <c r="E68" s="25">
        <f t="shared" si="7"/>
        <v>13566465.289999988</v>
      </c>
      <c r="F68" s="25">
        <f t="shared" si="11"/>
        <v>13854704.689999988</v>
      </c>
      <c r="G68" s="25">
        <f t="shared" si="12"/>
        <v>8523871.17999998</v>
      </c>
      <c r="H68" s="25">
        <f t="shared" si="13"/>
        <v>5134244.880000011</v>
      </c>
    </row>
    <row r="69" spans="1:8" ht="12.75">
      <c r="A69" s="28">
        <v>36891</v>
      </c>
      <c r="B69" s="25">
        <f t="shared" si="8"/>
        <v>8316981.069999976</v>
      </c>
      <c r="C69" s="25">
        <f t="shared" si="9"/>
        <v>5009627.310000012</v>
      </c>
      <c r="D69" s="25">
        <f t="shared" si="10"/>
        <v>191817.0099999998</v>
      </c>
      <c r="E69" s="25">
        <f t="shared" si="7"/>
        <v>13518425.389999988</v>
      </c>
      <c r="F69" s="25">
        <f t="shared" si="11"/>
        <v>13806664.78999999</v>
      </c>
      <c r="G69" s="25">
        <f t="shared" si="12"/>
        <v>8494315.449999979</v>
      </c>
      <c r="H69" s="25">
        <f t="shared" si="13"/>
        <v>5116442.370000011</v>
      </c>
    </row>
    <row r="70" spans="1:8" ht="12.75">
      <c r="A70" s="28">
        <v>36922</v>
      </c>
      <c r="B70" s="25">
        <f t="shared" si="8"/>
        <v>8287425.339999976</v>
      </c>
      <c r="C70" s="25">
        <f t="shared" si="9"/>
        <v>4991824.800000012</v>
      </c>
      <c r="D70" s="25">
        <f t="shared" si="10"/>
        <v>191135.3499999998</v>
      </c>
      <c r="E70" s="25">
        <f t="shared" si="7"/>
        <v>13470385.489999987</v>
      </c>
      <c r="F70" s="25">
        <f t="shared" si="11"/>
        <v>13758624.889999988</v>
      </c>
      <c r="G70" s="25">
        <f t="shared" si="12"/>
        <v>8464759.719999978</v>
      </c>
      <c r="H70" s="25">
        <f t="shared" si="13"/>
        <v>5098639.8600000115</v>
      </c>
    </row>
    <row r="71" spans="1:8" ht="12.75">
      <c r="A71" s="28">
        <v>36950</v>
      </c>
      <c r="B71" s="25">
        <f t="shared" si="8"/>
        <v>8257869.609999975</v>
      </c>
      <c r="C71" s="25">
        <f t="shared" si="9"/>
        <v>4974022.290000012</v>
      </c>
      <c r="D71" s="25">
        <f t="shared" si="10"/>
        <v>190453.6899999998</v>
      </c>
      <c r="E71" s="25">
        <f t="shared" si="7"/>
        <v>13422345.589999987</v>
      </c>
      <c r="F71" s="25">
        <f t="shared" si="11"/>
        <v>13710584.989999987</v>
      </c>
      <c r="G71" s="25">
        <f t="shared" si="12"/>
        <v>8435203.989999978</v>
      </c>
      <c r="H71" s="25">
        <f t="shared" si="13"/>
        <v>5080837.350000011</v>
      </c>
    </row>
    <row r="72" spans="1:8" ht="12.75">
      <c r="A72" s="28">
        <v>36981</v>
      </c>
      <c r="B72" s="25">
        <f t="shared" si="8"/>
        <v>8228313.879999975</v>
      </c>
      <c r="C72" s="25">
        <f t="shared" si="9"/>
        <v>4956219.780000012</v>
      </c>
      <c r="D72" s="25">
        <f t="shared" si="10"/>
        <v>189772.0299999998</v>
      </c>
      <c r="E72" s="25">
        <f t="shared" si="7"/>
        <v>13374305.689999986</v>
      </c>
      <c r="F72" s="25">
        <f t="shared" si="11"/>
        <v>13662545.089999989</v>
      </c>
      <c r="G72" s="25">
        <f t="shared" si="12"/>
        <v>8405648.259999977</v>
      </c>
      <c r="H72" s="25">
        <f t="shared" si="13"/>
        <v>5063034.840000011</v>
      </c>
    </row>
    <row r="73" spans="1:8" ht="12.75">
      <c r="A73" s="28">
        <v>37011</v>
      </c>
      <c r="B73" s="25">
        <f t="shared" si="8"/>
        <v>8198758.149999974</v>
      </c>
      <c r="C73" s="25">
        <f t="shared" si="9"/>
        <v>4938417.270000013</v>
      </c>
      <c r="D73" s="25">
        <f t="shared" si="10"/>
        <v>189090.3699999998</v>
      </c>
      <c r="E73" s="25">
        <f t="shared" si="7"/>
        <v>13326265.789999986</v>
      </c>
      <c r="F73" s="25">
        <f t="shared" si="11"/>
        <v>13614505.189999988</v>
      </c>
      <c r="G73" s="25">
        <f t="shared" si="12"/>
        <v>8376092.529999978</v>
      </c>
      <c r="H73" s="25">
        <f t="shared" si="13"/>
        <v>5045232.330000012</v>
      </c>
    </row>
    <row r="74" spans="1:8" ht="12.75">
      <c r="A74" s="28">
        <v>37042</v>
      </c>
      <c r="B74" s="25">
        <f t="shared" si="8"/>
        <v>8169202.419999974</v>
      </c>
      <c r="C74" s="25">
        <f t="shared" si="9"/>
        <v>4920614.760000013</v>
      </c>
      <c r="D74" s="25">
        <f t="shared" si="10"/>
        <v>188408.7099999998</v>
      </c>
      <c r="E74" s="25">
        <f t="shared" si="7"/>
        <v>13278225.889999986</v>
      </c>
      <c r="F74" s="25">
        <f t="shared" si="11"/>
        <v>13566465.28999999</v>
      </c>
      <c r="G74" s="25">
        <f t="shared" si="12"/>
        <v>8346536.799999976</v>
      </c>
      <c r="H74" s="25">
        <f t="shared" si="13"/>
        <v>5027429.8200000115</v>
      </c>
    </row>
    <row r="75" spans="1:8" ht="12.75">
      <c r="A75" s="28">
        <v>37072</v>
      </c>
      <c r="B75" s="25">
        <f t="shared" si="8"/>
        <v>8139646.689999973</v>
      </c>
      <c r="C75" s="25">
        <f t="shared" si="9"/>
        <v>4902812.250000013</v>
      </c>
      <c r="D75" s="25">
        <f t="shared" si="10"/>
        <v>187727.04999999978</v>
      </c>
      <c r="E75" s="25">
        <f t="shared" si="7"/>
        <v>13230185.989999985</v>
      </c>
      <c r="F75" s="25">
        <f t="shared" si="11"/>
        <v>13518425.389999988</v>
      </c>
      <c r="G75" s="25">
        <f t="shared" si="12"/>
        <v>8316981.069999977</v>
      </c>
      <c r="H75" s="25">
        <f t="shared" si="13"/>
        <v>5009627.310000012</v>
      </c>
    </row>
    <row r="76" spans="1:8" ht="12.75">
      <c r="A76" s="28">
        <v>37103</v>
      </c>
      <c r="B76" s="25">
        <f t="shared" si="8"/>
        <v>8110090.959999973</v>
      </c>
      <c r="C76" s="25">
        <f t="shared" si="9"/>
        <v>4885009.740000013</v>
      </c>
      <c r="D76" s="25">
        <f t="shared" si="10"/>
        <v>187045.38999999978</v>
      </c>
      <c r="E76" s="25">
        <f t="shared" si="7"/>
        <v>13182146.089999987</v>
      </c>
      <c r="F76" s="25">
        <f t="shared" si="11"/>
        <v>13470385.489999987</v>
      </c>
      <c r="G76" s="25">
        <f t="shared" si="12"/>
        <v>8287425.339999975</v>
      </c>
      <c r="H76" s="25">
        <f t="shared" si="13"/>
        <v>4991824.800000013</v>
      </c>
    </row>
    <row r="77" spans="1:8" ht="12.75">
      <c r="A77" s="28">
        <v>37134</v>
      </c>
      <c r="B77" s="25">
        <f t="shared" si="8"/>
        <v>8080535.2299999725</v>
      </c>
      <c r="C77" s="25">
        <f t="shared" si="9"/>
        <v>4867207.2300000135</v>
      </c>
      <c r="D77" s="25">
        <f t="shared" si="10"/>
        <v>186363.72999999978</v>
      </c>
      <c r="E77" s="25">
        <f t="shared" si="7"/>
        <v>13134106.189999986</v>
      </c>
      <c r="F77" s="25">
        <f t="shared" si="11"/>
        <v>13422345.589999987</v>
      </c>
      <c r="G77" s="25">
        <f t="shared" si="12"/>
        <v>8257869.609999974</v>
      </c>
      <c r="H77" s="25">
        <f t="shared" si="13"/>
        <v>4974022.290000013</v>
      </c>
    </row>
    <row r="78" spans="1:8" ht="12.75">
      <c r="A78" s="28">
        <v>37164</v>
      </c>
      <c r="B78" s="25">
        <f t="shared" si="8"/>
        <v>8050979.499999972</v>
      </c>
      <c r="C78" s="25">
        <f t="shared" si="9"/>
        <v>4849404.720000014</v>
      </c>
      <c r="D78" s="25">
        <f t="shared" si="10"/>
        <v>185682.06999999977</v>
      </c>
      <c r="E78" s="25">
        <f t="shared" si="7"/>
        <v>13086066.289999986</v>
      </c>
      <c r="F78" s="25">
        <f t="shared" si="11"/>
        <v>13374305.689999985</v>
      </c>
      <c r="G78" s="25">
        <f t="shared" si="12"/>
        <v>8228313.879999976</v>
      </c>
      <c r="H78" s="25">
        <f t="shared" si="13"/>
        <v>4956219.780000013</v>
      </c>
    </row>
    <row r="79" spans="1:8" ht="12.75">
      <c r="A79" s="28">
        <v>37195</v>
      </c>
      <c r="B79" s="25">
        <f t="shared" si="8"/>
        <v>8021423.769999972</v>
      </c>
      <c r="C79" s="25">
        <f t="shared" si="9"/>
        <v>4831602.210000014</v>
      </c>
      <c r="D79" s="25">
        <f t="shared" si="10"/>
        <v>185000.40999999977</v>
      </c>
      <c r="E79" s="25">
        <f aca="true" t="shared" si="14" ref="E79:E110">SUM(B79:D79)</f>
        <v>13038026.389999986</v>
      </c>
      <c r="F79" s="25">
        <f t="shared" si="11"/>
        <v>13326265.789999986</v>
      </c>
      <c r="G79" s="25">
        <f t="shared" si="12"/>
        <v>8198758.149999975</v>
      </c>
      <c r="H79" s="25">
        <f t="shared" si="13"/>
        <v>4938417.270000013</v>
      </c>
    </row>
    <row r="80" spans="1:8" ht="12.75">
      <c r="A80" s="28">
        <v>37225</v>
      </c>
      <c r="B80" s="25">
        <f aca="true" t="shared" si="15" ref="B80:B111">B79-$B$13</f>
        <v>7991868.039999971</v>
      </c>
      <c r="C80" s="25">
        <f aca="true" t="shared" si="16" ref="C80:C111">C79-$C$13</f>
        <v>4813799.700000014</v>
      </c>
      <c r="D80" s="25">
        <f aca="true" t="shared" si="17" ref="D80:D111">D79-$D$13</f>
        <v>184318.74999999977</v>
      </c>
      <c r="E80" s="25">
        <f t="shared" si="14"/>
        <v>12989986.489999985</v>
      </c>
      <c r="F80" s="25">
        <f t="shared" si="11"/>
        <v>13278225.889999986</v>
      </c>
      <c r="G80" s="25">
        <f t="shared" si="12"/>
        <v>8169202.419999973</v>
      </c>
      <c r="H80" s="25">
        <f t="shared" si="13"/>
        <v>4920614.760000013</v>
      </c>
    </row>
    <row r="81" spans="1:8" ht="12.75">
      <c r="A81" s="28">
        <v>37256</v>
      </c>
      <c r="B81" s="25">
        <f t="shared" si="15"/>
        <v>7962312.309999971</v>
      </c>
      <c r="C81" s="25">
        <f t="shared" si="16"/>
        <v>4795997.190000014</v>
      </c>
      <c r="D81" s="25">
        <f t="shared" si="17"/>
        <v>183637.08999999976</v>
      </c>
      <c r="E81" s="25">
        <f t="shared" si="14"/>
        <v>12941946.589999985</v>
      </c>
      <c r="F81" s="25">
        <f t="shared" si="11"/>
        <v>13230185.989999985</v>
      </c>
      <c r="G81" s="25">
        <f t="shared" si="12"/>
        <v>8139646.6899999725</v>
      </c>
      <c r="H81" s="25">
        <f t="shared" si="13"/>
        <v>4902812.250000014</v>
      </c>
    </row>
    <row r="82" spans="1:8" ht="12.75">
      <c r="A82" s="28">
        <v>37287</v>
      </c>
      <c r="B82" s="25">
        <f t="shared" si="15"/>
        <v>7932756.57999997</v>
      </c>
      <c r="C82" s="25">
        <f t="shared" si="16"/>
        <v>4778194.680000015</v>
      </c>
      <c r="D82" s="25">
        <f t="shared" si="17"/>
        <v>182955.42999999976</v>
      </c>
      <c r="E82" s="25">
        <f t="shared" si="14"/>
        <v>12893906.689999985</v>
      </c>
      <c r="F82" s="25">
        <f t="shared" si="11"/>
        <v>13182146.089999987</v>
      </c>
      <c r="G82" s="25">
        <f t="shared" si="12"/>
        <v>8110090.959999974</v>
      </c>
      <c r="H82" s="25">
        <f t="shared" si="13"/>
        <v>4885009.740000013</v>
      </c>
    </row>
    <row r="83" spans="1:8" ht="12.75">
      <c r="A83" s="28">
        <v>37315</v>
      </c>
      <c r="B83" s="25">
        <f t="shared" si="15"/>
        <v>7903200.84999997</v>
      </c>
      <c r="C83" s="25">
        <f t="shared" si="16"/>
        <v>4760392.170000015</v>
      </c>
      <c r="D83" s="25">
        <f t="shared" si="17"/>
        <v>182273.76999999976</v>
      </c>
      <c r="E83" s="25">
        <f t="shared" si="14"/>
        <v>12845866.789999984</v>
      </c>
      <c r="F83" s="25">
        <f t="shared" si="11"/>
        <v>13134106.189999985</v>
      </c>
      <c r="G83" s="25">
        <f t="shared" si="12"/>
        <v>8080535.229999973</v>
      </c>
      <c r="H83" s="25">
        <f t="shared" si="13"/>
        <v>4867207.2300000135</v>
      </c>
    </row>
    <row r="84" spans="1:8" ht="12.75">
      <c r="A84" s="28">
        <v>37346</v>
      </c>
      <c r="B84" s="25">
        <f t="shared" si="15"/>
        <v>7873645.119999969</v>
      </c>
      <c r="C84" s="25">
        <f t="shared" si="16"/>
        <v>4742589.660000015</v>
      </c>
      <c r="D84" s="25">
        <f t="shared" si="17"/>
        <v>181592.10999999975</v>
      </c>
      <c r="E84" s="25">
        <f t="shared" si="14"/>
        <v>12797826.889999984</v>
      </c>
      <c r="F84" s="25">
        <f t="shared" si="11"/>
        <v>13086066.289999986</v>
      </c>
      <c r="G84" s="25">
        <f t="shared" si="12"/>
        <v>8050979.499999971</v>
      </c>
      <c r="H84" s="25">
        <f t="shared" si="13"/>
        <v>4849404.720000015</v>
      </c>
    </row>
    <row r="85" spans="1:8" ht="12.75">
      <c r="A85" s="28">
        <v>37376</v>
      </c>
      <c r="B85" s="25">
        <f t="shared" si="15"/>
        <v>7844089.389999969</v>
      </c>
      <c r="C85" s="25">
        <f t="shared" si="16"/>
        <v>4724787.150000015</v>
      </c>
      <c r="D85" s="25">
        <f t="shared" si="17"/>
        <v>180910.44999999975</v>
      </c>
      <c r="E85" s="25">
        <f t="shared" si="14"/>
        <v>12749786.989999983</v>
      </c>
      <c r="F85" s="25">
        <f t="shared" si="11"/>
        <v>13038026.389999986</v>
      </c>
      <c r="G85" s="25">
        <f t="shared" si="12"/>
        <v>8021423.769999971</v>
      </c>
      <c r="H85" s="25">
        <f t="shared" si="13"/>
        <v>4831602.210000015</v>
      </c>
    </row>
    <row r="86" spans="1:8" ht="12.75">
      <c r="A86" s="28">
        <v>37407</v>
      </c>
      <c r="B86" s="25">
        <f t="shared" si="15"/>
        <v>7814533.6599999685</v>
      </c>
      <c r="C86" s="25">
        <f t="shared" si="16"/>
        <v>4706984.6400000155</v>
      </c>
      <c r="D86" s="25">
        <f t="shared" si="17"/>
        <v>180228.78999999975</v>
      </c>
      <c r="E86" s="25">
        <f t="shared" si="14"/>
        <v>12701747.089999983</v>
      </c>
      <c r="F86" s="25">
        <f t="shared" si="11"/>
        <v>12989986.489999985</v>
      </c>
      <c r="G86" s="25">
        <f t="shared" si="12"/>
        <v>7991868.039999972</v>
      </c>
      <c r="H86" s="25">
        <f t="shared" si="13"/>
        <v>4813799.700000015</v>
      </c>
    </row>
    <row r="87" spans="1:8" ht="12.75">
      <c r="A87" s="28">
        <v>37437</v>
      </c>
      <c r="B87" s="25">
        <f t="shared" si="15"/>
        <v>7784977.929999968</v>
      </c>
      <c r="C87" s="25">
        <f t="shared" si="16"/>
        <v>4689182.130000016</v>
      </c>
      <c r="D87" s="25">
        <f t="shared" si="17"/>
        <v>179547.12999999974</v>
      </c>
      <c r="E87" s="25">
        <f t="shared" si="14"/>
        <v>12653707.189999983</v>
      </c>
      <c r="F87" s="25">
        <f t="shared" si="11"/>
        <v>12941946.589999983</v>
      </c>
      <c r="G87" s="25">
        <f t="shared" si="12"/>
        <v>7962312.309999972</v>
      </c>
      <c r="H87" s="25">
        <f t="shared" si="13"/>
        <v>4795997.190000014</v>
      </c>
    </row>
    <row r="88" spans="1:8" ht="12.75">
      <c r="A88" s="28">
        <v>37468</v>
      </c>
      <c r="B88" s="25">
        <f t="shared" si="15"/>
        <v>7755422.199999968</v>
      </c>
      <c r="C88" s="25">
        <f t="shared" si="16"/>
        <v>4671379.620000016</v>
      </c>
      <c r="D88" s="25">
        <f t="shared" si="17"/>
        <v>178865.46999999974</v>
      </c>
      <c r="E88" s="25">
        <f t="shared" si="14"/>
        <v>12605667.289999984</v>
      </c>
      <c r="F88" s="25">
        <f t="shared" si="11"/>
        <v>12893906.689999983</v>
      </c>
      <c r="G88" s="25">
        <f t="shared" si="12"/>
        <v>7932756.579999969</v>
      </c>
      <c r="H88" s="25">
        <f t="shared" si="13"/>
        <v>4778194.680000015</v>
      </c>
    </row>
    <row r="89" spans="1:8" ht="12.75">
      <c r="A89" s="28">
        <v>37499</v>
      </c>
      <c r="B89" s="25">
        <f t="shared" si="15"/>
        <v>7725866.469999967</v>
      </c>
      <c r="C89" s="25">
        <f t="shared" si="16"/>
        <v>4653577.110000016</v>
      </c>
      <c r="D89" s="25">
        <f t="shared" si="17"/>
        <v>178183.80999999974</v>
      </c>
      <c r="E89" s="25">
        <f t="shared" si="14"/>
        <v>12557627.389999984</v>
      </c>
      <c r="F89" s="25">
        <f t="shared" si="11"/>
        <v>12845866.789999984</v>
      </c>
      <c r="G89" s="25">
        <f t="shared" si="12"/>
        <v>7903200.849999969</v>
      </c>
      <c r="H89" s="25">
        <f t="shared" si="13"/>
        <v>4760392.170000016</v>
      </c>
    </row>
    <row r="90" spans="1:8" ht="12.75">
      <c r="A90" s="28">
        <v>37529</v>
      </c>
      <c r="B90" s="25">
        <f t="shared" si="15"/>
        <v>7696310.739999967</v>
      </c>
      <c r="C90" s="25">
        <f t="shared" si="16"/>
        <v>4635774.600000016</v>
      </c>
      <c r="D90" s="25">
        <f t="shared" si="17"/>
        <v>177502.14999999973</v>
      </c>
      <c r="E90" s="25">
        <f t="shared" si="14"/>
        <v>12509587.489999983</v>
      </c>
      <c r="F90" s="25">
        <f t="shared" si="11"/>
        <v>12797826.889999986</v>
      </c>
      <c r="G90" s="25">
        <f t="shared" si="12"/>
        <v>7873645.11999997</v>
      </c>
      <c r="H90" s="25">
        <f t="shared" si="13"/>
        <v>4742589.660000015</v>
      </c>
    </row>
    <row r="91" spans="1:8" ht="12.75">
      <c r="A91" s="28">
        <v>37560</v>
      </c>
      <c r="B91" s="25">
        <f t="shared" si="15"/>
        <v>7666755.009999966</v>
      </c>
      <c r="C91" s="25">
        <f t="shared" si="16"/>
        <v>4617972.090000017</v>
      </c>
      <c r="D91" s="25">
        <f t="shared" si="17"/>
        <v>176820.48999999973</v>
      </c>
      <c r="E91" s="25">
        <f t="shared" si="14"/>
        <v>12461547.589999983</v>
      </c>
      <c r="F91" s="25">
        <f aca="true" t="shared" si="18" ref="F91:F122">(E91+E79+2*(E80)+2*(E81)+2*(E82)+2*(E83)+2*(E84)+2*(E85)+2*(E86)+2*(E87)+2*(E88)+2*(E89)+2*(E90))/24</f>
        <v>12749786.989999982</v>
      </c>
      <c r="G91" s="25">
        <f aca="true" t="shared" si="19" ref="G91:G122">(B91+B79+2*(B80)+2*(B81)+2*(B82)+2*(B83)+2*(B84)+2*(B85)+2*(B86)+2*(B87)+2*(B88)+2*(B89)+2*(B90))/24</f>
        <v>7844089.38999997</v>
      </c>
      <c r="H91" s="25">
        <f aca="true" t="shared" si="20" ref="H91:H122">(C91+C79+2*(C80)+2*(C81)+2*(C82)+2*(C83)+2*(C84)+2*(C85)+2*(C86)+2*(C87)+2*(C88)+2*(C89)+2*(C90))/24</f>
        <v>4724787.150000015</v>
      </c>
    </row>
    <row r="92" spans="1:8" ht="12.75">
      <c r="A92" s="28">
        <v>37590</v>
      </c>
      <c r="B92" s="25">
        <f t="shared" si="15"/>
        <v>7637199.279999966</v>
      </c>
      <c r="C92" s="25">
        <f t="shared" si="16"/>
        <v>4600169.580000017</v>
      </c>
      <c r="D92" s="25">
        <f t="shared" si="17"/>
        <v>176138.82999999973</v>
      </c>
      <c r="E92" s="25">
        <f t="shared" si="14"/>
        <v>12413507.689999983</v>
      </c>
      <c r="F92" s="25">
        <f t="shared" si="18"/>
        <v>12701747.089999983</v>
      </c>
      <c r="G92" s="25">
        <f t="shared" si="19"/>
        <v>7814533.659999968</v>
      </c>
      <c r="H92" s="25">
        <f t="shared" si="20"/>
        <v>4706984.640000016</v>
      </c>
    </row>
    <row r="93" spans="1:8" ht="12.75">
      <c r="A93" s="28">
        <v>37621</v>
      </c>
      <c r="B93" s="25">
        <f t="shared" si="15"/>
        <v>7607643.549999965</v>
      </c>
      <c r="C93" s="25">
        <f t="shared" si="16"/>
        <v>4582367.070000017</v>
      </c>
      <c r="D93" s="25">
        <f t="shared" si="17"/>
        <v>175457.16999999972</v>
      </c>
      <c r="E93" s="25">
        <f t="shared" si="14"/>
        <v>12365467.789999982</v>
      </c>
      <c r="F93" s="25">
        <f t="shared" si="18"/>
        <v>12653707.189999983</v>
      </c>
      <c r="G93" s="25">
        <f t="shared" si="19"/>
        <v>7784977.929999967</v>
      </c>
      <c r="H93" s="25">
        <f t="shared" si="20"/>
        <v>4689182.130000017</v>
      </c>
    </row>
    <row r="94" spans="1:8" ht="12.75">
      <c r="A94" s="28">
        <v>37652</v>
      </c>
      <c r="B94" s="25">
        <f t="shared" si="15"/>
        <v>7578087.819999965</v>
      </c>
      <c r="C94" s="25">
        <f t="shared" si="16"/>
        <v>4564564.560000017</v>
      </c>
      <c r="D94" s="25">
        <f t="shared" si="17"/>
        <v>174775.50999999972</v>
      </c>
      <c r="E94" s="25">
        <f t="shared" si="14"/>
        <v>12317427.889999982</v>
      </c>
      <c r="F94" s="25">
        <f t="shared" si="18"/>
        <v>12605667.289999984</v>
      </c>
      <c r="G94" s="25">
        <f t="shared" si="19"/>
        <v>7755422.1999999685</v>
      </c>
      <c r="H94" s="25">
        <f t="shared" si="20"/>
        <v>4671379.620000017</v>
      </c>
    </row>
    <row r="95" spans="1:8" ht="12.75">
      <c r="A95" s="28">
        <v>37680</v>
      </c>
      <c r="B95" s="25">
        <f t="shared" si="15"/>
        <v>7548532.089999964</v>
      </c>
      <c r="C95" s="25">
        <f t="shared" si="16"/>
        <v>4546762.0500000175</v>
      </c>
      <c r="D95" s="25">
        <f t="shared" si="17"/>
        <v>174093.84999999971</v>
      </c>
      <c r="E95" s="25">
        <f t="shared" si="14"/>
        <v>12269387.989999982</v>
      </c>
      <c r="F95" s="25">
        <f t="shared" si="18"/>
        <v>12557627.389999984</v>
      </c>
      <c r="G95" s="25">
        <f t="shared" si="19"/>
        <v>7725866.469999968</v>
      </c>
      <c r="H95" s="25">
        <f t="shared" si="20"/>
        <v>4653577.110000016</v>
      </c>
    </row>
    <row r="96" spans="1:8" ht="12.75">
      <c r="A96" s="28">
        <v>37711</v>
      </c>
      <c r="B96" s="25">
        <f t="shared" si="15"/>
        <v>7518976.359999964</v>
      </c>
      <c r="C96" s="25">
        <f t="shared" si="16"/>
        <v>4528959.540000018</v>
      </c>
      <c r="D96" s="25">
        <f t="shared" si="17"/>
        <v>173412.1899999997</v>
      </c>
      <c r="E96" s="25">
        <f t="shared" si="14"/>
        <v>12221348.089999981</v>
      </c>
      <c r="F96" s="25">
        <f t="shared" si="18"/>
        <v>12509587.489999982</v>
      </c>
      <c r="G96" s="25">
        <f t="shared" si="19"/>
        <v>7696310.739999966</v>
      </c>
      <c r="H96" s="25">
        <f t="shared" si="20"/>
        <v>4635774.600000016</v>
      </c>
    </row>
    <row r="97" spans="1:8" ht="12.75">
      <c r="A97" s="28">
        <v>37741</v>
      </c>
      <c r="B97" s="25">
        <f t="shared" si="15"/>
        <v>7489420.629999964</v>
      </c>
      <c r="C97" s="25">
        <f t="shared" si="16"/>
        <v>4511157.030000018</v>
      </c>
      <c r="D97" s="25">
        <f t="shared" si="17"/>
        <v>172730.5299999997</v>
      </c>
      <c r="E97" s="25">
        <f t="shared" si="14"/>
        <v>12173308.18999998</v>
      </c>
      <c r="F97" s="25">
        <f t="shared" si="18"/>
        <v>12461547.589999983</v>
      </c>
      <c r="G97" s="25">
        <f t="shared" si="19"/>
        <v>7666755.009999965</v>
      </c>
      <c r="H97" s="25">
        <f t="shared" si="20"/>
        <v>4617972.090000018</v>
      </c>
    </row>
    <row r="98" spans="1:8" ht="12.75">
      <c r="A98" s="28">
        <v>37772</v>
      </c>
      <c r="B98" s="25">
        <f t="shared" si="15"/>
        <v>7459864.899999963</v>
      </c>
      <c r="C98" s="25">
        <f t="shared" si="16"/>
        <v>4493354.520000018</v>
      </c>
      <c r="D98" s="25">
        <f t="shared" si="17"/>
        <v>172048.8699999997</v>
      </c>
      <c r="E98" s="25">
        <f t="shared" si="14"/>
        <v>12125268.28999998</v>
      </c>
      <c r="F98" s="25">
        <f t="shared" si="18"/>
        <v>12413507.689999983</v>
      </c>
      <c r="G98" s="25">
        <f t="shared" si="19"/>
        <v>7637199.279999967</v>
      </c>
      <c r="H98" s="25">
        <f t="shared" si="20"/>
        <v>4600169.580000017</v>
      </c>
    </row>
    <row r="99" spans="1:8" ht="12.75">
      <c r="A99" s="28">
        <v>37802</v>
      </c>
      <c r="B99" s="25">
        <f t="shared" si="15"/>
        <v>7430309.169999963</v>
      </c>
      <c r="C99" s="25">
        <f t="shared" si="16"/>
        <v>4475552.010000018</v>
      </c>
      <c r="D99" s="25">
        <f t="shared" si="17"/>
        <v>171367.2099999997</v>
      </c>
      <c r="E99" s="25">
        <f t="shared" si="14"/>
        <v>12077228.38999998</v>
      </c>
      <c r="F99" s="25">
        <f t="shared" si="18"/>
        <v>12365467.789999982</v>
      </c>
      <c r="G99" s="25">
        <f t="shared" si="19"/>
        <v>7607643.549999966</v>
      </c>
      <c r="H99" s="25">
        <f t="shared" si="20"/>
        <v>4582367.070000017</v>
      </c>
    </row>
    <row r="100" spans="1:8" ht="12.75">
      <c r="A100" s="28">
        <v>37833</v>
      </c>
      <c r="B100" s="25">
        <f t="shared" si="15"/>
        <v>7400753.439999962</v>
      </c>
      <c r="C100" s="25">
        <f t="shared" si="16"/>
        <v>4457749.500000019</v>
      </c>
      <c r="D100" s="25">
        <f t="shared" si="17"/>
        <v>170685.5499999997</v>
      </c>
      <c r="E100" s="25">
        <f t="shared" si="14"/>
        <v>12029188.48999998</v>
      </c>
      <c r="F100" s="25">
        <f t="shared" si="18"/>
        <v>12317427.889999984</v>
      </c>
      <c r="G100" s="25">
        <f t="shared" si="19"/>
        <v>7578087.819999964</v>
      </c>
      <c r="H100" s="25">
        <f t="shared" si="20"/>
        <v>4564564.560000018</v>
      </c>
    </row>
    <row r="101" spans="1:8" ht="12.75">
      <c r="A101" s="28">
        <v>37864</v>
      </c>
      <c r="B101" s="25">
        <f t="shared" si="15"/>
        <v>7371197.709999962</v>
      </c>
      <c r="C101" s="25">
        <f t="shared" si="16"/>
        <v>4439946.990000019</v>
      </c>
      <c r="D101" s="25">
        <f t="shared" si="17"/>
        <v>170003.8899999997</v>
      </c>
      <c r="E101" s="25">
        <f t="shared" si="14"/>
        <v>11981148.589999981</v>
      </c>
      <c r="F101" s="25">
        <f t="shared" si="18"/>
        <v>12269387.989999982</v>
      </c>
      <c r="G101" s="25">
        <f t="shared" si="19"/>
        <v>7548532.0899999635</v>
      </c>
      <c r="H101" s="25">
        <f t="shared" si="20"/>
        <v>4546762.050000018</v>
      </c>
    </row>
    <row r="102" spans="1:8" ht="12.75">
      <c r="A102" s="28">
        <v>37894</v>
      </c>
      <c r="B102" s="25">
        <f t="shared" si="15"/>
        <v>7341641.979999961</v>
      </c>
      <c r="C102" s="25">
        <f t="shared" si="16"/>
        <v>4422144.480000019</v>
      </c>
      <c r="D102" s="25">
        <f t="shared" si="17"/>
        <v>169322.2299999997</v>
      </c>
      <c r="E102" s="25">
        <f t="shared" si="14"/>
        <v>11933108.68999998</v>
      </c>
      <c r="F102" s="25">
        <f t="shared" si="18"/>
        <v>12221348.089999981</v>
      </c>
      <c r="G102" s="25">
        <f t="shared" si="19"/>
        <v>7518976.359999965</v>
      </c>
      <c r="H102" s="25">
        <f t="shared" si="20"/>
        <v>4528959.540000019</v>
      </c>
    </row>
    <row r="103" spans="1:8" ht="12.75">
      <c r="A103" s="28">
        <v>37925</v>
      </c>
      <c r="B103" s="25">
        <f t="shared" si="15"/>
        <v>7312086.249999961</v>
      </c>
      <c r="C103" s="25">
        <f t="shared" si="16"/>
        <v>4404341.970000019</v>
      </c>
      <c r="D103" s="25">
        <f t="shared" si="17"/>
        <v>168640.5699999997</v>
      </c>
      <c r="E103" s="25">
        <f t="shared" si="14"/>
        <v>11885068.78999998</v>
      </c>
      <c r="F103" s="25">
        <f t="shared" si="18"/>
        <v>12173308.18999998</v>
      </c>
      <c r="G103" s="25">
        <f t="shared" si="19"/>
        <v>7489420.6299999645</v>
      </c>
      <c r="H103" s="25">
        <f t="shared" si="20"/>
        <v>4511157.030000018</v>
      </c>
    </row>
    <row r="104" spans="1:8" ht="12.75">
      <c r="A104" s="28">
        <v>37955</v>
      </c>
      <c r="B104" s="25">
        <f t="shared" si="15"/>
        <v>7282530.51999996</v>
      </c>
      <c r="C104" s="25">
        <f t="shared" si="16"/>
        <v>4386539.4600000195</v>
      </c>
      <c r="D104" s="25">
        <f t="shared" si="17"/>
        <v>167958.90999999968</v>
      </c>
      <c r="E104" s="25">
        <f t="shared" si="14"/>
        <v>11837028.88999998</v>
      </c>
      <c r="F104" s="25">
        <f t="shared" si="18"/>
        <v>12125268.289999979</v>
      </c>
      <c r="G104" s="25">
        <f t="shared" si="19"/>
        <v>7459864.899999962</v>
      </c>
      <c r="H104" s="25">
        <f t="shared" si="20"/>
        <v>4493354.520000018</v>
      </c>
    </row>
    <row r="105" spans="1:8" ht="12.75">
      <c r="A105" s="28">
        <v>37986</v>
      </c>
      <c r="B105" s="25">
        <f t="shared" si="15"/>
        <v>7252974.78999996</v>
      </c>
      <c r="C105" s="25">
        <f t="shared" si="16"/>
        <v>4368736.95000002</v>
      </c>
      <c r="D105" s="25">
        <f t="shared" si="17"/>
        <v>167277.24999999968</v>
      </c>
      <c r="E105" s="25">
        <f t="shared" si="14"/>
        <v>11788988.98999998</v>
      </c>
      <c r="F105" s="25">
        <f t="shared" si="18"/>
        <v>12077228.38999998</v>
      </c>
      <c r="G105" s="25">
        <f t="shared" si="19"/>
        <v>7430309.169999962</v>
      </c>
      <c r="H105" s="25">
        <f t="shared" si="20"/>
        <v>4475552.010000019</v>
      </c>
    </row>
    <row r="106" spans="1:8" ht="12.75">
      <c r="A106" s="28">
        <v>38017</v>
      </c>
      <c r="B106" s="25">
        <f t="shared" si="15"/>
        <v>7223419.05999996</v>
      </c>
      <c r="C106" s="25">
        <f t="shared" si="16"/>
        <v>4350934.44000002</v>
      </c>
      <c r="D106" s="25">
        <f t="shared" si="17"/>
        <v>166595.58999999968</v>
      </c>
      <c r="E106" s="25">
        <f t="shared" si="14"/>
        <v>11740949.08999998</v>
      </c>
      <c r="F106" s="25">
        <f t="shared" si="18"/>
        <v>12029188.489999982</v>
      </c>
      <c r="G106" s="25">
        <f t="shared" si="19"/>
        <v>7400753.439999963</v>
      </c>
      <c r="H106" s="25">
        <f t="shared" si="20"/>
        <v>4457749.500000019</v>
      </c>
    </row>
    <row r="107" spans="1:8" ht="12.75">
      <c r="A107" s="28">
        <v>38046</v>
      </c>
      <c r="B107" s="25">
        <f t="shared" si="15"/>
        <v>7193863.329999959</v>
      </c>
      <c r="C107" s="25">
        <f t="shared" si="16"/>
        <v>4333131.93000002</v>
      </c>
      <c r="D107" s="25">
        <f t="shared" si="17"/>
        <v>165913.92999999967</v>
      </c>
      <c r="E107" s="25">
        <f t="shared" si="14"/>
        <v>11692909.189999979</v>
      </c>
      <c r="F107" s="25">
        <f t="shared" si="18"/>
        <v>11981148.58999998</v>
      </c>
      <c r="G107" s="25">
        <f t="shared" si="19"/>
        <v>7371197.709999963</v>
      </c>
      <c r="H107" s="25">
        <f t="shared" si="20"/>
        <v>4439946.990000019</v>
      </c>
    </row>
    <row r="108" spans="1:8" ht="12.75">
      <c r="A108" s="28">
        <v>38077</v>
      </c>
      <c r="B108" s="25">
        <f t="shared" si="15"/>
        <v>7164307.599999959</v>
      </c>
      <c r="C108" s="25">
        <f t="shared" si="16"/>
        <v>4315329.42000002</v>
      </c>
      <c r="D108" s="25">
        <f t="shared" si="17"/>
        <v>165232.26999999967</v>
      </c>
      <c r="E108" s="25">
        <f t="shared" si="14"/>
        <v>11644869.289999979</v>
      </c>
      <c r="F108" s="25">
        <f t="shared" si="18"/>
        <v>11933108.68999998</v>
      </c>
      <c r="G108" s="25">
        <f t="shared" si="19"/>
        <v>7341641.97999996</v>
      </c>
      <c r="H108" s="25">
        <f t="shared" si="20"/>
        <v>4422144.48000002</v>
      </c>
    </row>
    <row r="109" spans="1:8" ht="12.75">
      <c r="A109" s="28">
        <v>38107</v>
      </c>
      <c r="B109" s="25">
        <f t="shared" si="15"/>
        <v>7134751.869999958</v>
      </c>
      <c r="C109" s="25">
        <f t="shared" si="16"/>
        <v>4297526.910000021</v>
      </c>
      <c r="D109" s="25">
        <f t="shared" si="17"/>
        <v>164550.60999999967</v>
      </c>
      <c r="E109" s="25">
        <f t="shared" si="14"/>
        <v>11596829.389999978</v>
      </c>
      <c r="F109" s="25">
        <f t="shared" si="18"/>
        <v>11885068.789999979</v>
      </c>
      <c r="G109" s="25">
        <f t="shared" si="19"/>
        <v>7312086.249999962</v>
      </c>
      <c r="H109" s="25">
        <f t="shared" si="20"/>
        <v>4404341.97000002</v>
      </c>
    </row>
    <row r="110" spans="1:8" ht="12.75">
      <c r="A110" s="28">
        <v>38138</v>
      </c>
      <c r="B110" s="25">
        <f t="shared" si="15"/>
        <v>7105196.139999958</v>
      </c>
      <c r="C110" s="25">
        <f t="shared" si="16"/>
        <v>4279724.400000021</v>
      </c>
      <c r="D110" s="25">
        <f t="shared" si="17"/>
        <v>163868.94999999966</v>
      </c>
      <c r="E110" s="25">
        <f t="shared" si="14"/>
        <v>11548789.489999978</v>
      </c>
      <c r="F110" s="25">
        <f t="shared" si="18"/>
        <v>11837028.88999998</v>
      </c>
      <c r="G110" s="25">
        <f t="shared" si="19"/>
        <v>7282530.519999961</v>
      </c>
      <c r="H110" s="25">
        <f t="shared" si="20"/>
        <v>4386539.46000002</v>
      </c>
    </row>
    <row r="111" spans="1:8" ht="12.75">
      <c r="A111" s="28">
        <v>38168</v>
      </c>
      <c r="B111" s="25">
        <f t="shared" si="15"/>
        <v>7075640.409999957</v>
      </c>
      <c r="C111" s="25">
        <f t="shared" si="16"/>
        <v>4261921.890000021</v>
      </c>
      <c r="D111" s="25">
        <f t="shared" si="17"/>
        <v>163187.28999999966</v>
      </c>
      <c r="E111" s="25">
        <f aca="true" t="shared" si="21" ref="E111:E141">SUM(B111:D111)</f>
        <v>11500749.589999977</v>
      </c>
      <c r="F111" s="25">
        <f t="shared" si="18"/>
        <v>11788988.98999998</v>
      </c>
      <c r="G111" s="25">
        <f t="shared" si="19"/>
        <v>7252974.789999961</v>
      </c>
      <c r="H111" s="25">
        <f t="shared" si="20"/>
        <v>4368736.95000002</v>
      </c>
    </row>
    <row r="112" spans="1:8" ht="12.75">
      <c r="A112" s="28">
        <v>38199</v>
      </c>
      <c r="B112" s="25">
        <f aca="true" t="shared" si="22" ref="B112:B141">B111-$B$13</f>
        <v>7046084.679999957</v>
      </c>
      <c r="C112" s="25">
        <f aca="true" t="shared" si="23" ref="C112:C141">C111-$C$13</f>
        <v>4244119.380000021</v>
      </c>
      <c r="D112" s="25">
        <f aca="true" t="shared" si="24" ref="D112:D141">D111-$D$13</f>
        <v>162505.62999999966</v>
      </c>
      <c r="E112" s="25">
        <f t="shared" si="21"/>
        <v>11452709.689999977</v>
      </c>
      <c r="F112" s="25">
        <f t="shared" si="18"/>
        <v>11740949.08999998</v>
      </c>
      <c r="G112" s="25">
        <f t="shared" si="19"/>
        <v>7223419.059999959</v>
      </c>
      <c r="H112" s="25">
        <f t="shared" si="20"/>
        <v>4350934.44000002</v>
      </c>
    </row>
    <row r="113" spans="1:8" ht="12.75">
      <c r="A113" s="28">
        <v>38230</v>
      </c>
      <c r="B113" s="25">
        <f t="shared" si="22"/>
        <v>7016528.949999956</v>
      </c>
      <c r="C113" s="25">
        <f t="shared" si="23"/>
        <v>4226316.8700000215</v>
      </c>
      <c r="D113" s="25">
        <f t="shared" si="24"/>
        <v>161823.96999999965</v>
      </c>
      <c r="E113" s="25">
        <f t="shared" si="21"/>
        <v>11404669.789999977</v>
      </c>
      <c r="F113" s="25">
        <f t="shared" si="18"/>
        <v>11692909.189999977</v>
      </c>
      <c r="G113" s="25">
        <f t="shared" si="19"/>
        <v>7193863.32999996</v>
      </c>
      <c r="H113" s="25">
        <f t="shared" si="20"/>
        <v>4333131.930000021</v>
      </c>
    </row>
    <row r="114" spans="1:8" ht="12.75">
      <c r="A114" s="28">
        <v>38260</v>
      </c>
      <c r="B114" s="25">
        <f t="shared" si="22"/>
        <v>6986973.219999956</v>
      </c>
      <c r="C114" s="25">
        <f t="shared" si="23"/>
        <v>4208514.360000022</v>
      </c>
      <c r="D114" s="25">
        <f t="shared" si="24"/>
        <v>161142.30999999965</v>
      </c>
      <c r="E114" s="25">
        <f t="shared" si="21"/>
        <v>11356629.889999978</v>
      </c>
      <c r="F114" s="25">
        <f t="shared" si="18"/>
        <v>11644869.289999979</v>
      </c>
      <c r="G114" s="54">
        <f t="shared" si="19"/>
        <v>7164307.59999996</v>
      </c>
      <c r="H114" s="25">
        <f t="shared" si="20"/>
        <v>4315329.42000002</v>
      </c>
    </row>
    <row r="115" spans="1:8" ht="12.75">
      <c r="A115" s="28">
        <v>38291</v>
      </c>
      <c r="B115" s="25">
        <f t="shared" si="22"/>
        <v>6957417.4899999555</v>
      </c>
      <c r="C115" s="25">
        <f t="shared" si="23"/>
        <v>4190711.850000022</v>
      </c>
      <c r="D115" s="25">
        <f t="shared" si="24"/>
        <v>160460.64999999964</v>
      </c>
      <c r="E115" s="25">
        <f t="shared" si="21"/>
        <v>11308589.989999978</v>
      </c>
      <c r="F115" s="25">
        <f t="shared" si="18"/>
        <v>11596829.389999978</v>
      </c>
      <c r="G115" s="25">
        <f t="shared" si="19"/>
        <v>7134751.869999959</v>
      </c>
      <c r="H115" s="25">
        <f t="shared" si="20"/>
        <v>4297526.910000021</v>
      </c>
    </row>
    <row r="116" spans="1:8" ht="12.75">
      <c r="A116" s="28">
        <v>38321</v>
      </c>
      <c r="B116" s="25">
        <f t="shared" si="22"/>
        <v>6927861.759999955</v>
      </c>
      <c r="C116" s="25">
        <f t="shared" si="23"/>
        <v>4172909.340000022</v>
      </c>
      <c r="D116" s="25">
        <f t="shared" si="24"/>
        <v>159778.98999999964</v>
      </c>
      <c r="E116" s="25">
        <f t="shared" si="21"/>
        <v>11260550.089999977</v>
      </c>
      <c r="F116" s="25">
        <f t="shared" si="18"/>
        <v>11548789.48999998</v>
      </c>
      <c r="G116" s="25">
        <f t="shared" si="19"/>
        <v>7105196.139999957</v>
      </c>
      <c r="H116" s="25">
        <f t="shared" si="20"/>
        <v>4279724.400000022</v>
      </c>
    </row>
    <row r="117" spans="1:8" ht="12.75">
      <c r="A117" s="28">
        <v>38352</v>
      </c>
      <c r="B117" s="25">
        <f t="shared" si="22"/>
        <v>6898306.029999955</v>
      </c>
      <c r="C117" s="25">
        <f t="shared" si="23"/>
        <v>4155106.8300000224</v>
      </c>
      <c r="D117" s="25">
        <f t="shared" si="24"/>
        <v>159097.32999999964</v>
      </c>
      <c r="E117" s="25">
        <f t="shared" si="21"/>
        <v>11212510.189999977</v>
      </c>
      <c r="F117" s="25">
        <f t="shared" si="18"/>
        <v>11500749.589999976</v>
      </c>
      <c r="G117" s="25">
        <f t="shared" si="19"/>
        <v>7075640.409999958</v>
      </c>
      <c r="H117" s="25">
        <f t="shared" si="20"/>
        <v>4261921.890000022</v>
      </c>
    </row>
    <row r="118" spans="1:8" ht="12.75">
      <c r="A118" s="28">
        <v>38383</v>
      </c>
      <c r="B118" s="25">
        <f t="shared" si="22"/>
        <v>6868750.299999954</v>
      </c>
      <c r="C118" s="25">
        <f t="shared" si="23"/>
        <v>4137304.3200000226</v>
      </c>
      <c r="D118" s="25">
        <f>D117-$D$13</f>
        <v>158415.66999999963</v>
      </c>
      <c r="E118" s="25">
        <f t="shared" si="21"/>
        <v>11164470.289999977</v>
      </c>
      <c r="F118" s="25">
        <f t="shared" si="18"/>
        <v>11452709.689999977</v>
      </c>
      <c r="G118" s="25">
        <f t="shared" si="19"/>
        <v>7046084.679999958</v>
      </c>
      <c r="H118" s="25">
        <f t="shared" si="20"/>
        <v>4244119.380000022</v>
      </c>
    </row>
    <row r="119" spans="1:8" ht="12.75">
      <c r="A119" s="28">
        <v>38411</v>
      </c>
      <c r="B119" s="25">
        <f t="shared" si="22"/>
        <v>6839194.569999954</v>
      </c>
      <c r="C119" s="25">
        <f t="shared" si="23"/>
        <v>4119501.810000023</v>
      </c>
      <c r="D119" s="25">
        <f t="shared" si="24"/>
        <v>157734.00999999963</v>
      </c>
      <c r="E119" s="25">
        <f t="shared" si="21"/>
        <v>11116430.389999976</v>
      </c>
      <c r="F119" s="25">
        <f t="shared" si="18"/>
        <v>11404669.789999979</v>
      </c>
      <c r="G119" s="25">
        <f t="shared" si="19"/>
        <v>7016528.949999957</v>
      </c>
      <c r="H119" s="25">
        <f t="shared" si="20"/>
        <v>4226316.8700000215</v>
      </c>
    </row>
    <row r="120" spans="1:8" ht="12.75">
      <c r="A120" s="28">
        <v>38442</v>
      </c>
      <c r="B120" s="25">
        <f t="shared" si="22"/>
        <v>6809638.839999953</v>
      </c>
      <c r="C120" s="25">
        <f t="shared" si="23"/>
        <v>4101699.300000023</v>
      </c>
      <c r="D120" s="25">
        <f t="shared" si="24"/>
        <v>157052.34999999963</v>
      </c>
      <c r="E120" s="25">
        <f t="shared" si="21"/>
        <v>11068390.489999976</v>
      </c>
      <c r="F120" s="25">
        <f t="shared" si="18"/>
        <v>11356629.889999978</v>
      </c>
      <c r="G120" s="25">
        <f t="shared" si="19"/>
        <v>6986973.219999955</v>
      </c>
      <c r="H120" s="25">
        <f t="shared" si="20"/>
        <v>4208514.360000022</v>
      </c>
    </row>
    <row r="121" spans="1:8" ht="12.75">
      <c r="A121" s="28">
        <v>38472</v>
      </c>
      <c r="B121" s="25">
        <f t="shared" si="22"/>
        <v>6780083.109999953</v>
      </c>
      <c r="C121" s="25">
        <f t="shared" si="23"/>
        <v>4083896.7900000233</v>
      </c>
      <c r="D121" s="25">
        <f t="shared" si="24"/>
        <v>156370.68999999962</v>
      </c>
      <c r="E121" s="25">
        <f>SUM(B121:D121)</f>
        <v>11020350.589999976</v>
      </c>
      <c r="F121" s="25">
        <f t="shared" si="18"/>
        <v>11308589.989999978</v>
      </c>
      <c r="G121" s="25">
        <f t="shared" si="19"/>
        <v>6957417.489999956</v>
      </c>
      <c r="H121" s="25">
        <f t="shared" si="20"/>
        <v>4190711.8500000224</v>
      </c>
    </row>
    <row r="122" spans="1:8" ht="12.75">
      <c r="A122" s="28">
        <v>38503</v>
      </c>
      <c r="B122" s="25">
        <f t="shared" si="22"/>
        <v>6750527.379999952</v>
      </c>
      <c r="C122" s="25">
        <f t="shared" si="23"/>
        <v>4066094.2800000235</v>
      </c>
      <c r="D122" s="25">
        <f t="shared" si="24"/>
        <v>155689.02999999962</v>
      </c>
      <c r="E122" s="25">
        <f t="shared" si="21"/>
        <v>10972310.689999975</v>
      </c>
      <c r="F122" s="25">
        <f t="shared" si="18"/>
        <v>11260550.089999976</v>
      </c>
      <c r="G122" s="25">
        <f t="shared" si="19"/>
        <v>6927861.759999956</v>
      </c>
      <c r="H122" s="25">
        <f t="shared" si="20"/>
        <v>4172909.340000022</v>
      </c>
    </row>
    <row r="123" spans="1:8" ht="12.75">
      <c r="A123" s="28">
        <v>38533</v>
      </c>
      <c r="B123" s="25">
        <f t="shared" si="22"/>
        <v>6720971.649999952</v>
      </c>
      <c r="C123" s="25">
        <f t="shared" si="23"/>
        <v>4048291.770000024</v>
      </c>
      <c r="D123" s="25">
        <f t="shared" si="24"/>
        <v>155007.36999999962</v>
      </c>
      <c r="E123" s="25">
        <f t="shared" si="21"/>
        <v>10924270.789999975</v>
      </c>
      <c r="F123" s="25">
        <f aca="true" t="shared" si="25" ref="F123:F141">(E123+E111+2*(E112)+2*(E113)+2*(E114)+2*(E115)+2*(E116)+2*(E117)+2*(E118)+2*(E119)+2*(E120)+2*(E121)+2*(E122))/24</f>
        <v>11212510.189999977</v>
      </c>
      <c r="G123" s="25">
        <f aca="true" t="shared" si="26" ref="G123:G141">(B123+B111+2*(B112)+2*(B113)+2*(B114)+2*(B115)+2*(B116)+2*(B117)+2*(B118)+2*(B119)+2*(B120)+2*(B121)+2*(B122))/24</f>
        <v>6898306.029999956</v>
      </c>
      <c r="H123" s="25">
        <f aca="true" t="shared" si="27" ref="H123:H141">(C123+C111+2*(C112)+2*(C113)+2*(C114)+2*(C115)+2*(C116)+2*(C117)+2*(C118)+2*(C119)+2*(C120)+2*(C121)+2*(C122))/24</f>
        <v>4155106.8300000224</v>
      </c>
    </row>
    <row r="124" spans="1:8" ht="12.75">
      <c r="A124" s="28">
        <v>38564</v>
      </c>
      <c r="B124" s="25">
        <f t="shared" si="22"/>
        <v>6691415.9199999515</v>
      </c>
      <c r="C124" s="25">
        <f t="shared" si="23"/>
        <v>4030489.260000024</v>
      </c>
      <c r="D124" s="25">
        <f t="shared" si="24"/>
        <v>154325.7099999996</v>
      </c>
      <c r="E124" s="25">
        <f t="shared" si="21"/>
        <v>10876230.889999975</v>
      </c>
      <c r="F124" s="25">
        <f t="shared" si="25"/>
        <v>11164470.289999979</v>
      </c>
      <c r="G124" s="25">
        <f t="shared" si="26"/>
        <v>6868750.299999953</v>
      </c>
      <c r="H124" s="25">
        <f t="shared" si="27"/>
        <v>4137304.320000023</v>
      </c>
    </row>
    <row r="125" spans="1:8" ht="12.75">
      <c r="A125" s="28">
        <v>38595</v>
      </c>
      <c r="B125" s="25">
        <f t="shared" si="22"/>
        <v>6661860.189999951</v>
      </c>
      <c r="C125" s="25">
        <f t="shared" si="23"/>
        <v>4012686.750000024</v>
      </c>
      <c r="D125" s="25">
        <f t="shared" si="24"/>
        <v>153644.0499999996</v>
      </c>
      <c r="E125" s="25">
        <f t="shared" si="21"/>
        <v>10828190.989999974</v>
      </c>
      <c r="F125" s="25">
        <f t="shared" si="25"/>
        <v>11116430.389999976</v>
      </c>
      <c r="G125" s="25">
        <f t="shared" si="26"/>
        <v>6839194.569999955</v>
      </c>
      <c r="H125" s="25">
        <f t="shared" si="27"/>
        <v>4119501.8100000233</v>
      </c>
    </row>
    <row r="126" spans="1:8" ht="12.75">
      <c r="A126" s="28">
        <v>38625</v>
      </c>
      <c r="B126" s="25">
        <f t="shared" si="22"/>
        <v>6632304.459999951</v>
      </c>
      <c r="C126" s="25">
        <f t="shared" si="23"/>
        <v>3994884.2400000244</v>
      </c>
      <c r="D126" s="25">
        <f t="shared" si="24"/>
        <v>152962.3899999996</v>
      </c>
      <c r="E126" s="25">
        <f t="shared" si="21"/>
        <v>10780151.089999974</v>
      </c>
      <c r="F126" s="25">
        <f t="shared" si="25"/>
        <v>11068390.489999978</v>
      </c>
      <c r="G126" s="54">
        <f t="shared" si="26"/>
        <v>6809638.839999954</v>
      </c>
      <c r="H126" s="54">
        <f t="shared" si="27"/>
        <v>4101699.3000000236</v>
      </c>
    </row>
    <row r="127" spans="1:8" ht="12.75">
      <c r="A127" s="28">
        <v>38656</v>
      </c>
      <c r="B127" s="25">
        <f t="shared" si="22"/>
        <v>6602748.72999995</v>
      </c>
      <c r="C127" s="25">
        <f t="shared" si="23"/>
        <v>3977081.7300000247</v>
      </c>
      <c r="D127" s="25">
        <f t="shared" si="24"/>
        <v>152280.7299999996</v>
      </c>
      <c r="E127" s="25">
        <f t="shared" si="21"/>
        <v>10732111.189999975</v>
      </c>
      <c r="F127" s="25">
        <f t="shared" si="25"/>
        <v>11020350.589999976</v>
      </c>
      <c r="G127" s="54">
        <f t="shared" si="26"/>
        <v>6780083.109999954</v>
      </c>
      <c r="H127" s="25">
        <f t="shared" si="27"/>
        <v>4083896.7900000233</v>
      </c>
    </row>
    <row r="128" spans="1:8" ht="12.75">
      <c r="A128" s="28">
        <v>38686</v>
      </c>
      <c r="B128" s="25">
        <f t="shared" si="22"/>
        <v>6573192.99999995</v>
      </c>
      <c r="C128" s="25">
        <f t="shared" si="23"/>
        <v>3959279.220000025</v>
      </c>
      <c r="D128" s="25">
        <f t="shared" si="24"/>
        <v>151599.0699999996</v>
      </c>
      <c r="E128" s="25">
        <f t="shared" si="21"/>
        <v>10684071.289999975</v>
      </c>
      <c r="F128" s="25">
        <f t="shared" si="25"/>
        <v>10972310.689999975</v>
      </c>
      <c r="G128" s="54">
        <f t="shared" si="26"/>
        <v>6750527.379999951</v>
      </c>
      <c r="H128" s="25">
        <f t="shared" si="27"/>
        <v>4066094.2800000235</v>
      </c>
    </row>
    <row r="129" spans="1:8" ht="12.75">
      <c r="A129" s="28">
        <v>38717</v>
      </c>
      <c r="B129" s="25">
        <f t="shared" si="22"/>
        <v>6543637.269999949</v>
      </c>
      <c r="C129" s="25">
        <f t="shared" si="23"/>
        <v>3941476.710000025</v>
      </c>
      <c r="D129" s="25">
        <f t="shared" si="24"/>
        <v>150917.4099999996</v>
      </c>
      <c r="E129" s="25">
        <f t="shared" si="21"/>
        <v>10636031.389999975</v>
      </c>
      <c r="F129" s="25">
        <f t="shared" si="25"/>
        <v>10924270.789999975</v>
      </c>
      <c r="G129" s="54">
        <f t="shared" si="26"/>
        <v>6720971.649999953</v>
      </c>
      <c r="H129" s="25">
        <f t="shared" si="27"/>
        <v>4048291.7700000242</v>
      </c>
    </row>
    <row r="130" spans="1:8" ht="12.75">
      <c r="A130" s="28">
        <v>38748</v>
      </c>
      <c r="B130" s="25">
        <f t="shared" si="22"/>
        <v>6514081.539999949</v>
      </c>
      <c r="C130" s="25">
        <f t="shared" si="23"/>
        <v>3923674.2000000253</v>
      </c>
      <c r="D130" s="25">
        <f t="shared" si="24"/>
        <v>150235.7499999996</v>
      </c>
      <c r="E130" s="25">
        <f t="shared" si="21"/>
        <v>10587991.489999974</v>
      </c>
      <c r="F130" s="25">
        <f t="shared" si="25"/>
        <v>10876230.889999976</v>
      </c>
      <c r="G130" s="54">
        <f t="shared" si="26"/>
        <v>6691415.919999952</v>
      </c>
      <c r="H130" s="25">
        <f t="shared" si="27"/>
        <v>4030489.260000024</v>
      </c>
    </row>
    <row r="131" spans="1:8" ht="12.75">
      <c r="A131" s="28">
        <v>38776</v>
      </c>
      <c r="B131" s="25">
        <f t="shared" si="22"/>
        <v>6484525.809999948</v>
      </c>
      <c r="C131" s="25">
        <f t="shared" si="23"/>
        <v>3905871.6900000256</v>
      </c>
      <c r="D131" s="25">
        <f t="shared" si="24"/>
        <v>149554.0899999996</v>
      </c>
      <c r="E131" s="25">
        <f t="shared" si="21"/>
        <v>10539951.589999974</v>
      </c>
      <c r="F131" s="25">
        <f t="shared" si="25"/>
        <v>10828190.989999974</v>
      </c>
      <c r="G131" s="54">
        <f t="shared" si="26"/>
        <v>6661860.18999995</v>
      </c>
      <c r="H131" s="25">
        <f t="shared" si="27"/>
        <v>4012686.750000024</v>
      </c>
    </row>
    <row r="132" spans="1:8" ht="12.75">
      <c r="A132" s="28">
        <v>38807</v>
      </c>
      <c r="B132" s="25">
        <f t="shared" si="22"/>
        <v>6454970.079999948</v>
      </c>
      <c r="C132" s="25">
        <f t="shared" si="23"/>
        <v>3888069.180000026</v>
      </c>
      <c r="D132" s="25">
        <f t="shared" si="24"/>
        <v>148872.4299999996</v>
      </c>
      <c r="E132" s="25">
        <f t="shared" si="21"/>
        <v>10491911.689999973</v>
      </c>
      <c r="F132" s="25">
        <f t="shared" si="25"/>
        <v>10780151.089999974</v>
      </c>
      <c r="G132" s="54">
        <f t="shared" si="26"/>
        <v>6632304.45999995</v>
      </c>
      <c r="H132" s="25">
        <f t="shared" si="27"/>
        <v>3994884.240000025</v>
      </c>
    </row>
    <row r="133" spans="1:8" ht="12.75">
      <c r="A133" s="28">
        <v>38837</v>
      </c>
      <c r="B133" s="25">
        <f t="shared" si="22"/>
        <v>6425414.3499999475</v>
      </c>
      <c r="C133" s="25">
        <f t="shared" si="23"/>
        <v>3870266.670000026</v>
      </c>
      <c r="D133" s="25">
        <f t="shared" si="24"/>
        <v>148190.76999999958</v>
      </c>
      <c r="E133" s="25">
        <f t="shared" si="21"/>
        <v>10443871.789999973</v>
      </c>
      <c r="F133" s="25">
        <f t="shared" si="25"/>
        <v>10732111.189999973</v>
      </c>
      <c r="G133" s="54">
        <f t="shared" si="26"/>
        <v>6602748.729999951</v>
      </c>
      <c r="H133" s="25">
        <f t="shared" si="27"/>
        <v>3977081.730000025</v>
      </c>
    </row>
    <row r="134" spans="1:8" ht="12.75">
      <c r="A134" s="28">
        <v>38868</v>
      </c>
      <c r="B134" s="25">
        <f t="shared" si="22"/>
        <v>6395858.619999947</v>
      </c>
      <c r="C134" s="25">
        <f t="shared" si="23"/>
        <v>3852464.160000026</v>
      </c>
      <c r="D134" s="25">
        <f t="shared" si="24"/>
        <v>147509.10999999958</v>
      </c>
      <c r="E134" s="25">
        <f t="shared" si="21"/>
        <v>10395831.889999973</v>
      </c>
      <c r="F134" s="25">
        <f t="shared" si="25"/>
        <v>10684071.289999975</v>
      </c>
      <c r="G134" s="54">
        <f t="shared" si="26"/>
        <v>6573192.999999951</v>
      </c>
      <c r="H134" s="25">
        <f t="shared" si="27"/>
        <v>3959279.2200000254</v>
      </c>
    </row>
    <row r="135" spans="1:8" ht="12.75">
      <c r="A135" s="28">
        <v>38898</v>
      </c>
      <c r="B135" s="25">
        <f t="shared" si="22"/>
        <v>6366302.889999947</v>
      </c>
      <c r="C135" s="25">
        <f t="shared" si="23"/>
        <v>3834661.6500000264</v>
      </c>
      <c r="D135" s="25">
        <f t="shared" si="24"/>
        <v>146827.44999999958</v>
      </c>
      <c r="E135" s="25">
        <f t="shared" si="21"/>
        <v>10347791.989999972</v>
      </c>
      <c r="F135" s="25">
        <f t="shared" si="25"/>
        <v>10636031.389999975</v>
      </c>
      <c r="G135" s="54">
        <f t="shared" si="26"/>
        <v>6543637.269999948</v>
      </c>
      <c r="H135" s="25">
        <f t="shared" si="27"/>
        <v>3941476.710000025</v>
      </c>
    </row>
    <row r="136" spans="1:8" ht="12.75">
      <c r="A136" s="28">
        <v>38929</v>
      </c>
      <c r="B136" s="25">
        <f t="shared" si="22"/>
        <v>6336747.159999946</v>
      </c>
      <c r="C136" s="25">
        <f t="shared" si="23"/>
        <v>3816859.1400000267</v>
      </c>
      <c r="D136" s="25">
        <f t="shared" si="24"/>
        <v>146145.78999999957</v>
      </c>
      <c r="E136" s="25">
        <f t="shared" si="21"/>
        <v>10299752.089999972</v>
      </c>
      <c r="F136" s="25">
        <f t="shared" si="25"/>
        <v>10587991.489999974</v>
      </c>
      <c r="G136" s="25">
        <f t="shared" si="26"/>
        <v>6514081.539999948</v>
      </c>
      <c r="H136" s="25">
        <f t="shared" si="27"/>
        <v>3923674.2000000253</v>
      </c>
    </row>
    <row r="137" spans="1:8" ht="12.75">
      <c r="A137" s="28">
        <v>38960</v>
      </c>
      <c r="B137" s="25">
        <f t="shared" si="22"/>
        <v>6307191.429999946</v>
      </c>
      <c r="C137" s="25">
        <f t="shared" si="23"/>
        <v>3799056.630000027</v>
      </c>
      <c r="D137" s="25">
        <f t="shared" si="24"/>
        <v>145464.12999999957</v>
      </c>
      <c r="E137" s="25">
        <f t="shared" si="21"/>
        <v>10251712.189999972</v>
      </c>
      <c r="F137" s="25">
        <f t="shared" si="25"/>
        <v>10539951.589999974</v>
      </c>
      <c r="G137" s="25">
        <f t="shared" si="26"/>
        <v>6484525.809999949</v>
      </c>
      <c r="H137" s="25">
        <f t="shared" si="27"/>
        <v>3905871.690000026</v>
      </c>
    </row>
    <row r="138" spans="1:8" ht="12.75">
      <c r="A138" s="28">
        <v>38990</v>
      </c>
      <c r="B138" s="25">
        <f t="shared" si="22"/>
        <v>6277635.699999945</v>
      </c>
      <c r="C138" s="25">
        <f t="shared" si="23"/>
        <v>3781254.120000027</v>
      </c>
      <c r="D138" s="25">
        <f t="shared" si="24"/>
        <v>144782.46999999956</v>
      </c>
      <c r="E138" s="25">
        <f t="shared" si="21"/>
        <v>10203672.289999971</v>
      </c>
      <c r="F138" s="25">
        <f t="shared" si="25"/>
        <v>10491911.689999973</v>
      </c>
      <c r="G138" s="25">
        <f t="shared" si="26"/>
        <v>6454970.079999949</v>
      </c>
      <c r="H138" s="25">
        <f t="shared" si="27"/>
        <v>3888069.180000026</v>
      </c>
    </row>
    <row r="139" spans="1:8" ht="12.75">
      <c r="A139" s="28">
        <v>39021</v>
      </c>
      <c r="B139" s="25">
        <f t="shared" si="22"/>
        <v>6248079.969999945</v>
      </c>
      <c r="C139" s="25">
        <f t="shared" si="23"/>
        <v>3763451.6100000273</v>
      </c>
      <c r="D139" s="25">
        <f t="shared" si="24"/>
        <v>144100.80999999956</v>
      </c>
      <c r="E139" s="25">
        <f t="shared" si="21"/>
        <v>10155632.38999997</v>
      </c>
      <c r="F139" s="25">
        <f t="shared" si="25"/>
        <v>10443871.789999973</v>
      </c>
      <c r="G139" s="25">
        <f t="shared" si="26"/>
        <v>6425414.349999947</v>
      </c>
      <c r="H139" s="25">
        <f t="shared" si="27"/>
        <v>3870266.670000026</v>
      </c>
    </row>
    <row r="140" spans="1:8" ht="12.75">
      <c r="A140" s="28">
        <v>39051</v>
      </c>
      <c r="B140" s="25">
        <f t="shared" si="22"/>
        <v>6218524.239999944</v>
      </c>
      <c r="C140" s="25">
        <f t="shared" si="23"/>
        <v>3745649.1000000276</v>
      </c>
      <c r="D140" s="25">
        <f t="shared" si="24"/>
        <v>143419.14999999956</v>
      </c>
      <c r="E140" s="25">
        <f t="shared" si="21"/>
        <v>10107592.489999972</v>
      </c>
      <c r="F140" s="25">
        <f t="shared" si="25"/>
        <v>10395831.889999973</v>
      </c>
      <c r="G140" s="25">
        <f t="shared" si="26"/>
        <v>6395858.619999946</v>
      </c>
      <c r="H140" s="25">
        <f t="shared" si="27"/>
        <v>3852464.1600000267</v>
      </c>
    </row>
    <row r="141" spans="1:8" ht="12.75">
      <c r="A141" s="28">
        <v>39082</v>
      </c>
      <c r="B141" s="25">
        <f t="shared" si="22"/>
        <v>6188968.509999944</v>
      </c>
      <c r="C141" s="25">
        <f t="shared" si="23"/>
        <v>3727846.590000028</v>
      </c>
      <c r="D141" s="25">
        <f t="shared" si="24"/>
        <v>142737.48999999955</v>
      </c>
      <c r="E141" s="25">
        <f t="shared" si="21"/>
        <v>10059552.589999972</v>
      </c>
      <c r="F141" s="25">
        <f t="shared" si="25"/>
        <v>10347791.989999972</v>
      </c>
      <c r="G141" s="25">
        <f t="shared" si="26"/>
        <v>6366302.8899999475</v>
      </c>
      <c r="H141" s="25">
        <f t="shared" si="27"/>
        <v>3834661.650000027</v>
      </c>
    </row>
    <row r="142" spans="1:8" ht="12.75">
      <c r="A142" s="28">
        <v>39113</v>
      </c>
      <c r="B142" s="25">
        <f aca="true" t="shared" si="28" ref="B142:B153">B141-$B$13</f>
        <v>6159412.779999943</v>
      </c>
      <c r="C142" s="25">
        <f aca="true" t="shared" si="29" ref="C142:C153">C141-$C$13</f>
        <v>3710044.080000028</v>
      </c>
      <c r="D142" s="25">
        <f aca="true" t="shared" si="30" ref="D142:D153">D141-$D$13</f>
        <v>142055.82999999955</v>
      </c>
      <c r="E142" s="25">
        <f aca="true" t="shared" si="31" ref="E142:E153">SUM(B142:D142)</f>
        <v>10011512.689999972</v>
      </c>
      <c r="F142" s="25">
        <f aca="true" t="shared" si="32" ref="F142:F153">(E142+E130+2*(E131)+2*(E132)+2*(E133)+2*(E134)+2*(E135)+2*(E136)+2*(E137)+2*(E138)+2*(E139)+2*(E140)+2*(E141))/24</f>
        <v>10299752.089999972</v>
      </c>
      <c r="G142" s="25">
        <f aca="true" t="shared" si="33" ref="G142:G153">(B142+B130+2*(B131)+2*(B132)+2*(B133)+2*(B134)+2*(B135)+2*(B136)+2*(B137)+2*(B138)+2*(B139)+2*(B140)+2*(B141))/24</f>
        <v>6336747.159999947</v>
      </c>
      <c r="H142" s="25">
        <f aca="true" t="shared" si="34" ref="H142:H153">(C142+C130+2*(C131)+2*(C132)+2*(C133)+2*(C134)+2*(C135)+2*(C136)+2*(C137)+2*(C138)+2*(C139)+2*(C140)+2*(C141))/24</f>
        <v>3816859.140000027</v>
      </c>
    </row>
    <row r="143" spans="1:8" ht="12.75">
      <c r="A143" s="28">
        <v>39141</v>
      </c>
      <c r="B143" s="25">
        <f t="shared" si="28"/>
        <v>6129857.049999943</v>
      </c>
      <c r="C143" s="25">
        <f t="shared" si="29"/>
        <v>3692241.5700000282</v>
      </c>
      <c r="D143" s="25">
        <f t="shared" si="30"/>
        <v>141374.16999999955</v>
      </c>
      <c r="E143" s="25">
        <f t="shared" si="31"/>
        <v>9963472.789999971</v>
      </c>
      <c r="F143" s="25">
        <f t="shared" si="32"/>
        <v>10251712.189999973</v>
      </c>
      <c r="G143" s="25">
        <f t="shared" si="33"/>
        <v>6307191.429999945</v>
      </c>
      <c r="H143" s="25">
        <f t="shared" si="34"/>
        <v>3799056.630000027</v>
      </c>
    </row>
    <row r="144" spans="1:8" ht="12.75">
      <c r="A144" s="28">
        <v>39172</v>
      </c>
      <c r="B144" s="25">
        <f t="shared" si="28"/>
        <v>6100301.319999943</v>
      </c>
      <c r="C144" s="25">
        <f t="shared" si="29"/>
        <v>3674439.0600000285</v>
      </c>
      <c r="D144" s="25">
        <f t="shared" si="30"/>
        <v>140692.50999999954</v>
      </c>
      <c r="E144" s="25">
        <f t="shared" si="31"/>
        <v>9915432.88999997</v>
      </c>
      <c r="F144" s="25">
        <f t="shared" si="32"/>
        <v>10203672.289999973</v>
      </c>
      <c r="G144" s="25">
        <f t="shared" si="33"/>
        <v>6277635.699999944</v>
      </c>
      <c r="H144" s="25">
        <f t="shared" si="34"/>
        <v>3781254.120000027</v>
      </c>
    </row>
    <row r="145" spans="1:8" ht="12.75">
      <c r="A145" s="28">
        <v>39202</v>
      </c>
      <c r="B145" s="25">
        <f t="shared" si="28"/>
        <v>6070745.589999942</v>
      </c>
      <c r="C145" s="25">
        <f t="shared" si="29"/>
        <v>3656636.5500000287</v>
      </c>
      <c r="D145" s="25">
        <f t="shared" si="30"/>
        <v>140010.84999999954</v>
      </c>
      <c r="E145" s="25">
        <f t="shared" si="31"/>
        <v>9867392.98999997</v>
      </c>
      <c r="F145" s="25">
        <f t="shared" si="32"/>
        <v>10155632.389999973</v>
      </c>
      <c r="G145" s="25">
        <f t="shared" si="33"/>
        <v>6248079.969999946</v>
      </c>
      <c r="H145" s="25">
        <f t="shared" si="34"/>
        <v>3763451.610000028</v>
      </c>
    </row>
    <row r="146" spans="1:8" ht="12.75">
      <c r="A146" s="28">
        <v>39233</v>
      </c>
      <c r="B146" s="25">
        <f t="shared" si="28"/>
        <v>6041189.859999942</v>
      </c>
      <c r="C146" s="25">
        <f t="shared" si="29"/>
        <v>3638834.040000029</v>
      </c>
      <c r="D146" s="25">
        <f t="shared" si="30"/>
        <v>139329.18999999954</v>
      </c>
      <c r="E146" s="25">
        <f t="shared" si="31"/>
        <v>9819353.08999997</v>
      </c>
      <c r="F146" s="25">
        <f t="shared" si="32"/>
        <v>10107592.48999997</v>
      </c>
      <c r="G146" s="25">
        <f t="shared" si="33"/>
        <v>6218524.239999945</v>
      </c>
      <c r="H146" s="25">
        <f t="shared" si="34"/>
        <v>3745649.1000000276</v>
      </c>
    </row>
    <row r="147" spans="1:8" ht="12.75">
      <c r="A147" s="28">
        <v>39263</v>
      </c>
      <c r="B147" s="25">
        <f t="shared" si="28"/>
        <v>6011634.129999941</v>
      </c>
      <c r="C147" s="25">
        <f t="shared" si="29"/>
        <v>3621031.530000029</v>
      </c>
      <c r="D147" s="25">
        <f t="shared" si="30"/>
        <v>138647.52999999953</v>
      </c>
      <c r="E147" s="25">
        <f t="shared" si="31"/>
        <v>9771313.18999997</v>
      </c>
      <c r="F147" s="25">
        <f t="shared" si="32"/>
        <v>10059552.589999972</v>
      </c>
      <c r="G147" s="25">
        <f t="shared" si="33"/>
        <v>6188968.509999943</v>
      </c>
      <c r="H147" s="25">
        <f t="shared" si="34"/>
        <v>3727846.590000028</v>
      </c>
    </row>
    <row r="148" spans="1:8" ht="12.75">
      <c r="A148" s="28">
        <v>39294</v>
      </c>
      <c r="B148" s="25">
        <f t="shared" si="28"/>
        <v>5982078.399999941</v>
      </c>
      <c r="C148" s="25">
        <f t="shared" si="29"/>
        <v>3603229.0200000294</v>
      </c>
      <c r="D148" s="25">
        <f t="shared" si="30"/>
        <v>137965.86999999953</v>
      </c>
      <c r="E148" s="25">
        <f t="shared" si="31"/>
        <v>9723273.28999997</v>
      </c>
      <c r="F148" s="25">
        <f t="shared" si="32"/>
        <v>10011512.689999972</v>
      </c>
      <c r="G148" s="25">
        <f t="shared" si="33"/>
        <v>6159412.7799999425</v>
      </c>
      <c r="H148" s="25">
        <f t="shared" si="34"/>
        <v>3710044.0800000285</v>
      </c>
    </row>
    <row r="149" spans="1:8" ht="12.75">
      <c r="A149" s="28">
        <v>39325</v>
      </c>
      <c r="B149" s="25">
        <f t="shared" si="28"/>
        <v>5952522.66999994</v>
      </c>
      <c r="C149" s="25">
        <f t="shared" si="29"/>
        <v>3585426.5100000296</v>
      </c>
      <c r="D149" s="25">
        <f t="shared" si="30"/>
        <v>137284.20999999953</v>
      </c>
      <c r="E149" s="25">
        <f t="shared" si="31"/>
        <v>9675233.389999969</v>
      </c>
      <c r="F149" s="25">
        <f t="shared" si="32"/>
        <v>9963472.789999971</v>
      </c>
      <c r="G149" s="25">
        <f t="shared" si="33"/>
        <v>6129857.049999944</v>
      </c>
      <c r="H149" s="25">
        <f t="shared" si="34"/>
        <v>3692241.5700000287</v>
      </c>
    </row>
    <row r="150" spans="1:8" ht="12.75">
      <c r="A150" s="28">
        <v>39355</v>
      </c>
      <c r="B150" s="25">
        <f t="shared" si="28"/>
        <v>5922966.93999994</v>
      </c>
      <c r="C150" s="25">
        <f t="shared" si="29"/>
        <v>3567624.00000003</v>
      </c>
      <c r="D150" s="25">
        <f t="shared" si="30"/>
        <v>136602.54999999952</v>
      </c>
      <c r="E150" s="25">
        <f t="shared" si="31"/>
        <v>9627193.489999969</v>
      </c>
      <c r="F150" s="25">
        <f t="shared" si="32"/>
        <v>9915432.889999973</v>
      </c>
      <c r="G150" s="25">
        <f t="shared" si="33"/>
        <v>6100301.3199999435</v>
      </c>
      <c r="H150" s="25">
        <f t="shared" si="34"/>
        <v>3674439.060000029</v>
      </c>
    </row>
    <row r="151" spans="1:8" ht="12.75">
      <c r="A151" s="28">
        <v>39386</v>
      </c>
      <c r="B151" s="25">
        <f t="shared" si="28"/>
        <v>5893411.209999939</v>
      </c>
      <c r="C151" s="25">
        <f t="shared" si="29"/>
        <v>3549821.49000003</v>
      </c>
      <c r="D151" s="25">
        <f t="shared" si="30"/>
        <v>135920.88999999952</v>
      </c>
      <c r="E151" s="25">
        <f t="shared" si="31"/>
        <v>9579153.589999968</v>
      </c>
      <c r="F151" s="25">
        <f t="shared" si="32"/>
        <v>9867392.98999997</v>
      </c>
      <c r="G151" s="25">
        <f t="shared" si="33"/>
        <v>6070745.589999943</v>
      </c>
      <c r="H151" s="25">
        <f t="shared" si="34"/>
        <v>3656636.5500000287</v>
      </c>
    </row>
    <row r="152" spans="1:8" ht="12.75">
      <c r="A152" s="28">
        <v>39416</v>
      </c>
      <c r="B152" s="25">
        <f t="shared" si="28"/>
        <v>5863855.479999939</v>
      </c>
      <c r="C152" s="25">
        <f t="shared" si="29"/>
        <v>3532018.9800000302</v>
      </c>
      <c r="D152" s="25">
        <f t="shared" si="30"/>
        <v>135239.22999999952</v>
      </c>
      <c r="E152" s="25">
        <f t="shared" si="31"/>
        <v>9531113.689999968</v>
      </c>
      <c r="F152" s="25">
        <f t="shared" si="32"/>
        <v>9819353.089999972</v>
      </c>
      <c r="G152" s="25">
        <f t="shared" si="33"/>
        <v>6041189.859999941</v>
      </c>
      <c r="H152" s="25">
        <f t="shared" si="34"/>
        <v>3638834.0400000294</v>
      </c>
    </row>
    <row r="153" spans="1:8" s="52" customFormat="1" ht="12.75">
      <c r="A153" s="75">
        <v>39447</v>
      </c>
      <c r="B153" s="76">
        <f t="shared" si="28"/>
        <v>5834299.7499999385</v>
      </c>
      <c r="C153" s="76">
        <f t="shared" si="29"/>
        <v>3514216.4700000305</v>
      </c>
      <c r="D153" s="76">
        <f t="shared" si="30"/>
        <v>134557.5699999995</v>
      </c>
      <c r="E153" s="76">
        <f t="shared" si="31"/>
        <v>9483073.78999997</v>
      </c>
      <c r="F153" s="76">
        <f t="shared" si="32"/>
        <v>9771313.18999997</v>
      </c>
      <c r="G153" s="178">
        <f t="shared" si="33"/>
        <v>6011634.129999942</v>
      </c>
      <c r="H153" s="76">
        <f t="shared" si="34"/>
        <v>3621031.5300000296</v>
      </c>
    </row>
    <row r="154" spans="1:8" ht="12.75">
      <c r="A154" s="28">
        <v>39478</v>
      </c>
      <c r="B154" s="76">
        <f aca="true" t="shared" si="35" ref="B154:B189">B153-$B$13</f>
        <v>5804744.019999938</v>
      </c>
      <c r="C154" s="76">
        <f aca="true" t="shared" si="36" ref="C154:C189">C153-$C$13</f>
        <v>3496413.9600000307</v>
      </c>
      <c r="D154" s="76">
        <f aca="true" t="shared" si="37" ref="D154:D189">D153-$D$13</f>
        <v>133875.9099999995</v>
      </c>
      <c r="E154" s="76">
        <f aca="true" t="shared" si="38" ref="E154:E165">SUM(B154:D154)</f>
        <v>9435033.889999969</v>
      </c>
      <c r="F154" s="76">
        <f aca="true" t="shared" si="39" ref="F154:F165">(E154+E142+2*(E143)+2*(E144)+2*(E145)+2*(E146)+2*(E147)+2*(E148)+2*(E149)+2*(E150)+2*(E151)+2*(E152)+2*(E153))/24</f>
        <v>9723273.28999997</v>
      </c>
      <c r="G154" s="76">
        <f aca="true" t="shared" si="40" ref="G154:G165">(B154+B142+2*(B143)+2*(B144)+2*(B145)+2*(B146)+2*(B147)+2*(B148)+2*(B149)+2*(B150)+2*(B151)+2*(B152)+2*(B153))/24</f>
        <v>5982078.39999994</v>
      </c>
      <c r="H154" s="76">
        <f aca="true" t="shared" si="41" ref="H154:H165">(C154+C142+2*(C143)+2*(C144)+2*(C145)+2*(C146)+2*(C147)+2*(C148)+2*(C149)+2*(C150)+2*(C151)+2*(C152)+2*(C153))/24</f>
        <v>3603229.0200000294</v>
      </c>
    </row>
    <row r="155" spans="1:8" ht="12.75">
      <c r="A155" s="75">
        <v>39507</v>
      </c>
      <c r="B155" s="76">
        <f t="shared" si="35"/>
        <v>5775188.289999938</v>
      </c>
      <c r="C155" s="76">
        <f t="shared" si="36"/>
        <v>3478611.450000031</v>
      </c>
      <c r="D155" s="76">
        <f t="shared" si="37"/>
        <v>133194.2499999995</v>
      </c>
      <c r="E155" s="76">
        <f t="shared" si="38"/>
        <v>9386993.989999969</v>
      </c>
      <c r="F155" s="76">
        <f t="shared" si="39"/>
        <v>9675233.389999969</v>
      </c>
      <c r="G155" s="76">
        <f t="shared" si="40"/>
        <v>5952522.669999941</v>
      </c>
      <c r="H155" s="76">
        <f t="shared" si="41"/>
        <v>3585426.5100000296</v>
      </c>
    </row>
    <row r="156" spans="1:8" ht="12.75">
      <c r="A156" s="28">
        <v>39538</v>
      </c>
      <c r="B156" s="76">
        <f t="shared" si="35"/>
        <v>5745632.559999937</v>
      </c>
      <c r="C156" s="76">
        <f t="shared" si="36"/>
        <v>3460808.940000031</v>
      </c>
      <c r="D156" s="76">
        <f t="shared" si="37"/>
        <v>132512.5899999995</v>
      </c>
      <c r="E156" s="76">
        <f t="shared" si="38"/>
        <v>9338954.089999968</v>
      </c>
      <c r="F156" s="76">
        <f t="shared" si="39"/>
        <v>9627193.48999997</v>
      </c>
      <c r="G156" s="76">
        <f t="shared" si="40"/>
        <v>5922966.939999939</v>
      </c>
      <c r="H156" s="76">
        <f t="shared" si="41"/>
        <v>3567624.0000000303</v>
      </c>
    </row>
    <row r="157" spans="1:8" ht="12.75">
      <c r="A157" s="75">
        <v>39568</v>
      </c>
      <c r="B157" s="76">
        <f t="shared" si="35"/>
        <v>5716076.829999937</v>
      </c>
      <c r="C157" s="76">
        <f t="shared" si="36"/>
        <v>3443006.4300000314</v>
      </c>
      <c r="D157" s="76">
        <f t="shared" si="37"/>
        <v>131830.9299999995</v>
      </c>
      <c r="E157" s="76">
        <f t="shared" si="38"/>
        <v>9290914.189999968</v>
      </c>
      <c r="F157" s="76">
        <f t="shared" si="39"/>
        <v>9579153.589999968</v>
      </c>
      <c r="G157" s="76">
        <f t="shared" si="40"/>
        <v>5893411.20999994</v>
      </c>
      <c r="H157" s="76">
        <f t="shared" si="41"/>
        <v>3549821.4900000305</v>
      </c>
    </row>
    <row r="158" spans="1:8" ht="12.75">
      <c r="A158" s="28">
        <v>39599</v>
      </c>
      <c r="B158" s="76">
        <f t="shared" si="35"/>
        <v>5686521.099999936</v>
      </c>
      <c r="C158" s="76">
        <f t="shared" si="36"/>
        <v>3425203.9200000316</v>
      </c>
      <c r="D158" s="76">
        <f t="shared" si="37"/>
        <v>131149.2699999995</v>
      </c>
      <c r="E158" s="76">
        <f t="shared" si="38"/>
        <v>9242874.289999967</v>
      </c>
      <c r="F158" s="76">
        <f t="shared" si="39"/>
        <v>9531113.689999968</v>
      </c>
      <c r="G158" s="76">
        <f t="shared" si="40"/>
        <v>5863855.479999938</v>
      </c>
      <c r="H158" s="76">
        <f t="shared" si="41"/>
        <v>3532018.9800000307</v>
      </c>
    </row>
    <row r="159" spans="1:8" ht="12.75">
      <c r="A159" s="75">
        <v>39629</v>
      </c>
      <c r="B159" s="76">
        <f t="shared" si="35"/>
        <v>5656965.369999936</v>
      </c>
      <c r="C159" s="76">
        <f t="shared" si="36"/>
        <v>3407401.410000032</v>
      </c>
      <c r="D159" s="76">
        <f t="shared" si="37"/>
        <v>130467.60999999949</v>
      </c>
      <c r="E159" s="76">
        <f t="shared" si="38"/>
        <v>9194834.389999967</v>
      </c>
      <c r="F159" s="76">
        <f t="shared" si="39"/>
        <v>9483073.789999967</v>
      </c>
      <c r="G159" s="76">
        <f t="shared" si="40"/>
        <v>5834299.749999939</v>
      </c>
      <c r="H159" s="76">
        <f t="shared" si="41"/>
        <v>3514216.4700000305</v>
      </c>
    </row>
    <row r="160" spans="1:8" ht="12.75">
      <c r="A160" s="28">
        <v>39660</v>
      </c>
      <c r="B160" s="76">
        <f t="shared" si="35"/>
        <v>5627409.639999935</v>
      </c>
      <c r="C160" s="76">
        <f t="shared" si="36"/>
        <v>3389598.900000032</v>
      </c>
      <c r="D160" s="76">
        <f t="shared" si="37"/>
        <v>129785.94999999949</v>
      </c>
      <c r="E160" s="76">
        <f t="shared" si="38"/>
        <v>9146794.489999967</v>
      </c>
      <c r="F160" s="76">
        <f t="shared" si="39"/>
        <v>9435033.889999969</v>
      </c>
      <c r="G160" s="76">
        <f t="shared" si="40"/>
        <v>5804744.019999937</v>
      </c>
      <c r="H160" s="76">
        <f t="shared" si="41"/>
        <v>3496413.960000031</v>
      </c>
    </row>
    <row r="161" spans="1:8" ht="12.75">
      <c r="A161" s="75">
        <v>39691</v>
      </c>
      <c r="B161" s="76">
        <f t="shared" si="35"/>
        <v>5597853.909999935</v>
      </c>
      <c r="C161" s="76">
        <f t="shared" si="36"/>
        <v>3371796.3900000323</v>
      </c>
      <c r="D161" s="76">
        <f t="shared" si="37"/>
        <v>129104.28999999948</v>
      </c>
      <c r="E161" s="76">
        <f t="shared" si="38"/>
        <v>9098754.589999966</v>
      </c>
      <c r="F161" s="76">
        <f t="shared" si="39"/>
        <v>9386993.989999969</v>
      </c>
      <c r="G161" s="76">
        <f t="shared" si="40"/>
        <v>5775188.289999939</v>
      </c>
      <c r="H161" s="76">
        <f t="shared" si="41"/>
        <v>3478611.4500000314</v>
      </c>
    </row>
    <row r="162" spans="1:8" ht="12.75">
      <c r="A162" s="28">
        <v>39721</v>
      </c>
      <c r="B162" s="76">
        <f t="shared" si="35"/>
        <v>5568298.1799999345</v>
      </c>
      <c r="C162" s="76">
        <f t="shared" si="36"/>
        <v>3353993.8800000325</v>
      </c>
      <c r="D162" s="76">
        <f t="shared" si="37"/>
        <v>128422.62999999948</v>
      </c>
      <c r="E162" s="76">
        <f t="shared" si="38"/>
        <v>9050714.689999966</v>
      </c>
      <c r="F162" s="76">
        <f t="shared" si="39"/>
        <v>9338954.089999968</v>
      </c>
      <c r="G162" s="76">
        <f t="shared" si="40"/>
        <v>5745632.559999936</v>
      </c>
      <c r="H162" s="76">
        <f t="shared" si="41"/>
        <v>3460808.940000031</v>
      </c>
    </row>
    <row r="163" spans="1:8" ht="12.75">
      <c r="A163" s="75">
        <v>39752</v>
      </c>
      <c r="B163" s="76">
        <f t="shared" si="35"/>
        <v>5538742.449999934</v>
      </c>
      <c r="C163" s="76">
        <f t="shared" si="36"/>
        <v>3336191.3700000327</v>
      </c>
      <c r="D163" s="76">
        <f t="shared" si="37"/>
        <v>127740.96999999948</v>
      </c>
      <c r="E163" s="76">
        <f t="shared" si="38"/>
        <v>9002674.789999966</v>
      </c>
      <c r="F163" s="76">
        <f t="shared" si="39"/>
        <v>9290914.189999968</v>
      </c>
      <c r="G163" s="76">
        <f t="shared" si="40"/>
        <v>5716076.829999938</v>
      </c>
      <c r="H163" s="76">
        <f t="shared" si="41"/>
        <v>3443006.4300000314</v>
      </c>
    </row>
    <row r="164" spans="1:8" ht="12.75">
      <c r="A164" s="28">
        <v>39782</v>
      </c>
      <c r="B164" s="76">
        <f t="shared" si="35"/>
        <v>5509186.719999934</v>
      </c>
      <c r="C164" s="76">
        <f t="shared" si="36"/>
        <v>3318388.860000033</v>
      </c>
      <c r="D164" s="76">
        <f t="shared" si="37"/>
        <v>127059.30999999947</v>
      </c>
      <c r="E164" s="76">
        <f t="shared" si="38"/>
        <v>8954634.889999965</v>
      </c>
      <c r="F164" s="76">
        <f t="shared" si="39"/>
        <v>9242874.289999967</v>
      </c>
      <c r="G164" s="76">
        <f t="shared" si="40"/>
        <v>5686521.099999935</v>
      </c>
      <c r="H164" s="76">
        <f t="shared" si="41"/>
        <v>3425203.920000032</v>
      </c>
    </row>
    <row r="165" spans="1:8" ht="12.75">
      <c r="A165" s="75">
        <v>39813</v>
      </c>
      <c r="B165" s="76">
        <f t="shared" si="35"/>
        <v>5479630.989999933</v>
      </c>
      <c r="C165" s="76">
        <f t="shared" si="36"/>
        <v>3300586.350000033</v>
      </c>
      <c r="D165" s="76">
        <f t="shared" si="37"/>
        <v>126377.64999999947</v>
      </c>
      <c r="E165" s="76">
        <f t="shared" si="38"/>
        <v>8906594.989999967</v>
      </c>
      <c r="F165" s="76">
        <f t="shared" si="39"/>
        <v>9194834.389999967</v>
      </c>
      <c r="G165" s="178">
        <f t="shared" si="40"/>
        <v>5656965.369999937</v>
      </c>
      <c r="H165" s="76">
        <f t="shared" si="41"/>
        <v>3407401.4100000323</v>
      </c>
    </row>
    <row r="166" spans="1:8" ht="12.75">
      <c r="A166" s="28">
        <v>39844</v>
      </c>
      <c r="B166" s="76">
        <f t="shared" si="35"/>
        <v>5450075.259999933</v>
      </c>
      <c r="C166" s="76">
        <f t="shared" si="36"/>
        <v>3282783.8400000334</v>
      </c>
      <c r="D166" s="76">
        <f t="shared" si="37"/>
        <v>125695.98999999947</v>
      </c>
      <c r="E166" s="76">
        <f aca="true" t="shared" si="42" ref="E166:E180">SUM(B166:D166)</f>
        <v>8858555.089999966</v>
      </c>
      <c r="F166" s="76">
        <f aca="true" t="shared" si="43" ref="F166:F180">(E166+E154+2*(E155)+2*(E156)+2*(E157)+2*(E158)+2*(E159)+2*(E160)+2*(E161)+2*(E162)+2*(E163)+2*(E164)+2*(E165))/24</f>
        <v>9146794.489999967</v>
      </c>
      <c r="G166" s="178">
        <f aca="true" t="shared" si="44" ref="G166:G180">(B166+B154+2*(B155)+2*(B156)+2*(B157)+2*(B158)+2*(B159)+2*(B160)+2*(B161)+2*(B162)+2*(B163)+2*(B164)+2*(B165))/24</f>
        <v>5627409.6399999345</v>
      </c>
      <c r="H166" s="160">
        <f aca="true" t="shared" si="45" ref="H166:H180">(C166+C154+2*(C155)+2*(C156)+2*(C157)+2*(C158)+2*(C159)+2*(C160)+2*(C161)+2*(C162)+2*(C163)+2*(C164)+2*(C165))/24</f>
        <v>3389598.9000000325</v>
      </c>
    </row>
    <row r="167" spans="1:8" ht="12.75">
      <c r="A167" s="75">
        <v>39872</v>
      </c>
      <c r="B167" s="76">
        <f t="shared" si="35"/>
        <v>5420519.529999932</v>
      </c>
      <c r="C167" s="76">
        <f t="shared" si="36"/>
        <v>3264981.3300000336</v>
      </c>
      <c r="D167" s="76">
        <f t="shared" si="37"/>
        <v>125014.32999999946</v>
      </c>
      <c r="E167" s="76">
        <f t="shared" si="42"/>
        <v>8810515.189999966</v>
      </c>
      <c r="F167" s="76">
        <f t="shared" si="43"/>
        <v>9098754.589999966</v>
      </c>
      <c r="G167" s="178">
        <f t="shared" si="44"/>
        <v>5597853.909999936</v>
      </c>
      <c r="H167" s="160">
        <f t="shared" si="45"/>
        <v>3371796.3900000323</v>
      </c>
    </row>
    <row r="168" spans="1:8" ht="12.75">
      <c r="A168" s="247">
        <v>39903</v>
      </c>
      <c r="B168" s="76">
        <f t="shared" si="35"/>
        <v>5390963.799999932</v>
      </c>
      <c r="C168" s="76">
        <f t="shared" si="36"/>
        <v>3247178.820000034</v>
      </c>
      <c r="D168" s="76">
        <f t="shared" si="37"/>
        <v>124332.66999999946</v>
      </c>
      <c r="E168" s="76">
        <f t="shared" si="42"/>
        <v>8762475.289999966</v>
      </c>
      <c r="F168" s="76">
        <f t="shared" si="43"/>
        <v>9050714.689999968</v>
      </c>
      <c r="G168" s="160">
        <f t="shared" si="44"/>
        <v>5568298.1799999345</v>
      </c>
      <c r="H168" s="160">
        <f t="shared" si="45"/>
        <v>3353993.880000033</v>
      </c>
    </row>
    <row r="169" spans="1:8" ht="12.75">
      <c r="A169" s="75">
        <v>39933</v>
      </c>
      <c r="B169" s="76">
        <f t="shared" si="35"/>
        <v>5361408.069999931</v>
      </c>
      <c r="C169" s="76">
        <f t="shared" si="36"/>
        <v>3229376.310000034</v>
      </c>
      <c r="D169" s="76">
        <f t="shared" si="37"/>
        <v>123651.00999999946</v>
      </c>
      <c r="E169" s="76">
        <f t="shared" si="42"/>
        <v>8714435.389999965</v>
      </c>
      <c r="F169" s="76">
        <f t="shared" si="43"/>
        <v>9002674.789999967</v>
      </c>
      <c r="G169" s="178">
        <f t="shared" si="44"/>
        <v>5538742.449999934</v>
      </c>
      <c r="H169" s="160">
        <f t="shared" si="45"/>
        <v>3336191.370000033</v>
      </c>
    </row>
    <row r="170" spans="1:8" ht="12.75">
      <c r="A170" s="28">
        <v>39964</v>
      </c>
      <c r="B170" s="76">
        <f t="shared" si="35"/>
        <v>5331852.339999931</v>
      </c>
      <c r="C170" s="76">
        <f t="shared" si="36"/>
        <v>3211573.8000000343</v>
      </c>
      <c r="D170" s="76">
        <f t="shared" si="37"/>
        <v>122969.34999999945</v>
      </c>
      <c r="E170" s="76">
        <f t="shared" si="42"/>
        <v>8666395.489999965</v>
      </c>
      <c r="F170" s="76">
        <f t="shared" si="43"/>
        <v>8954634.889999967</v>
      </c>
      <c r="G170" s="178">
        <f t="shared" si="44"/>
        <v>5509186.719999934</v>
      </c>
      <c r="H170" s="160">
        <f t="shared" si="45"/>
        <v>3318388.860000033</v>
      </c>
    </row>
    <row r="171" spans="1:8" ht="12.75">
      <c r="A171" s="28">
        <v>39994</v>
      </c>
      <c r="B171" s="76">
        <f t="shared" si="35"/>
        <v>5302296.6099999305</v>
      </c>
      <c r="C171" s="76">
        <f t="shared" si="36"/>
        <v>3193771.2900000345</v>
      </c>
      <c r="D171" s="76">
        <f t="shared" si="37"/>
        <v>122287.68999999945</v>
      </c>
      <c r="E171" s="76">
        <f t="shared" si="42"/>
        <v>8618355.589999964</v>
      </c>
      <c r="F171" s="76">
        <f t="shared" si="43"/>
        <v>8906594.989999967</v>
      </c>
      <c r="G171" s="178">
        <f t="shared" si="44"/>
        <v>5479630.989999933</v>
      </c>
      <c r="H171" s="160">
        <f t="shared" si="45"/>
        <v>3300586.350000033</v>
      </c>
    </row>
    <row r="172" spans="1:8" ht="12.75">
      <c r="A172" s="28">
        <v>40025</v>
      </c>
      <c r="B172" s="76">
        <f t="shared" si="35"/>
        <v>5272740.87999993</v>
      </c>
      <c r="C172" s="76">
        <f t="shared" si="36"/>
        <v>3175968.7800000347</v>
      </c>
      <c r="D172" s="76">
        <f t="shared" si="37"/>
        <v>121606.02999999945</v>
      </c>
      <c r="E172" s="76">
        <f t="shared" si="42"/>
        <v>8570315.689999964</v>
      </c>
      <c r="F172" s="76">
        <f t="shared" si="43"/>
        <v>8858555.089999964</v>
      </c>
      <c r="G172" s="178">
        <f t="shared" si="44"/>
        <v>5450075.259999933</v>
      </c>
      <c r="H172" s="160">
        <f t="shared" si="45"/>
        <v>3282783.840000034</v>
      </c>
    </row>
    <row r="173" spans="1:8" ht="12.75">
      <c r="A173" s="75">
        <v>40056</v>
      </c>
      <c r="B173" s="76">
        <f t="shared" si="35"/>
        <v>5243185.14999993</v>
      </c>
      <c r="C173" s="76">
        <f t="shared" si="36"/>
        <v>3158166.270000035</v>
      </c>
      <c r="D173" s="76">
        <f t="shared" si="37"/>
        <v>120924.36999999944</v>
      </c>
      <c r="E173" s="76">
        <f t="shared" si="42"/>
        <v>8522275.789999964</v>
      </c>
      <c r="F173" s="76">
        <f t="shared" si="43"/>
        <v>8810515.189999966</v>
      </c>
      <c r="G173" s="178">
        <f t="shared" si="44"/>
        <v>5420519.529999932</v>
      </c>
      <c r="H173" s="160">
        <f t="shared" si="45"/>
        <v>3264981.330000034</v>
      </c>
    </row>
    <row r="174" spans="1:8" ht="12.75">
      <c r="A174" s="28">
        <v>40086</v>
      </c>
      <c r="B174" s="76">
        <f t="shared" si="35"/>
        <v>5213629.419999929</v>
      </c>
      <c r="C174" s="76">
        <f t="shared" si="36"/>
        <v>3140363.760000035</v>
      </c>
      <c r="D174" s="76">
        <f t="shared" si="37"/>
        <v>120242.70999999944</v>
      </c>
      <c r="E174" s="76">
        <f t="shared" si="42"/>
        <v>8474235.889999963</v>
      </c>
      <c r="F174" s="76">
        <f t="shared" si="43"/>
        <v>8762475.289999966</v>
      </c>
      <c r="G174" s="178">
        <f t="shared" si="44"/>
        <v>5390963.799999932</v>
      </c>
      <c r="H174" s="160">
        <f t="shared" si="45"/>
        <v>3247178.8200000343</v>
      </c>
    </row>
    <row r="175" spans="1:8" ht="12.75">
      <c r="A175" s="75">
        <v>40117</v>
      </c>
      <c r="B175" s="76">
        <f t="shared" si="35"/>
        <v>5184073.689999929</v>
      </c>
      <c r="C175" s="76">
        <f t="shared" si="36"/>
        <v>3122561.2500000354</v>
      </c>
      <c r="D175" s="76">
        <f t="shared" si="37"/>
        <v>119561.04999999944</v>
      </c>
      <c r="E175" s="76">
        <f t="shared" si="42"/>
        <v>8426195.989999963</v>
      </c>
      <c r="F175" s="76">
        <f t="shared" si="43"/>
        <v>8714435.389999965</v>
      </c>
      <c r="G175" s="178">
        <f t="shared" si="44"/>
        <v>5361408.069999931</v>
      </c>
      <c r="H175" s="160">
        <f t="shared" si="45"/>
        <v>3229376.310000034</v>
      </c>
    </row>
    <row r="176" spans="1:8" ht="13.5" thickBot="1">
      <c r="A176" s="28">
        <v>40147</v>
      </c>
      <c r="B176" s="76">
        <f t="shared" si="35"/>
        <v>5154517.959999928</v>
      </c>
      <c r="C176" s="76">
        <f t="shared" si="36"/>
        <v>3104758.7400000356</v>
      </c>
      <c r="D176" s="76">
        <f t="shared" si="37"/>
        <v>118879.38999999943</v>
      </c>
      <c r="E176" s="76">
        <f t="shared" si="42"/>
        <v>8378156.0899999635</v>
      </c>
      <c r="F176" s="76">
        <f t="shared" si="43"/>
        <v>8666395.489999967</v>
      </c>
      <c r="G176" s="178">
        <f t="shared" si="44"/>
        <v>5331852.339999931</v>
      </c>
      <c r="H176" s="160">
        <f t="shared" si="45"/>
        <v>3211573.8000000347</v>
      </c>
    </row>
    <row r="177" spans="1:8" ht="13.5" thickBot="1">
      <c r="A177" s="263">
        <v>40178</v>
      </c>
      <c r="B177" s="76">
        <f t="shared" si="35"/>
        <v>5124962.229999928</v>
      </c>
      <c r="C177" s="76">
        <f t="shared" si="36"/>
        <v>3086956.230000036</v>
      </c>
      <c r="D177" s="76">
        <f t="shared" si="37"/>
        <v>118197.72999999943</v>
      </c>
      <c r="E177" s="76">
        <f t="shared" si="42"/>
        <v>8330116.189999963</v>
      </c>
      <c r="F177" s="76">
        <f t="shared" si="43"/>
        <v>8618355.589999964</v>
      </c>
      <c r="G177" s="255">
        <f t="shared" si="44"/>
        <v>5302296.6099999305</v>
      </c>
      <c r="H177" s="160">
        <f t="shared" si="45"/>
        <v>3193771.290000035</v>
      </c>
    </row>
    <row r="178" spans="1:8" ht="12.75">
      <c r="A178" s="28">
        <v>40209</v>
      </c>
      <c r="B178" s="76">
        <f t="shared" si="35"/>
        <v>5095406.499999927</v>
      </c>
      <c r="C178" s="76">
        <f t="shared" si="36"/>
        <v>3069153.720000036</v>
      </c>
      <c r="D178" s="76">
        <f t="shared" si="37"/>
        <v>117516.06999999942</v>
      </c>
      <c r="E178" s="76">
        <f t="shared" si="42"/>
        <v>8282076.289999963</v>
      </c>
      <c r="F178" s="76">
        <f t="shared" si="43"/>
        <v>8570315.689999966</v>
      </c>
      <c r="G178" s="178">
        <f t="shared" si="44"/>
        <v>5272740.87999993</v>
      </c>
      <c r="H178" s="160">
        <f t="shared" si="45"/>
        <v>3175968.7800000347</v>
      </c>
    </row>
    <row r="179" spans="1:8" ht="12.75">
      <c r="A179" s="75">
        <v>40237</v>
      </c>
      <c r="B179" s="76">
        <f t="shared" si="35"/>
        <v>5065850.769999927</v>
      </c>
      <c r="C179" s="76">
        <f t="shared" si="36"/>
        <v>3051351.2100000363</v>
      </c>
      <c r="D179" s="76">
        <f t="shared" si="37"/>
        <v>116834.40999999942</v>
      </c>
      <c r="E179" s="76">
        <f t="shared" si="42"/>
        <v>8234036.389999962</v>
      </c>
      <c r="F179" s="76">
        <f t="shared" si="43"/>
        <v>8522275.789999964</v>
      </c>
      <c r="G179" s="178">
        <f t="shared" si="44"/>
        <v>5243185.14999993</v>
      </c>
      <c r="H179" s="160">
        <f t="shared" si="45"/>
        <v>3158166.270000035</v>
      </c>
    </row>
    <row r="180" spans="1:8" ht="12.75">
      <c r="A180" s="247">
        <v>40268</v>
      </c>
      <c r="B180" s="76">
        <f t="shared" si="35"/>
        <v>5036295.039999926</v>
      </c>
      <c r="C180" s="76">
        <f t="shared" si="36"/>
        <v>3033548.7000000365</v>
      </c>
      <c r="D180" s="76">
        <f t="shared" si="37"/>
        <v>116152.74999999942</v>
      </c>
      <c r="E180" s="76">
        <f t="shared" si="42"/>
        <v>8185996.489999962</v>
      </c>
      <c r="F180" s="76">
        <f t="shared" si="43"/>
        <v>8474235.889999961</v>
      </c>
      <c r="G180" s="160">
        <f t="shared" si="44"/>
        <v>5213629.419999929</v>
      </c>
      <c r="H180" s="160">
        <f t="shared" si="45"/>
        <v>3140363.7600000356</v>
      </c>
    </row>
    <row r="181" spans="1:8" ht="12.75">
      <c r="A181" s="75">
        <v>40298</v>
      </c>
      <c r="B181" s="76">
        <f t="shared" si="35"/>
        <v>5006739.309999926</v>
      </c>
      <c r="C181" s="76">
        <f t="shared" si="36"/>
        <v>3015746.1900000367</v>
      </c>
      <c r="D181" s="76">
        <f t="shared" si="37"/>
        <v>115471.08999999941</v>
      </c>
      <c r="E181" s="76">
        <f>SUM(B181:D181)</f>
        <v>8137956.589999963</v>
      </c>
      <c r="F181" s="76">
        <f>(E181+E169+2*(E170)+2*(E171)+2*(E172)+2*(E173)+2*(E174)+2*(E175)+2*(E176)+2*(E177)+2*(E178)+2*(E179)+2*(E180))/24</f>
        <v>8426195.989999963</v>
      </c>
      <c r="G181" s="160">
        <f aca="true" t="shared" si="46" ref="G181:H183">(B181+B169+2*(B170)+2*(B171)+2*(B172)+2*(B173)+2*(B174)+2*(B175)+2*(B176)+2*(B177)+2*(B178)+2*(B179)+2*(B180))/24</f>
        <v>5184073.689999929</v>
      </c>
      <c r="H181" s="160">
        <f t="shared" si="46"/>
        <v>3122561.250000036</v>
      </c>
    </row>
    <row r="182" spans="1:8" ht="12.75">
      <c r="A182" s="75">
        <v>40329</v>
      </c>
      <c r="B182" s="76">
        <f t="shared" si="35"/>
        <v>4977183.579999926</v>
      </c>
      <c r="C182" s="76">
        <f t="shared" si="36"/>
        <v>2997943.680000037</v>
      </c>
      <c r="D182" s="76">
        <f t="shared" si="37"/>
        <v>114789.42999999941</v>
      </c>
      <c r="E182" s="76">
        <f>SUM(B182:D182)</f>
        <v>8089916.689999962</v>
      </c>
      <c r="F182" s="76">
        <f>(E182+E170+2*(E171)+2*(E172)+2*(E173)+2*(E174)+2*(E175)+2*(E176)+2*(E177)+2*(E178)+2*(E179)+2*(E180)+2*(E181))/24</f>
        <v>8378156.089999963</v>
      </c>
      <c r="G182" s="160">
        <f t="shared" si="46"/>
        <v>5154517.959999928</v>
      </c>
      <c r="H182" s="160">
        <f t="shared" si="46"/>
        <v>3104758.740000036</v>
      </c>
    </row>
    <row r="183" spans="1:8" ht="12.75">
      <c r="A183" s="75">
        <v>40359</v>
      </c>
      <c r="B183" s="76">
        <f t="shared" si="35"/>
        <v>4947627.849999925</v>
      </c>
      <c r="C183" s="76">
        <f t="shared" si="36"/>
        <v>2980141.170000037</v>
      </c>
      <c r="D183" s="76">
        <f t="shared" si="37"/>
        <v>114107.76999999941</v>
      </c>
      <c r="E183" s="76">
        <f>SUM(B183:D183)</f>
        <v>8041876.789999962</v>
      </c>
      <c r="F183" s="76">
        <f>(E183+E171+2*(E172)+2*(E173)+2*(E174)+2*(E175)+2*(E176)+2*(E177)+2*(E178)+2*(E179)+2*(E180)+2*(E181)+2*(E182))/24</f>
        <v>8330116.189999963</v>
      </c>
      <c r="G183" s="178">
        <f t="shared" si="46"/>
        <v>5124962.229999928</v>
      </c>
      <c r="H183" s="160">
        <f t="shared" si="46"/>
        <v>3086956.230000036</v>
      </c>
    </row>
    <row r="184" spans="1:8" ht="12.75">
      <c r="A184" s="75">
        <v>40390</v>
      </c>
      <c r="B184" s="76">
        <f t="shared" si="35"/>
        <v>4918072.119999925</v>
      </c>
      <c r="C184" s="76">
        <f t="shared" si="36"/>
        <v>2962338.6600000374</v>
      </c>
      <c r="D184" s="76">
        <f t="shared" si="37"/>
        <v>113426.1099999994</v>
      </c>
      <c r="E184" s="76">
        <f aca="true" t="shared" si="47" ref="E184:E189">SUM(B184:D184)</f>
        <v>7993836.8899999615</v>
      </c>
      <c r="F184" s="76">
        <f aca="true" t="shared" si="48" ref="F184:F189">(E184+E172+2*(E173)+2*(E174)+2*(E175)+2*(E176)+2*(E177)+2*(E178)+2*(E179)+2*(E180)+2*(E181)+2*(E182)+2*(E183))/24</f>
        <v>8282076.289999963</v>
      </c>
      <c r="G184" s="160">
        <f aca="true" t="shared" si="49" ref="G184:G189">(B184+B172+2*(B173)+2*(B174)+2*(B175)+2*(B176)+2*(B177)+2*(B178)+2*(B179)+2*(B180)+2*(B181)+2*(B182)+2*(B183))/24</f>
        <v>5095406.499999927</v>
      </c>
      <c r="H184" s="160">
        <f aca="true" t="shared" si="50" ref="H184:H189">(C184+C172+2*(C173)+2*(C174)+2*(C175)+2*(C176)+2*(C177)+2*(C178)+2*(C179)+2*(C180)+2*(C181)+2*(C182)+2*(C183))/24</f>
        <v>3069153.7200000365</v>
      </c>
    </row>
    <row r="185" spans="1:8" ht="12.75">
      <c r="A185" s="75">
        <v>40421</v>
      </c>
      <c r="B185" s="76">
        <f t="shared" si="35"/>
        <v>4888516.389999924</v>
      </c>
      <c r="C185" s="76">
        <f t="shared" si="36"/>
        <v>2944536.1500000376</v>
      </c>
      <c r="D185" s="76">
        <f t="shared" si="37"/>
        <v>112744.4499999994</v>
      </c>
      <c r="E185" s="76">
        <f t="shared" si="47"/>
        <v>7945796.989999961</v>
      </c>
      <c r="F185" s="76">
        <f t="shared" si="48"/>
        <v>8234036.389999963</v>
      </c>
      <c r="G185" s="178">
        <f t="shared" si="49"/>
        <v>5065850.769999927</v>
      </c>
      <c r="H185" s="160">
        <f t="shared" si="50"/>
        <v>3051351.2100000367</v>
      </c>
    </row>
    <row r="186" spans="1:8" ht="12.75">
      <c r="A186" s="75">
        <v>40451</v>
      </c>
      <c r="B186" s="76">
        <f t="shared" si="35"/>
        <v>4858960.659999924</v>
      </c>
      <c r="C186" s="76">
        <f t="shared" si="36"/>
        <v>2926733.640000038</v>
      </c>
      <c r="D186" s="76">
        <f t="shared" si="37"/>
        <v>112062.7899999994</v>
      </c>
      <c r="E186" s="76">
        <f t="shared" si="47"/>
        <v>7897757.089999961</v>
      </c>
      <c r="F186" s="76">
        <f t="shared" si="48"/>
        <v>8185996.489999964</v>
      </c>
      <c r="G186" s="160">
        <f t="shared" si="49"/>
        <v>5036295.039999926</v>
      </c>
      <c r="H186" s="160">
        <f t="shared" si="50"/>
        <v>3033548.700000037</v>
      </c>
    </row>
    <row r="187" spans="1:8" ht="12.75">
      <c r="A187" s="75">
        <v>40482</v>
      </c>
      <c r="B187" s="76">
        <f t="shared" si="35"/>
        <v>4829404.929999923</v>
      </c>
      <c r="C187" s="76">
        <f t="shared" si="36"/>
        <v>2908931.130000038</v>
      </c>
      <c r="D187" s="76">
        <f t="shared" si="37"/>
        <v>111381.1299999994</v>
      </c>
      <c r="E187" s="76">
        <f t="shared" si="47"/>
        <v>7849717.18999996</v>
      </c>
      <c r="F187" s="76">
        <f t="shared" si="48"/>
        <v>8137956.589999962</v>
      </c>
      <c r="G187" s="178">
        <f t="shared" si="49"/>
        <v>5006739.309999926</v>
      </c>
      <c r="H187" s="160">
        <f t="shared" si="50"/>
        <v>3015746.1900000367</v>
      </c>
    </row>
    <row r="188" spans="1:8" ht="13.5" thickBot="1">
      <c r="A188" s="28">
        <v>40512</v>
      </c>
      <c r="B188" s="76">
        <f t="shared" si="35"/>
        <v>4799849.199999923</v>
      </c>
      <c r="C188" s="76">
        <f t="shared" si="36"/>
        <v>2891128.6200000383</v>
      </c>
      <c r="D188" s="76">
        <f t="shared" si="37"/>
        <v>110699.46999999939</v>
      </c>
      <c r="E188" s="76">
        <f t="shared" si="47"/>
        <v>7801677.289999961</v>
      </c>
      <c r="F188" s="76">
        <f t="shared" si="48"/>
        <v>8089916.689999963</v>
      </c>
      <c r="G188" s="160">
        <f t="shared" si="49"/>
        <v>4977183.579999926</v>
      </c>
      <c r="H188" s="160">
        <f t="shared" si="50"/>
        <v>2997943.6800000374</v>
      </c>
    </row>
    <row r="189" spans="1:8" ht="13.5" thickBot="1">
      <c r="A189" s="263">
        <v>40543</v>
      </c>
      <c r="B189" s="76">
        <f t="shared" si="35"/>
        <v>4770293.469999922</v>
      </c>
      <c r="C189" s="76">
        <f t="shared" si="36"/>
        <v>2873326.1100000385</v>
      </c>
      <c r="D189" s="76">
        <f t="shared" si="37"/>
        <v>110017.80999999939</v>
      </c>
      <c r="E189" s="76">
        <f t="shared" si="47"/>
        <v>7753637.389999961</v>
      </c>
      <c r="F189" s="76">
        <f t="shared" si="48"/>
        <v>8041876.789999962</v>
      </c>
      <c r="G189" s="255">
        <f t="shared" si="49"/>
        <v>4947627.849999925</v>
      </c>
      <c r="H189" s="160">
        <f t="shared" si="50"/>
        <v>2980141.1700000376</v>
      </c>
    </row>
    <row r="190" spans="1:8" ht="12.75">
      <c r="A190" s="263"/>
      <c r="B190" s="76"/>
      <c r="C190" s="76"/>
      <c r="D190" s="76"/>
      <c r="E190" s="76"/>
      <c r="F190" s="76"/>
      <c r="G190" s="297"/>
      <c r="H190" s="160"/>
    </row>
    <row r="191" spans="1:8" ht="12.75">
      <c r="A191" s="263"/>
      <c r="B191" s="76"/>
      <c r="C191" s="76"/>
      <c r="D191" s="76"/>
      <c r="E191" s="76"/>
      <c r="F191" s="76"/>
      <c r="G191" s="297"/>
      <c r="H191" s="160"/>
    </row>
    <row r="192" spans="1:8" ht="12.75">
      <c r="A192" s="263"/>
      <c r="B192" s="76"/>
      <c r="C192" s="76"/>
      <c r="D192" s="76"/>
      <c r="E192" s="76"/>
      <c r="F192" s="76"/>
      <c r="G192" s="297"/>
      <c r="H192" s="160"/>
    </row>
    <row r="193" spans="2:8" ht="12.75">
      <c r="B193" s="76"/>
      <c r="C193" s="76"/>
      <c r="D193" s="76"/>
      <c r="E193" s="76"/>
      <c r="F193" s="76"/>
      <c r="G193" s="76"/>
      <c r="H193" s="76"/>
    </row>
    <row r="194" spans="5:6" ht="12.75">
      <c r="E194" s="51">
        <v>40178</v>
      </c>
      <c r="F194" s="73">
        <f>+G177</f>
        <v>5302296.6099999305</v>
      </c>
    </row>
    <row r="195" spans="5:6" ht="12.75">
      <c r="E195" s="51">
        <v>40543</v>
      </c>
      <c r="F195" s="74">
        <f>+G189</f>
        <v>4947627.849999925</v>
      </c>
    </row>
    <row r="196" spans="5:6" ht="13.5" thickBot="1">
      <c r="E196" s="25"/>
      <c r="F196" s="77">
        <f>F194-F195</f>
        <v>354668.76000000536</v>
      </c>
    </row>
    <row r="197" ht="13.5" thickTop="1"/>
  </sheetData>
  <sheetProtection/>
  <printOptions horizontalCentered="1"/>
  <pageMargins left="0.5" right="0.5" top="0.28" bottom="0.58" header="0.57" footer="0"/>
  <pageSetup fitToHeight="2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2:P11"/>
  <sheetViews>
    <sheetView zoomScalePageLayoutView="0" workbookViewId="0" topLeftCell="A1">
      <selection activeCell="C20" sqref="C20"/>
    </sheetView>
  </sheetViews>
  <sheetFormatPr defaultColWidth="8.8515625" defaultRowHeight="12.75"/>
  <cols>
    <col min="1" max="1" width="29.421875" style="220" bestFit="1" customWidth="1"/>
    <col min="2" max="2" width="11.28125" style="173" bestFit="1" customWidth="1"/>
    <col min="3" max="3" width="12.57421875" style="64" bestFit="1" customWidth="1"/>
    <col min="4" max="4" width="12.7109375" style="64" bestFit="1" customWidth="1"/>
    <col min="5" max="5" width="13.28125" style="64" bestFit="1" customWidth="1"/>
    <col min="6" max="7" width="13.421875" style="64" bestFit="1" customWidth="1"/>
    <col min="8" max="11" width="13.28125" style="64" bestFit="1" customWidth="1"/>
    <col min="12" max="12" width="12.57421875" style="64" bestFit="1" customWidth="1"/>
    <col min="13" max="15" width="13.28125" style="64" bestFit="1" customWidth="1"/>
    <col min="16" max="16" width="15.8515625" style="64" bestFit="1" customWidth="1"/>
    <col min="17" max="16384" width="8.8515625" style="64" customWidth="1"/>
  </cols>
  <sheetData>
    <row r="2" spans="1:16" ht="12.75">
      <c r="A2" s="210" t="s">
        <v>92</v>
      </c>
      <c r="B2" s="211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3.5" thickBot="1">
      <c r="A3" s="212"/>
      <c r="B3" s="213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3.5" thickBot="1">
      <c r="A4" s="214"/>
      <c r="B4" s="215"/>
      <c r="C4" s="69">
        <v>40178</v>
      </c>
      <c r="D4" s="69">
        <v>40209</v>
      </c>
      <c r="E4" s="69">
        <v>40237</v>
      </c>
      <c r="F4" s="69">
        <v>40268</v>
      </c>
      <c r="G4" s="69">
        <v>40298</v>
      </c>
      <c r="H4" s="69">
        <v>40329</v>
      </c>
      <c r="I4" s="69">
        <v>40359</v>
      </c>
      <c r="J4" s="69">
        <v>40390</v>
      </c>
      <c r="K4" s="69">
        <v>40421</v>
      </c>
      <c r="L4" s="69">
        <v>40451</v>
      </c>
      <c r="M4" s="69">
        <v>40481</v>
      </c>
      <c r="N4" s="69">
        <v>40512</v>
      </c>
      <c r="O4" s="69">
        <v>40543</v>
      </c>
      <c r="P4" s="70" t="s">
        <v>65</v>
      </c>
    </row>
    <row r="5" spans="1:16" ht="13.5" thickTop="1">
      <c r="A5" s="216" t="s">
        <v>206</v>
      </c>
      <c r="B5" s="217"/>
      <c r="C5" s="66">
        <v>65519900.8181818</v>
      </c>
      <c r="D5" s="66">
        <v>65875834.99999998</v>
      </c>
      <c r="E5" s="66">
        <v>66017325.99999998</v>
      </c>
      <c r="F5" s="66">
        <v>66158816.99999998</v>
      </c>
      <c r="G5" s="66">
        <v>66300307.99999998</v>
      </c>
      <c r="H5" s="66">
        <v>66441798.99999998</v>
      </c>
      <c r="I5" s="66">
        <v>66583289.99999998</v>
      </c>
      <c r="J5" s="66">
        <v>66724780.99999998</v>
      </c>
      <c r="K5" s="66">
        <v>66866271.99999998</v>
      </c>
      <c r="L5" s="66">
        <v>67007762.99999998</v>
      </c>
      <c r="M5" s="66">
        <v>67149253.99999997</v>
      </c>
      <c r="N5" s="66">
        <v>67290744.99999997</v>
      </c>
      <c r="O5" s="66">
        <v>67432235.99999997</v>
      </c>
      <c r="P5" s="67"/>
    </row>
    <row r="6" spans="1:16" ht="12.75">
      <c r="A6" s="216" t="s">
        <v>223</v>
      </c>
      <c r="B6" s="240">
        <v>3915276</v>
      </c>
      <c r="C6" s="66">
        <v>355934.1818181818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6" ht="12.75">
      <c r="A7" s="216" t="s">
        <v>224</v>
      </c>
      <c r="B7" s="240">
        <v>1697892</v>
      </c>
      <c r="C7" s="66"/>
      <c r="D7" s="66">
        <v>141491</v>
      </c>
      <c r="E7" s="66">
        <v>141491</v>
      </c>
      <c r="F7" s="66">
        <v>141491</v>
      </c>
      <c r="G7" s="66">
        <v>141491</v>
      </c>
      <c r="H7" s="66">
        <v>141491</v>
      </c>
      <c r="I7" s="66">
        <v>141491</v>
      </c>
      <c r="J7" s="66">
        <v>141491</v>
      </c>
      <c r="K7" s="66">
        <v>141491</v>
      </c>
      <c r="L7" s="66">
        <v>141491</v>
      </c>
      <c r="M7" s="66">
        <v>141491</v>
      </c>
      <c r="N7" s="66">
        <v>141491</v>
      </c>
      <c r="O7" s="66">
        <v>141491</v>
      </c>
      <c r="P7" s="67"/>
    </row>
    <row r="8" spans="1:16" ht="12.75">
      <c r="A8" s="216"/>
      <c r="B8" s="21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</row>
    <row r="9" spans="1:16" ht="12.75">
      <c r="A9" s="216" t="s">
        <v>93</v>
      </c>
      <c r="B9" s="217"/>
      <c r="C9" s="66">
        <f>SUM(C5:C8)</f>
        <v>65875834.99999998</v>
      </c>
      <c r="D9" s="66">
        <f aca="true" t="shared" si="0" ref="D9:O9">SUM(D5:D8)</f>
        <v>66017325.99999998</v>
      </c>
      <c r="E9" s="66">
        <f t="shared" si="0"/>
        <v>66158816.99999998</v>
      </c>
      <c r="F9" s="66">
        <f>SUM(F5:F8)</f>
        <v>66300307.99999998</v>
      </c>
      <c r="G9" s="66">
        <f t="shared" si="0"/>
        <v>66441798.99999998</v>
      </c>
      <c r="H9" s="66">
        <f t="shared" si="0"/>
        <v>66583289.99999998</v>
      </c>
      <c r="I9" s="66">
        <f t="shared" si="0"/>
        <v>66724780.99999998</v>
      </c>
      <c r="J9" s="66">
        <f t="shared" si="0"/>
        <v>66866271.99999998</v>
      </c>
      <c r="K9" s="66">
        <f t="shared" si="0"/>
        <v>67007762.99999998</v>
      </c>
      <c r="L9" s="66">
        <f t="shared" si="0"/>
        <v>67149253.99999997</v>
      </c>
      <c r="M9" s="66">
        <f>SUM(M5:M8)</f>
        <v>67290744.99999997</v>
      </c>
      <c r="N9" s="66">
        <f t="shared" si="0"/>
        <v>67432235.99999997</v>
      </c>
      <c r="O9" s="66">
        <f t="shared" si="0"/>
        <v>67573726.99999997</v>
      </c>
      <c r="P9" s="71">
        <f>(C9+O9+SUM(D9:N9)*2)/24</f>
        <v>66724780.99999999</v>
      </c>
    </row>
    <row r="10" spans="1:16" ht="12.75">
      <c r="A10" s="216"/>
      <c r="B10" s="217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71"/>
    </row>
    <row r="11" spans="1:16" ht="13.5" thickBot="1">
      <c r="A11" s="218" t="s">
        <v>94</v>
      </c>
      <c r="B11" s="219"/>
      <c r="C11" s="68">
        <f>AVERAGE(C9:C9)</f>
        <v>65875834.99999998</v>
      </c>
      <c r="D11" s="68">
        <f aca="true" t="shared" si="1" ref="D11:O11">AVERAGE(C9:D9)</f>
        <v>65946580.49999998</v>
      </c>
      <c r="E11" s="68">
        <f t="shared" si="1"/>
        <v>66088071.49999998</v>
      </c>
      <c r="F11" s="68">
        <f t="shared" si="1"/>
        <v>66229562.49999998</v>
      </c>
      <c r="G11" s="68">
        <f t="shared" si="1"/>
        <v>66371053.49999998</v>
      </c>
      <c r="H11" s="68">
        <f t="shared" si="1"/>
        <v>66512544.49999998</v>
      </c>
      <c r="I11" s="68">
        <f t="shared" si="1"/>
        <v>66654035.49999998</v>
      </c>
      <c r="J11" s="68">
        <f t="shared" si="1"/>
        <v>66795526.49999998</v>
      </c>
      <c r="K11" s="68">
        <f t="shared" si="1"/>
        <v>66937017.49999998</v>
      </c>
      <c r="L11" s="68">
        <f t="shared" si="1"/>
        <v>67078508.49999997</v>
      </c>
      <c r="M11" s="68">
        <f>AVERAGE(L9:M9)</f>
        <v>67219999.49999997</v>
      </c>
      <c r="N11" s="68">
        <f t="shared" si="1"/>
        <v>67361490.49999997</v>
      </c>
      <c r="O11" s="68">
        <f t="shared" si="1"/>
        <v>67502981.49999997</v>
      </c>
      <c r="P11" s="72">
        <f>AVERAGE(D11:O11)</f>
        <v>66724780.99999999</v>
      </c>
    </row>
  </sheetData>
  <sheetProtection/>
  <printOptions/>
  <pageMargins left="0.57" right="0.21" top="1" bottom="1" header="0.5" footer="0.5"/>
  <pageSetup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8.140625" style="55" bestFit="1" customWidth="1"/>
    <col min="2" max="2" width="13.421875" style="55" bestFit="1" customWidth="1"/>
    <col min="3" max="3" width="9.140625" style="55" customWidth="1"/>
  </cols>
  <sheetData>
    <row r="1" ht="12.75">
      <c r="A1" s="343" t="s">
        <v>263</v>
      </c>
    </row>
    <row r="2" ht="12.75">
      <c r="A2" s="343" t="s">
        <v>264</v>
      </c>
    </row>
    <row r="3" ht="12.75">
      <c r="A3" s="343" t="s">
        <v>265</v>
      </c>
    </row>
    <row r="4" ht="12.75">
      <c r="A4" s="343" t="s">
        <v>266</v>
      </c>
    </row>
    <row r="5" ht="12.75">
      <c r="A5" s="343"/>
    </row>
    <row r="6" ht="12.75">
      <c r="A6" s="343"/>
    </row>
    <row r="7" ht="12.75">
      <c r="A7" s="343"/>
    </row>
    <row r="8" ht="12.75">
      <c r="A8" s="343"/>
    </row>
    <row r="9" ht="12.75">
      <c r="A9" s="343"/>
    </row>
    <row r="10" ht="12.75">
      <c r="A10" s="343"/>
    </row>
    <row r="11" ht="12.75">
      <c r="A11" s="343"/>
    </row>
    <row r="13" spans="1:2" ht="15">
      <c r="A13" s="344" t="s">
        <v>267</v>
      </c>
      <c r="B13" s="345" t="s">
        <v>268</v>
      </c>
    </row>
    <row r="14" spans="1:2" ht="12.75">
      <c r="A14" s="346" t="s">
        <v>269</v>
      </c>
      <c r="B14" s="347">
        <v>61749.81</v>
      </c>
    </row>
    <row r="15" spans="1:2" ht="12.75">
      <c r="A15" s="346" t="s">
        <v>270</v>
      </c>
      <c r="B15" s="347">
        <v>50554.2</v>
      </c>
    </row>
    <row r="16" spans="1:2" ht="12.75">
      <c r="A16" s="346" t="s">
        <v>271</v>
      </c>
      <c r="B16" s="347">
        <v>4155364.14</v>
      </c>
    </row>
    <row r="17" spans="1:2" ht="12.75">
      <c r="A17" s="346" t="s">
        <v>272</v>
      </c>
      <c r="B17" s="347">
        <v>2502216.05</v>
      </c>
    </row>
    <row r="18" spans="1:2" ht="12.75">
      <c r="A18" s="346" t="s">
        <v>273</v>
      </c>
      <c r="B18" s="347">
        <v>97082</v>
      </c>
    </row>
    <row r="19" spans="1:2" ht="12.75">
      <c r="A19" s="346" t="s">
        <v>274</v>
      </c>
      <c r="B19" s="347">
        <v>87816.18</v>
      </c>
    </row>
    <row r="20" spans="1:2" ht="12.75">
      <c r="A20" s="346" t="s">
        <v>275</v>
      </c>
      <c r="B20" s="347">
        <v>3784561.96</v>
      </c>
    </row>
    <row r="21" spans="1:2" ht="12.75">
      <c r="A21" s="346" t="s">
        <v>276</v>
      </c>
      <c r="B21" s="347">
        <v>3178647.51</v>
      </c>
    </row>
    <row r="22" spans="1:2" ht="12.75">
      <c r="A22" s="346" t="s">
        <v>277</v>
      </c>
      <c r="B22" s="347">
        <v>9047.16</v>
      </c>
    </row>
    <row r="23" spans="1:2" ht="12.75">
      <c r="A23" s="346" t="s">
        <v>278</v>
      </c>
      <c r="B23" s="347">
        <v>32765.92</v>
      </c>
    </row>
    <row r="24" spans="1:2" ht="12.75">
      <c r="A24" s="346" t="s">
        <v>279</v>
      </c>
      <c r="B24" s="347">
        <v>827100.53</v>
      </c>
    </row>
    <row r="25" spans="1:2" ht="12.75">
      <c r="A25" s="346" t="s">
        <v>280</v>
      </c>
      <c r="B25" s="347">
        <v>589309.22</v>
      </c>
    </row>
    <row r="26" spans="1:2" ht="12.75">
      <c r="A26" s="346" t="s">
        <v>281</v>
      </c>
      <c r="B26" s="347">
        <v>1124651.37</v>
      </c>
    </row>
    <row r="27" spans="1:2" ht="12.75">
      <c r="A27" s="346" t="s">
        <v>282</v>
      </c>
      <c r="B27" s="347">
        <v>847752.84</v>
      </c>
    </row>
    <row r="28" spans="1:2" ht="12.75">
      <c r="A28" s="346" t="s">
        <v>283</v>
      </c>
      <c r="B28" s="347">
        <v>5176408.54</v>
      </c>
    </row>
    <row r="29" spans="1:2" ht="12.75">
      <c r="A29" s="346" t="s">
        <v>284</v>
      </c>
      <c r="B29" s="347">
        <v>4412220.69</v>
      </c>
    </row>
    <row r="30" spans="1:2" ht="12.75">
      <c r="A30" s="346" t="s">
        <v>285</v>
      </c>
      <c r="B30" s="347">
        <v>578522.5</v>
      </c>
    </row>
    <row r="31" spans="1:2" ht="12.75">
      <c r="A31" s="346" t="s">
        <v>286</v>
      </c>
      <c r="B31" s="347">
        <v>538075.82</v>
      </c>
    </row>
    <row r="32" spans="1:2" ht="12.75">
      <c r="A32" s="346" t="s">
        <v>287</v>
      </c>
      <c r="B32" s="347">
        <v>1264419.28</v>
      </c>
    </row>
    <row r="33" spans="1:2" ht="12.75">
      <c r="A33" s="346" t="s">
        <v>288</v>
      </c>
      <c r="B33" s="347">
        <v>863749.4</v>
      </c>
    </row>
    <row r="34" spans="1:2" ht="12.75">
      <c r="A34" s="346" t="s">
        <v>384</v>
      </c>
      <c r="B34" s="347">
        <v>400000</v>
      </c>
    </row>
    <row r="35" spans="1:2" ht="12.75">
      <c r="A35" s="346" t="s">
        <v>385</v>
      </c>
      <c r="B35" s="347">
        <v>-3437598</v>
      </c>
    </row>
    <row r="36" spans="1:2" ht="12.75">
      <c r="A36" s="346" t="s">
        <v>386</v>
      </c>
      <c r="B36" s="347">
        <v>785531</v>
      </c>
    </row>
    <row r="37" spans="1:2" ht="12.75">
      <c r="A37" s="346" t="s">
        <v>387</v>
      </c>
      <c r="B37" s="347">
        <v>-1636257</v>
      </c>
    </row>
    <row r="38" spans="1:2" ht="12.75">
      <c r="A38" s="346" t="s">
        <v>388</v>
      </c>
      <c r="B38" s="347">
        <v>1458844</v>
      </c>
    </row>
    <row r="39" spans="1:2" ht="12.75">
      <c r="A39" s="348" t="s">
        <v>289</v>
      </c>
      <c r="B39" s="349">
        <v>27752535.12</v>
      </c>
    </row>
    <row r="40" spans="1:2" ht="12.75">
      <c r="A40" s="346" t="s">
        <v>269</v>
      </c>
      <c r="B40" s="347">
        <v>-61749.81</v>
      </c>
    </row>
    <row r="41" spans="1:2" ht="12.75">
      <c r="A41" s="346" t="s">
        <v>270</v>
      </c>
      <c r="B41" s="347">
        <v>-50554.2</v>
      </c>
    </row>
    <row r="42" spans="1:2" ht="12.75">
      <c r="A42" s="346" t="s">
        <v>271</v>
      </c>
      <c r="B42" s="347">
        <v>-4155364.14</v>
      </c>
    </row>
    <row r="43" spans="1:2" ht="12.75">
      <c r="A43" s="346" t="s">
        <v>272</v>
      </c>
      <c r="B43" s="347">
        <v>-2502216.05</v>
      </c>
    </row>
    <row r="44" spans="1:2" ht="12.75">
      <c r="A44" s="346" t="s">
        <v>273</v>
      </c>
      <c r="B44" s="347">
        <v>-97082</v>
      </c>
    </row>
    <row r="45" spans="1:2" ht="12.75">
      <c r="A45" s="346" t="s">
        <v>274</v>
      </c>
      <c r="B45" s="347">
        <v>-87816.18</v>
      </c>
    </row>
    <row r="46" spans="1:2" ht="12.75">
      <c r="A46" s="346" t="s">
        <v>275</v>
      </c>
      <c r="B46" s="347">
        <v>-3784561.96</v>
      </c>
    </row>
    <row r="47" spans="1:2" ht="12.75">
      <c r="A47" s="346" t="s">
        <v>276</v>
      </c>
      <c r="B47" s="347">
        <v>-3178647.51</v>
      </c>
    </row>
    <row r="48" spans="1:2" ht="12.75">
      <c r="A48" s="346" t="s">
        <v>277</v>
      </c>
      <c r="B48" s="347">
        <v>-9047.16</v>
      </c>
    </row>
    <row r="49" spans="1:2" ht="12.75">
      <c r="A49" s="346" t="s">
        <v>278</v>
      </c>
      <c r="B49" s="347">
        <v>-32765.92</v>
      </c>
    </row>
    <row r="50" spans="1:2" ht="12.75">
      <c r="A50" s="346" t="s">
        <v>279</v>
      </c>
      <c r="B50" s="347">
        <v>-827100.53</v>
      </c>
    </row>
    <row r="51" spans="1:2" ht="12.75">
      <c r="A51" s="346" t="s">
        <v>280</v>
      </c>
      <c r="B51" s="347">
        <v>-589309.22</v>
      </c>
    </row>
    <row r="52" spans="1:2" ht="12.75">
      <c r="A52" s="346" t="s">
        <v>281</v>
      </c>
      <c r="B52" s="347">
        <v>-1124651.37</v>
      </c>
    </row>
    <row r="53" spans="1:2" ht="12.75">
      <c r="A53" s="346" t="s">
        <v>282</v>
      </c>
      <c r="B53" s="347">
        <v>-847752.84</v>
      </c>
    </row>
    <row r="54" spans="1:2" ht="12.75">
      <c r="A54" s="346" t="s">
        <v>283</v>
      </c>
      <c r="B54" s="347">
        <v>-5176408.54</v>
      </c>
    </row>
    <row r="55" spans="1:2" ht="12.75">
      <c r="A55" s="346" t="s">
        <v>284</v>
      </c>
      <c r="B55" s="347">
        <v>-4412220.69</v>
      </c>
    </row>
    <row r="56" spans="1:2" ht="12.75">
      <c r="A56" s="346" t="s">
        <v>285</v>
      </c>
      <c r="B56" s="347">
        <v>-578522.5</v>
      </c>
    </row>
    <row r="57" spans="1:2" ht="12.75">
      <c r="A57" s="346" t="s">
        <v>286</v>
      </c>
      <c r="B57" s="347">
        <v>-538075.82</v>
      </c>
    </row>
    <row r="58" spans="1:2" ht="12.75">
      <c r="A58" s="346" t="s">
        <v>287</v>
      </c>
      <c r="B58" s="347">
        <v>-1264419.28</v>
      </c>
    </row>
    <row r="59" spans="1:2" ht="12.75">
      <c r="A59" s="346" t="s">
        <v>288</v>
      </c>
      <c r="B59" s="347">
        <v>-863749.4</v>
      </c>
    </row>
    <row r="60" spans="1:2" ht="12.75">
      <c r="A60" s="346" t="s">
        <v>384</v>
      </c>
      <c r="B60" s="347">
        <v>-400000</v>
      </c>
    </row>
    <row r="61" spans="1:2" ht="12.75">
      <c r="A61" s="346" t="s">
        <v>385</v>
      </c>
      <c r="B61" s="347">
        <v>3437598</v>
      </c>
    </row>
    <row r="62" spans="1:2" ht="12.75">
      <c r="A62" s="346" t="s">
        <v>386</v>
      </c>
      <c r="B62" s="347">
        <v>-785531</v>
      </c>
    </row>
    <row r="63" spans="1:2" ht="12.75">
      <c r="A63" s="346" t="s">
        <v>387</v>
      </c>
      <c r="B63" s="347">
        <v>1636257</v>
      </c>
    </row>
    <row r="64" spans="1:2" ht="12.75">
      <c r="A64" s="346" t="s">
        <v>388</v>
      </c>
      <c r="B64" s="347">
        <v>-1458844</v>
      </c>
    </row>
    <row r="65" spans="1:2" ht="12.75">
      <c r="A65" s="348" t="s">
        <v>290</v>
      </c>
      <c r="B65" s="349">
        <v>-27752535.12</v>
      </c>
    </row>
    <row r="66" spans="1:2" ht="12.75">
      <c r="A66" s="350" t="s">
        <v>291</v>
      </c>
      <c r="B66" s="35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/>
  <dimension ref="A1:Z62"/>
  <sheetViews>
    <sheetView view="pageBreakPreview" zoomScale="60" zoomScaleNormal="85" zoomScalePageLayoutView="0" workbookViewId="0" topLeftCell="A1">
      <pane xSplit="3" ySplit="5" topLeftCell="D6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C20" sqref="C20"/>
    </sheetView>
  </sheetViews>
  <sheetFormatPr defaultColWidth="9.140625" defaultRowHeight="12.75" outlineLevelCol="1"/>
  <cols>
    <col min="1" max="1" width="3.140625" style="364" customWidth="1"/>
    <col min="2" max="2" width="0.42578125" style="364" customWidth="1"/>
    <col min="3" max="3" width="52.8515625" style="364" bestFit="1" customWidth="1"/>
    <col min="4" max="4" width="18.57421875" style="413" customWidth="1" outlineLevel="1"/>
    <col min="5" max="5" width="16.8515625" style="364" customWidth="1" outlineLevel="1"/>
    <col min="6" max="6" width="16.7109375" style="364" customWidth="1" outlineLevel="1"/>
    <col min="7" max="7" width="24.7109375" style="364" bestFit="1" customWidth="1"/>
    <col min="8" max="8" width="18.28125" style="364" bestFit="1" customWidth="1"/>
    <col min="9" max="9" width="63.00390625" style="358" hidden="1" customWidth="1" outlineLevel="1"/>
    <col min="10" max="10" width="20.28125" style="364" customWidth="1" collapsed="1"/>
    <col min="11" max="11" width="18.28125" style="364" customWidth="1"/>
    <col min="12" max="12" width="12.28125" style="396" bestFit="1" customWidth="1"/>
    <col min="13" max="13" width="12.00390625" style="396" bestFit="1" customWidth="1"/>
    <col min="14" max="14" width="11.8515625" style="396" bestFit="1" customWidth="1"/>
    <col min="15" max="15" width="10.57421875" style="396" bestFit="1" customWidth="1"/>
    <col min="16" max="16" width="15.421875" style="396" bestFit="1" customWidth="1"/>
    <col min="17" max="18" width="11.28125" style="396" customWidth="1"/>
    <col min="19" max="19" width="20.00390625" style="396" customWidth="1"/>
    <col min="20" max="20" width="14.28125" style="396" customWidth="1"/>
    <col min="21" max="21" width="13.421875" style="396" bestFit="1" customWidth="1"/>
    <col min="22" max="22" width="15.140625" style="364" bestFit="1" customWidth="1"/>
    <col min="23" max="23" width="13.7109375" style="364" bestFit="1" customWidth="1"/>
    <col min="24" max="24" width="14.421875" style="364" bestFit="1" customWidth="1"/>
    <col min="25" max="25" width="11.28125" style="364" bestFit="1" customWidth="1"/>
    <col min="26" max="26" width="12.28125" style="364" bestFit="1" customWidth="1"/>
    <col min="27" max="16384" width="9.140625" style="364" customWidth="1"/>
  </cols>
  <sheetData>
    <row r="1" spans="1:22" ht="16.5" thickBot="1">
      <c r="A1" s="352"/>
      <c r="B1" s="353" t="s">
        <v>292</v>
      </c>
      <c r="C1" s="354"/>
      <c r="D1" s="355"/>
      <c r="E1" s="356"/>
      <c r="F1" s="356"/>
      <c r="G1" s="356"/>
      <c r="H1" s="357"/>
      <c r="J1" s="359" t="str">
        <f>B1</f>
        <v>Puget Sound Energy - 2011 GRC</v>
      </c>
      <c r="K1" s="356"/>
      <c r="L1" s="360"/>
      <c r="M1" s="361"/>
      <c r="N1" s="360"/>
      <c r="O1" s="360"/>
      <c r="P1" s="360" t="s">
        <v>293</v>
      </c>
      <c r="Q1" s="360" t="s">
        <v>294</v>
      </c>
      <c r="R1" s="360"/>
      <c r="S1" s="362" t="s">
        <v>295</v>
      </c>
      <c r="T1" s="362" t="s">
        <v>296</v>
      </c>
      <c r="U1" s="363"/>
      <c r="V1" s="357"/>
    </row>
    <row r="2" spans="1:23" ht="16.5" thickBot="1">
      <c r="A2" s="365"/>
      <c r="B2" s="366" t="s">
        <v>297</v>
      </c>
      <c r="C2" s="367"/>
      <c r="D2" s="368"/>
      <c r="E2" s="369"/>
      <c r="F2" s="369"/>
      <c r="G2" s="369"/>
      <c r="H2" s="370"/>
      <c r="I2" s="371"/>
      <c r="J2" s="372" t="str">
        <f>B2</f>
        <v>Production O&amp;M by Resources</v>
      </c>
      <c r="K2" s="369"/>
      <c r="L2" s="361"/>
      <c r="M2" s="361"/>
      <c r="N2" s="361" t="s">
        <v>298</v>
      </c>
      <c r="O2" s="361" t="s">
        <v>299</v>
      </c>
      <c r="P2" s="361" t="s">
        <v>300</v>
      </c>
      <c r="Q2" s="361" t="s">
        <v>300</v>
      </c>
      <c r="R2" s="361" t="s">
        <v>300</v>
      </c>
      <c r="S2" s="361" t="s">
        <v>300</v>
      </c>
      <c r="T2" s="361"/>
      <c r="U2" s="373"/>
      <c r="V2" s="374" t="s">
        <v>301</v>
      </c>
      <c r="W2" s="375" t="s">
        <v>302</v>
      </c>
    </row>
    <row r="3" spans="1:23" ht="12.75">
      <c r="A3" s="365"/>
      <c r="B3" s="369"/>
      <c r="C3" s="369"/>
      <c r="D3" s="368"/>
      <c r="E3" s="369"/>
      <c r="F3" s="369"/>
      <c r="G3" s="369"/>
      <c r="H3" s="376"/>
      <c r="J3" s="365"/>
      <c r="K3" s="377" t="s">
        <v>303</v>
      </c>
      <c r="L3" s="361" t="s">
        <v>304</v>
      </c>
      <c r="M3" s="361" t="s">
        <v>305</v>
      </c>
      <c r="N3" s="361" t="s">
        <v>306</v>
      </c>
      <c r="O3" s="361"/>
      <c r="P3" s="361" t="s">
        <v>307</v>
      </c>
      <c r="Q3" s="361" t="s">
        <v>307</v>
      </c>
      <c r="R3" s="361" t="s">
        <v>308</v>
      </c>
      <c r="S3" s="361" t="s">
        <v>309</v>
      </c>
      <c r="T3" s="361"/>
      <c r="U3" s="373"/>
      <c r="V3" s="378" t="s">
        <v>310</v>
      </c>
      <c r="W3" s="379" t="s">
        <v>311</v>
      </c>
    </row>
    <row r="4" spans="1:23" ht="12.75">
      <c r="A4" s="365"/>
      <c r="B4" s="369"/>
      <c r="C4" s="369"/>
      <c r="D4" s="377" t="s">
        <v>312</v>
      </c>
      <c r="E4" s="377" t="s">
        <v>313</v>
      </c>
      <c r="F4" s="377" t="s">
        <v>314</v>
      </c>
      <c r="G4" s="377" t="s">
        <v>315</v>
      </c>
      <c r="H4" s="378" t="s">
        <v>303</v>
      </c>
      <c r="I4" s="380"/>
      <c r="J4" s="381"/>
      <c r="K4" s="377" t="str">
        <f>+H5</f>
        <v>01/10-12/10</v>
      </c>
      <c r="L4" s="567" t="s">
        <v>316</v>
      </c>
      <c r="M4" s="567"/>
      <c r="N4" s="567"/>
      <c r="O4" s="567"/>
      <c r="P4" s="567"/>
      <c r="Q4" s="567"/>
      <c r="R4" s="567"/>
      <c r="S4" s="567"/>
      <c r="T4" s="567"/>
      <c r="U4" s="382" t="s">
        <v>208</v>
      </c>
      <c r="V4" s="378" t="s">
        <v>303</v>
      </c>
      <c r="W4" s="379" t="s">
        <v>317</v>
      </c>
    </row>
    <row r="5" spans="1:24" s="388" customFormat="1" ht="12.75">
      <c r="A5" s="383"/>
      <c r="B5" s="384"/>
      <c r="C5" s="384" t="s">
        <v>318</v>
      </c>
      <c r="D5" s="384" t="s">
        <v>319</v>
      </c>
      <c r="E5" s="384" t="s">
        <v>319</v>
      </c>
      <c r="F5" s="384" t="s">
        <v>319</v>
      </c>
      <c r="G5" s="384" t="s">
        <v>320</v>
      </c>
      <c r="H5" s="378" t="s">
        <v>321</v>
      </c>
      <c r="I5" s="380"/>
      <c r="J5" s="385" t="s">
        <v>322</v>
      </c>
      <c r="K5" s="384"/>
      <c r="L5" s="386" t="s">
        <v>323</v>
      </c>
      <c r="M5" s="382">
        <v>4</v>
      </c>
      <c r="N5" s="382">
        <v>5</v>
      </c>
      <c r="O5" s="386" t="s">
        <v>324</v>
      </c>
      <c r="P5" s="386">
        <v>8</v>
      </c>
      <c r="Q5" s="386" t="s">
        <v>325</v>
      </c>
      <c r="R5" s="386" t="s">
        <v>326</v>
      </c>
      <c r="S5" s="382">
        <v>14</v>
      </c>
      <c r="T5" s="382"/>
      <c r="U5" s="382" t="s">
        <v>327</v>
      </c>
      <c r="V5" s="387" t="s">
        <v>328</v>
      </c>
      <c r="W5" s="379" t="s">
        <v>329</v>
      </c>
      <c r="X5" s="374" t="s">
        <v>330</v>
      </c>
    </row>
    <row r="6" spans="1:26" ht="12.75">
      <c r="A6" s="365"/>
      <c r="B6" s="369"/>
      <c r="C6" s="389" t="s">
        <v>331</v>
      </c>
      <c r="D6" s="373">
        <v>17078907.29</v>
      </c>
      <c r="E6" s="368"/>
      <c r="F6" s="368"/>
      <c r="G6" s="368"/>
      <c r="H6" s="390">
        <f>SUM(D6:G6)</f>
        <v>17078907.29</v>
      </c>
      <c r="I6" s="391">
        <v>0</v>
      </c>
      <c r="J6" s="392" t="str">
        <f aca="true" t="shared" si="0" ref="J6:J19">+C6</f>
        <v>Colstrip 1/2</v>
      </c>
      <c r="K6" s="393">
        <f aca="true" t="shared" si="1" ref="K6:K30">H6</f>
        <v>17078907.29</v>
      </c>
      <c r="L6" s="394">
        <v>8650870.254196662</v>
      </c>
      <c r="M6" s="394"/>
      <c r="N6" s="394"/>
      <c r="O6" s="394"/>
      <c r="P6" s="394"/>
      <c r="Q6" s="394"/>
      <c r="R6" s="394"/>
      <c r="S6" s="394"/>
      <c r="T6" s="394"/>
      <c r="U6" s="373">
        <f>SUM(L6:T6)</f>
        <v>8650870.254196662</v>
      </c>
      <c r="V6" s="395">
        <f aca="true" t="shared" si="2" ref="V6:V30">K6+U6</f>
        <v>25729777.54419666</v>
      </c>
      <c r="W6" s="396">
        <v>19847628.250159156</v>
      </c>
      <c r="X6" s="397">
        <f aca="true" t="shared" si="3" ref="X6:X30">V6-W6</f>
        <v>5882149.294037506</v>
      </c>
      <c r="Y6" s="397"/>
      <c r="Z6" s="397"/>
    </row>
    <row r="7" spans="1:26" ht="12.75">
      <c r="A7" s="365"/>
      <c r="B7" s="369"/>
      <c r="C7" s="389" t="s">
        <v>332</v>
      </c>
      <c r="D7" s="373">
        <v>13103107.83</v>
      </c>
      <c r="E7" s="373"/>
      <c r="F7" s="373"/>
      <c r="G7" s="373"/>
      <c r="H7" s="398">
        <f aca="true" t="shared" si="4" ref="H7:H30">SUM(D7:G7)</f>
        <v>13103107.83</v>
      </c>
      <c r="I7" s="391">
        <v>0</v>
      </c>
      <c r="J7" s="392" t="str">
        <f t="shared" si="0"/>
        <v>Colstrip 3/4</v>
      </c>
      <c r="K7" s="393">
        <f t="shared" si="1"/>
        <v>13103107.83</v>
      </c>
      <c r="L7" s="394">
        <v>3848549.8284436855</v>
      </c>
      <c r="M7" s="394"/>
      <c r="N7" s="394"/>
      <c r="O7" s="394"/>
      <c r="P7" s="394"/>
      <c r="Q7" s="394"/>
      <c r="R7" s="394"/>
      <c r="S7" s="394"/>
      <c r="T7" s="394"/>
      <c r="U7" s="373">
        <f aca="true" t="shared" si="5" ref="U7:U30">SUM(L7:T7)</f>
        <v>3848549.8284436855</v>
      </c>
      <c r="V7" s="395">
        <f t="shared" si="2"/>
        <v>16951657.658443686</v>
      </c>
      <c r="W7" s="396">
        <v>15149015.09280904</v>
      </c>
      <c r="X7" s="397">
        <f t="shared" si="3"/>
        <v>1802642.5656346455</v>
      </c>
      <c r="Y7" s="397"/>
      <c r="Z7" s="397"/>
    </row>
    <row r="8" spans="1:26" ht="12.75">
      <c r="A8" s="365"/>
      <c r="B8" s="369"/>
      <c r="C8" s="389" t="s">
        <v>333</v>
      </c>
      <c r="D8" s="373">
        <v>-2429480</v>
      </c>
      <c r="E8" s="373"/>
      <c r="F8" s="373"/>
      <c r="G8" s="373"/>
      <c r="H8" s="398">
        <f t="shared" si="4"/>
        <v>-2429480</v>
      </c>
      <c r="I8" s="391"/>
      <c r="J8" s="392" t="str">
        <f t="shared" si="0"/>
        <v>Colstrip Settlement</v>
      </c>
      <c r="K8" s="393">
        <f t="shared" si="1"/>
        <v>-2429480</v>
      </c>
      <c r="L8" s="394">
        <f>H37</f>
        <v>2083590</v>
      </c>
      <c r="M8" s="394"/>
      <c r="N8" s="394"/>
      <c r="O8" s="394"/>
      <c r="P8" s="394"/>
      <c r="Q8" s="394"/>
      <c r="R8" s="394"/>
      <c r="S8" s="394"/>
      <c r="T8" s="394"/>
      <c r="U8" s="373">
        <f t="shared" si="5"/>
        <v>2083590</v>
      </c>
      <c r="V8" s="395">
        <f t="shared" si="2"/>
        <v>-345890</v>
      </c>
      <c r="W8" s="396">
        <v>10487160.2</v>
      </c>
      <c r="X8" s="397">
        <f t="shared" si="3"/>
        <v>-10833050.2</v>
      </c>
      <c r="Y8" s="397"/>
      <c r="Z8" s="397"/>
    </row>
    <row r="9" spans="1:26" ht="12.75">
      <c r="A9" s="365"/>
      <c r="B9" s="369"/>
      <c r="C9" s="389" t="s">
        <v>334</v>
      </c>
      <c r="D9" s="373">
        <v>888277.76</v>
      </c>
      <c r="E9" s="373"/>
      <c r="F9" s="373">
        <v>3299875.54</v>
      </c>
      <c r="G9" s="373"/>
      <c r="H9" s="398">
        <f t="shared" si="4"/>
        <v>4188153.3</v>
      </c>
      <c r="I9" s="391">
        <v>0</v>
      </c>
      <c r="J9" s="392" t="str">
        <f t="shared" si="0"/>
        <v>Encogen</v>
      </c>
      <c r="K9" s="393">
        <f t="shared" si="1"/>
        <v>4188153.3</v>
      </c>
      <c r="L9" s="394"/>
      <c r="M9" s="394"/>
      <c r="N9" s="394"/>
      <c r="O9" s="394"/>
      <c r="P9" s="394"/>
      <c r="Q9" s="394"/>
      <c r="R9" s="394"/>
      <c r="S9" s="394"/>
      <c r="T9" s="394"/>
      <c r="U9" s="373">
        <f t="shared" si="5"/>
        <v>0</v>
      </c>
      <c r="V9" s="395">
        <f t="shared" si="2"/>
        <v>4188153.3</v>
      </c>
      <c r="W9" s="397">
        <v>3579223.74</v>
      </c>
      <c r="X9" s="397">
        <f t="shared" si="3"/>
        <v>608929.5599999996</v>
      </c>
      <c r="Y9" s="397"/>
      <c r="Z9" s="397"/>
    </row>
    <row r="10" spans="1:26" ht="12.75">
      <c r="A10" s="365"/>
      <c r="B10" s="369"/>
      <c r="C10" s="389" t="s">
        <v>335</v>
      </c>
      <c r="D10" s="373"/>
      <c r="E10" s="373">
        <v>5653794.9799999995</v>
      </c>
      <c r="F10" s="373"/>
      <c r="G10" s="373"/>
      <c r="H10" s="398">
        <f t="shared" si="4"/>
        <v>5653794.9799999995</v>
      </c>
      <c r="I10" s="391">
        <v>0</v>
      </c>
      <c r="J10" s="392" t="str">
        <f t="shared" si="0"/>
        <v>Lower Baker</v>
      </c>
      <c r="K10" s="393">
        <f t="shared" si="1"/>
        <v>5653794.9799999995</v>
      </c>
      <c r="L10" s="394"/>
      <c r="M10" s="394"/>
      <c r="N10" s="394"/>
      <c r="O10" s="394"/>
      <c r="P10" s="394"/>
      <c r="Q10" s="394"/>
      <c r="R10" s="394"/>
      <c r="S10" s="394"/>
      <c r="T10" s="394"/>
      <c r="U10" s="373">
        <f t="shared" si="5"/>
        <v>0</v>
      </c>
      <c r="V10" s="395">
        <f t="shared" si="2"/>
        <v>5653794.9799999995</v>
      </c>
      <c r="W10" s="397">
        <v>2859726.41</v>
      </c>
      <c r="X10" s="397">
        <f t="shared" si="3"/>
        <v>2794068.5699999994</v>
      </c>
      <c r="Y10" s="397"/>
      <c r="Z10" s="397"/>
    </row>
    <row r="11" spans="1:26" ht="12.75">
      <c r="A11" s="365"/>
      <c r="B11" s="369"/>
      <c r="C11" s="389" t="s">
        <v>336</v>
      </c>
      <c r="D11" s="373"/>
      <c r="E11" s="373">
        <v>1053604.8500000006</v>
      </c>
      <c r="F11" s="373"/>
      <c r="G11" s="373"/>
      <c r="H11" s="398">
        <f t="shared" si="4"/>
        <v>1053604.8500000006</v>
      </c>
      <c r="I11" s="391">
        <v>0</v>
      </c>
      <c r="J11" s="392" t="str">
        <f t="shared" si="0"/>
        <v>Upper Baker</v>
      </c>
      <c r="K11" s="393">
        <f t="shared" si="1"/>
        <v>1053604.8500000006</v>
      </c>
      <c r="L11" s="394"/>
      <c r="M11" s="394"/>
      <c r="N11" s="394"/>
      <c r="O11" s="394"/>
      <c r="P11" s="394"/>
      <c r="Q11" s="394"/>
      <c r="R11" s="394"/>
      <c r="S11" s="394"/>
      <c r="T11" s="394"/>
      <c r="U11" s="373">
        <f t="shared" si="5"/>
        <v>0</v>
      </c>
      <c r="V11" s="395">
        <f t="shared" si="2"/>
        <v>1053604.8500000006</v>
      </c>
      <c r="W11" s="397">
        <v>2744433.4300000006</v>
      </c>
      <c r="X11" s="397">
        <f t="shared" si="3"/>
        <v>-1690828.58</v>
      </c>
      <c r="Y11" s="397"/>
      <c r="Z11" s="397"/>
    </row>
    <row r="12" spans="1:26" ht="12.75">
      <c r="A12" s="365"/>
      <c r="B12" s="369"/>
      <c r="C12" s="389" t="s">
        <v>337</v>
      </c>
      <c r="D12" s="373"/>
      <c r="E12" s="373">
        <v>6286854.79</v>
      </c>
      <c r="F12" s="373"/>
      <c r="G12" s="373"/>
      <c r="H12" s="398">
        <f t="shared" si="4"/>
        <v>6286854.79</v>
      </c>
      <c r="I12" s="391"/>
      <c r="J12" s="392" t="str">
        <f t="shared" si="0"/>
        <v>Baker License</v>
      </c>
      <c r="K12" s="393">
        <f t="shared" si="1"/>
        <v>6286854.79</v>
      </c>
      <c r="L12" s="394"/>
      <c r="M12" s="394">
        <f>+H39</f>
        <v>-1359065</v>
      </c>
      <c r="N12" s="394"/>
      <c r="O12" s="394"/>
      <c r="P12" s="394"/>
      <c r="Q12" s="394"/>
      <c r="R12" s="394"/>
      <c r="S12" s="394"/>
      <c r="T12" s="394"/>
      <c r="U12" s="373">
        <f t="shared" si="5"/>
        <v>-1359065</v>
      </c>
      <c r="V12" s="395">
        <f t="shared" si="2"/>
        <v>4927789.79</v>
      </c>
      <c r="W12" s="397">
        <v>4740511.27</v>
      </c>
      <c r="X12" s="397">
        <f t="shared" si="3"/>
        <v>187278.52000000048</v>
      </c>
      <c r="Y12" s="397"/>
      <c r="Z12" s="397"/>
    </row>
    <row r="13" spans="1:26" ht="12.75">
      <c r="A13" s="365"/>
      <c r="B13" s="369"/>
      <c r="C13" s="389" t="s">
        <v>338</v>
      </c>
      <c r="D13" s="373"/>
      <c r="E13" s="373">
        <v>3735078.12</v>
      </c>
      <c r="F13" s="373"/>
      <c r="G13" s="373"/>
      <c r="H13" s="398">
        <f t="shared" si="4"/>
        <v>3735078.12</v>
      </c>
      <c r="I13" s="391">
        <v>0</v>
      </c>
      <c r="J13" s="392" t="str">
        <f t="shared" si="0"/>
        <v>Electron</v>
      </c>
      <c r="K13" s="393">
        <f t="shared" si="1"/>
        <v>3735078.12</v>
      </c>
      <c r="L13" s="394"/>
      <c r="M13" s="394"/>
      <c r="N13" s="394"/>
      <c r="O13" s="394"/>
      <c r="P13" s="394"/>
      <c r="Q13" s="394"/>
      <c r="R13" s="394"/>
      <c r="S13" s="394"/>
      <c r="T13" s="394"/>
      <c r="U13" s="373">
        <f t="shared" si="5"/>
        <v>0</v>
      </c>
      <c r="V13" s="395">
        <f t="shared" si="2"/>
        <v>3735078.12</v>
      </c>
      <c r="W13" s="397">
        <v>3117344.21</v>
      </c>
      <c r="X13" s="397">
        <f t="shared" si="3"/>
        <v>617733.9100000001</v>
      </c>
      <c r="Y13" s="397"/>
      <c r="Z13" s="397"/>
    </row>
    <row r="14" spans="1:26" ht="12.75">
      <c r="A14" s="365"/>
      <c r="B14" s="369"/>
      <c r="C14" s="389" t="s">
        <v>339</v>
      </c>
      <c r="D14" s="373"/>
      <c r="E14" s="373">
        <v>1849779.7400000002</v>
      </c>
      <c r="F14" s="373"/>
      <c r="G14" s="373"/>
      <c r="H14" s="398">
        <f t="shared" si="4"/>
        <v>1849779.7400000002</v>
      </c>
      <c r="I14" s="391">
        <v>0</v>
      </c>
      <c r="J14" s="392" t="str">
        <f t="shared" si="0"/>
        <v>Snoqualmie 1/2</v>
      </c>
      <c r="K14" s="393">
        <f t="shared" si="1"/>
        <v>1849779.7400000002</v>
      </c>
      <c r="L14" s="394"/>
      <c r="M14" s="394"/>
      <c r="N14" s="394"/>
      <c r="O14" s="394"/>
      <c r="P14" s="394"/>
      <c r="Q14" s="394"/>
      <c r="R14" s="394"/>
      <c r="S14" s="394"/>
      <c r="T14" s="394"/>
      <c r="U14" s="373">
        <f t="shared" si="5"/>
        <v>0</v>
      </c>
      <c r="V14" s="395">
        <f t="shared" si="2"/>
        <v>1849779.7400000002</v>
      </c>
      <c r="W14" s="397">
        <v>3057365.83</v>
      </c>
      <c r="X14" s="397">
        <f t="shared" si="3"/>
        <v>-1207586.0899999999</v>
      </c>
      <c r="Y14" s="397"/>
      <c r="Z14" s="397"/>
    </row>
    <row r="15" spans="1:26" ht="12.75">
      <c r="A15" s="365"/>
      <c r="B15" s="369"/>
      <c r="C15" s="389" t="s">
        <v>340</v>
      </c>
      <c r="D15" s="373"/>
      <c r="E15" s="373">
        <v>579805.08</v>
      </c>
      <c r="F15" s="373"/>
      <c r="G15" s="373"/>
      <c r="H15" s="398">
        <f t="shared" si="4"/>
        <v>579805.08</v>
      </c>
      <c r="I15" s="391"/>
      <c r="J15" s="392" t="str">
        <f t="shared" si="0"/>
        <v>Snoqualmie License</v>
      </c>
      <c r="K15" s="393">
        <f t="shared" si="1"/>
        <v>579805.08</v>
      </c>
      <c r="L15" s="394"/>
      <c r="M15" s="394"/>
      <c r="N15" s="394">
        <f>+H40</f>
        <v>64914</v>
      </c>
      <c r="O15" s="394"/>
      <c r="P15" s="394"/>
      <c r="Q15" s="394"/>
      <c r="R15" s="394"/>
      <c r="S15" s="394"/>
      <c r="T15" s="394"/>
      <c r="U15" s="373">
        <f t="shared" si="5"/>
        <v>64914</v>
      </c>
      <c r="V15" s="395">
        <f t="shared" si="2"/>
        <v>644719.08</v>
      </c>
      <c r="W15" s="397">
        <v>1012745.36</v>
      </c>
      <c r="X15" s="397">
        <f t="shared" si="3"/>
        <v>-368026.28</v>
      </c>
      <c r="Y15" s="397"/>
      <c r="Z15" s="397"/>
    </row>
    <row r="16" spans="1:26" ht="12.75">
      <c r="A16" s="365"/>
      <c r="B16" s="369"/>
      <c r="C16" s="389" t="s">
        <v>341</v>
      </c>
      <c r="D16" s="373"/>
      <c r="E16" s="373"/>
      <c r="F16" s="373"/>
      <c r="G16" s="373"/>
      <c r="H16" s="398">
        <f t="shared" si="4"/>
        <v>0</v>
      </c>
      <c r="I16" s="391">
        <v>0</v>
      </c>
      <c r="J16" s="392" t="str">
        <f t="shared" si="0"/>
        <v>White River</v>
      </c>
      <c r="K16" s="393">
        <f t="shared" si="1"/>
        <v>0</v>
      </c>
      <c r="L16" s="394"/>
      <c r="M16" s="394"/>
      <c r="N16" s="394"/>
      <c r="O16" s="394"/>
      <c r="P16" s="394"/>
      <c r="Q16" s="394"/>
      <c r="R16" s="394"/>
      <c r="S16" s="394"/>
      <c r="T16" s="394"/>
      <c r="U16" s="373">
        <f t="shared" si="5"/>
        <v>0</v>
      </c>
      <c r="V16" s="395">
        <f t="shared" si="2"/>
        <v>0</v>
      </c>
      <c r="W16" s="397">
        <v>278249.1935483871</v>
      </c>
      <c r="X16" s="397">
        <f t="shared" si="3"/>
        <v>-278249.1935483871</v>
      </c>
      <c r="Y16" s="397"/>
      <c r="Z16" s="397"/>
    </row>
    <row r="17" spans="1:26" ht="12.75">
      <c r="A17" s="365"/>
      <c r="B17" s="369"/>
      <c r="C17" s="389" t="s">
        <v>342</v>
      </c>
      <c r="D17" s="373">
        <v>2171101.87</v>
      </c>
      <c r="E17" s="373"/>
      <c r="F17" s="373">
        <v>1644586.8699999999</v>
      </c>
      <c r="G17" s="373"/>
      <c r="H17" s="398">
        <f t="shared" si="4"/>
        <v>3815688.74</v>
      </c>
      <c r="I17" s="391">
        <v>0</v>
      </c>
      <c r="J17" s="392" t="str">
        <f t="shared" si="0"/>
        <v>Freddie 1</v>
      </c>
      <c r="K17" s="393">
        <f t="shared" si="1"/>
        <v>3815688.74</v>
      </c>
      <c r="L17" s="394"/>
      <c r="M17" s="394"/>
      <c r="N17" s="394"/>
      <c r="O17" s="394">
        <f>SUM(H41:H42)</f>
        <v>646334.2599999998</v>
      </c>
      <c r="P17" s="394"/>
      <c r="Q17" s="394"/>
      <c r="R17" s="394"/>
      <c r="S17" s="394"/>
      <c r="T17" s="394"/>
      <c r="U17" s="373">
        <f t="shared" si="5"/>
        <v>646334.2599999998</v>
      </c>
      <c r="V17" s="395">
        <f t="shared" si="2"/>
        <v>4462023</v>
      </c>
      <c r="W17" s="397">
        <v>4175978.279525824</v>
      </c>
      <c r="X17" s="397">
        <f t="shared" si="3"/>
        <v>286044.7204741761</v>
      </c>
      <c r="Y17" s="397"/>
      <c r="Z17" s="397"/>
    </row>
    <row r="18" spans="1:26" ht="12.75">
      <c r="A18" s="365"/>
      <c r="B18" s="369"/>
      <c r="C18" s="389" t="s">
        <v>343</v>
      </c>
      <c r="D18" s="373"/>
      <c r="E18" s="373"/>
      <c r="F18" s="373">
        <v>111244.36</v>
      </c>
      <c r="G18" s="373"/>
      <c r="H18" s="398">
        <f t="shared" si="4"/>
        <v>111244.36</v>
      </c>
      <c r="I18" s="391">
        <v>0</v>
      </c>
      <c r="J18" s="392" t="str">
        <f t="shared" si="0"/>
        <v>Crystal</v>
      </c>
      <c r="K18" s="393">
        <f t="shared" si="1"/>
        <v>111244.36</v>
      </c>
      <c r="L18" s="394"/>
      <c r="M18" s="394"/>
      <c r="N18" s="394"/>
      <c r="O18" s="394"/>
      <c r="P18" s="394"/>
      <c r="Q18" s="394"/>
      <c r="R18" s="394"/>
      <c r="S18" s="394"/>
      <c r="T18" s="394"/>
      <c r="U18" s="373">
        <f t="shared" si="5"/>
        <v>0</v>
      </c>
      <c r="V18" s="395">
        <f t="shared" si="2"/>
        <v>111244.36</v>
      </c>
      <c r="W18" s="397">
        <v>213978.14</v>
      </c>
      <c r="X18" s="397">
        <f t="shared" si="3"/>
        <v>-102733.78000000001</v>
      </c>
      <c r="Y18" s="397"/>
      <c r="Z18" s="397"/>
    </row>
    <row r="19" spans="1:26" ht="12.75">
      <c r="A19" s="365"/>
      <c r="B19" s="369"/>
      <c r="C19" s="389" t="s">
        <v>344</v>
      </c>
      <c r="D19" s="373">
        <v>1727294.32</v>
      </c>
      <c r="E19" s="373"/>
      <c r="F19" s="373">
        <v>4836105.69</v>
      </c>
      <c r="G19" s="373"/>
      <c r="H19" s="398">
        <f t="shared" si="4"/>
        <v>6563400.010000001</v>
      </c>
      <c r="I19" s="391">
        <v>0</v>
      </c>
      <c r="J19" s="392" t="str">
        <f t="shared" si="0"/>
        <v>Goldendale</v>
      </c>
      <c r="K19" s="393">
        <f t="shared" si="1"/>
        <v>6563400.010000001</v>
      </c>
      <c r="L19" s="394"/>
      <c r="M19" s="394"/>
      <c r="N19" s="394"/>
      <c r="O19" s="394"/>
      <c r="P19" s="394"/>
      <c r="Q19" s="394"/>
      <c r="R19" s="394"/>
      <c r="S19" s="394"/>
      <c r="T19" s="394"/>
      <c r="U19" s="373">
        <f t="shared" si="5"/>
        <v>0</v>
      </c>
      <c r="V19" s="395">
        <f t="shared" si="2"/>
        <v>6563400.010000001</v>
      </c>
      <c r="W19" s="397">
        <v>6320161.990000001</v>
      </c>
      <c r="X19" s="397">
        <f t="shared" si="3"/>
        <v>243238.01999999955</v>
      </c>
      <c r="Y19" s="397"/>
      <c r="Z19" s="397"/>
    </row>
    <row r="20" spans="1:26" ht="12.75">
      <c r="A20" s="365"/>
      <c r="B20" s="369"/>
      <c r="C20" s="389" t="s">
        <v>345</v>
      </c>
      <c r="D20" s="373">
        <v>3189956.55</v>
      </c>
      <c r="E20" s="373"/>
      <c r="F20" s="373">
        <v>4780159.03</v>
      </c>
      <c r="G20" s="373"/>
      <c r="H20" s="398">
        <f t="shared" si="4"/>
        <v>7970115.58</v>
      </c>
      <c r="I20" s="391"/>
      <c r="J20" s="392" t="s">
        <v>345</v>
      </c>
      <c r="K20" s="393">
        <f t="shared" si="1"/>
        <v>7970115.58</v>
      </c>
      <c r="L20" s="394"/>
      <c r="M20" s="394"/>
      <c r="N20" s="394"/>
      <c r="O20" s="394"/>
      <c r="P20" s="394"/>
      <c r="Q20" s="394"/>
      <c r="R20" s="394"/>
      <c r="S20" s="394"/>
      <c r="T20" s="394"/>
      <c r="U20" s="373">
        <f t="shared" si="5"/>
        <v>0</v>
      </c>
      <c r="V20" s="395">
        <f t="shared" si="2"/>
        <v>7970115.58</v>
      </c>
      <c r="W20" s="397">
        <v>5215032.932521302</v>
      </c>
      <c r="X20" s="397">
        <f t="shared" si="3"/>
        <v>2755082.647478698</v>
      </c>
      <c r="Y20" s="397"/>
      <c r="Z20" s="397"/>
    </row>
    <row r="21" spans="1:26" ht="12.75">
      <c r="A21" s="365"/>
      <c r="B21" s="369"/>
      <c r="C21" s="389" t="s">
        <v>346</v>
      </c>
      <c r="D21" s="373"/>
      <c r="E21" s="373"/>
      <c r="F21" s="373">
        <v>1084012.03</v>
      </c>
      <c r="G21" s="373"/>
      <c r="H21" s="398">
        <f t="shared" si="4"/>
        <v>1084012.03</v>
      </c>
      <c r="I21" s="391">
        <v>0</v>
      </c>
      <c r="J21" s="392" t="str">
        <f>+C21</f>
        <v>Whitehorn 1/2/3</v>
      </c>
      <c r="K21" s="393">
        <f t="shared" si="1"/>
        <v>1084012.03</v>
      </c>
      <c r="L21" s="394"/>
      <c r="M21" s="394"/>
      <c r="N21" s="394"/>
      <c r="O21" s="394"/>
      <c r="P21" s="394"/>
      <c r="Q21" s="394"/>
      <c r="R21" s="394"/>
      <c r="S21" s="394"/>
      <c r="T21" s="394"/>
      <c r="U21" s="373">
        <f t="shared" si="5"/>
        <v>0</v>
      </c>
      <c r="V21" s="395">
        <f t="shared" si="2"/>
        <v>1084012.03</v>
      </c>
      <c r="W21" s="397">
        <v>1159774.95</v>
      </c>
      <c r="X21" s="397">
        <f t="shared" si="3"/>
        <v>-75762.91999999993</v>
      </c>
      <c r="Y21" s="397"/>
      <c r="Z21" s="397"/>
    </row>
    <row r="22" spans="1:26" ht="12.75">
      <c r="A22" s="365"/>
      <c r="B22" s="369"/>
      <c r="C22" s="389" t="s">
        <v>347</v>
      </c>
      <c r="D22" s="373"/>
      <c r="E22" s="373"/>
      <c r="F22" s="373">
        <v>6909823.109999999</v>
      </c>
      <c r="G22" s="373"/>
      <c r="H22" s="398">
        <f t="shared" si="4"/>
        <v>6909823.109999999</v>
      </c>
      <c r="I22" s="391">
        <v>0</v>
      </c>
      <c r="J22" s="392" t="str">
        <f>+C22</f>
        <v>Frederickson</v>
      </c>
      <c r="K22" s="393">
        <f t="shared" si="1"/>
        <v>6909823.109999999</v>
      </c>
      <c r="L22" s="394"/>
      <c r="M22" s="394"/>
      <c r="N22" s="394"/>
      <c r="O22" s="394"/>
      <c r="P22" s="394"/>
      <c r="Q22" s="394"/>
      <c r="R22" s="394"/>
      <c r="S22" s="394"/>
      <c r="T22" s="394"/>
      <c r="U22" s="373">
        <f t="shared" si="5"/>
        <v>0</v>
      </c>
      <c r="V22" s="395">
        <f t="shared" si="2"/>
        <v>6909823.109999999</v>
      </c>
      <c r="W22" s="397">
        <v>1301403.15</v>
      </c>
      <c r="X22" s="397">
        <f t="shared" si="3"/>
        <v>5608419.959999999</v>
      </c>
      <c r="Y22" s="397"/>
      <c r="Z22" s="397"/>
    </row>
    <row r="23" spans="1:26" ht="12.75">
      <c r="A23" s="365"/>
      <c r="B23" s="369"/>
      <c r="C23" s="389" t="s">
        <v>348</v>
      </c>
      <c r="D23" s="373"/>
      <c r="E23" s="373"/>
      <c r="F23" s="373">
        <v>3579096.3</v>
      </c>
      <c r="G23" s="373"/>
      <c r="H23" s="398">
        <f t="shared" si="4"/>
        <v>3579096.3</v>
      </c>
      <c r="I23" s="391">
        <v>0</v>
      </c>
      <c r="J23" s="392" t="str">
        <f>+C23</f>
        <v>Fredonia 1-4</v>
      </c>
      <c r="K23" s="393">
        <f t="shared" si="1"/>
        <v>3579096.3</v>
      </c>
      <c r="L23" s="394"/>
      <c r="M23" s="394"/>
      <c r="N23" s="394"/>
      <c r="O23" s="394"/>
      <c r="P23" s="394"/>
      <c r="Q23" s="394"/>
      <c r="R23" s="394"/>
      <c r="S23" s="394"/>
      <c r="T23" s="394"/>
      <c r="U23" s="373">
        <f t="shared" si="5"/>
        <v>0</v>
      </c>
      <c r="V23" s="395">
        <f t="shared" si="2"/>
        <v>3579096.3</v>
      </c>
      <c r="W23" s="397">
        <v>1130103.22</v>
      </c>
      <c r="X23" s="397">
        <f t="shared" si="3"/>
        <v>2448993.08</v>
      </c>
      <c r="Y23" s="397"/>
      <c r="Z23" s="397"/>
    </row>
    <row r="24" spans="1:26" ht="12.75">
      <c r="A24" s="365"/>
      <c r="B24" s="369"/>
      <c r="C24" s="389" t="s">
        <v>349</v>
      </c>
      <c r="D24" s="373">
        <v>1513751.96</v>
      </c>
      <c r="E24" s="373"/>
      <c r="F24" s="373">
        <v>3923159.7699999996</v>
      </c>
      <c r="G24" s="373"/>
      <c r="H24" s="398">
        <f t="shared" si="4"/>
        <v>5436911.7299999995</v>
      </c>
      <c r="I24" s="391">
        <v>0</v>
      </c>
      <c r="J24" s="392" t="str">
        <f>+C24</f>
        <v>Sumas</v>
      </c>
      <c r="K24" s="393">
        <f t="shared" si="1"/>
        <v>5436911.7299999995</v>
      </c>
      <c r="L24" s="394"/>
      <c r="M24" s="394"/>
      <c r="N24" s="394"/>
      <c r="O24" s="394"/>
      <c r="P24" s="394"/>
      <c r="Q24" s="394"/>
      <c r="R24" s="394"/>
      <c r="S24" s="394"/>
      <c r="T24" s="394"/>
      <c r="U24" s="373">
        <f t="shared" si="5"/>
        <v>0</v>
      </c>
      <c r="V24" s="395">
        <f t="shared" si="2"/>
        <v>5436911.7299999995</v>
      </c>
      <c r="W24" s="397">
        <v>3594194.17</v>
      </c>
      <c r="X24" s="397">
        <f t="shared" si="3"/>
        <v>1842717.5599999996</v>
      </c>
      <c r="Y24" s="397"/>
      <c r="Z24" s="397"/>
    </row>
    <row r="25" spans="1:26" ht="12.75">
      <c r="A25" s="365"/>
      <c r="B25" s="369"/>
      <c r="C25" s="389" t="s">
        <v>350</v>
      </c>
      <c r="D25" s="373">
        <v>683.42</v>
      </c>
      <c r="E25" s="373">
        <v>1350477.47</v>
      </c>
      <c r="F25" s="373">
        <v>3151654.75</v>
      </c>
      <c r="G25" s="373"/>
      <c r="H25" s="398">
        <f t="shared" si="4"/>
        <v>4502815.64</v>
      </c>
      <c r="I25" s="391">
        <v>0</v>
      </c>
      <c r="J25" s="399" t="str">
        <f>+C25</f>
        <v>Undistrib/Other Including Incentive Clearing, Compliance</v>
      </c>
      <c r="K25" s="393">
        <f t="shared" si="1"/>
        <v>4502815.64</v>
      </c>
      <c r="L25" s="394"/>
      <c r="M25" s="394"/>
      <c r="N25" s="394"/>
      <c r="O25" s="394"/>
      <c r="P25" s="394"/>
      <c r="Q25" s="394"/>
      <c r="R25" s="394"/>
      <c r="S25" s="400"/>
      <c r="T25" s="394"/>
      <c r="U25" s="373">
        <f t="shared" si="5"/>
        <v>0</v>
      </c>
      <c r="V25" s="395">
        <f t="shared" si="2"/>
        <v>4502815.64</v>
      </c>
      <c r="W25" s="397">
        <v>2758806.97</v>
      </c>
      <c r="X25" s="397">
        <f t="shared" si="3"/>
        <v>1744008.6699999995</v>
      </c>
      <c r="Y25" s="397"/>
      <c r="Z25" s="397"/>
    </row>
    <row r="26" spans="1:26" ht="12.75">
      <c r="A26" s="365"/>
      <c r="B26" s="369"/>
      <c r="C26" s="389" t="s">
        <v>351</v>
      </c>
      <c r="D26" s="373"/>
      <c r="E26" s="373"/>
      <c r="F26" s="373">
        <v>5018911.17</v>
      </c>
      <c r="G26" s="373">
        <v>34200</v>
      </c>
      <c r="H26" s="398">
        <f>SUM(D26:G26)</f>
        <v>5053111.17</v>
      </c>
      <c r="I26" s="391">
        <v>0</v>
      </c>
      <c r="J26" s="392" t="s">
        <v>352</v>
      </c>
      <c r="K26" s="393">
        <f t="shared" si="1"/>
        <v>5053111.17</v>
      </c>
      <c r="L26" s="394"/>
      <c r="M26" s="394"/>
      <c r="N26" s="394"/>
      <c r="O26" s="394"/>
      <c r="P26" s="394">
        <f>H43</f>
        <v>1764154</v>
      </c>
      <c r="Q26" s="394"/>
      <c r="R26" s="394">
        <f>H46</f>
        <v>128597</v>
      </c>
      <c r="S26" s="394"/>
      <c r="T26" s="394"/>
      <c r="U26" s="373">
        <f t="shared" si="5"/>
        <v>1892751</v>
      </c>
      <c r="V26" s="395">
        <f t="shared" si="2"/>
        <v>6945862.17</v>
      </c>
      <c r="W26" s="397">
        <v>5600937.976311655</v>
      </c>
      <c r="X26" s="397">
        <f t="shared" si="3"/>
        <v>1344924.1936883451</v>
      </c>
      <c r="Y26" s="397"/>
      <c r="Z26" s="397"/>
    </row>
    <row r="27" spans="1:26" ht="12.75">
      <c r="A27" s="365"/>
      <c r="B27" s="369"/>
      <c r="C27" s="389" t="s">
        <v>353</v>
      </c>
      <c r="D27" s="373"/>
      <c r="E27" s="373"/>
      <c r="F27" s="373">
        <v>9900839.1</v>
      </c>
      <c r="G27" s="373">
        <v>34200</v>
      </c>
      <c r="H27" s="398">
        <f>SUM(D27:G27)</f>
        <v>9935039.1</v>
      </c>
      <c r="I27" s="391">
        <v>0</v>
      </c>
      <c r="J27" s="392" t="str">
        <f>+C27</f>
        <v>Wild Horse &amp; Land Lease</v>
      </c>
      <c r="K27" s="393">
        <f t="shared" si="1"/>
        <v>9935039.1</v>
      </c>
      <c r="L27" s="394"/>
      <c r="M27" s="394"/>
      <c r="N27" s="394"/>
      <c r="O27" s="394"/>
      <c r="P27" s="394"/>
      <c r="Q27" s="394">
        <f>H44</f>
        <v>1286457</v>
      </c>
      <c r="R27" s="394">
        <f>H47</f>
        <v>264123</v>
      </c>
      <c r="S27" s="394"/>
      <c r="T27" s="394"/>
      <c r="U27" s="373">
        <f t="shared" si="5"/>
        <v>1550580</v>
      </c>
      <c r="V27" s="395">
        <f t="shared" si="2"/>
        <v>11485619.1</v>
      </c>
      <c r="W27" s="397">
        <v>10492918.287386894</v>
      </c>
      <c r="X27" s="397">
        <f t="shared" si="3"/>
        <v>992700.8126131054</v>
      </c>
      <c r="Y27" s="397"/>
      <c r="Z27" s="397"/>
    </row>
    <row r="28" spans="1:26" ht="12.75">
      <c r="A28" s="365"/>
      <c r="B28" s="369"/>
      <c r="C28" s="389" t="s">
        <v>354</v>
      </c>
      <c r="D28" s="373"/>
      <c r="E28" s="373"/>
      <c r="F28" s="373">
        <v>1499393.48</v>
      </c>
      <c r="G28" s="373"/>
      <c r="H28" s="398">
        <f t="shared" si="4"/>
        <v>1499393.48</v>
      </c>
      <c r="I28" s="391">
        <v>0</v>
      </c>
      <c r="J28" s="392" t="str">
        <f>+C28</f>
        <v>Whitehorse Expansion</v>
      </c>
      <c r="K28" s="393">
        <f t="shared" si="1"/>
        <v>1499393.48</v>
      </c>
      <c r="L28" s="394"/>
      <c r="M28" s="394"/>
      <c r="N28" s="394"/>
      <c r="O28" s="394"/>
      <c r="P28" s="394"/>
      <c r="Q28" s="400">
        <f>H45</f>
        <v>26797</v>
      </c>
      <c r="R28" s="394">
        <f>H48</f>
        <v>51326</v>
      </c>
      <c r="S28" s="394"/>
      <c r="T28" s="394"/>
      <c r="U28" s="373">
        <f t="shared" si="5"/>
        <v>78123</v>
      </c>
      <c r="V28" s="395">
        <f t="shared" si="2"/>
        <v>1577516.48</v>
      </c>
      <c r="W28" s="397">
        <v>1951840.7707480057</v>
      </c>
      <c r="X28" s="397">
        <f t="shared" si="3"/>
        <v>-374324.29074800573</v>
      </c>
      <c r="Y28" s="397"/>
      <c r="Z28" s="397"/>
    </row>
    <row r="29" spans="1:26" ht="12.75">
      <c r="A29" s="365"/>
      <c r="B29" s="369"/>
      <c r="C29" s="389" t="s">
        <v>295</v>
      </c>
      <c r="D29" s="373"/>
      <c r="E29" s="373"/>
      <c r="F29" s="373"/>
      <c r="G29" s="373"/>
      <c r="H29" s="398">
        <f t="shared" si="4"/>
        <v>0</v>
      </c>
      <c r="I29" s="391">
        <v>0</v>
      </c>
      <c r="J29" s="392" t="str">
        <f>+C29</f>
        <v>Lower Snake River</v>
      </c>
      <c r="K29" s="393">
        <f t="shared" si="1"/>
        <v>0</v>
      </c>
      <c r="L29" s="394"/>
      <c r="M29" s="394"/>
      <c r="N29" s="394"/>
      <c r="O29" s="394"/>
      <c r="P29" s="394"/>
      <c r="Q29" s="400"/>
      <c r="R29" s="394"/>
      <c r="S29" s="394">
        <f>H50</f>
        <v>10891023</v>
      </c>
      <c r="T29" s="394"/>
      <c r="U29" s="373">
        <f t="shared" si="5"/>
        <v>10891023</v>
      </c>
      <c r="V29" s="395">
        <f t="shared" si="2"/>
        <v>10891023</v>
      </c>
      <c r="W29" s="397"/>
      <c r="X29" s="397">
        <f t="shared" si="3"/>
        <v>10891023</v>
      </c>
      <c r="Y29" s="397"/>
      <c r="Z29" s="397"/>
    </row>
    <row r="30" spans="1:25" ht="12.75">
      <c r="A30" s="365"/>
      <c r="B30" s="369"/>
      <c r="C30" s="389" t="s">
        <v>355</v>
      </c>
      <c r="D30" s="373"/>
      <c r="E30" s="373"/>
      <c r="F30" s="373"/>
      <c r="G30" s="373">
        <v>1698447.94</v>
      </c>
      <c r="H30" s="398">
        <f t="shared" si="4"/>
        <v>1698447.94</v>
      </c>
      <c r="I30" s="391">
        <v>0</v>
      </c>
      <c r="J30" s="392" t="str">
        <f>+C30</f>
        <v>Sys Control &amp; Dispatch</v>
      </c>
      <c r="K30" s="393">
        <f t="shared" si="1"/>
        <v>1698447.94</v>
      </c>
      <c r="L30" s="401"/>
      <c r="M30" s="402"/>
      <c r="N30" s="402"/>
      <c r="O30" s="402"/>
      <c r="P30" s="402"/>
      <c r="Q30" s="402"/>
      <c r="R30" s="402"/>
      <c r="S30" s="402"/>
      <c r="T30" s="402"/>
      <c r="U30" s="403">
        <f t="shared" si="5"/>
        <v>0</v>
      </c>
      <c r="V30" s="404">
        <f t="shared" si="2"/>
        <v>1698447.94</v>
      </c>
      <c r="W30" s="397">
        <v>1408276.46</v>
      </c>
      <c r="X30" s="397">
        <f t="shared" si="3"/>
        <v>290171.48</v>
      </c>
      <c r="Y30" s="397"/>
    </row>
    <row r="31" spans="1:24" s="413" customFormat="1" ht="12.75">
      <c r="A31" s="405"/>
      <c r="B31" s="368"/>
      <c r="C31" s="406" t="s">
        <v>356</v>
      </c>
      <c r="D31" s="407">
        <f>SUM(D6:D30)</f>
        <v>37243601</v>
      </c>
      <c r="E31" s="407">
        <f>SUM(E6:E30)</f>
        <v>20509395.03</v>
      </c>
      <c r="F31" s="407">
        <f>SUM(F6:F30)</f>
        <v>49738861.2</v>
      </c>
      <c r="G31" s="407">
        <f>SUM(G6:G30)</f>
        <v>1766847.94</v>
      </c>
      <c r="H31" s="408">
        <f>SUM(H6:H30)</f>
        <v>109258705.17</v>
      </c>
      <c r="I31" s="391">
        <v>0</v>
      </c>
      <c r="J31" s="409" t="str">
        <f>+C31</f>
        <v>TY 01/10 - 12/10</v>
      </c>
      <c r="K31" s="410">
        <f aca="true" t="shared" si="6" ref="K31:X31">SUM(K6:K30)</f>
        <v>109258705.17</v>
      </c>
      <c r="L31" s="403">
        <f t="shared" si="6"/>
        <v>14583010.082640348</v>
      </c>
      <c r="M31" s="403">
        <f t="shared" si="6"/>
        <v>-1359065</v>
      </c>
      <c r="N31" s="403">
        <f t="shared" si="6"/>
        <v>64914</v>
      </c>
      <c r="O31" s="403">
        <f t="shared" si="6"/>
        <v>646334.2599999998</v>
      </c>
      <c r="P31" s="403">
        <f t="shared" si="6"/>
        <v>1764154</v>
      </c>
      <c r="Q31" s="403">
        <f t="shared" si="6"/>
        <v>1313254</v>
      </c>
      <c r="R31" s="403">
        <f t="shared" si="6"/>
        <v>444046</v>
      </c>
      <c r="S31" s="403">
        <f t="shared" si="6"/>
        <v>10891023</v>
      </c>
      <c r="T31" s="403">
        <f t="shared" si="6"/>
        <v>0</v>
      </c>
      <c r="U31" s="403">
        <f t="shared" si="6"/>
        <v>28347670.342640348</v>
      </c>
      <c r="V31" s="411">
        <f t="shared" si="6"/>
        <v>137606375.51264036</v>
      </c>
      <c r="W31" s="412">
        <f t="shared" si="6"/>
        <v>112196810.28301026</v>
      </c>
      <c r="X31" s="412">
        <f t="shared" si="6"/>
        <v>25409565.229630083</v>
      </c>
    </row>
    <row r="32" spans="1:24" s="425" customFormat="1" ht="12.75">
      <c r="A32" s="414"/>
      <c r="B32" s="415"/>
      <c r="C32" s="415"/>
      <c r="D32" s="415"/>
      <c r="E32" s="415"/>
      <c r="F32" s="415"/>
      <c r="G32" s="416" t="s">
        <v>357</v>
      </c>
      <c r="H32" s="417">
        <v>0</v>
      </c>
      <c r="I32" s="418"/>
      <c r="J32" s="419"/>
      <c r="K32" s="420">
        <f>H31-K31</f>
        <v>0</v>
      </c>
      <c r="L32" s="421"/>
      <c r="M32" s="421"/>
      <c r="N32" s="422"/>
      <c r="O32" s="422"/>
      <c r="P32" s="422"/>
      <c r="Q32" s="422"/>
      <c r="R32" s="422"/>
      <c r="S32" s="422"/>
      <c r="T32" s="422"/>
      <c r="U32" s="422">
        <f>+H52-U31</f>
        <v>0</v>
      </c>
      <c r="V32" s="423">
        <f>SUM(K32:T32)</f>
        <v>0</v>
      </c>
      <c r="W32" s="364"/>
      <c r="X32" s="424">
        <v>0</v>
      </c>
    </row>
    <row r="33" spans="1:22" ht="12.75">
      <c r="A33" s="365"/>
      <c r="B33" s="369"/>
      <c r="C33" s="369"/>
      <c r="D33" s="369"/>
      <c r="E33" s="369"/>
      <c r="F33" s="369"/>
      <c r="G33" s="426"/>
      <c r="H33" s="427"/>
      <c r="I33" s="428"/>
      <c r="J33" s="429"/>
      <c r="K33" s="430"/>
      <c r="L33" s="431" t="s">
        <v>304</v>
      </c>
      <c r="M33" s="431" t="s">
        <v>358</v>
      </c>
      <c r="N33" s="431" t="s">
        <v>359</v>
      </c>
      <c r="O33" s="431" t="s">
        <v>299</v>
      </c>
      <c r="P33" s="431" t="s">
        <v>360</v>
      </c>
      <c r="Q33" s="431" t="s">
        <v>361</v>
      </c>
      <c r="R33" s="431" t="s">
        <v>308</v>
      </c>
      <c r="S33" s="431" t="s">
        <v>295</v>
      </c>
      <c r="T33" s="431" t="s">
        <v>296</v>
      </c>
      <c r="U33" s="432"/>
      <c r="V33" s="433"/>
    </row>
    <row r="34" spans="1:22" ht="5.25" customHeight="1">
      <c r="A34" s="365"/>
      <c r="B34" s="377"/>
      <c r="C34" s="369"/>
      <c r="D34" s="373"/>
      <c r="E34" s="373"/>
      <c r="F34" s="373"/>
      <c r="G34" s="368"/>
      <c r="H34" s="434"/>
      <c r="I34" s="435"/>
      <c r="J34" s="436"/>
      <c r="U34" s="437"/>
      <c r="V34" s="438"/>
    </row>
    <row r="35" spans="1:22" ht="12.75">
      <c r="A35" s="365"/>
      <c r="B35" s="369"/>
      <c r="C35" s="384" t="s">
        <v>362</v>
      </c>
      <c r="D35" s="368"/>
      <c r="E35" s="369"/>
      <c r="F35" s="369"/>
      <c r="G35" s="369"/>
      <c r="H35" s="376"/>
      <c r="I35" s="435"/>
      <c r="U35" s="439"/>
      <c r="V35" s="436"/>
    </row>
    <row r="36" spans="1:22" ht="12.75">
      <c r="A36" s="365">
        <v>1</v>
      </c>
      <c r="B36" s="369"/>
      <c r="C36" s="440" t="s">
        <v>363</v>
      </c>
      <c r="D36" s="441">
        <v>-30182015.119999997</v>
      </c>
      <c r="E36" s="441"/>
      <c r="F36" s="441"/>
      <c r="G36" s="441"/>
      <c r="H36" s="390">
        <f aca="true" t="shared" si="7" ref="H36:H50">SUM(D36:G36)</f>
        <v>-30182015.119999997</v>
      </c>
      <c r="I36" s="435"/>
      <c r="J36" s="442"/>
      <c r="K36" s="443"/>
      <c r="O36" s="437"/>
      <c r="U36" s="439"/>
      <c r="V36" s="436"/>
    </row>
    <row r="37" spans="1:22" ht="12.75">
      <c r="A37" s="365">
        <v>2</v>
      </c>
      <c r="B37" s="369"/>
      <c r="C37" s="440" t="s">
        <v>364</v>
      </c>
      <c r="D37" s="441">
        <v>2083590</v>
      </c>
      <c r="E37" s="441"/>
      <c r="F37" s="441"/>
      <c r="G37" s="441"/>
      <c r="H37" s="398">
        <f t="shared" si="7"/>
        <v>2083590</v>
      </c>
      <c r="I37" s="435"/>
      <c r="J37" s="442"/>
      <c r="K37" s="443"/>
      <c r="O37" s="437"/>
      <c r="U37" s="439"/>
      <c r="V37" s="436"/>
    </row>
    <row r="38" spans="1:22" ht="12.75">
      <c r="A38" s="365">
        <f aca="true" t="shared" si="8" ref="A38:A50">+A37+1</f>
        <v>3</v>
      </c>
      <c r="B38" s="369"/>
      <c r="C38" s="440" t="s">
        <v>365</v>
      </c>
      <c r="D38" s="441">
        <v>42681435.20264035</v>
      </c>
      <c r="E38" s="441"/>
      <c r="F38" s="441"/>
      <c r="G38" s="441"/>
      <c r="H38" s="398">
        <f t="shared" si="7"/>
        <v>42681435.20264035</v>
      </c>
      <c r="I38" s="435"/>
      <c r="J38" s="442"/>
      <c r="K38" s="443"/>
      <c r="O38" s="437"/>
      <c r="U38" s="439"/>
      <c r="V38" s="436"/>
    </row>
    <row r="39" spans="1:22" ht="12.75">
      <c r="A39" s="365">
        <f t="shared" si="8"/>
        <v>4</v>
      </c>
      <c r="B39" s="369"/>
      <c r="C39" s="444" t="s">
        <v>366</v>
      </c>
      <c r="D39" s="441"/>
      <c r="E39" s="441">
        <v>-1359065</v>
      </c>
      <c r="F39" s="441"/>
      <c r="G39" s="441"/>
      <c r="H39" s="398">
        <f t="shared" si="7"/>
        <v>-1359065</v>
      </c>
      <c r="I39" s="435"/>
      <c r="J39" s="442"/>
      <c r="K39" s="443"/>
      <c r="O39" s="437"/>
      <c r="U39" s="439"/>
      <c r="V39" s="436"/>
    </row>
    <row r="40" spans="1:22" ht="12.75">
      <c r="A40" s="365">
        <f t="shared" si="8"/>
        <v>5</v>
      </c>
      <c r="B40" s="369"/>
      <c r="C40" s="440" t="s">
        <v>367</v>
      </c>
      <c r="D40" s="441"/>
      <c r="E40" s="441">
        <v>64914</v>
      </c>
      <c r="F40" s="441"/>
      <c r="G40" s="441"/>
      <c r="H40" s="398">
        <f t="shared" si="7"/>
        <v>64914</v>
      </c>
      <c r="I40" s="435"/>
      <c r="J40" s="397"/>
      <c r="K40" s="443"/>
      <c r="O40" s="437"/>
      <c r="U40" s="439"/>
      <c r="V40" s="436"/>
    </row>
    <row r="41" spans="1:22" ht="12.75">
      <c r="A41" s="365">
        <f t="shared" si="8"/>
        <v>6</v>
      </c>
      <c r="B41" s="369"/>
      <c r="C41" s="440" t="s">
        <v>368</v>
      </c>
      <c r="D41" s="441">
        <v>-2171101.87</v>
      </c>
      <c r="E41" s="441"/>
      <c r="F41" s="441">
        <v>-1644586.8699999999</v>
      </c>
      <c r="G41" s="441"/>
      <c r="H41" s="398">
        <f t="shared" si="7"/>
        <v>-3815688.74</v>
      </c>
      <c r="I41" s="435"/>
      <c r="J41" s="445"/>
      <c r="K41" s="443"/>
      <c r="O41" s="437"/>
      <c r="U41" s="439"/>
      <c r="V41" s="436"/>
    </row>
    <row r="42" spans="1:22" ht="12.75">
      <c r="A42" s="365">
        <f t="shared" si="8"/>
        <v>7</v>
      </c>
      <c r="B42" s="369"/>
      <c r="C42" s="440" t="s">
        <v>369</v>
      </c>
      <c r="D42" s="441"/>
      <c r="E42" s="441"/>
      <c r="F42" s="441">
        <v>4462023</v>
      </c>
      <c r="G42" s="441"/>
      <c r="H42" s="398">
        <f t="shared" si="7"/>
        <v>4462023</v>
      </c>
      <c r="I42" s="446"/>
      <c r="K42" s="443"/>
      <c r="O42" s="437"/>
      <c r="U42" s="439"/>
      <c r="V42" s="436"/>
    </row>
    <row r="43" spans="1:11" ht="12.75">
      <c r="A43" s="365">
        <f t="shared" si="8"/>
        <v>8</v>
      </c>
      <c r="B43" s="369"/>
      <c r="C43" s="447" t="s">
        <v>370</v>
      </c>
      <c r="D43" s="448"/>
      <c r="E43" s="448"/>
      <c r="F43" s="449">
        <v>1764154</v>
      </c>
      <c r="G43" s="449"/>
      <c r="H43" s="398">
        <f t="shared" si="7"/>
        <v>1764154</v>
      </c>
      <c r="I43" s="368"/>
      <c r="J43" s="396"/>
      <c r="K43" s="443"/>
    </row>
    <row r="44" spans="1:11" ht="12.75">
      <c r="A44" s="365">
        <f t="shared" si="8"/>
        <v>9</v>
      </c>
      <c r="B44" s="369"/>
      <c r="C44" s="444" t="s">
        <v>371</v>
      </c>
      <c r="D44" s="441"/>
      <c r="E44" s="441"/>
      <c r="F44" s="441">
        <v>1286457</v>
      </c>
      <c r="G44" s="441"/>
      <c r="H44" s="398">
        <f t="shared" si="7"/>
        <v>1286457</v>
      </c>
      <c r="I44" s="368"/>
      <c r="J44" s="396"/>
      <c r="K44" s="443"/>
    </row>
    <row r="45" spans="1:11" ht="12.75">
      <c r="A45" s="365">
        <f t="shared" si="8"/>
        <v>10</v>
      </c>
      <c r="B45" s="369"/>
      <c r="C45" s="444" t="s">
        <v>372</v>
      </c>
      <c r="D45" s="441"/>
      <c r="E45" s="441"/>
      <c r="F45" s="441">
        <v>26797</v>
      </c>
      <c r="G45" s="441"/>
      <c r="H45" s="398">
        <f t="shared" si="7"/>
        <v>26797</v>
      </c>
      <c r="J45" s="396"/>
      <c r="K45" s="443"/>
    </row>
    <row r="46" spans="1:11" ht="12.75">
      <c r="A46" s="365">
        <f t="shared" si="8"/>
        <v>11</v>
      </c>
      <c r="B46" s="369"/>
      <c r="C46" s="444" t="s">
        <v>373</v>
      </c>
      <c r="D46" s="441"/>
      <c r="E46" s="441"/>
      <c r="F46" s="441">
        <v>128597</v>
      </c>
      <c r="G46" s="441"/>
      <c r="H46" s="398">
        <f t="shared" si="7"/>
        <v>128597</v>
      </c>
      <c r="I46" s="368"/>
      <c r="J46" s="396"/>
      <c r="K46" s="443"/>
    </row>
    <row r="47" spans="1:11" ht="12.75">
      <c r="A47" s="365">
        <f t="shared" si="8"/>
        <v>12</v>
      </c>
      <c r="B47" s="369"/>
      <c r="C47" s="444" t="s">
        <v>374</v>
      </c>
      <c r="D47" s="373"/>
      <c r="E47" s="373"/>
      <c r="F47" s="373">
        <v>264123</v>
      </c>
      <c r="G47" s="373"/>
      <c r="H47" s="398">
        <f t="shared" si="7"/>
        <v>264123</v>
      </c>
      <c r="I47" s="368"/>
      <c r="J47" s="396"/>
      <c r="K47" s="443"/>
    </row>
    <row r="48" spans="1:11" ht="12.75">
      <c r="A48" s="365">
        <f t="shared" si="8"/>
        <v>13</v>
      </c>
      <c r="B48" s="369"/>
      <c r="C48" s="444" t="s">
        <v>375</v>
      </c>
      <c r="D48" s="373"/>
      <c r="E48" s="373"/>
      <c r="F48" s="373">
        <v>51326</v>
      </c>
      <c r="G48" s="373"/>
      <c r="H48" s="398">
        <f t="shared" si="7"/>
        <v>51326</v>
      </c>
      <c r="I48" s="368"/>
      <c r="J48" s="396"/>
      <c r="K48" s="443"/>
    </row>
    <row r="49" spans="1:11" ht="12.75">
      <c r="A49" s="365">
        <f t="shared" si="8"/>
        <v>14</v>
      </c>
      <c r="B49" s="369"/>
      <c r="C49" s="444" t="s">
        <v>376</v>
      </c>
      <c r="D49" s="373"/>
      <c r="E49" s="373"/>
      <c r="F49" s="373">
        <v>0</v>
      </c>
      <c r="G49" s="373"/>
      <c r="H49" s="398">
        <f t="shared" si="7"/>
        <v>0</v>
      </c>
      <c r="I49" s="368"/>
      <c r="J49" s="396"/>
      <c r="K49" s="443"/>
    </row>
    <row r="50" spans="1:11" ht="12.75">
      <c r="A50" s="365">
        <f t="shared" si="8"/>
        <v>15</v>
      </c>
      <c r="B50" s="369"/>
      <c r="C50" s="440" t="s">
        <v>377</v>
      </c>
      <c r="D50" s="373"/>
      <c r="E50" s="373"/>
      <c r="F50" s="373">
        <v>10891023</v>
      </c>
      <c r="G50" s="373"/>
      <c r="H50" s="398">
        <f t="shared" si="7"/>
        <v>10891023</v>
      </c>
      <c r="I50" s="368"/>
      <c r="J50" s="396"/>
      <c r="K50" s="443"/>
    </row>
    <row r="51" spans="1:11" ht="12.75">
      <c r="A51" s="365"/>
      <c r="B51" s="369"/>
      <c r="C51" s="450"/>
      <c r="D51" s="373"/>
      <c r="E51" s="373"/>
      <c r="F51" s="373"/>
      <c r="G51" s="373"/>
      <c r="H51" s="451"/>
      <c r="I51" s="368"/>
      <c r="J51" s="396"/>
      <c r="K51" s="443"/>
    </row>
    <row r="52" spans="1:11" ht="12.75">
      <c r="A52" s="365"/>
      <c r="B52" s="369"/>
      <c r="C52" s="452" t="s">
        <v>378</v>
      </c>
      <c r="D52" s="453">
        <f>SUM(D36:D51)</f>
        <v>12411908.212640349</v>
      </c>
      <c r="E52" s="453">
        <f>SUM(E36:E51)</f>
        <v>-1294151</v>
      </c>
      <c r="F52" s="453">
        <f>SUM(F36:F51)</f>
        <v>17229913.13</v>
      </c>
      <c r="G52" s="453">
        <f>SUM(G36:G51)</f>
        <v>0</v>
      </c>
      <c r="H52" s="454">
        <f>SUM(H36:H51)</f>
        <v>28347670.342640348</v>
      </c>
      <c r="I52" s="435"/>
      <c r="J52" s="455"/>
      <c r="K52" s="443"/>
    </row>
    <row r="53" spans="1:10" ht="12.75">
      <c r="A53" s="365"/>
      <c r="B53" s="369"/>
      <c r="C53" s="452"/>
      <c r="D53" s="368"/>
      <c r="E53" s="368"/>
      <c r="F53" s="368"/>
      <c r="G53" s="368"/>
      <c r="H53" s="434"/>
      <c r="I53" s="435"/>
      <c r="J53" s="436"/>
    </row>
    <row r="54" spans="1:10" ht="12.75">
      <c r="A54" s="365"/>
      <c r="B54" s="369"/>
      <c r="C54" s="456" t="s">
        <v>379</v>
      </c>
      <c r="D54" s="457" t="s">
        <v>380</v>
      </c>
      <c r="E54" s="412"/>
      <c r="F54" s="412"/>
      <c r="G54" s="412"/>
      <c r="H54" s="458"/>
      <c r="I54" s="459"/>
      <c r="J54" s="368"/>
    </row>
    <row r="55" spans="1:10" ht="12.75">
      <c r="A55" s="365"/>
      <c r="B55" s="369"/>
      <c r="C55" s="409" t="str">
        <f aca="true" t="shared" si="9" ref="C55:H55">C31</f>
        <v>TY 01/10 - 12/10</v>
      </c>
      <c r="D55" s="368">
        <f t="shared" si="9"/>
        <v>37243601</v>
      </c>
      <c r="E55" s="368">
        <f t="shared" si="9"/>
        <v>20509395.03</v>
      </c>
      <c r="F55" s="368">
        <f t="shared" si="9"/>
        <v>49738861.2</v>
      </c>
      <c r="G55" s="368">
        <f t="shared" si="9"/>
        <v>1766847.94</v>
      </c>
      <c r="H55" s="460">
        <f t="shared" si="9"/>
        <v>109258705.17</v>
      </c>
      <c r="I55" s="461"/>
      <c r="J55" s="368"/>
    </row>
    <row r="56" spans="1:10" ht="12.75">
      <c r="A56" s="365"/>
      <c r="B56" s="369"/>
      <c r="C56" s="462" t="s">
        <v>378</v>
      </c>
      <c r="D56" s="373">
        <f>+D52</f>
        <v>12411908.212640349</v>
      </c>
      <c r="E56" s="373">
        <f>+E52</f>
        <v>-1294151</v>
      </c>
      <c r="F56" s="373">
        <f>+F52</f>
        <v>17229913.13</v>
      </c>
      <c r="G56" s="373">
        <f>+G52</f>
        <v>0</v>
      </c>
      <c r="H56" s="451">
        <f>+H52</f>
        <v>28347670.342640348</v>
      </c>
      <c r="I56" s="391"/>
      <c r="J56" s="373"/>
    </row>
    <row r="57" spans="1:10" ht="12.75">
      <c r="A57" s="365"/>
      <c r="B57" s="369"/>
      <c r="C57" s="463" t="s">
        <v>381</v>
      </c>
      <c r="D57" s="464">
        <f>D55+D56</f>
        <v>49655509.212640345</v>
      </c>
      <c r="E57" s="464">
        <f>E55+E56</f>
        <v>19215244.03</v>
      </c>
      <c r="F57" s="464">
        <f>F55+F56</f>
        <v>66968774.33</v>
      </c>
      <c r="G57" s="464">
        <f>G55+G56</f>
        <v>1766847.94</v>
      </c>
      <c r="H57" s="410">
        <f>H55+H56</f>
        <v>137606375.51264036</v>
      </c>
      <c r="I57" s="435"/>
      <c r="J57" s="436"/>
    </row>
    <row r="58" spans="1:21" s="369" customFormat="1" ht="9" customHeight="1">
      <c r="A58" s="465"/>
      <c r="B58" s="430"/>
      <c r="C58" s="466"/>
      <c r="D58" s="464"/>
      <c r="E58" s="464"/>
      <c r="F58" s="464"/>
      <c r="G58" s="464"/>
      <c r="H58" s="467"/>
      <c r="I58" s="435"/>
      <c r="J58" s="436"/>
      <c r="L58" s="373"/>
      <c r="M58" s="373"/>
      <c r="N58" s="373"/>
      <c r="O58" s="373"/>
      <c r="P58" s="373"/>
      <c r="Q58" s="373"/>
      <c r="R58" s="373"/>
      <c r="S58" s="373"/>
      <c r="T58" s="373"/>
      <c r="U58" s="373"/>
    </row>
    <row r="59" spans="2:10" ht="5.25" customHeight="1">
      <c r="B59" s="369"/>
      <c r="C59" s="450"/>
      <c r="D59" s="368"/>
      <c r="E59" s="369"/>
      <c r="F59" s="369"/>
      <c r="G59" s="369"/>
      <c r="H59" s="369"/>
      <c r="I59" s="435"/>
      <c r="J59" s="369"/>
    </row>
    <row r="60" spans="2:10" ht="5.25" customHeight="1">
      <c r="B60" s="369"/>
      <c r="C60" s="450"/>
      <c r="D60" s="368"/>
      <c r="E60" s="369"/>
      <c r="F60" s="369"/>
      <c r="G60" s="369"/>
      <c r="H60" s="369"/>
      <c r="I60" s="435"/>
      <c r="J60" s="468"/>
    </row>
    <row r="61" spans="2:10" ht="12.75">
      <c r="B61" s="369"/>
      <c r="C61" s="369"/>
      <c r="D61" s="368"/>
      <c r="E61" s="369"/>
      <c r="F61" s="369"/>
      <c r="G61" s="389" t="s">
        <v>382</v>
      </c>
      <c r="H61" s="468">
        <v>137606374</v>
      </c>
      <c r="I61" s="469"/>
      <c r="J61" s="468"/>
    </row>
    <row r="62" spans="7:8" ht="12.75">
      <c r="G62" s="470" t="s">
        <v>383</v>
      </c>
      <c r="H62" s="443">
        <f>+H61-H57</f>
        <v>-1.512640357017517</v>
      </c>
    </row>
  </sheetData>
  <sheetProtection/>
  <mergeCells count="1">
    <mergeCell ref="L4:T4"/>
  </mergeCells>
  <printOptions gridLines="1"/>
  <pageMargins left="0.17" right="0.17" top="0.85" bottom="0.38" header="0.5" footer="0.18"/>
  <pageSetup fitToWidth="2" horizontalDpi="600" verticalDpi="600" orientation="landscape" scale="36" r:id="rId1"/>
  <headerFooter alignWithMargins="0">
    <oddFooter>&amp;L&amp;F&amp;C&amp;A
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PageLayoutView="0" workbookViewId="0" topLeftCell="A4">
      <selection activeCell="C20" sqref="C20"/>
    </sheetView>
  </sheetViews>
  <sheetFormatPr defaultColWidth="9.140625" defaultRowHeight="12.75"/>
  <cols>
    <col min="1" max="1" width="10.140625" style="472" customWidth="1"/>
    <col min="2" max="2" width="6.28125" style="472" customWidth="1"/>
    <col min="3" max="3" width="7.8515625" style="472" customWidth="1"/>
    <col min="4" max="4" width="8.57421875" style="472" customWidth="1"/>
    <col min="5" max="5" width="7.00390625" style="472" bestFit="1" customWidth="1"/>
    <col min="6" max="6" width="8.421875" style="472" customWidth="1"/>
    <col min="7" max="7" width="8.7109375" style="472" customWidth="1"/>
    <col min="8" max="8" width="7.140625" style="472" customWidth="1"/>
    <col min="9" max="9" width="9.28125" style="472" customWidth="1"/>
    <col min="10" max="10" width="8.8515625" style="472" customWidth="1"/>
    <col min="11" max="11" width="8.28125" style="472" customWidth="1"/>
    <col min="12" max="13" width="7.00390625" style="472" bestFit="1" customWidth="1"/>
    <col min="14" max="14" width="7.57421875" style="472" customWidth="1"/>
    <col min="15" max="15" width="8.421875" style="472" customWidth="1"/>
    <col min="16" max="16" width="7.00390625" style="472" bestFit="1" customWidth="1"/>
    <col min="17" max="17" width="11.00390625" style="472" customWidth="1"/>
    <col min="18" max="16384" width="9.140625" style="472" customWidth="1"/>
  </cols>
  <sheetData>
    <row r="1" spans="1:17" ht="12.75">
      <c r="A1" s="471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</row>
    <row r="2" spans="1:17" ht="25.5" customHeight="1">
      <c r="A2" s="471"/>
      <c r="B2" s="471"/>
      <c r="C2" s="471"/>
      <c r="D2" s="471"/>
      <c r="E2" s="571" t="s">
        <v>394</v>
      </c>
      <c r="F2" s="568"/>
      <c r="G2" s="568"/>
      <c r="H2" s="568"/>
      <c r="I2" s="568"/>
      <c r="J2" s="568"/>
      <c r="K2" s="572"/>
      <c r="L2" s="484">
        <v>40513</v>
      </c>
      <c r="M2" s="485"/>
      <c r="N2" s="471"/>
      <c r="O2" s="471"/>
      <c r="P2" s="471"/>
      <c r="Q2" s="471"/>
    </row>
    <row r="3" spans="1:17" ht="12.75">
      <c r="A3" s="471"/>
      <c r="B3" s="471"/>
      <c r="C3" s="471"/>
      <c r="D3" s="471"/>
      <c r="E3" s="471"/>
      <c r="F3" s="568"/>
      <c r="G3" s="568"/>
      <c r="H3" s="568"/>
      <c r="I3" s="568"/>
      <c r="J3" s="568"/>
      <c r="K3" s="568"/>
      <c r="L3" s="568"/>
      <c r="M3" s="471"/>
      <c r="N3" s="471"/>
      <c r="O3" s="471"/>
      <c r="P3" s="471"/>
      <c r="Q3" s="471"/>
    </row>
    <row r="4" spans="1:17" ht="12.75">
      <c r="A4" s="474" t="s">
        <v>395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</row>
    <row r="5" spans="1:17" ht="25.5" customHeight="1">
      <c r="A5" s="569" t="s">
        <v>396</v>
      </c>
      <c r="B5" s="570"/>
      <c r="C5" s="471"/>
      <c r="D5" s="471"/>
      <c r="E5" s="471"/>
      <c r="F5" s="568"/>
      <c r="G5" s="568"/>
      <c r="H5" s="568"/>
      <c r="I5" s="568"/>
      <c r="J5" s="568"/>
      <c r="K5" s="568"/>
      <c r="L5" s="568"/>
      <c r="M5" s="471"/>
      <c r="N5" s="471"/>
      <c r="O5" s="471"/>
      <c r="P5" s="471"/>
      <c r="Q5" s="471"/>
    </row>
    <row r="6" spans="1:17" ht="12.75" customHeight="1">
      <c r="A6" s="471"/>
      <c r="B6" s="471"/>
      <c r="C6" s="471"/>
      <c r="D6" s="571" t="s">
        <v>397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471"/>
    </row>
    <row r="7" spans="1:17" ht="12.75" customHeight="1">
      <c r="A7" s="569" t="s">
        <v>398</v>
      </c>
      <c r="B7" s="570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</row>
    <row r="8" spans="1:17" ht="25.5" customHeight="1">
      <c r="A8" s="569" t="s">
        <v>399</v>
      </c>
      <c r="B8" s="573"/>
      <c r="C8" s="570"/>
      <c r="D8" s="473">
        <v>40148</v>
      </c>
      <c r="E8" s="473">
        <v>40179</v>
      </c>
      <c r="F8" s="475">
        <v>40210</v>
      </c>
      <c r="G8" s="475">
        <v>40238</v>
      </c>
      <c r="H8" s="475">
        <v>40269</v>
      </c>
      <c r="I8" s="475">
        <v>40299</v>
      </c>
      <c r="J8" s="475">
        <v>40330</v>
      </c>
      <c r="K8" s="475">
        <v>40360</v>
      </c>
      <c r="L8" s="473">
        <v>40391</v>
      </c>
      <c r="M8" s="473">
        <v>40422</v>
      </c>
      <c r="N8" s="475">
        <v>40452</v>
      </c>
      <c r="O8" s="475">
        <v>40483</v>
      </c>
      <c r="P8" s="473">
        <v>40513</v>
      </c>
      <c r="Q8" s="476" t="s">
        <v>400</v>
      </c>
    </row>
    <row r="9" spans="1:17" ht="12.75" customHeight="1">
      <c r="A9" s="574" t="s">
        <v>104</v>
      </c>
      <c r="B9" s="575"/>
      <c r="C9" s="575"/>
      <c r="D9" s="576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</row>
    <row r="10" spans="1:17" ht="12.75" customHeight="1">
      <c r="A10" s="574" t="s">
        <v>207</v>
      </c>
      <c r="B10" s="575"/>
      <c r="C10" s="575"/>
      <c r="D10" s="575"/>
      <c r="E10" s="575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</row>
    <row r="11" spans="1:17" ht="12.75" customHeight="1">
      <c r="A11" s="574" t="s">
        <v>401</v>
      </c>
      <c r="B11" s="575"/>
      <c r="C11" s="575"/>
      <c r="D11" s="575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</row>
    <row r="12" spans="1:17" ht="12.75">
      <c r="A12" s="574" t="s">
        <v>402</v>
      </c>
      <c r="B12" s="575"/>
      <c r="C12" s="576"/>
      <c r="D12" s="477">
        <v>7355</v>
      </c>
      <c r="E12" s="477">
        <v>7357</v>
      </c>
      <c r="F12" s="480">
        <v>7357</v>
      </c>
      <c r="G12" s="480">
        <v>7357</v>
      </c>
      <c r="H12" s="480">
        <v>7366</v>
      </c>
      <c r="I12" s="480">
        <v>7396</v>
      </c>
      <c r="J12" s="480">
        <v>7396</v>
      </c>
      <c r="K12" s="480">
        <v>7398</v>
      </c>
      <c r="L12" s="477">
        <v>7417</v>
      </c>
      <c r="M12" s="477">
        <v>7417</v>
      </c>
      <c r="N12" s="480">
        <v>7417</v>
      </c>
      <c r="O12" s="480">
        <v>7417</v>
      </c>
      <c r="P12" s="477">
        <v>7417</v>
      </c>
      <c r="Q12" s="481">
        <v>7390065</v>
      </c>
    </row>
    <row r="13" spans="1:17" ht="12.75">
      <c r="A13" s="574" t="s">
        <v>403</v>
      </c>
      <c r="B13" s="575"/>
      <c r="C13" s="576"/>
      <c r="D13" s="477">
        <v>31201</v>
      </c>
      <c r="E13" s="477">
        <v>31201</v>
      </c>
      <c r="F13" s="480">
        <v>31201</v>
      </c>
      <c r="G13" s="480">
        <v>31201</v>
      </c>
      <c r="H13" s="480">
        <v>31201</v>
      </c>
      <c r="I13" s="480">
        <v>31201</v>
      </c>
      <c r="J13" s="480">
        <v>31201</v>
      </c>
      <c r="K13" s="480">
        <v>31201</v>
      </c>
      <c r="L13" s="477">
        <v>31201</v>
      </c>
      <c r="M13" s="477">
        <v>31201</v>
      </c>
      <c r="N13" s="480">
        <v>31201</v>
      </c>
      <c r="O13" s="480">
        <v>31201</v>
      </c>
      <c r="P13" s="477">
        <v>31201</v>
      </c>
      <c r="Q13" s="481">
        <v>31201182</v>
      </c>
    </row>
    <row r="14" spans="1:17" ht="12.75">
      <c r="A14" s="574" t="s">
        <v>404</v>
      </c>
      <c r="B14" s="575"/>
      <c r="C14" s="576"/>
      <c r="D14" s="477">
        <v>2541</v>
      </c>
      <c r="E14" s="477">
        <v>2543</v>
      </c>
      <c r="F14" s="480">
        <v>2543</v>
      </c>
      <c r="G14" s="480">
        <v>2543</v>
      </c>
      <c r="H14" s="480">
        <v>2557</v>
      </c>
      <c r="I14" s="480">
        <v>2587</v>
      </c>
      <c r="J14" s="480">
        <v>2587</v>
      </c>
      <c r="K14" s="480">
        <v>2589</v>
      </c>
      <c r="L14" s="477">
        <v>2608</v>
      </c>
      <c r="M14" s="477">
        <v>2608</v>
      </c>
      <c r="N14" s="480">
        <v>2608</v>
      </c>
      <c r="O14" s="480">
        <v>2608</v>
      </c>
      <c r="P14" s="477">
        <v>2608</v>
      </c>
      <c r="Q14" s="481">
        <v>2579925</v>
      </c>
    </row>
    <row r="15" spans="1:17" ht="12.75">
      <c r="A15" s="574" t="s">
        <v>405</v>
      </c>
      <c r="B15" s="575"/>
      <c r="C15" s="576"/>
      <c r="D15" s="477">
        <v>28527</v>
      </c>
      <c r="E15" s="477">
        <v>28546</v>
      </c>
      <c r="F15" s="480">
        <v>28546</v>
      </c>
      <c r="G15" s="480">
        <v>28546</v>
      </c>
      <c r="H15" s="480">
        <v>28554</v>
      </c>
      <c r="I15" s="480">
        <v>28560</v>
      </c>
      <c r="J15" s="480">
        <v>28560</v>
      </c>
      <c r="K15" s="480">
        <v>28562</v>
      </c>
      <c r="L15" s="477">
        <v>28575</v>
      </c>
      <c r="M15" s="477">
        <v>28575</v>
      </c>
      <c r="N15" s="480">
        <v>28575</v>
      </c>
      <c r="O15" s="480">
        <v>28575</v>
      </c>
      <c r="P15" s="477">
        <v>28575</v>
      </c>
      <c r="Q15" s="481">
        <v>28560518</v>
      </c>
    </row>
    <row r="16" spans="1:17" ht="12.75">
      <c r="A16" s="574" t="s">
        <v>406</v>
      </c>
      <c r="B16" s="575"/>
      <c r="C16" s="576"/>
      <c r="D16" s="477">
        <v>70515</v>
      </c>
      <c r="E16" s="477">
        <v>70515</v>
      </c>
      <c r="F16" s="480">
        <v>70515</v>
      </c>
      <c r="G16" s="480">
        <v>70515</v>
      </c>
      <c r="H16" s="480">
        <v>70515</v>
      </c>
      <c r="I16" s="480">
        <v>70515</v>
      </c>
      <c r="J16" s="480">
        <v>70515</v>
      </c>
      <c r="K16" s="480">
        <v>70515</v>
      </c>
      <c r="L16" s="477">
        <v>70515</v>
      </c>
      <c r="M16" s="477">
        <v>70515</v>
      </c>
      <c r="N16" s="480">
        <v>70515</v>
      </c>
      <c r="O16" s="480">
        <v>70515</v>
      </c>
      <c r="P16" s="477">
        <v>70515</v>
      </c>
      <c r="Q16" s="481">
        <v>70514806</v>
      </c>
    </row>
    <row r="17" spans="1:17" ht="12.75">
      <c r="A17" s="574" t="s">
        <v>407</v>
      </c>
      <c r="B17" s="575"/>
      <c r="C17" s="576"/>
      <c r="D17" s="477">
        <v>26721</v>
      </c>
      <c r="E17" s="477">
        <v>26740</v>
      </c>
      <c r="F17" s="480">
        <v>26740</v>
      </c>
      <c r="G17" s="480">
        <v>26740</v>
      </c>
      <c r="H17" s="480">
        <v>26748</v>
      </c>
      <c r="I17" s="480">
        <v>26754</v>
      </c>
      <c r="J17" s="480">
        <v>26754</v>
      </c>
      <c r="K17" s="480">
        <v>26756</v>
      </c>
      <c r="L17" s="477">
        <v>26769</v>
      </c>
      <c r="M17" s="477">
        <v>26769</v>
      </c>
      <c r="N17" s="480">
        <v>26769</v>
      </c>
      <c r="O17" s="480">
        <v>26769</v>
      </c>
      <c r="P17" s="477">
        <v>26769</v>
      </c>
      <c r="Q17" s="481">
        <v>26754610</v>
      </c>
    </row>
    <row r="18" spans="1:17" ht="12.75">
      <c r="A18" s="574" t="s">
        <v>408</v>
      </c>
      <c r="B18" s="575"/>
      <c r="C18" s="576"/>
      <c r="D18" s="477">
        <v>70162</v>
      </c>
      <c r="E18" s="477">
        <v>69618</v>
      </c>
      <c r="F18" s="480">
        <v>71888</v>
      </c>
      <c r="G18" s="480">
        <v>72283</v>
      </c>
      <c r="H18" s="480">
        <v>72252</v>
      </c>
      <c r="I18" s="480">
        <v>71681</v>
      </c>
      <c r="J18" s="480">
        <v>71650</v>
      </c>
      <c r="K18" s="480">
        <v>71409</v>
      </c>
      <c r="L18" s="477">
        <v>71091</v>
      </c>
      <c r="M18" s="477">
        <v>71262</v>
      </c>
      <c r="N18" s="480">
        <v>71729</v>
      </c>
      <c r="O18" s="480">
        <v>72795</v>
      </c>
      <c r="P18" s="477">
        <v>73551</v>
      </c>
      <c r="Q18" s="481">
        <v>71626270</v>
      </c>
    </row>
    <row r="19" spans="1:17" ht="12.75">
      <c r="A19" s="574" t="s">
        <v>409</v>
      </c>
      <c r="B19" s="575"/>
      <c r="C19" s="576"/>
      <c r="D19" s="477">
        <v>6209</v>
      </c>
      <c r="E19" s="477">
        <v>6209</v>
      </c>
      <c r="F19" s="480">
        <v>6209</v>
      </c>
      <c r="G19" s="480">
        <v>6209</v>
      </c>
      <c r="H19" s="480">
        <v>6209</v>
      </c>
      <c r="I19" s="480">
        <v>6209</v>
      </c>
      <c r="J19" s="480">
        <v>6209</v>
      </c>
      <c r="K19" s="480">
        <v>6209</v>
      </c>
      <c r="L19" s="477">
        <v>6209</v>
      </c>
      <c r="M19" s="477">
        <v>6209</v>
      </c>
      <c r="N19" s="480">
        <v>6209</v>
      </c>
      <c r="O19" s="480">
        <v>6209</v>
      </c>
      <c r="P19" s="477">
        <v>6209</v>
      </c>
      <c r="Q19" s="481">
        <v>6209456</v>
      </c>
    </row>
    <row r="20" spans="1:17" ht="12.75">
      <c r="A20" s="574" t="s">
        <v>410</v>
      </c>
      <c r="B20" s="575"/>
      <c r="C20" s="576"/>
      <c r="D20" s="477">
        <v>63084</v>
      </c>
      <c r="E20" s="477">
        <v>63581</v>
      </c>
      <c r="F20" s="480">
        <v>63581</v>
      </c>
      <c r="G20" s="480">
        <v>63581</v>
      </c>
      <c r="H20" s="480">
        <v>64671</v>
      </c>
      <c r="I20" s="480">
        <v>64792</v>
      </c>
      <c r="J20" s="480">
        <v>64784</v>
      </c>
      <c r="K20" s="480">
        <v>64849</v>
      </c>
      <c r="L20" s="477">
        <v>65040</v>
      </c>
      <c r="M20" s="477">
        <v>65040</v>
      </c>
      <c r="N20" s="480">
        <v>65040</v>
      </c>
      <c r="O20" s="480">
        <v>65040</v>
      </c>
      <c r="P20" s="477">
        <v>65040</v>
      </c>
      <c r="Q20" s="481">
        <v>64505013</v>
      </c>
    </row>
    <row r="21" spans="1:17" ht="12.75">
      <c r="A21" s="574" t="s">
        <v>411</v>
      </c>
      <c r="B21" s="575"/>
      <c r="C21" s="576"/>
      <c r="D21" s="477">
        <v>127151</v>
      </c>
      <c r="E21" s="477">
        <v>125981</v>
      </c>
      <c r="F21" s="480">
        <v>128098</v>
      </c>
      <c r="G21" s="480">
        <v>128107</v>
      </c>
      <c r="H21" s="480">
        <v>127403</v>
      </c>
      <c r="I21" s="480">
        <v>126580</v>
      </c>
      <c r="J21" s="480">
        <v>126764</v>
      </c>
      <c r="K21" s="480">
        <v>128253</v>
      </c>
      <c r="L21" s="477">
        <v>126756</v>
      </c>
      <c r="M21" s="477">
        <v>126970</v>
      </c>
      <c r="N21" s="480">
        <v>127294</v>
      </c>
      <c r="O21" s="480">
        <v>127600</v>
      </c>
      <c r="P21" s="477">
        <v>127916</v>
      </c>
      <c r="Q21" s="481">
        <v>127278293</v>
      </c>
    </row>
    <row r="22" spans="1:17" ht="12.75">
      <c r="A22" s="574" t="s">
        <v>412</v>
      </c>
      <c r="B22" s="575"/>
      <c r="C22" s="576"/>
      <c r="D22" s="477">
        <v>16957</v>
      </c>
      <c r="E22" s="477">
        <v>16957</v>
      </c>
      <c r="F22" s="480">
        <v>16957</v>
      </c>
      <c r="G22" s="480">
        <v>16957</v>
      </c>
      <c r="H22" s="480">
        <v>16957</v>
      </c>
      <c r="I22" s="480">
        <v>16957</v>
      </c>
      <c r="J22" s="480">
        <v>16957</v>
      </c>
      <c r="K22" s="480">
        <v>16957</v>
      </c>
      <c r="L22" s="477">
        <v>16957</v>
      </c>
      <c r="M22" s="477">
        <v>16957</v>
      </c>
      <c r="N22" s="480">
        <v>16957</v>
      </c>
      <c r="O22" s="480">
        <v>16957</v>
      </c>
      <c r="P22" s="477">
        <v>16957</v>
      </c>
      <c r="Q22" s="481">
        <v>16957167</v>
      </c>
    </row>
    <row r="23" spans="1:17" ht="12.75">
      <c r="A23" s="574" t="s">
        <v>413</v>
      </c>
      <c r="B23" s="575"/>
      <c r="C23" s="576"/>
      <c r="D23" s="477">
        <v>113239</v>
      </c>
      <c r="E23" s="477">
        <v>113416</v>
      </c>
      <c r="F23" s="480">
        <v>113416</v>
      </c>
      <c r="G23" s="480">
        <v>113416</v>
      </c>
      <c r="H23" s="480">
        <v>113828</v>
      </c>
      <c r="I23" s="480">
        <v>113874</v>
      </c>
      <c r="J23" s="480">
        <v>113947</v>
      </c>
      <c r="K23" s="480">
        <v>114040</v>
      </c>
      <c r="L23" s="477">
        <v>114141</v>
      </c>
      <c r="M23" s="477">
        <v>114141</v>
      </c>
      <c r="N23" s="480">
        <v>114141</v>
      </c>
      <c r="O23" s="480">
        <v>114141</v>
      </c>
      <c r="P23" s="477">
        <v>114141</v>
      </c>
      <c r="Q23" s="481">
        <v>113849136</v>
      </c>
    </row>
    <row r="24" spans="1:17" ht="12.75">
      <c r="A24" s="574" t="s">
        <v>414</v>
      </c>
      <c r="B24" s="575"/>
      <c r="C24" s="576"/>
      <c r="D24" s="477">
        <v>23973</v>
      </c>
      <c r="E24" s="477">
        <v>23977</v>
      </c>
      <c r="F24" s="480">
        <v>23977</v>
      </c>
      <c r="G24" s="480">
        <v>23977</v>
      </c>
      <c r="H24" s="480">
        <v>23983</v>
      </c>
      <c r="I24" s="480">
        <v>24256</v>
      </c>
      <c r="J24" s="480">
        <v>24218</v>
      </c>
      <c r="K24" s="480">
        <v>24399</v>
      </c>
      <c r="L24" s="477">
        <v>24407</v>
      </c>
      <c r="M24" s="477">
        <v>24407</v>
      </c>
      <c r="N24" s="480">
        <v>24407</v>
      </c>
      <c r="O24" s="480">
        <v>24407</v>
      </c>
      <c r="P24" s="477">
        <v>24407</v>
      </c>
      <c r="Q24" s="481">
        <v>24217324</v>
      </c>
    </row>
    <row r="25" spans="1:17" ht="12.75">
      <c r="A25" s="574" t="s">
        <v>415</v>
      </c>
      <c r="B25" s="575"/>
      <c r="C25" s="576"/>
      <c r="D25" s="477">
        <v>3821</v>
      </c>
      <c r="E25" s="477">
        <v>3821</v>
      </c>
      <c r="F25" s="480">
        <v>3821</v>
      </c>
      <c r="G25" s="480">
        <v>3821</v>
      </c>
      <c r="H25" s="480">
        <v>3821</v>
      </c>
      <c r="I25" s="480">
        <v>3821</v>
      </c>
      <c r="J25" s="480">
        <v>3821</v>
      </c>
      <c r="K25" s="480">
        <v>3821</v>
      </c>
      <c r="L25" s="477">
        <v>3821</v>
      </c>
      <c r="M25" s="477">
        <v>3821</v>
      </c>
      <c r="N25" s="480">
        <v>3821</v>
      </c>
      <c r="O25" s="480">
        <v>3821</v>
      </c>
      <c r="P25" s="477">
        <v>3821</v>
      </c>
      <c r="Q25" s="481">
        <v>3821272</v>
      </c>
    </row>
    <row r="26" spans="1:17" ht="12.75">
      <c r="A26" s="574" t="s">
        <v>416</v>
      </c>
      <c r="B26" s="575"/>
      <c r="C26" s="576"/>
      <c r="D26" s="477">
        <v>26787</v>
      </c>
      <c r="E26" s="477">
        <v>26787</v>
      </c>
      <c r="F26" s="480">
        <v>26787</v>
      </c>
      <c r="G26" s="480">
        <v>26787</v>
      </c>
      <c r="H26" s="480">
        <v>26787</v>
      </c>
      <c r="I26" s="480">
        <v>26911</v>
      </c>
      <c r="J26" s="480">
        <v>27755</v>
      </c>
      <c r="K26" s="480">
        <v>28267</v>
      </c>
      <c r="L26" s="477">
        <v>28439</v>
      </c>
      <c r="M26" s="477">
        <v>28439</v>
      </c>
      <c r="N26" s="480">
        <v>28439</v>
      </c>
      <c r="O26" s="480">
        <v>28439</v>
      </c>
      <c r="P26" s="477">
        <v>28439</v>
      </c>
      <c r="Q26" s="481">
        <v>27620914</v>
      </c>
    </row>
    <row r="27" spans="1:17" ht="12.75">
      <c r="A27" s="574" t="s">
        <v>417</v>
      </c>
      <c r="B27" s="575"/>
      <c r="C27" s="576"/>
      <c r="D27" s="477">
        <v>39395</v>
      </c>
      <c r="E27" s="477">
        <v>39486</v>
      </c>
      <c r="F27" s="480">
        <v>39486</v>
      </c>
      <c r="G27" s="480">
        <v>39486</v>
      </c>
      <c r="H27" s="480">
        <v>39486</v>
      </c>
      <c r="I27" s="480">
        <v>40306</v>
      </c>
      <c r="J27" s="480">
        <v>40282</v>
      </c>
      <c r="K27" s="480">
        <v>40297</v>
      </c>
      <c r="L27" s="477">
        <v>41704</v>
      </c>
      <c r="M27" s="477">
        <v>41704</v>
      </c>
      <c r="N27" s="480">
        <v>41704</v>
      </c>
      <c r="O27" s="480">
        <v>41704</v>
      </c>
      <c r="P27" s="477">
        <v>41704</v>
      </c>
      <c r="Q27" s="481">
        <v>40516395</v>
      </c>
    </row>
    <row r="28" spans="1:17" ht="12.75">
      <c r="A28" s="574" t="s">
        <v>418</v>
      </c>
      <c r="B28" s="575"/>
      <c r="C28" s="576"/>
      <c r="D28" s="477">
        <v>11</v>
      </c>
      <c r="E28" s="477">
        <v>11</v>
      </c>
      <c r="F28" s="480">
        <v>11</v>
      </c>
      <c r="G28" s="480">
        <v>11</v>
      </c>
      <c r="H28" s="480">
        <v>11</v>
      </c>
      <c r="I28" s="480">
        <v>11</v>
      </c>
      <c r="J28" s="480">
        <v>11</v>
      </c>
      <c r="K28" s="480">
        <v>11</v>
      </c>
      <c r="L28" s="477">
        <v>11</v>
      </c>
      <c r="M28" s="477">
        <v>11</v>
      </c>
      <c r="N28" s="480">
        <v>11</v>
      </c>
      <c r="O28" s="480">
        <v>11</v>
      </c>
      <c r="P28" s="477">
        <v>11</v>
      </c>
      <c r="Q28" s="481">
        <v>10515</v>
      </c>
    </row>
    <row r="29" spans="1:17" ht="12.75">
      <c r="A29" s="574" t="s">
        <v>419</v>
      </c>
      <c r="B29" s="575"/>
      <c r="C29" s="576"/>
      <c r="D29" s="477">
        <v>39588</v>
      </c>
      <c r="E29" s="477">
        <v>40426</v>
      </c>
      <c r="F29" s="480">
        <v>40426</v>
      </c>
      <c r="G29" s="480">
        <v>40426</v>
      </c>
      <c r="H29" s="480">
        <v>40864</v>
      </c>
      <c r="I29" s="480">
        <v>40811</v>
      </c>
      <c r="J29" s="480">
        <v>40812</v>
      </c>
      <c r="K29" s="480">
        <v>40825</v>
      </c>
      <c r="L29" s="477">
        <v>40825</v>
      </c>
      <c r="M29" s="477">
        <v>40825</v>
      </c>
      <c r="N29" s="480">
        <v>40825</v>
      </c>
      <c r="O29" s="480">
        <v>40825</v>
      </c>
      <c r="P29" s="477">
        <v>40825</v>
      </c>
      <c r="Q29" s="481">
        <v>40674578</v>
      </c>
    </row>
    <row r="30" spans="1:17" ht="12.75">
      <c r="A30" s="574" t="s">
        <v>420</v>
      </c>
      <c r="B30" s="575"/>
      <c r="C30" s="576"/>
      <c r="D30" s="477">
        <v>5895</v>
      </c>
      <c r="E30" s="477">
        <v>5895</v>
      </c>
      <c r="F30" s="480">
        <v>5895</v>
      </c>
      <c r="G30" s="480">
        <v>5895</v>
      </c>
      <c r="H30" s="480">
        <v>5911</v>
      </c>
      <c r="I30" s="480">
        <v>5911</v>
      </c>
      <c r="J30" s="480">
        <v>5911</v>
      </c>
      <c r="K30" s="480">
        <v>5912</v>
      </c>
      <c r="L30" s="477">
        <v>5912</v>
      </c>
      <c r="M30" s="477">
        <v>5912</v>
      </c>
      <c r="N30" s="480">
        <v>5912</v>
      </c>
      <c r="O30" s="480">
        <v>5912</v>
      </c>
      <c r="P30" s="477">
        <v>5912</v>
      </c>
      <c r="Q30" s="481">
        <v>5906906</v>
      </c>
    </row>
    <row r="31" spans="1:17" ht="12.75">
      <c r="A31" s="574" t="s">
        <v>421</v>
      </c>
      <c r="B31" s="575"/>
      <c r="C31" s="576"/>
      <c r="D31" s="477">
        <v>2333</v>
      </c>
      <c r="E31" s="477">
        <v>2333</v>
      </c>
      <c r="F31" s="480">
        <v>2333</v>
      </c>
      <c r="G31" s="480">
        <v>2333</v>
      </c>
      <c r="H31" s="480">
        <v>2333</v>
      </c>
      <c r="I31" s="480">
        <v>2333</v>
      </c>
      <c r="J31" s="480">
        <v>2333</v>
      </c>
      <c r="K31" s="480">
        <v>2333</v>
      </c>
      <c r="L31" s="477">
        <v>2333</v>
      </c>
      <c r="M31" s="477">
        <v>2333</v>
      </c>
      <c r="N31" s="480">
        <v>2333</v>
      </c>
      <c r="O31" s="480">
        <v>2333</v>
      </c>
      <c r="P31" s="477">
        <v>2333</v>
      </c>
      <c r="Q31" s="481">
        <v>2332703</v>
      </c>
    </row>
    <row r="32" spans="1:17" ht="12.75">
      <c r="A32" s="574" t="s">
        <v>422</v>
      </c>
      <c r="B32" s="575"/>
      <c r="C32" s="576"/>
      <c r="D32" s="477">
        <v>2869</v>
      </c>
      <c r="E32" s="477">
        <v>2869</v>
      </c>
      <c r="F32" s="480">
        <v>2869</v>
      </c>
      <c r="G32" s="480">
        <v>2869</v>
      </c>
      <c r="H32" s="480">
        <v>2885</v>
      </c>
      <c r="I32" s="480">
        <v>2885</v>
      </c>
      <c r="J32" s="480">
        <v>2885</v>
      </c>
      <c r="K32" s="480">
        <v>2885</v>
      </c>
      <c r="L32" s="477">
        <v>2886</v>
      </c>
      <c r="M32" s="477">
        <v>2886</v>
      </c>
      <c r="N32" s="480">
        <v>2886</v>
      </c>
      <c r="O32" s="480">
        <v>2886</v>
      </c>
      <c r="P32" s="477">
        <v>2886</v>
      </c>
      <c r="Q32" s="481">
        <v>2880593</v>
      </c>
    </row>
    <row r="33" spans="1:17" ht="12.75">
      <c r="A33" s="574" t="s">
        <v>423</v>
      </c>
      <c r="B33" s="575"/>
      <c r="C33" s="576"/>
      <c r="D33" s="477">
        <v>6358</v>
      </c>
      <c r="E33" s="477">
        <v>6358</v>
      </c>
      <c r="F33" s="480">
        <v>6358</v>
      </c>
      <c r="G33" s="480">
        <v>6358</v>
      </c>
      <c r="H33" s="480">
        <v>6358</v>
      </c>
      <c r="I33" s="480">
        <v>6358</v>
      </c>
      <c r="J33" s="480">
        <v>6358</v>
      </c>
      <c r="K33" s="480">
        <v>6383</v>
      </c>
      <c r="L33" s="477">
        <v>6383</v>
      </c>
      <c r="M33" s="477">
        <v>6383</v>
      </c>
      <c r="N33" s="480">
        <v>6383</v>
      </c>
      <c r="O33" s="480">
        <v>6383</v>
      </c>
      <c r="P33" s="477">
        <v>6383</v>
      </c>
      <c r="Q33" s="481">
        <v>6369547</v>
      </c>
    </row>
    <row r="34" spans="1:17" ht="12.75">
      <c r="A34" s="574" t="s">
        <v>424</v>
      </c>
      <c r="B34" s="575"/>
      <c r="C34" s="576"/>
      <c r="D34" s="477">
        <v>7645</v>
      </c>
      <c r="E34" s="477">
        <v>7645</v>
      </c>
      <c r="F34" s="480">
        <v>7645</v>
      </c>
      <c r="G34" s="480">
        <v>7645</v>
      </c>
      <c r="H34" s="480">
        <v>7645</v>
      </c>
      <c r="I34" s="480">
        <v>7645</v>
      </c>
      <c r="J34" s="480">
        <v>7645</v>
      </c>
      <c r="K34" s="480">
        <v>7645</v>
      </c>
      <c r="L34" s="477">
        <v>7645</v>
      </c>
      <c r="M34" s="477">
        <v>7645</v>
      </c>
      <c r="N34" s="480">
        <v>7645</v>
      </c>
      <c r="O34" s="480">
        <v>7645</v>
      </c>
      <c r="P34" s="477">
        <v>7645</v>
      </c>
      <c r="Q34" s="481">
        <v>7645315</v>
      </c>
    </row>
    <row r="35" spans="1:17" ht="12.75">
      <c r="A35" s="574" t="s">
        <v>425</v>
      </c>
      <c r="B35" s="575"/>
      <c r="C35" s="576"/>
      <c r="D35" s="477">
        <v>5660</v>
      </c>
      <c r="E35" s="477">
        <v>5660</v>
      </c>
      <c r="F35" s="480">
        <v>5660</v>
      </c>
      <c r="G35" s="480">
        <v>5660</v>
      </c>
      <c r="H35" s="480">
        <v>5660</v>
      </c>
      <c r="I35" s="480">
        <v>5660</v>
      </c>
      <c r="J35" s="480">
        <v>5660</v>
      </c>
      <c r="K35" s="480">
        <v>5660</v>
      </c>
      <c r="L35" s="477">
        <v>5660</v>
      </c>
      <c r="M35" s="477">
        <v>5660</v>
      </c>
      <c r="N35" s="480">
        <v>5660</v>
      </c>
      <c r="O35" s="480">
        <v>5660</v>
      </c>
      <c r="P35" s="477">
        <v>5660</v>
      </c>
      <c r="Q35" s="481">
        <v>5660408</v>
      </c>
    </row>
    <row r="36" spans="1:17" ht="12.75">
      <c r="A36" s="574" t="s">
        <v>426</v>
      </c>
      <c r="B36" s="575"/>
      <c r="C36" s="576"/>
      <c r="D36" s="477">
        <v>796</v>
      </c>
      <c r="E36" s="477">
        <v>802</v>
      </c>
      <c r="F36" s="480">
        <v>802</v>
      </c>
      <c r="G36" s="480">
        <v>802</v>
      </c>
      <c r="H36" s="480">
        <v>803</v>
      </c>
      <c r="I36" s="480">
        <v>807</v>
      </c>
      <c r="J36" s="480">
        <v>807</v>
      </c>
      <c r="K36" s="480">
        <v>807</v>
      </c>
      <c r="L36" s="477">
        <v>808</v>
      </c>
      <c r="M36" s="477">
        <v>808</v>
      </c>
      <c r="N36" s="480">
        <v>808</v>
      </c>
      <c r="O36" s="480">
        <v>808</v>
      </c>
      <c r="P36" s="477">
        <v>808</v>
      </c>
      <c r="Q36" s="481">
        <v>805101</v>
      </c>
    </row>
    <row r="37" spans="1:17" ht="12.75">
      <c r="A37" s="574" t="s">
        <v>427</v>
      </c>
      <c r="B37" s="575"/>
      <c r="C37" s="576"/>
      <c r="D37" s="477">
        <v>6248</v>
      </c>
      <c r="E37" s="477">
        <v>6248</v>
      </c>
      <c r="F37" s="480">
        <v>6248</v>
      </c>
      <c r="G37" s="480">
        <v>6248</v>
      </c>
      <c r="H37" s="480">
        <v>6248</v>
      </c>
      <c r="I37" s="480">
        <v>6248</v>
      </c>
      <c r="J37" s="480">
        <v>6248</v>
      </c>
      <c r="K37" s="480">
        <v>6248</v>
      </c>
      <c r="L37" s="477">
        <v>6248</v>
      </c>
      <c r="M37" s="477">
        <v>6248</v>
      </c>
      <c r="N37" s="480">
        <v>6248</v>
      </c>
      <c r="O37" s="480">
        <v>6248</v>
      </c>
      <c r="P37" s="477">
        <v>6248</v>
      </c>
      <c r="Q37" s="481">
        <v>6248428</v>
      </c>
    </row>
    <row r="38" spans="1:17" ht="12.75">
      <c r="A38" s="574" t="s">
        <v>428</v>
      </c>
      <c r="B38" s="575"/>
      <c r="C38" s="576"/>
      <c r="D38" s="477">
        <v>252</v>
      </c>
      <c r="E38" s="477">
        <v>252</v>
      </c>
      <c r="F38" s="480">
        <v>252</v>
      </c>
      <c r="G38" s="480">
        <v>252</v>
      </c>
      <c r="H38" s="480">
        <v>252</v>
      </c>
      <c r="I38" s="480">
        <v>252</v>
      </c>
      <c r="J38" s="480">
        <v>252</v>
      </c>
      <c r="K38" s="480">
        <v>252</v>
      </c>
      <c r="L38" s="477">
        <v>252</v>
      </c>
      <c r="M38" s="477">
        <v>252</v>
      </c>
      <c r="N38" s="480">
        <v>252</v>
      </c>
      <c r="O38" s="480">
        <v>252</v>
      </c>
      <c r="P38" s="477">
        <v>252</v>
      </c>
      <c r="Q38" s="481">
        <v>251534</v>
      </c>
    </row>
    <row r="39" spans="1:17" ht="12.75">
      <c r="A39" s="574" t="s">
        <v>429</v>
      </c>
      <c r="B39" s="575"/>
      <c r="C39" s="576"/>
      <c r="D39" s="477">
        <v>918</v>
      </c>
      <c r="E39" s="477">
        <v>924</v>
      </c>
      <c r="F39" s="480">
        <v>924</v>
      </c>
      <c r="G39" s="480">
        <v>924</v>
      </c>
      <c r="H39" s="480">
        <v>925</v>
      </c>
      <c r="I39" s="480">
        <v>929</v>
      </c>
      <c r="J39" s="480">
        <v>929</v>
      </c>
      <c r="K39" s="480">
        <v>929</v>
      </c>
      <c r="L39" s="477">
        <v>930</v>
      </c>
      <c r="M39" s="477">
        <v>930</v>
      </c>
      <c r="N39" s="480">
        <v>930</v>
      </c>
      <c r="O39" s="480">
        <v>930</v>
      </c>
      <c r="P39" s="477">
        <v>930</v>
      </c>
      <c r="Q39" s="481">
        <v>927101</v>
      </c>
    </row>
    <row r="40" spans="1:17" ht="12.75">
      <c r="A40" s="574" t="s">
        <v>430</v>
      </c>
      <c r="B40" s="575"/>
      <c r="C40" s="576"/>
      <c r="D40" s="477">
        <v>763</v>
      </c>
      <c r="E40" s="477">
        <v>767</v>
      </c>
      <c r="F40" s="480">
        <v>767</v>
      </c>
      <c r="G40" s="480">
        <v>767</v>
      </c>
      <c r="H40" s="480">
        <v>767</v>
      </c>
      <c r="I40" s="480">
        <v>770</v>
      </c>
      <c r="J40" s="480">
        <v>770</v>
      </c>
      <c r="K40" s="480">
        <v>770</v>
      </c>
      <c r="L40" s="477">
        <v>770</v>
      </c>
      <c r="M40" s="477">
        <v>770</v>
      </c>
      <c r="N40" s="480">
        <v>770</v>
      </c>
      <c r="O40" s="480">
        <v>770</v>
      </c>
      <c r="P40" s="477">
        <v>770</v>
      </c>
      <c r="Q40" s="481">
        <v>768745</v>
      </c>
    </row>
    <row r="41" spans="1:17" ht="12.75">
      <c r="A41" s="574" t="s">
        <v>431</v>
      </c>
      <c r="B41" s="575"/>
      <c r="C41" s="576"/>
      <c r="D41" s="477">
        <v>4503</v>
      </c>
      <c r="E41" s="477">
        <v>4503</v>
      </c>
      <c r="F41" s="480">
        <v>4503</v>
      </c>
      <c r="G41" s="480">
        <v>4503</v>
      </c>
      <c r="H41" s="480">
        <v>4503</v>
      </c>
      <c r="I41" s="480">
        <v>4503</v>
      </c>
      <c r="J41" s="480">
        <v>4503</v>
      </c>
      <c r="K41" s="480">
        <v>4503</v>
      </c>
      <c r="L41" s="477">
        <v>4503</v>
      </c>
      <c r="M41" s="477">
        <v>4503</v>
      </c>
      <c r="N41" s="480">
        <v>4503</v>
      </c>
      <c r="O41" s="480">
        <v>4503</v>
      </c>
      <c r="P41" s="477">
        <v>4503</v>
      </c>
      <c r="Q41" s="481">
        <v>4503330</v>
      </c>
    </row>
    <row r="42" spans="1:17" ht="12.75" customHeight="1">
      <c r="A42" s="574" t="s">
        <v>432</v>
      </c>
      <c r="B42" s="575"/>
      <c r="C42" s="576"/>
      <c r="D42" s="477">
        <v>891</v>
      </c>
      <c r="E42" s="477">
        <v>894</v>
      </c>
      <c r="F42" s="480">
        <v>894</v>
      </c>
      <c r="G42" s="480">
        <v>894</v>
      </c>
      <c r="H42" s="480">
        <v>895</v>
      </c>
      <c r="I42" s="480">
        <v>897</v>
      </c>
      <c r="J42" s="480">
        <v>897</v>
      </c>
      <c r="K42" s="480">
        <v>898</v>
      </c>
      <c r="L42" s="477">
        <v>898</v>
      </c>
      <c r="M42" s="477">
        <v>898</v>
      </c>
      <c r="N42" s="480">
        <v>898</v>
      </c>
      <c r="O42" s="480">
        <v>898</v>
      </c>
      <c r="P42" s="477">
        <v>898</v>
      </c>
      <c r="Q42" s="481">
        <v>896213</v>
      </c>
    </row>
    <row r="43" spans="1:17" ht="12.75">
      <c r="A43" s="471"/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</row>
    <row r="44" spans="1:17" ht="25.5" customHeight="1">
      <c r="A44" s="471"/>
      <c r="B44" s="577" t="s">
        <v>433</v>
      </c>
      <c r="C44" s="578"/>
      <c r="D44" s="477">
        <v>742368</v>
      </c>
      <c r="E44" s="477">
        <v>742322</v>
      </c>
      <c r="F44" s="480">
        <v>746709</v>
      </c>
      <c r="G44" s="480">
        <v>747113</v>
      </c>
      <c r="H44" s="480">
        <v>748398</v>
      </c>
      <c r="I44" s="480">
        <v>748420</v>
      </c>
      <c r="J44" s="480">
        <v>749421</v>
      </c>
      <c r="K44" s="480">
        <v>751583</v>
      </c>
      <c r="L44" s="477">
        <v>751714</v>
      </c>
      <c r="M44" s="477">
        <v>752099</v>
      </c>
      <c r="N44" s="480">
        <v>752890</v>
      </c>
      <c r="O44" s="480">
        <v>754262</v>
      </c>
      <c r="P44" s="477">
        <v>755334</v>
      </c>
      <c r="Q44" s="481">
        <v>749483363</v>
      </c>
    </row>
    <row r="45" spans="1:17" ht="12.75">
      <c r="A45" s="471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</row>
    <row r="46" spans="1:17" ht="25.5" customHeight="1">
      <c r="A46" s="471"/>
      <c r="B46" s="577" t="s">
        <v>434</v>
      </c>
      <c r="C46" s="578"/>
      <c r="D46" s="477">
        <v>742368</v>
      </c>
      <c r="E46" s="477">
        <v>742322</v>
      </c>
      <c r="F46" s="480">
        <v>746709</v>
      </c>
      <c r="G46" s="480">
        <v>747113</v>
      </c>
      <c r="H46" s="480">
        <v>748398</v>
      </c>
      <c r="I46" s="480">
        <v>748420</v>
      </c>
      <c r="J46" s="480">
        <v>749421</v>
      </c>
      <c r="K46" s="480">
        <v>751583</v>
      </c>
      <c r="L46" s="477">
        <v>751714</v>
      </c>
      <c r="M46" s="477">
        <v>752099</v>
      </c>
      <c r="N46" s="480">
        <v>752890</v>
      </c>
      <c r="O46" s="480">
        <v>754262</v>
      </c>
      <c r="P46" s="477">
        <v>755334</v>
      </c>
      <c r="Q46" s="481">
        <v>749483363</v>
      </c>
    </row>
    <row r="47" spans="1:17" ht="12.75">
      <c r="A47" s="471"/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</row>
    <row r="48" spans="1:17" ht="25.5" customHeight="1">
      <c r="A48" s="577" t="s">
        <v>435</v>
      </c>
      <c r="B48" s="582"/>
      <c r="C48" s="578"/>
      <c r="D48" s="477">
        <v>742368</v>
      </c>
      <c r="E48" s="477">
        <v>742322</v>
      </c>
      <c r="F48" s="480">
        <v>746709</v>
      </c>
      <c r="G48" s="480">
        <v>747113</v>
      </c>
      <c r="H48" s="480">
        <v>748398</v>
      </c>
      <c r="I48" s="480">
        <v>748420</v>
      </c>
      <c r="J48" s="480">
        <v>749421</v>
      </c>
      <c r="K48" s="480">
        <v>751583</v>
      </c>
      <c r="L48" s="477">
        <v>751714</v>
      </c>
      <c r="M48" s="477">
        <v>752099</v>
      </c>
      <c r="N48" s="480">
        <v>752890</v>
      </c>
      <c r="O48" s="480">
        <v>754262</v>
      </c>
      <c r="P48" s="477">
        <v>755334</v>
      </c>
      <c r="Q48" s="481">
        <v>749483363</v>
      </c>
    </row>
    <row r="49" spans="1:17" ht="12.75" customHeight="1">
      <c r="A49" s="574" t="s">
        <v>436</v>
      </c>
      <c r="B49" s="576"/>
      <c r="C49" s="579" t="s">
        <v>437</v>
      </c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1"/>
      <c r="Q49" s="482"/>
    </row>
  </sheetData>
  <sheetProtection/>
  <mergeCells count="46">
    <mergeCell ref="B46:C46"/>
    <mergeCell ref="A49:B49"/>
    <mergeCell ref="C49:P49"/>
    <mergeCell ref="A48:C48"/>
    <mergeCell ref="A38:C38"/>
    <mergeCell ref="A39:C39"/>
    <mergeCell ref="A40:C40"/>
    <mergeCell ref="A41:C41"/>
    <mergeCell ref="A42:C42"/>
    <mergeCell ref="B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D9"/>
    <mergeCell ref="A10:E10"/>
    <mergeCell ref="A11:D11"/>
    <mergeCell ref="A12:C12"/>
    <mergeCell ref="A13:C13"/>
    <mergeCell ref="F3:L3"/>
    <mergeCell ref="A5:B5"/>
    <mergeCell ref="F5:L5"/>
    <mergeCell ref="D6:P6"/>
    <mergeCell ref="E2:K2"/>
    <mergeCell ref="A7:B7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1" width="24.7109375" style="472" customWidth="1"/>
    <col min="2" max="3" width="3.140625" style="472" customWidth="1"/>
    <col min="4" max="8" width="7.00390625" style="472" bestFit="1" customWidth="1"/>
    <col min="9" max="9" width="7.28125" style="472" bestFit="1" customWidth="1"/>
    <col min="10" max="13" width="7.00390625" style="472" bestFit="1" customWidth="1"/>
    <col min="14" max="14" width="7.00390625" style="472" customWidth="1"/>
    <col min="15" max="16" width="7.00390625" style="472" bestFit="1" customWidth="1"/>
    <col min="17" max="17" width="11.140625" style="472" bestFit="1" customWidth="1"/>
    <col min="18" max="30" width="9.140625" style="472" customWidth="1"/>
    <col min="31" max="31" width="10.57421875" style="472" bestFit="1" customWidth="1"/>
    <col min="32" max="16384" width="9.140625" style="472" customWidth="1"/>
  </cols>
  <sheetData>
    <row r="1" spans="1:17" ht="12.75">
      <c r="A1" s="471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</row>
    <row r="2" spans="1:17" ht="25.5" customHeight="1">
      <c r="A2" s="471"/>
      <c r="B2" s="471"/>
      <c r="C2" s="471"/>
      <c r="D2" s="471"/>
      <c r="E2" s="471"/>
      <c r="F2" s="471"/>
      <c r="G2" s="487" t="s">
        <v>438</v>
      </c>
      <c r="H2" s="488"/>
      <c r="I2" s="488"/>
      <c r="J2" s="488"/>
      <c r="K2" s="488"/>
      <c r="L2" s="489"/>
      <c r="O2" s="583">
        <v>40513</v>
      </c>
      <c r="P2" s="584"/>
      <c r="Q2" s="471"/>
    </row>
    <row r="3" spans="1:17" ht="12.75">
      <c r="A3" s="471"/>
      <c r="B3" s="471"/>
      <c r="C3" s="471"/>
      <c r="D3" s="471"/>
      <c r="E3" s="471"/>
      <c r="F3" s="471"/>
      <c r="G3" s="487"/>
      <c r="H3" s="488"/>
      <c r="I3" s="488"/>
      <c r="J3" s="488"/>
      <c r="K3" s="488"/>
      <c r="L3" s="488"/>
      <c r="M3" s="489"/>
      <c r="N3" s="471"/>
      <c r="O3" s="471"/>
      <c r="P3" s="471"/>
      <c r="Q3" s="471"/>
    </row>
    <row r="4" spans="1:17" ht="12.75">
      <c r="A4" s="474" t="s">
        <v>395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</row>
    <row r="5" spans="1:17" ht="25.5" customHeight="1">
      <c r="A5" s="487" t="s">
        <v>396</v>
      </c>
      <c r="B5" s="488"/>
      <c r="C5" s="489"/>
      <c r="D5" s="471"/>
      <c r="E5" s="471"/>
      <c r="F5" s="471"/>
      <c r="G5" s="487"/>
      <c r="H5" s="488"/>
      <c r="I5" s="488"/>
      <c r="J5" s="488"/>
      <c r="K5" s="488"/>
      <c r="L5" s="488"/>
      <c r="M5" s="489"/>
      <c r="N5" s="471"/>
      <c r="O5" s="471"/>
      <c r="P5" s="471"/>
      <c r="Q5" s="471"/>
    </row>
    <row r="6" spans="1:17" ht="12.75" customHeight="1">
      <c r="A6" s="487" t="s">
        <v>398</v>
      </c>
      <c r="B6" s="488"/>
      <c r="C6" s="489"/>
      <c r="D6" s="487" t="s">
        <v>397</v>
      </c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9"/>
      <c r="Q6" s="471"/>
    </row>
    <row r="7" spans="1:17" ht="12.75">
      <c r="A7" s="471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</row>
    <row r="8" spans="1:17" ht="25.5">
      <c r="A8" s="487" t="s">
        <v>399</v>
      </c>
      <c r="B8" s="488"/>
      <c r="C8" s="488"/>
      <c r="D8" s="486">
        <v>40148</v>
      </c>
      <c r="E8" s="483">
        <v>40179</v>
      </c>
      <c r="F8" s="486">
        <v>40210</v>
      </c>
      <c r="G8" s="483">
        <v>40238</v>
      </c>
      <c r="H8" s="483">
        <v>40269</v>
      </c>
      <c r="I8" s="483">
        <v>40299</v>
      </c>
      <c r="J8" s="483">
        <v>40330</v>
      </c>
      <c r="K8" s="483">
        <v>40360</v>
      </c>
      <c r="L8" s="486">
        <v>40391</v>
      </c>
      <c r="M8" s="486">
        <v>40422</v>
      </c>
      <c r="N8" s="483">
        <v>40452</v>
      </c>
      <c r="O8" s="483">
        <v>40483</v>
      </c>
      <c r="P8" s="486">
        <v>40513</v>
      </c>
      <c r="Q8" s="476" t="s">
        <v>400</v>
      </c>
    </row>
    <row r="9" spans="1:17" ht="12.75" customHeight="1">
      <c r="A9" s="477" t="s">
        <v>104</v>
      </c>
      <c r="B9" s="478"/>
      <c r="C9" s="478"/>
      <c r="D9" s="479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</row>
    <row r="10" spans="1:17" ht="12.75" customHeight="1">
      <c r="A10" s="477" t="s">
        <v>207</v>
      </c>
      <c r="B10" s="478"/>
      <c r="C10" s="478"/>
      <c r="D10" s="478"/>
      <c r="E10" s="479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</row>
    <row r="11" spans="1:17" ht="12.75" customHeight="1">
      <c r="A11" s="477" t="s">
        <v>401</v>
      </c>
      <c r="B11" s="478"/>
      <c r="C11" s="478"/>
      <c r="D11" s="479"/>
      <c r="E11" s="477"/>
      <c r="F11" s="479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</row>
    <row r="12" spans="1:31" ht="12.75" customHeight="1">
      <c r="A12" s="477" t="s">
        <v>402</v>
      </c>
      <c r="B12" s="478"/>
      <c r="C12" s="478"/>
      <c r="D12" s="477">
        <v>4646</v>
      </c>
      <c r="E12" s="480">
        <v>4657</v>
      </c>
      <c r="F12" s="477">
        <v>4667</v>
      </c>
      <c r="G12" s="480">
        <v>4678</v>
      </c>
      <c r="H12" s="480">
        <v>4689</v>
      </c>
      <c r="I12" s="480">
        <v>4700</v>
      </c>
      <c r="J12" s="480">
        <v>4710</v>
      </c>
      <c r="K12" s="480">
        <v>4721</v>
      </c>
      <c r="L12" s="477">
        <v>4732</v>
      </c>
      <c r="M12" s="477">
        <v>4743</v>
      </c>
      <c r="N12" s="480">
        <v>4753</v>
      </c>
      <c r="O12" s="480">
        <v>4764</v>
      </c>
      <c r="P12" s="477">
        <v>4775</v>
      </c>
      <c r="Q12" s="481">
        <v>4710418</v>
      </c>
      <c r="R12" s="472">
        <f>D12*-1</f>
        <v>-4646</v>
      </c>
      <c r="S12" s="472">
        <f aca="true" t="shared" si="0" ref="S12:AE27">E12*-1</f>
        <v>-4657</v>
      </c>
      <c r="T12" s="472">
        <f t="shared" si="0"/>
        <v>-4667</v>
      </c>
      <c r="U12" s="472">
        <f t="shared" si="0"/>
        <v>-4678</v>
      </c>
      <c r="V12" s="472">
        <f t="shared" si="0"/>
        <v>-4689</v>
      </c>
      <c r="W12" s="472">
        <f t="shared" si="0"/>
        <v>-4700</v>
      </c>
      <c r="X12" s="472">
        <f t="shared" si="0"/>
        <v>-4710</v>
      </c>
      <c r="Y12" s="472">
        <f t="shared" si="0"/>
        <v>-4721</v>
      </c>
      <c r="Z12" s="472">
        <f t="shared" si="0"/>
        <v>-4732</v>
      </c>
      <c r="AA12" s="472">
        <f t="shared" si="0"/>
        <v>-4743</v>
      </c>
      <c r="AB12" s="472">
        <f t="shared" si="0"/>
        <v>-4753</v>
      </c>
      <c r="AC12" s="472">
        <f t="shared" si="0"/>
        <v>-4764</v>
      </c>
      <c r="AD12" s="472">
        <f t="shared" si="0"/>
        <v>-4775</v>
      </c>
      <c r="AE12" s="472">
        <f t="shared" si="0"/>
        <v>-4710418</v>
      </c>
    </row>
    <row r="13" spans="1:31" ht="12.75" customHeight="1">
      <c r="A13" s="477" t="s">
        <v>403</v>
      </c>
      <c r="B13" s="478"/>
      <c r="C13" s="478"/>
      <c r="D13" s="477">
        <v>25706</v>
      </c>
      <c r="E13" s="480">
        <v>25730</v>
      </c>
      <c r="F13" s="477">
        <v>25754</v>
      </c>
      <c r="G13" s="480">
        <v>25778</v>
      </c>
      <c r="H13" s="480">
        <v>25802</v>
      </c>
      <c r="I13" s="480">
        <v>25826</v>
      </c>
      <c r="J13" s="480">
        <v>25850</v>
      </c>
      <c r="K13" s="480">
        <v>25874</v>
      </c>
      <c r="L13" s="477">
        <v>25897</v>
      </c>
      <c r="M13" s="477">
        <v>25921</v>
      </c>
      <c r="N13" s="480">
        <v>25945</v>
      </c>
      <c r="O13" s="480">
        <v>25969</v>
      </c>
      <c r="P13" s="477">
        <v>25993</v>
      </c>
      <c r="Q13" s="481">
        <v>25849541</v>
      </c>
      <c r="R13" s="472">
        <f aca="true" t="shared" si="1" ref="R13:R47">D13*-1</f>
        <v>-25706</v>
      </c>
      <c r="S13" s="472">
        <f t="shared" si="0"/>
        <v>-25730</v>
      </c>
      <c r="T13" s="472">
        <f t="shared" si="0"/>
        <v>-25754</v>
      </c>
      <c r="U13" s="472">
        <f t="shared" si="0"/>
        <v>-25778</v>
      </c>
      <c r="V13" s="472">
        <f t="shared" si="0"/>
        <v>-25802</v>
      </c>
      <c r="W13" s="472">
        <f t="shared" si="0"/>
        <v>-25826</v>
      </c>
      <c r="X13" s="472">
        <f t="shared" si="0"/>
        <v>-25850</v>
      </c>
      <c r="Y13" s="472">
        <f t="shared" si="0"/>
        <v>-25874</v>
      </c>
      <c r="Z13" s="472">
        <f t="shared" si="0"/>
        <v>-25897</v>
      </c>
      <c r="AA13" s="472">
        <f t="shared" si="0"/>
        <v>-25921</v>
      </c>
      <c r="AB13" s="472">
        <f t="shared" si="0"/>
        <v>-25945</v>
      </c>
      <c r="AC13" s="472">
        <f t="shared" si="0"/>
        <v>-25969</v>
      </c>
      <c r="AD13" s="472">
        <f t="shared" si="0"/>
        <v>-25993</v>
      </c>
      <c r="AE13" s="472">
        <f t="shared" si="0"/>
        <v>-25849541</v>
      </c>
    </row>
    <row r="14" spans="1:31" ht="12.75" customHeight="1">
      <c r="A14" s="477" t="s">
        <v>404</v>
      </c>
      <c r="B14" s="478"/>
      <c r="C14" s="478"/>
      <c r="D14" s="477">
        <v>985</v>
      </c>
      <c r="E14" s="480">
        <v>988</v>
      </c>
      <c r="F14" s="477">
        <v>991</v>
      </c>
      <c r="G14" s="480">
        <v>994</v>
      </c>
      <c r="H14" s="480">
        <v>997</v>
      </c>
      <c r="I14" s="480">
        <v>1000</v>
      </c>
      <c r="J14" s="480">
        <v>1003</v>
      </c>
      <c r="K14" s="480">
        <v>1006</v>
      </c>
      <c r="L14" s="477">
        <v>1008</v>
      </c>
      <c r="M14" s="477">
        <v>1011</v>
      </c>
      <c r="N14" s="480">
        <v>1014</v>
      </c>
      <c r="O14" s="480">
        <v>1017</v>
      </c>
      <c r="P14" s="477">
        <v>1020</v>
      </c>
      <c r="Q14" s="481">
        <v>1002662</v>
      </c>
      <c r="R14" s="472">
        <f t="shared" si="1"/>
        <v>-985</v>
      </c>
      <c r="S14" s="472">
        <f t="shared" si="0"/>
        <v>-988</v>
      </c>
      <c r="T14" s="472">
        <f t="shared" si="0"/>
        <v>-991</v>
      </c>
      <c r="U14" s="472">
        <f t="shared" si="0"/>
        <v>-994</v>
      </c>
      <c r="V14" s="472">
        <f t="shared" si="0"/>
        <v>-997</v>
      </c>
      <c r="W14" s="472">
        <f t="shared" si="0"/>
        <v>-1000</v>
      </c>
      <c r="X14" s="472">
        <f t="shared" si="0"/>
        <v>-1003</v>
      </c>
      <c r="Y14" s="472">
        <f t="shared" si="0"/>
        <v>-1006</v>
      </c>
      <c r="Z14" s="472">
        <f t="shared" si="0"/>
        <v>-1008</v>
      </c>
      <c r="AA14" s="472">
        <f t="shared" si="0"/>
        <v>-1011</v>
      </c>
      <c r="AB14" s="472">
        <f t="shared" si="0"/>
        <v>-1014</v>
      </c>
      <c r="AC14" s="472">
        <f t="shared" si="0"/>
        <v>-1017</v>
      </c>
      <c r="AD14" s="472">
        <f t="shared" si="0"/>
        <v>-1020</v>
      </c>
      <c r="AE14" s="472">
        <f t="shared" si="0"/>
        <v>-1002662</v>
      </c>
    </row>
    <row r="15" spans="1:31" ht="12.75" customHeight="1">
      <c r="A15" s="477" t="s">
        <v>405</v>
      </c>
      <c r="B15" s="478"/>
      <c r="C15" s="478"/>
      <c r="D15" s="477">
        <v>19013</v>
      </c>
      <c r="E15" s="480">
        <v>19045</v>
      </c>
      <c r="F15" s="477">
        <v>19077</v>
      </c>
      <c r="G15" s="480">
        <v>19108</v>
      </c>
      <c r="H15" s="480">
        <v>19140</v>
      </c>
      <c r="I15" s="480">
        <v>19172</v>
      </c>
      <c r="J15" s="480">
        <v>19203</v>
      </c>
      <c r="K15" s="480">
        <v>19235</v>
      </c>
      <c r="L15" s="477">
        <v>19267</v>
      </c>
      <c r="M15" s="477">
        <v>19298</v>
      </c>
      <c r="N15" s="480">
        <v>19330</v>
      </c>
      <c r="O15" s="480">
        <v>19362</v>
      </c>
      <c r="P15" s="477">
        <v>19393</v>
      </c>
      <c r="Q15" s="481">
        <v>19203195</v>
      </c>
      <c r="R15" s="472">
        <f t="shared" si="1"/>
        <v>-19013</v>
      </c>
      <c r="S15" s="472">
        <f t="shared" si="0"/>
        <v>-19045</v>
      </c>
      <c r="T15" s="472">
        <f t="shared" si="0"/>
        <v>-19077</v>
      </c>
      <c r="U15" s="472">
        <f t="shared" si="0"/>
        <v>-19108</v>
      </c>
      <c r="V15" s="472">
        <f t="shared" si="0"/>
        <v>-19140</v>
      </c>
      <c r="W15" s="472">
        <f t="shared" si="0"/>
        <v>-19172</v>
      </c>
      <c r="X15" s="472">
        <f t="shared" si="0"/>
        <v>-19203</v>
      </c>
      <c r="Y15" s="472">
        <f t="shared" si="0"/>
        <v>-19235</v>
      </c>
      <c r="Z15" s="472">
        <f t="shared" si="0"/>
        <v>-19267</v>
      </c>
      <c r="AA15" s="472">
        <f t="shared" si="0"/>
        <v>-19298</v>
      </c>
      <c r="AB15" s="472">
        <f t="shared" si="0"/>
        <v>-19330</v>
      </c>
      <c r="AC15" s="472">
        <f t="shared" si="0"/>
        <v>-19362</v>
      </c>
      <c r="AD15" s="472">
        <f t="shared" si="0"/>
        <v>-19393</v>
      </c>
      <c r="AE15" s="472">
        <f t="shared" si="0"/>
        <v>-19203195</v>
      </c>
    </row>
    <row r="16" spans="1:31" ht="12.75" customHeight="1">
      <c r="A16" s="477" t="s">
        <v>406</v>
      </c>
      <c r="B16" s="478"/>
      <c r="C16" s="478"/>
      <c r="D16" s="477">
        <v>47294</v>
      </c>
      <c r="E16" s="480">
        <v>47365</v>
      </c>
      <c r="F16" s="477">
        <v>47437</v>
      </c>
      <c r="G16" s="480">
        <v>47509</v>
      </c>
      <c r="H16" s="480">
        <v>47581</v>
      </c>
      <c r="I16" s="480">
        <v>47653</v>
      </c>
      <c r="J16" s="480">
        <v>47725</v>
      </c>
      <c r="K16" s="480">
        <v>47796</v>
      </c>
      <c r="L16" s="477">
        <v>47868</v>
      </c>
      <c r="M16" s="477">
        <v>47940</v>
      </c>
      <c r="N16" s="480">
        <v>48012</v>
      </c>
      <c r="O16" s="480">
        <v>48083</v>
      </c>
      <c r="P16" s="477">
        <v>48155</v>
      </c>
      <c r="Q16" s="481">
        <v>47724478</v>
      </c>
      <c r="R16" s="472">
        <f t="shared" si="1"/>
        <v>-47294</v>
      </c>
      <c r="S16" s="472">
        <f t="shared" si="0"/>
        <v>-47365</v>
      </c>
      <c r="T16" s="472">
        <f t="shared" si="0"/>
        <v>-47437</v>
      </c>
      <c r="U16" s="472">
        <f t="shared" si="0"/>
        <v>-47509</v>
      </c>
      <c r="V16" s="472">
        <f t="shared" si="0"/>
        <v>-47581</v>
      </c>
      <c r="W16" s="472">
        <f t="shared" si="0"/>
        <v>-47653</v>
      </c>
      <c r="X16" s="472">
        <f t="shared" si="0"/>
        <v>-47725</v>
      </c>
      <c r="Y16" s="472">
        <f t="shared" si="0"/>
        <v>-47796</v>
      </c>
      <c r="Z16" s="472">
        <f t="shared" si="0"/>
        <v>-47868</v>
      </c>
      <c r="AA16" s="472">
        <f t="shared" si="0"/>
        <v>-47940</v>
      </c>
      <c r="AB16" s="472">
        <f t="shared" si="0"/>
        <v>-48012</v>
      </c>
      <c r="AC16" s="472">
        <f t="shared" si="0"/>
        <v>-48083</v>
      </c>
      <c r="AD16" s="472">
        <f t="shared" si="0"/>
        <v>-48155</v>
      </c>
      <c r="AE16" s="472">
        <f t="shared" si="0"/>
        <v>-47724478</v>
      </c>
    </row>
    <row r="17" spans="1:31" ht="12.75" customHeight="1">
      <c r="A17" s="477" t="s">
        <v>407</v>
      </c>
      <c r="B17" s="478"/>
      <c r="C17" s="478"/>
      <c r="D17" s="477">
        <v>16850</v>
      </c>
      <c r="E17" s="480">
        <v>16882</v>
      </c>
      <c r="F17" s="477">
        <v>16914</v>
      </c>
      <c r="G17" s="480">
        <v>16945</v>
      </c>
      <c r="H17" s="480">
        <v>16977</v>
      </c>
      <c r="I17" s="480">
        <v>17009</v>
      </c>
      <c r="J17" s="480">
        <v>17040</v>
      </c>
      <c r="K17" s="480">
        <v>17072</v>
      </c>
      <c r="L17" s="477">
        <v>17104</v>
      </c>
      <c r="M17" s="477">
        <v>17135</v>
      </c>
      <c r="N17" s="480">
        <v>17167</v>
      </c>
      <c r="O17" s="480">
        <v>17199</v>
      </c>
      <c r="P17" s="477">
        <v>17230</v>
      </c>
      <c r="Q17" s="481">
        <v>17040192</v>
      </c>
      <c r="R17" s="472">
        <f t="shared" si="1"/>
        <v>-16850</v>
      </c>
      <c r="S17" s="472">
        <f t="shared" si="0"/>
        <v>-16882</v>
      </c>
      <c r="T17" s="472">
        <f t="shared" si="0"/>
        <v>-16914</v>
      </c>
      <c r="U17" s="472">
        <f t="shared" si="0"/>
        <v>-16945</v>
      </c>
      <c r="V17" s="472">
        <f t="shared" si="0"/>
        <v>-16977</v>
      </c>
      <c r="W17" s="472">
        <f t="shared" si="0"/>
        <v>-17009</v>
      </c>
      <c r="X17" s="472">
        <f t="shared" si="0"/>
        <v>-17040</v>
      </c>
      <c r="Y17" s="472">
        <f t="shared" si="0"/>
        <v>-17072</v>
      </c>
      <c r="Z17" s="472">
        <f t="shared" si="0"/>
        <v>-17104</v>
      </c>
      <c r="AA17" s="472">
        <f t="shared" si="0"/>
        <v>-17135</v>
      </c>
      <c r="AB17" s="472">
        <f t="shared" si="0"/>
        <v>-17167</v>
      </c>
      <c r="AC17" s="472">
        <f t="shared" si="0"/>
        <v>-17199</v>
      </c>
      <c r="AD17" s="472">
        <f t="shared" si="0"/>
        <v>-17230</v>
      </c>
      <c r="AE17" s="472">
        <f t="shared" si="0"/>
        <v>-17040192</v>
      </c>
    </row>
    <row r="18" spans="1:31" ht="12.75" customHeight="1">
      <c r="A18" s="477" t="s">
        <v>408</v>
      </c>
      <c r="B18" s="478"/>
      <c r="C18" s="478"/>
      <c r="D18" s="477">
        <v>40114</v>
      </c>
      <c r="E18" s="480">
        <v>40201</v>
      </c>
      <c r="F18" s="477">
        <v>40301</v>
      </c>
      <c r="G18" s="480">
        <v>40402</v>
      </c>
      <c r="H18" s="480">
        <v>40496</v>
      </c>
      <c r="I18" s="480">
        <v>40592</v>
      </c>
      <c r="J18" s="480">
        <v>40685</v>
      </c>
      <c r="K18" s="480">
        <v>40782</v>
      </c>
      <c r="L18" s="477">
        <v>40879</v>
      </c>
      <c r="M18" s="477">
        <v>40978</v>
      </c>
      <c r="N18" s="480">
        <v>41079</v>
      </c>
      <c r="O18" s="480">
        <v>41184</v>
      </c>
      <c r="P18" s="477">
        <v>41295</v>
      </c>
      <c r="Q18" s="481">
        <v>40690146</v>
      </c>
      <c r="R18" s="472">
        <f t="shared" si="1"/>
        <v>-40114</v>
      </c>
      <c r="S18" s="472">
        <f t="shared" si="0"/>
        <v>-40201</v>
      </c>
      <c r="T18" s="472">
        <f t="shared" si="0"/>
        <v>-40301</v>
      </c>
      <c r="U18" s="472">
        <f t="shared" si="0"/>
        <v>-40402</v>
      </c>
      <c r="V18" s="472">
        <f t="shared" si="0"/>
        <v>-40496</v>
      </c>
      <c r="W18" s="472">
        <f t="shared" si="0"/>
        <v>-40592</v>
      </c>
      <c r="X18" s="472">
        <f t="shared" si="0"/>
        <v>-40685</v>
      </c>
      <c r="Y18" s="472">
        <f t="shared" si="0"/>
        <v>-40782</v>
      </c>
      <c r="Z18" s="472">
        <f t="shared" si="0"/>
        <v>-40879</v>
      </c>
      <c r="AA18" s="472">
        <f t="shared" si="0"/>
        <v>-40978</v>
      </c>
      <c r="AB18" s="472">
        <f t="shared" si="0"/>
        <v>-41079</v>
      </c>
      <c r="AC18" s="472">
        <f t="shared" si="0"/>
        <v>-41184</v>
      </c>
      <c r="AD18" s="472">
        <f t="shared" si="0"/>
        <v>-41295</v>
      </c>
      <c r="AE18" s="472">
        <f t="shared" si="0"/>
        <v>-40690146</v>
      </c>
    </row>
    <row r="19" spans="1:31" ht="12.75" customHeight="1">
      <c r="A19" s="477" t="s">
        <v>409</v>
      </c>
      <c r="B19" s="478"/>
      <c r="C19" s="478"/>
      <c r="D19" s="477">
        <v>4820</v>
      </c>
      <c r="E19" s="480">
        <v>4827</v>
      </c>
      <c r="F19" s="477">
        <v>4833</v>
      </c>
      <c r="G19" s="480">
        <v>4840</v>
      </c>
      <c r="H19" s="480">
        <v>4846</v>
      </c>
      <c r="I19" s="480">
        <v>4853</v>
      </c>
      <c r="J19" s="480">
        <v>4860</v>
      </c>
      <c r="K19" s="480">
        <v>4866</v>
      </c>
      <c r="L19" s="477">
        <v>4873</v>
      </c>
      <c r="M19" s="477">
        <v>4879</v>
      </c>
      <c r="N19" s="480">
        <v>4886</v>
      </c>
      <c r="O19" s="480">
        <v>4892</v>
      </c>
      <c r="P19" s="477">
        <v>4899</v>
      </c>
      <c r="Q19" s="481">
        <v>4859524</v>
      </c>
      <c r="R19" s="472">
        <f t="shared" si="1"/>
        <v>-4820</v>
      </c>
      <c r="S19" s="472">
        <f t="shared" si="0"/>
        <v>-4827</v>
      </c>
      <c r="T19" s="472">
        <f t="shared" si="0"/>
        <v>-4833</v>
      </c>
      <c r="U19" s="472">
        <f t="shared" si="0"/>
        <v>-4840</v>
      </c>
      <c r="V19" s="472">
        <f t="shared" si="0"/>
        <v>-4846</v>
      </c>
      <c r="W19" s="472">
        <f t="shared" si="0"/>
        <v>-4853</v>
      </c>
      <c r="X19" s="472">
        <f t="shared" si="0"/>
        <v>-4860</v>
      </c>
      <c r="Y19" s="472">
        <f t="shared" si="0"/>
        <v>-4866</v>
      </c>
      <c r="Z19" s="472">
        <f t="shared" si="0"/>
        <v>-4873</v>
      </c>
      <c r="AA19" s="472">
        <f t="shared" si="0"/>
        <v>-4879</v>
      </c>
      <c r="AB19" s="472">
        <f t="shared" si="0"/>
        <v>-4886</v>
      </c>
      <c r="AC19" s="472">
        <f t="shared" si="0"/>
        <v>-4892</v>
      </c>
      <c r="AD19" s="472">
        <f t="shared" si="0"/>
        <v>-4899</v>
      </c>
      <c r="AE19" s="472">
        <f t="shared" si="0"/>
        <v>-4859524</v>
      </c>
    </row>
    <row r="20" spans="1:31" ht="12.75" customHeight="1">
      <c r="A20" s="477" t="s">
        <v>410</v>
      </c>
      <c r="B20" s="478"/>
      <c r="C20" s="478"/>
      <c r="D20" s="477">
        <v>33281</v>
      </c>
      <c r="E20" s="480">
        <v>33385</v>
      </c>
      <c r="F20" s="477">
        <v>33479</v>
      </c>
      <c r="G20" s="480">
        <v>33573</v>
      </c>
      <c r="H20" s="480">
        <v>33674</v>
      </c>
      <c r="I20" s="480">
        <v>33770</v>
      </c>
      <c r="J20" s="480">
        <v>33865</v>
      </c>
      <c r="K20" s="480">
        <v>33961</v>
      </c>
      <c r="L20" s="477">
        <v>34057</v>
      </c>
      <c r="M20" s="477">
        <v>34153</v>
      </c>
      <c r="N20" s="480">
        <v>34248</v>
      </c>
      <c r="O20" s="480">
        <v>34344</v>
      </c>
      <c r="P20" s="477">
        <v>34439</v>
      </c>
      <c r="Q20" s="481">
        <v>33864137</v>
      </c>
      <c r="R20" s="472">
        <f t="shared" si="1"/>
        <v>-33281</v>
      </c>
      <c r="S20" s="472">
        <f t="shared" si="0"/>
        <v>-33385</v>
      </c>
      <c r="T20" s="472">
        <f t="shared" si="0"/>
        <v>-33479</v>
      </c>
      <c r="U20" s="472">
        <f t="shared" si="0"/>
        <v>-33573</v>
      </c>
      <c r="V20" s="472">
        <f t="shared" si="0"/>
        <v>-33674</v>
      </c>
      <c r="W20" s="472">
        <f t="shared" si="0"/>
        <v>-33770</v>
      </c>
      <c r="X20" s="472">
        <f t="shared" si="0"/>
        <v>-33865</v>
      </c>
      <c r="Y20" s="472">
        <f t="shared" si="0"/>
        <v>-33961</v>
      </c>
      <c r="Z20" s="472">
        <f t="shared" si="0"/>
        <v>-34057</v>
      </c>
      <c r="AA20" s="472">
        <f t="shared" si="0"/>
        <v>-34153</v>
      </c>
      <c r="AB20" s="472">
        <f t="shared" si="0"/>
        <v>-34248</v>
      </c>
      <c r="AC20" s="472">
        <f t="shared" si="0"/>
        <v>-34344</v>
      </c>
      <c r="AD20" s="472">
        <f t="shared" si="0"/>
        <v>-34439</v>
      </c>
      <c r="AE20" s="472">
        <f t="shared" si="0"/>
        <v>-33864137</v>
      </c>
    </row>
    <row r="21" spans="1:31" ht="12.75" customHeight="1">
      <c r="A21" s="477" t="s">
        <v>411</v>
      </c>
      <c r="B21" s="478"/>
      <c r="C21" s="478"/>
      <c r="D21" s="477">
        <v>83363</v>
      </c>
      <c r="E21" s="480">
        <v>83497</v>
      </c>
      <c r="F21" s="477">
        <v>83650</v>
      </c>
      <c r="G21" s="480">
        <v>83803</v>
      </c>
      <c r="H21" s="480">
        <v>83953</v>
      </c>
      <c r="I21" s="480">
        <v>84100</v>
      </c>
      <c r="J21" s="480">
        <v>84252</v>
      </c>
      <c r="K21" s="480">
        <v>84406</v>
      </c>
      <c r="L21" s="477">
        <v>84551</v>
      </c>
      <c r="M21" s="477">
        <v>84703</v>
      </c>
      <c r="N21" s="480">
        <v>84856</v>
      </c>
      <c r="O21" s="480">
        <v>85010</v>
      </c>
      <c r="P21" s="477">
        <v>85167</v>
      </c>
      <c r="Q21" s="481">
        <v>84254011</v>
      </c>
      <c r="R21" s="472">
        <f t="shared" si="1"/>
        <v>-83363</v>
      </c>
      <c r="S21" s="472">
        <f t="shared" si="0"/>
        <v>-83497</v>
      </c>
      <c r="T21" s="472">
        <f t="shared" si="0"/>
        <v>-83650</v>
      </c>
      <c r="U21" s="472">
        <f t="shared" si="0"/>
        <v>-83803</v>
      </c>
      <c r="V21" s="472">
        <f t="shared" si="0"/>
        <v>-83953</v>
      </c>
      <c r="W21" s="472">
        <f t="shared" si="0"/>
        <v>-84100</v>
      </c>
      <c r="X21" s="472">
        <f t="shared" si="0"/>
        <v>-84252</v>
      </c>
      <c r="Y21" s="472">
        <f t="shared" si="0"/>
        <v>-84406</v>
      </c>
      <c r="Z21" s="472">
        <f t="shared" si="0"/>
        <v>-84551</v>
      </c>
      <c r="AA21" s="472">
        <f t="shared" si="0"/>
        <v>-84703</v>
      </c>
      <c r="AB21" s="472">
        <f t="shared" si="0"/>
        <v>-84856</v>
      </c>
      <c r="AC21" s="472">
        <f t="shared" si="0"/>
        <v>-85010</v>
      </c>
      <c r="AD21" s="472">
        <f t="shared" si="0"/>
        <v>-85167</v>
      </c>
      <c r="AE21" s="472">
        <f t="shared" si="0"/>
        <v>-84254011</v>
      </c>
    </row>
    <row r="22" spans="1:31" ht="12.75" customHeight="1">
      <c r="A22" s="477" t="s">
        <v>412</v>
      </c>
      <c r="B22" s="478"/>
      <c r="C22" s="478"/>
      <c r="D22" s="477">
        <v>10192</v>
      </c>
      <c r="E22" s="480">
        <v>10213</v>
      </c>
      <c r="F22" s="477">
        <v>10234</v>
      </c>
      <c r="G22" s="480">
        <v>10256</v>
      </c>
      <c r="H22" s="480">
        <v>10277</v>
      </c>
      <c r="I22" s="480">
        <v>10298</v>
      </c>
      <c r="J22" s="480">
        <v>10319</v>
      </c>
      <c r="K22" s="480">
        <v>10340</v>
      </c>
      <c r="L22" s="477">
        <v>10361</v>
      </c>
      <c r="M22" s="477">
        <v>10382</v>
      </c>
      <c r="N22" s="480">
        <v>10403</v>
      </c>
      <c r="O22" s="480">
        <v>10424</v>
      </c>
      <c r="P22" s="477">
        <v>10445</v>
      </c>
      <c r="Q22" s="481">
        <v>10318676</v>
      </c>
      <c r="R22" s="472">
        <f t="shared" si="1"/>
        <v>-10192</v>
      </c>
      <c r="S22" s="472">
        <f t="shared" si="0"/>
        <v>-10213</v>
      </c>
      <c r="T22" s="472">
        <f t="shared" si="0"/>
        <v>-10234</v>
      </c>
      <c r="U22" s="472">
        <f t="shared" si="0"/>
        <v>-10256</v>
      </c>
      <c r="V22" s="472">
        <f t="shared" si="0"/>
        <v>-10277</v>
      </c>
      <c r="W22" s="472">
        <f t="shared" si="0"/>
        <v>-10298</v>
      </c>
      <c r="X22" s="472">
        <f t="shared" si="0"/>
        <v>-10319</v>
      </c>
      <c r="Y22" s="472">
        <f t="shared" si="0"/>
        <v>-10340</v>
      </c>
      <c r="Z22" s="472">
        <f t="shared" si="0"/>
        <v>-10361</v>
      </c>
      <c r="AA22" s="472">
        <f t="shared" si="0"/>
        <v>-10382</v>
      </c>
      <c r="AB22" s="472">
        <f t="shared" si="0"/>
        <v>-10403</v>
      </c>
      <c r="AC22" s="472">
        <f t="shared" si="0"/>
        <v>-10424</v>
      </c>
      <c r="AD22" s="472">
        <f t="shared" si="0"/>
        <v>-10445</v>
      </c>
      <c r="AE22" s="472">
        <f t="shared" si="0"/>
        <v>-10318676</v>
      </c>
    </row>
    <row r="23" spans="1:31" ht="12.75" customHeight="1">
      <c r="A23" s="477" t="s">
        <v>413</v>
      </c>
      <c r="B23" s="478"/>
      <c r="C23" s="478"/>
      <c r="D23" s="477">
        <v>65738</v>
      </c>
      <c r="E23" s="480">
        <v>65895</v>
      </c>
      <c r="F23" s="477">
        <v>66050</v>
      </c>
      <c r="G23" s="480">
        <v>66205</v>
      </c>
      <c r="H23" s="480">
        <v>66362</v>
      </c>
      <c r="I23" s="480">
        <v>66517</v>
      </c>
      <c r="J23" s="480">
        <v>66673</v>
      </c>
      <c r="K23" s="480">
        <v>66829</v>
      </c>
      <c r="L23" s="477">
        <v>66985</v>
      </c>
      <c r="M23" s="477">
        <v>67141</v>
      </c>
      <c r="N23" s="480">
        <v>67296</v>
      </c>
      <c r="O23" s="480">
        <v>67452</v>
      </c>
      <c r="P23" s="477">
        <v>67608</v>
      </c>
      <c r="Q23" s="481">
        <v>66673143</v>
      </c>
      <c r="R23" s="472">
        <f t="shared" si="1"/>
        <v>-65738</v>
      </c>
      <c r="S23" s="472">
        <f t="shared" si="0"/>
        <v>-65895</v>
      </c>
      <c r="T23" s="472">
        <f t="shared" si="0"/>
        <v>-66050</v>
      </c>
      <c r="U23" s="472">
        <f t="shared" si="0"/>
        <v>-66205</v>
      </c>
      <c r="V23" s="472">
        <f t="shared" si="0"/>
        <v>-66362</v>
      </c>
      <c r="W23" s="472">
        <f t="shared" si="0"/>
        <v>-66517</v>
      </c>
      <c r="X23" s="472">
        <f t="shared" si="0"/>
        <v>-66673</v>
      </c>
      <c r="Y23" s="472">
        <f t="shared" si="0"/>
        <v>-66829</v>
      </c>
      <c r="Z23" s="472">
        <f t="shared" si="0"/>
        <v>-66985</v>
      </c>
      <c r="AA23" s="472">
        <f t="shared" si="0"/>
        <v>-67141</v>
      </c>
      <c r="AB23" s="472">
        <f t="shared" si="0"/>
        <v>-67296</v>
      </c>
      <c r="AC23" s="472">
        <f t="shared" si="0"/>
        <v>-67452</v>
      </c>
      <c r="AD23" s="472">
        <f t="shared" si="0"/>
        <v>-67608</v>
      </c>
      <c r="AE23" s="472">
        <f t="shared" si="0"/>
        <v>-66673143</v>
      </c>
    </row>
    <row r="24" spans="1:31" ht="12.75" customHeight="1">
      <c r="A24" s="477" t="s">
        <v>414</v>
      </c>
      <c r="B24" s="478"/>
      <c r="C24" s="478"/>
      <c r="D24" s="477">
        <v>10763</v>
      </c>
      <c r="E24" s="480">
        <v>10810</v>
      </c>
      <c r="F24" s="477">
        <v>10857</v>
      </c>
      <c r="G24" s="480">
        <v>10904</v>
      </c>
      <c r="H24" s="480">
        <v>10952</v>
      </c>
      <c r="I24" s="480">
        <v>11001</v>
      </c>
      <c r="J24" s="480">
        <v>11048</v>
      </c>
      <c r="K24" s="480">
        <v>11097</v>
      </c>
      <c r="L24" s="477">
        <v>11145</v>
      </c>
      <c r="M24" s="477">
        <v>11192</v>
      </c>
      <c r="N24" s="480">
        <v>11240</v>
      </c>
      <c r="O24" s="480">
        <v>11288</v>
      </c>
      <c r="P24" s="477">
        <v>11336</v>
      </c>
      <c r="Q24" s="481">
        <v>11048685</v>
      </c>
      <c r="R24" s="472">
        <f t="shared" si="1"/>
        <v>-10763</v>
      </c>
      <c r="S24" s="472">
        <f t="shared" si="0"/>
        <v>-10810</v>
      </c>
      <c r="T24" s="472">
        <f t="shared" si="0"/>
        <v>-10857</v>
      </c>
      <c r="U24" s="472">
        <f t="shared" si="0"/>
        <v>-10904</v>
      </c>
      <c r="V24" s="472">
        <f t="shared" si="0"/>
        <v>-10952</v>
      </c>
      <c r="W24" s="472">
        <f t="shared" si="0"/>
        <v>-11001</v>
      </c>
      <c r="X24" s="472">
        <f t="shared" si="0"/>
        <v>-11048</v>
      </c>
      <c r="Y24" s="472">
        <f t="shared" si="0"/>
        <v>-11097</v>
      </c>
      <c r="Z24" s="472">
        <f t="shared" si="0"/>
        <v>-11145</v>
      </c>
      <c r="AA24" s="472">
        <f t="shared" si="0"/>
        <v>-11192</v>
      </c>
      <c r="AB24" s="472">
        <f t="shared" si="0"/>
        <v>-11240</v>
      </c>
      <c r="AC24" s="472">
        <f t="shared" si="0"/>
        <v>-11288</v>
      </c>
      <c r="AD24" s="472">
        <f t="shared" si="0"/>
        <v>-11336</v>
      </c>
      <c r="AE24" s="472">
        <f t="shared" si="0"/>
        <v>-11048685</v>
      </c>
    </row>
    <row r="25" spans="1:31" ht="12.75" customHeight="1">
      <c r="A25" s="477" t="s">
        <v>415</v>
      </c>
      <c r="B25" s="478"/>
      <c r="C25" s="478"/>
      <c r="D25" s="477">
        <v>3264</v>
      </c>
      <c r="E25" s="480">
        <v>3268</v>
      </c>
      <c r="F25" s="477">
        <v>3272</v>
      </c>
      <c r="G25" s="480">
        <v>3276</v>
      </c>
      <c r="H25" s="480">
        <v>3280</v>
      </c>
      <c r="I25" s="480">
        <v>3284</v>
      </c>
      <c r="J25" s="480">
        <v>3288</v>
      </c>
      <c r="K25" s="480">
        <v>3291</v>
      </c>
      <c r="L25" s="477">
        <v>3295</v>
      </c>
      <c r="M25" s="477">
        <v>3299</v>
      </c>
      <c r="N25" s="480">
        <v>3303</v>
      </c>
      <c r="O25" s="480">
        <v>3307</v>
      </c>
      <c r="P25" s="477">
        <v>3311</v>
      </c>
      <c r="Q25" s="481">
        <v>3287547</v>
      </c>
      <c r="R25" s="472">
        <f t="shared" si="1"/>
        <v>-3264</v>
      </c>
      <c r="S25" s="472">
        <f t="shared" si="0"/>
        <v>-3268</v>
      </c>
      <c r="T25" s="472">
        <f t="shared" si="0"/>
        <v>-3272</v>
      </c>
      <c r="U25" s="472">
        <f t="shared" si="0"/>
        <v>-3276</v>
      </c>
      <c r="V25" s="472">
        <f t="shared" si="0"/>
        <v>-3280</v>
      </c>
      <c r="W25" s="472">
        <f t="shared" si="0"/>
        <v>-3284</v>
      </c>
      <c r="X25" s="472">
        <f t="shared" si="0"/>
        <v>-3288</v>
      </c>
      <c r="Y25" s="472">
        <f t="shared" si="0"/>
        <v>-3291</v>
      </c>
      <c r="Z25" s="472">
        <f t="shared" si="0"/>
        <v>-3295</v>
      </c>
      <c r="AA25" s="472">
        <f t="shared" si="0"/>
        <v>-3299</v>
      </c>
      <c r="AB25" s="472">
        <f t="shared" si="0"/>
        <v>-3303</v>
      </c>
      <c r="AC25" s="472">
        <f t="shared" si="0"/>
        <v>-3307</v>
      </c>
      <c r="AD25" s="472">
        <f t="shared" si="0"/>
        <v>-3311</v>
      </c>
      <c r="AE25" s="472">
        <f t="shared" si="0"/>
        <v>-3287547</v>
      </c>
    </row>
    <row r="26" spans="1:31" ht="12.75" customHeight="1">
      <c r="A26" s="477" t="s">
        <v>416</v>
      </c>
      <c r="B26" s="478"/>
      <c r="C26" s="478"/>
      <c r="D26" s="477">
        <v>10013</v>
      </c>
      <c r="E26" s="480">
        <v>10064</v>
      </c>
      <c r="F26" s="477">
        <v>10115</v>
      </c>
      <c r="G26" s="480">
        <v>10167</v>
      </c>
      <c r="H26" s="480">
        <v>10218</v>
      </c>
      <c r="I26" s="480">
        <v>10270</v>
      </c>
      <c r="J26" s="480">
        <v>10330</v>
      </c>
      <c r="K26" s="480">
        <v>10385</v>
      </c>
      <c r="L26" s="477">
        <v>10440</v>
      </c>
      <c r="M26" s="477">
        <v>10494</v>
      </c>
      <c r="N26" s="480">
        <v>10548</v>
      </c>
      <c r="O26" s="480">
        <v>10602</v>
      </c>
      <c r="P26" s="477">
        <v>10656</v>
      </c>
      <c r="Q26" s="481">
        <v>10330632</v>
      </c>
      <c r="R26" s="472">
        <f t="shared" si="1"/>
        <v>-10013</v>
      </c>
      <c r="S26" s="472">
        <f t="shared" si="0"/>
        <v>-10064</v>
      </c>
      <c r="T26" s="472">
        <f t="shared" si="0"/>
        <v>-10115</v>
      </c>
      <c r="U26" s="472">
        <f t="shared" si="0"/>
        <v>-10167</v>
      </c>
      <c r="V26" s="472">
        <f t="shared" si="0"/>
        <v>-10218</v>
      </c>
      <c r="W26" s="472">
        <f t="shared" si="0"/>
        <v>-10270</v>
      </c>
      <c r="X26" s="472">
        <f t="shared" si="0"/>
        <v>-10330</v>
      </c>
      <c r="Y26" s="472">
        <f t="shared" si="0"/>
        <v>-10385</v>
      </c>
      <c r="Z26" s="472">
        <f t="shared" si="0"/>
        <v>-10440</v>
      </c>
      <c r="AA26" s="472">
        <f t="shared" si="0"/>
        <v>-10494</v>
      </c>
      <c r="AB26" s="472">
        <f t="shared" si="0"/>
        <v>-10548</v>
      </c>
      <c r="AC26" s="472">
        <f t="shared" si="0"/>
        <v>-10602</v>
      </c>
      <c r="AD26" s="472">
        <f t="shared" si="0"/>
        <v>-10656</v>
      </c>
      <c r="AE26" s="472">
        <f t="shared" si="0"/>
        <v>-10330632</v>
      </c>
    </row>
    <row r="27" spans="1:31" ht="12.75" customHeight="1">
      <c r="A27" s="477" t="s">
        <v>417</v>
      </c>
      <c r="B27" s="478"/>
      <c r="C27" s="478"/>
      <c r="D27" s="477">
        <v>18071</v>
      </c>
      <c r="E27" s="480">
        <v>18134</v>
      </c>
      <c r="F27" s="477">
        <v>18196</v>
      </c>
      <c r="G27" s="480">
        <v>18257</v>
      </c>
      <c r="H27" s="480">
        <v>18318</v>
      </c>
      <c r="I27" s="480">
        <v>18385</v>
      </c>
      <c r="J27" s="480">
        <v>18447</v>
      </c>
      <c r="K27" s="480">
        <v>18510</v>
      </c>
      <c r="L27" s="477">
        <v>18581</v>
      </c>
      <c r="M27" s="477">
        <v>18646</v>
      </c>
      <c r="N27" s="480">
        <v>18711</v>
      </c>
      <c r="O27" s="480">
        <v>18776</v>
      </c>
      <c r="P27" s="477">
        <v>18841</v>
      </c>
      <c r="Q27" s="481">
        <v>18451357</v>
      </c>
      <c r="R27" s="472">
        <f t="shared" si="1"/>
        <v>-18071</v>
      </c>
      <c r="S27" s="472">
        <f t="shared" si="0"/>
        <v>-18134</v>
      </c>
      <c r="T27" s="472">
        <f t="shared" si="0"/>
        <v>-18196</v>
      </c>
      <c r="U27" s="472">
        <f t="shared" si="0"/>
        <v>-18257</v>
      </c>
      <c r="V27" s="472">
        <f t="shared" si="0"/>
        <v>-18318</v>
      </c>
      <c r="W27" s="472">
        <f t="shared" si="0"/>
        <v>-18385</v>
      </c>
      <c r="X27" s="472">
        <f t="shared" si="0"/>
        <v>-18447</v>
      </c>
      <c r="Y27" s="472">
        <f t="shared" si="0"/>
        <v>-18510</v>
      </c>
      <c r="Z27" s="472">
        <f t="shared" si="0"/>
        <v>-18581</v>
      </c>
      <c r="AA27" s="472">
        <f t="shared" si="0"/>
        <v>-18646</v>
      </c>
      <c r="AB27" s="472">
        <f t="shared" si="0"/>
        <v>-18711</v>
      </c>
      <c r="AC27" s="472">
        <f t="shared" si="0"/>
        <v>-18776</v>
      </c>
      <c r="AD27" s="472">
        <f t="shared" si="0"/>
        <v>-18841</v>
      </c>
      <c r="AE27" s="472">
        <f t="shared" si="0"/>
        <v>-18451357</v>
      </c>
    </row>
    <row r="28" spans="1:31" ht="12.75" customHeight="1">
      <c r="A28" s="477" t="s">
        <v>418</v>
      </c>
      <c r="B28" s="478"/>
      <c r="C28" s="478"/>
      <c r="D28" s="477">
        <v>-108</v>
      </c>
      <c r="E28" s="480">
        <v>-108</v>
      </c>
      <c r="F28" s="477">
        <v>-108</v>
      </c>
      <c r="G28" s="480">
        <v>-108</v>
      </c>
      <c r="H28" s="480">
        <v>-107</v>
      </c>
      <c r="I28" s="480">
        <v>-107</v>
      </c>
      <c r="J28" s="480">
        <v>-107</v>
      </c>
      <c r="K28" s="480">
        <v>-107</v>
      </c>
      <c r="L28" s="477">
        <v>-106</v>
      </c>
      <c r="M28" s="477">
        <v>-106</v>
      </c>
      <c r="N28" s="480">
        <v>-106</v>
      </c>
      <c r="O28" s="480">
        <v>-106</v>
      </c>
      <c r="P28" s="477">
        <v>-105</v>
      </c>
      <c r="Q28" s="481">
        <v>-106861</v>
      </c>
      <c r="R28" s="472">
        <f t="shared" si="1"/>
        <v>108</v>
      </c>
      <c r="S28" s="472">
        <f aca="true" t="shared" si="2" ref="S28:S47">E28*-1</f>
        <v>108</v>
      </c>
      <c r="T28" s="472">
        <f aca="true" t="shared" si="3" ref="T28:T47">F28*-1</f>
        <v>108</v>
      </c>
      <c r="U28" s="472">
        <f aca="true" t="shared" si="4" ref="U28:U47">G28*-1</f>
        <v>108</v>
      </c>
      <c r="V28" s="472">
        <f aca="true" t="shared" si="5" ref="V28:V47">H28*-1</f>
        <v>107</v>
      </c>
      <c r="W28" s="472">
        <f aca="true" t="shared" si="6" ref="W28:W47">I28*-1</f>
        <v>107</v>
      </c>
      <c r="X28" s="472">
        <f aca="true" t="shared" si="7" ref="X28:X47">J28*-1</f>
        <v>107</v>
      </c>
      <c r="Y28" s="472">
        <f aca="true" t="shared" si="8" ref="Y28:Y47">K28*-1</f>
        <v>107</v>
      </c>
      <c r="Z28" s="472">
        <f aca="true" t="shared" si="9" ref="Z28:Z47">L28*-1</f>
        <v>106</v>
      </c>
      <c r="AA28" s="472">
        <f aca="true" t="shared" si="10" ref="AA28:AA47">M28*-1</f>
        <v>106</v>
      </c>
      <c r="AB28" s="472">
        <f aca="true" t="shared" si="11" ref="AB28:AB47">N28*-1</f>
        <v>106</v>
      </c>
      <c r="AC28" s="472">
        <f aca="true" t="shared" si="12" ref="AC28:AC47">O28*-1</f>
        <v>106</v>
      </c>
      <c r="AD28" s="472">
        <f aca="true" t="shared" si="13" ref="AD28:AD47">P28*-1</f>
        <v>105</v>
      </c>
      <c r="AE28" s="472">
        <f aca="true" t="shared" si="14" ref="AE28:AE47">Q28*-1</f>
        <v>106861</v>
      </c>
    </row>
    <row r="29" spans="1:31" ht="12.75" customHeight="1">
      <c r="A29" s="477" t="s">
        <v>419</v>
      </c>
      <c r="B29" s="478"/>
      <c r="C29" s="478"/>
      <c r="D29" s="477">
        <v>17433</v>
      </c>
      <c r="E29" s="480">
        <v>17510</v>
      </c>
      <c r="F29" s="477">
        <v>17574</v>
      </c>
      <c r="G29" s="480">
        <v>17638</v>
      </c>
      <c r="H29" s="480">
        <v>17704</v>
      </c>
      <c r="I29" s="480">
        <v>17768</v>
      </c>
      <c r="J29" s="480">
        <v>17833</v>
      </c>
      <c r="K29" s="480">
        <v>17897</v>
      </c>
      <c r="L29" s="477">
        <v>17962</v>
      </c>
      <c r="M29" s="477">
        <v>18026</v>
      </c>
      <c r="N29" s="480">
        <v>18091</v>
      </c>
      <c r="O29" s="480">
        <v>18155</v>
      </c>
      <c r="P29" s="477">
        <v>18219</v>
      </c>
      <c r="Q29" s="481">
        <v>17832098</v>
      </c>
      <c r="R29" s="472">
        <f t="shared" si="1"/>
        <v>-17433</v>
      </c>
      <c r="S29" s="472">
        <f t="shared" si="2"/>
        <v>-17510</v>
      </c>
      <c r="T29" s="472">
        <f t="shared" si="3"/>
        <v>-17574</v>
      </c>
      <c r="U29" s="472">
        <f t="shared" si="4"/>
        <v>-17638</v>
      </c>
      <c r="V29" s="472">
        <f t="shared" si="5"/>
        <v>-17704</v>
      </c>
      <c r="W29" s="472">
        <f t="shared" si="6"/>
        <v>-17768</v>
      </c>
      <c r="X29" s="472">
        <f t="shared" si="7"/>
        <v>-17833</v>
      </c>
      <c r="Y29" s="472">
        <f t="shared" si="8"/>
        <v>-17897</v>
      </c>
      <c r="Z29" s="472">
        <f t="shared" si="9"/>
        <v>-17962</v>
      </c>
      <c r="AA29" s="472">
        <f t="shared" si="10"/>
        <v>-18026</v>
      </c>
      <c r="AB29" s="472">
        <f t="shared" si="11"/>
        <v>-18091</v>
      </c>
      <c r="AC29" s="472">
        <f t="shared" si="12"/>
        <v>-18155</v>
      </c>
      <c r="AD29" s="472">
        <f t="shared" si="13"/>
        <v>-18219</v>
      </c>
      <c r="AE29" s="472">
        <f t="shared" si="14"/>
        <v>-17832098</v>
      </c>
    </row>
    <row r="30" spans="1:31" ht="12.75" customHeight="1">
      <c r="A30" s="477" t="s">
        <v>420</v>
      </c>
      <c r="B30" s="478"/>
      <c r="C30" s="478"/>
      <c r="D30" s="477">
        <v>4378</v>
      </c>
      <c r="E30" s="480">
        <v>4382</v>
      </c>
      <c r="F30" s="477">
        <v>4387</v>
      </c>
      <c r="G30" s="480">
        <v>4392</v>
      </c>
      <c r="H30" s="480">
        <v>4396</v>
      </c>
      <c r="I30" s="480">
        <v>4401</v>
      </c>
      <c r="J30" s="480">
        <v>4405</v>
      </c>
      <c r="K30" s="480">
        <v>4410</v>
      </c>
      <c r="L30" s="477">
        <v>4415</v>
      </c>
      <c r="M30" s="477">
        <v>4419</v>
      </c>
      <c r="N30" s="480">
        <v>4424</v>
      </c>
      <c r="O30" s="480">
        <v>4428</v>
      </c>
      <c r="P30" s="477">
        <v>4433</v>
      </c>
      <c r="Q30" s="481">
        <v>4405415</v>
      </c>
      <c r="R30" s="472">
        <f t="shared" si="1"/>
        <v>-4378</v>
      </c>
      <c r="S30" s="472">
        <f t="shared" si="2"/>
        <v>-4382</v>
      </c>
      <c r="T30" s="472">
        <f t="shared" si="3"/>
        <v>-4387</v>
      </c>
      <c r="U30" s="472">
        <f t="shared" si="4"/>
        <v>-4392</v>
      </c>
      <c r="V30" s="472">
        <f t="shared" si="5"/>
        <v>-4396</v>
      </c>
      <c r="W30" s="472">
        <f t="shared" si="6"/>
        <v>-4401</v>
      </c>
      <c r="X30" s="472">
        <f t="shared" si="7"/>
        <v>-4405</v>
      </c>
      <c r="Y30" s="472">
        <f t="shared" si="8"/>
        <v>-4410</v>
      </c>
      <c r="Z30" s="472">
        <f t="shared" si="9"/>
        <v>-4415</v>
      </c>
      <c r="AA30" s="472">
        <f t="shared" si="10"/>
        <v>-4419</v>
      </c>
      <c r="AB30" s="472">
        <f t="shared" si="11"/>
        <v>-4424</v>
      </c>
      <c r="AC30" s="472">
        <f t="shared" si="12"/>
        <v>-4428</v>
      </c>
      <c r="AD30" s="472">
        <f t="shared" si="13"/>
        <v>-4433</v>
      </c>
      <c r="AE30" s="472">
        <f t="shared" si="14"/>
        <v>-4405415</v>
      </c>
    </row>
    <row r="31" spans="1:31" ht="12.75" customHeight="1">
      <c r="A31" s="477" t="s">
        <v>421</v>
      </c>
      <c r="B31" s="478"/>
      <c r="C31" s="478"/>
      <c r="D31" s="477">
        <v>1805</v>
      </c>
      <c r="E31" s="480">
        <v>1807</v>
      </c>
      <c r="F31" s="477">
        <v>1809</v>
      </c>
      <c r="G31" s="480">
        <v>1811</v>
      </c>
      <c r="H31" s="480">
        <v>1814</v>
      </c>
      <c r="I31" s="480">
        <v>1816</v>
      </c>
      <c r="J31" s="480">
        <v>1818</v>
      </c>
      <c r="K31" s="480">
        <v>1820</v>
      </c>
      <c r="L31" s="477">
        <v>1823</v>
      </c>
      <c r="M31" s="477">
        <v>1825</v>
      </c>
      <c r="N31" s="480">
        <v>1827</v>
      </c>
      <c r="O31" s="480">
        <v>1829</v>
      </c>
      <c r="P31" s="477">
        <v>1831</v>
      </c>
      <c r="Q31" s="481">
        <v>1818121</v>
      </c>
      <c r="R31" s="472">
        <f t="shared" si="1"/>
        <v>-1805</v>
      </c>
      <c r="S31" s="472">
        <f t="shared" si="2"/>
        <v>-1807</v>
      </c>
      <c r="T31" s="472">
        <f t="shared" si="3"/>
        <v>-1809</v>
      </c>
      <c r="U31" s="472">
        <f t="shared" si="4"/>
        <v>-1811</v>
      </c>
      <c r="V31" s="472">
        <f t="shared" si="5"/>
        <v>-1814</v>
      </c>
      <c r="W31" s="472">
        <f t="shared" si="6"/>
        <v>-1816</v>
      </c>
      <c r="X31" s="472">
        <f t="shared" si="7"/>
        <v>-1818</v>
      </c>
      <c r="Y31" s="472">
        <f t="shared" si="8"/>
        <v>-1820</v>
      </c>
      <c r="Z31" s="472">
        <f t="shared" si="9"/>
        <v>-1823</v>
      </c>
      <c r="AA31" s="472">
        <f t="shared" si="10"/>
        <v>-1825</v>
      </c>
      <c r="AB31" s="472">
        <f t="shared" si="11"/>
        <v>-1827</v>
      </c>
      <c r="AC31" s="472">
        <f t="shared" si="12"/>
        <v>-1829</v>
      </c>
      <c r="AD31" s="472">
        <f t="shared" si="13"/>
        <v>-1831</v>
      </c>
      <c r="AE31" s="472">
        <f t="shared" si="14"/>
        <v>-1818121</v>
      </c>
    </row>
    <row r="32" spans="1:31" ht="12.75" customHeight="1">
      <c r="A32" s="477" t="s">
        <v>422</v>
      </c>
      <c r="B32" s="478"/>
      <c r="C32" s="478"/>
      <c r="D32" s="477">
        <v>1248</v>
      </c>
      <c r="E32" s="480">
        <v>1251</v>
      </c>
      <c r="F32" s="477">
        <v>1254</v>
      </c>
      <c r="G32" s="480">
        <v>1257</v>
      </c>
      <c r="H32" s="480">
        <v>1261</v>
      </c>
      <c r="I32" s="480">
        <v>1264</v>
      </c>
      <c r="J32" s="480">
        <v>1267</v>
      </c>
      <c r="K32" s="480">
        <v>1270</v>
      </c>
      <c r="L32" s="477">
        <v>1274</v>
      </c>
      <c r="M32" s="477">
        <v>1277</v>
      </c>
      <c r="N32" s="480">
        <v>1280</v>
      </c>
      <c r="O32" s="480">
        <v>1284</v>
      </c>
      <c r="P32" s="477">
        <v>1287</v>
      </c>
      <c r="Q32" s="481">
        <v>1267181</v>
      </c>
      <c r="R32" s="472">
        <f t="shared" si="1"/>
        <v>-1248</v>
      </c>
      <c r="S32" s="472">
        <f t="shared" si="2"/>
        <v>-1251</v>
      </c>
      <c r="T32" s="472">
        <f t="shared" si="3"/>
        <v>-1254</v>
      </c>
      <c r="U32" s="472">
        <f t="shared" si="4"/>
        <v>-1257</v>
      </c>
      <c r="V32" s="472">
        <f t="shared" si="5"/>
        <v>-1261</v>
      </c>
      <c r="W32" s="472">
        <f t="shared" si="6"/>
        <v>-1264</v>
      </c>
      <c r="X32" s="472">
        <f t="shared" si="7"/>
        <v>-1267</v>
      </c>
      <c r="Y32" s="472">
        <f t="shared" si="8"/>
        <v>-1270</v>
      </c>
      <c r="Z32" s="472">
        <f t="shared" si="9"/>
        <v>-1274</v>
      </c>
      <c r="AA32" s="472">
        <f t="shared" si="10"/>
        <v>-1277</v>
      </c>
      <c r="AB32" s="472">
        <f t="shared" si="11"/>
        <v>-1280</v>
      </c>
      <c r="AC32" s="472">
        <f t="shared" si="12"/>
        <v>-1284</v>
      </c>
      <c r="AD32" s="472">
        <f t="shared" si="13"/>
        <v>-1287</v>
      </c>
      <c r="AE32" s="472">
        <f t="shared" si="14"/>
        <v>-1267181</v>
      </c>
    </row>
    <row r="33" spans="1:31" ht="12.75" customHeight="1">
      <c r="A33" s="477" t="s">
        <v>423</v>
      </c>
      <c r="B33" s="478"/>
      <c r="C33" s="478"/>
      <c r="D33" s="477">
        <v>3978</v>
      </c>
      <c r="E33" s="480">
        <v>3985</v>
      </c>
      <c r="F33" s="477">
        <v>3992</v>
      </c>
      <c r="G33" s="480">
        <v>3998</v>
      </c>
      <c r="H33" s="480">
        <v>4005</v>
      </c>
      <c r="I33" s="480">
        <v>4012</v>
      </c>
      <c r="J33" s="480">
        <v>4019</v>
      </c>
      <c r="K33" s="480">
        <v>4026</v>
      </c>
      <c r="L33" s="477">
        <v>4032</v>
      </c>
      <c r="M33" s="477">
        <v>4039</v>
      </c>
      <c r="N33" s="480">
        <v>4046</v>
      </c>
      <c r="O33" s="480">
        <v>4053</v>
      </c>
      <c r="P33" s="477">
        <v>4060</v>
      </c>
      <c r="Q33" s="481">
        <v>4018765</v>
      </c>
      <c r="R33" s="472">
        <f t="shared" si="1"/>
        <v>-3978</v>
      </c>
      <c r="S33" s="472">
        <f t="shared" si="2"/>
        <v>-3985</v>
      </c>
      <c r="T33" s="472">
        <f t="shared" si="3"/>
        <v>-3992</v>
      </c>
      <c r="U33" s="472">
        <f t="shared" si="4"/>
        <v>-3998</v>
      </c>
      <c r="V33" s="472">
        <f t="shared" si="5"/>
        <v>-4005</v>
      </c>
      <c r="W33" s="472">
        <f t="shared" si="6"/>
        <v>-4012</v>
      </c>
      <c r="X33" s="472">
        <f t="shared" si="7"/>
        <v>-4019</v>
      </c>
      <c r="Y33" s="472">
        <f t="shared" si="8"/>
        <v>-4026</v>
      </c>
      <c r="Z33" s="472">
        <f t="shared" si="9"/>
        <v>-4032</v>
      </c>
      <c r="AA33" s="472">
        <f t="shared" si="10"/>
        <v>-4039</v>
      </c>
      <c r="AB33" s="472">
        <f t="shared" si="11"/>
        <v>-4046</v>
      </c>
      <c r="AC33" s="472">
        <f t="shared" si="12"/>
        <v>-4053</v>
      </c>
      <c r="AD33" s="472">
        <f t="shared" si="13"/>
        <v>-4060</v>
      </c>
      <c r="AE33" s="472">
        <f t="shared" si="14"/>
        <v>-4018765</v>
      </c>
    </row>
    <row r="34" spans="1:31" ht="12.75" customHeight="1">
      <c r="A34" s="477" t="s">
        <v>424</v>
      </c>
      <c r="B34" s="478"/>
      <c r="C34" s="478"/>
      <c r="D34" s="477">
        <v>4733</v>
      </c>
      <c r="E34" s="480">
        <v>4741</v>
      </c>
      <c r="F34" s="477">
        <v>4750</v>
      </c>
      <c r="G34" s="480">
        <v>4758</v>
      </c>
      <c r="H34" s="480">
        <v>4766</v>
      </c>
      <c r="I34" s="480">
        <v>4774</v>
      </c>
      <c r="J34" s="480">
        <v>4782</v>
      </c>
      <c r="K34" s="480">
        <v>4790</v>
      </c>
      <c r="L34" s="477">
        <v>4799</v>
      </c>
      <c r="M34" s="477">
        <v>4807</v>
      </c>
      <c r="N34" s="480">
        <v>4815</v>
      </c>
      <c r="O34" s="480">
        <v>4823</v>
      </c>
      <c r="P34" s="477">
        <v>4831</v>
      </c>
      <c r="Q34" s="481">
        <v>4782271</v>
      </c>
      <c r="R34" s="472">
        <f t="shared" si="1"/>
        <v>-4733</v>
      </c>
      <c r="S34" s="472">
        <f t="shared" si="2"/>
        <v>-4741</v>
      </c>
      <c r="T34" s="472">
        <f t="shared" si="3"/>
        <v>-4750</v>
      </c>
      <c r="U34" s="472">
        <f t="shared" si="4"/>
        <v>-4758</v>
      </c>
      <c r="V34" s="472">
        <f t="shared" si="5"/>
        <v>-4766</v>
      </c>
      <c r="W34" s="472">
        <f t="shared" si="6"/>
        <v>-4774</v>
      </c>
      <c r="X34" s="472">
        <f t="shared" si="7"/>
        <v>-4782</v>
      </c>
      <c r="Y34" s="472">
        <f t="shared" si="8"/>
        <v>-4790</v>
      </c>
      <c r="Z34" s="472">
        <f t="shared" si="9"/>
        <v>-4799</v>
      </c>
      <c r="AA34" s="472">
        <f t="shared" si="10"/>
        <v>-4807</v>
      </c>
      <c r="AB34" s="472">
        <f t="shared" si="11"/>
        <v>-4815</v>
      </c>
      <c r="AC34" s="472">
        <f t="shared" si="12"/>
        <v>-4823</v>
      </c>
      <c r="AD34" s="472">
        <f t="shared" si="13"/>
        <v>-4831</v>
      </c>
      <c r="AE34" s="472">
        <f t="shared" si="14"/>
        <v>-4782271</v>
      </c>
    </row>
    <row r="35" spans="1:31" ht="12.75" customHeight="1">
      <c r="A35" s="477" t="s">
        <v>425</v>
      </c>
      <c r="B35" s="478"/>
      <c r="C35" s="478"/>
      <c r="D35" s="477">
        <v>3285</v>
      </c>
      <c r="E35" s="480">
        <v>3291</v>
      </c>
      <c r="F35" s="477">
        <v>3298</v>
      </c>
      <c r="G35" s="480">
        <v>3304</v>
      </c>
      <c r="H35" s="480">
        <v>3311</v>
      </c>
      <c r="I35" s="480">
        <v>3318</v>
      </c>
      <c r="J35" s="480">
        <v>3324</v>
      </c>
      <c r="K35" s="480">
        <v>3331</v>
      </c>
      <c r="L35" s="477">
        <v>3337</v>
      </c>
      <c r="M35" s="477">
        <v>3344</v>
      </c>
      <c r="N35" s="480">
        <v>3351</v>
      </c>
      <c r="O35" s="480">
        <v>3357</v>
      </c>
      <c r="P35" s="477">
        <v>3364</v>
      </c>
      <c r="Q35" s="481">
        <v>3324241</v>
      </c>
      <c r="R35" s="472">
        <f t="shared" si="1"/>
        <v>-3285</v>
      </c>
      <c r="S35" s="472">
        <f t="shared" si="2"/>
        <v>-3291</v>
      </c>
      <c r="T35" s="472">
        <f t="shared" si="3"/>
        <v>-3298</v>
      </c>
      <c r="U35" s="472">
        <f t="shared" si="4"/>
        <v>-3304</v>
      </c>
      <c r="V35" s="472">
        <f t="shared" si="5"/>
        <v>-3311</v>
      </c>
      <c r="W35" s="472">
        <f t="shared" si="6"/>
        <v>-3318</v>
      </c>
      <c r="X35" s="472">
        <f t="shared" si="7"/>
        <v>-3324</v>
      </c>
      <c r="Y35" s="472">
        <f t="shared" si="8"/>
        <v>-3331</v>
      </c>
      <c r="Z35" s="472">
        <f t="shared" si="9"/>
        <v>-3337</v>
      </c>
      <c r="AA35" s="472">
        <f t="shared" si="10"/>
        <v>-3344</v>
      </c>
      <c r="AB35" s="472">
        <f t="shared" si="11"/>
        <v>-3351</v>
      </c>
      <c r="AC35" s="472">
        <f t="shared" si="12"/>
        <v>-3357</v>
      </c>
      <c r="AD35" s="472">
        <f t="shared" si="13"/>
        <v>-3364</v>
      </c>
      <c r="AE35" s="472">
        <f t="shared" si="14"/>
        <v>-3324241</v>
      </c>
    </row>
    <row r="36" spans="1:31" ht="12.75" customHeight="1">
      <c r="A36" s="477" t="s">
        <v>426</v>
      </c>
      <c r="B36" s="478"/>
      <c r="C36" s="478"/>
      <c r="D36" s="477">
        <v>240</v>
      </c>
      <c r="E36" s="480">
        <v>241</v>
      </c>
      <c r="F36" s="477">
        <v>243</v>
      </c>
      <c r="G36" s="480">
        <v>244</v>
      </c>
      <c r="H36" s="480">
        <v>246</v>
      </c>
      <c r="I36" s="480">
        <v>247</v>
      </c>
      <c r="J36" s="480">
        <v>249</v>
      </c>
      <c r="K36" s="480">
        <v>250</v>
      </c>
      <c r="L36" s="477">
        <v>252</v>
      </c>
      <c r="M36" s="477">
        <v>254</v>
      </c>
      <c r="N36" s="480">
        <v>255</v>
      </c>
      <c r="O36" s="480">
        <v>257</v>
      </c>
      <c r="P36" s="477">
        <v>258</v>
      </c>
      <c r="Q36" s="481">
        <v>248899</v>
      </c>
      <c r="R36" s="472">
        <f t="shared" si="1"/>
        <v>-240</v>
      </c>
      <c r="S36" s="472">
        <f t="shared" si="2"/>
        <v>-241</v>
      </c>
      <c r="T36" s="472">
        <f t="shared" si="3"/>
        <v>-243</v>
      </c>
      <c r="U36" s="472">
        <f t="shared" si="4"/>
        <v>-244</v>
      </c>
      <c r="V36" s="472">
        <f t="shared" si="5"/>
        <v>-246</v>
      </c>
      <c r="W36" s="472">
        <f t="shared" si="6"/>
        <v>-247</v>
      </c>
      <c r="X36" s="472">
        <f t="shared" si="7"/>
        <v>-249</v>
      </c>
      <c r="Y36" s="472">
        <f t="shared" si="8"/>
        <v>-250</v>
      </c>
      <c r="Z36" s="472">
        <f t="shared" si="9"/>
        <v>-252</v>
      </c>
      <c r="AA36" s="472">
        <f t="shared" si="10"/>
        <v>-254</v>
      </c>
      <c r="AB36" s="472">
        <f t="shared" si="11"/>
        <v>-255</v>
      </c>
      <c r="AC36" s="472">
        <f t="shared" si="12"/>
        <v>-257</v>
      </c>
      <c r="AD36" s="472">
        <f t="shared" si="13"/>
        <v>-258</v>
      </c>
      <c r="AE36" s="472">
        <f t="shared" si="14"/>
        <v>-248899</v>
      </c>
    </row>
    <row r="37" spans="1:31" ht="12.75" customHeight="1">
      <c r="A37" s="477" t="s">
        <v>427</v>
      </c>
      <c r="B37" s="478"/>
      <c r="C37" s="478"/>
      <c r="D37" s="477">
        <v>4786</v>
      </c>
      <c r="E37" s="480">
        <v>4793</v>
      </c>
      <c r="F37" s="477">
        <v>4800</v>
      </c>
      <c r="G37" s="480">
        <v>4808</v>
      </c>
      <c r="H37" s="480">
        <v>4815</v>
      </c>
      <c r="I37" s="480">
        <v>4822</v>
      </c>
      <c r="J37" s="480">
        <v>4830</v>
      </c>
      <c r="K37" s="480">
        <v>4837</v>
      </c>
      <c r="L37" s="477">
        <v>4844</v>
      </c>
      <c r="M37" s="477">
        <v>4851</v>
      </c>
      <c r="N37" s="480">
        <v>4859</v>
      </c>
      <c r="O37" s="480">
        <v>4866</v>
      </c>
      <c r="P37" s="477">
        <v>4873</v>
      </c>
      <c r="Q37" s="481">
        <v>4829577</v>
      </c>
      <c r="R37" s="472">
        <f t="shared" si="1"/>
        <v>-4786</v>
      </c>
      <c r="S37" s="472">
        <f t="shared" si="2"/>
        <v>-4793</v>
      </c>
      <c r="T37" s="472">
        <f t="shared" si="3"/>
        <v>-4800</v>
      </c>
      <c r="U37" s="472">
        <f t="shared" si="4"/>
        <v>-4808</v>
      </c>
      <c r="V37" s="472">
        <f t="shared" si="5"/>
        <v>-4815</v>
      </c>
      <c r="W37" s="472">
        <f t="shared" si="6"/>
        <v>-4822</v>
      </c>
      <c r="X37" s="472">
        <f t="shared" si="7"/>
        <v>-4830</v>
      </c>
      <c r="Y37" s="472">
        <f t="shared" si="8"/>
        <v>-4837</v>
      </c>
      <c r="Z37" s="472">
        <f t="shared" si="9"/>
        <v>-4844</v>
      </c>
      <c r="AA37" s="472">
        <f t="shared" si="10"/>
        <v>-4851</v>
      </c>
      <c r="AB37" s="472">
        <f t="shared" si="11"/>
        <v>-4859</v>
      </c>
      <c r="AC37" s="472">
        <f t="shared" si="12"/>
        <v>-4866</v>
      </c>
      <c r="AD37" s="472">
        <f t="shared" si="13"/>
        <v>-4873</v>
      </c>
      <c r="AE37" s="472">
        <f t="shared" si="14"/>
        <v>-4829577</v>
      </c>
    </row>
    <row r="38" spans="1:31" ht="12.75" customHeight="1">
      <c r="A38" s="477" t="s">
        <v>428</v>
      </c>
      <c r="B38" s="478"/>
      <c r="C38" s="478"/>
      <c r="D38" s="477">
        <v>172</v>
      </c>
      <c r="E38" s="480">
        <v>172</v>
      </c>
      <c r="F38" s="477">
        <v>172</v>
      </c>
      <c r="G38" s="480">
        <v>172</v>
      </c>
      <c r="H38" s="480">
        <v>173</v>
      </c>
      <c r="I38" s="480">
        <v>173</v>
      </c>
      <c r="J38" s="480">
        <v>173</v>
      </c>
      <c r="K38" s="480">
        <v>174</v>
      </c>
      <c r="L38" s="477">
        <v>174</v>
      </c>
      <c r="M38" s="477">
        <v>174</v>
      </c>
      <c r="N38" s="480">
        <v>174</v>
      </c>
      <c r="O38" s="480">
        <v>175</v>
      </c>
      <c r="P38" s="477">
        <v>175</v>
      </c>
      <c r="Q38" s="481">
        <v>173333</v>
      </c>
      <c r="R38" s="472">
        <f t="shared" si="1"/>
        <v>-172</v>
      </c>
      <c r="S38" s="472">
        <f t="shared" si="2"/>
        <v>-172</v>
      </c>
      <c r="T38" s="472">
        <f t="shared" si="3"/>
        <v>-172</v>
      </c>
      <c r="U38" s="472">
        <f t="shared" si="4"/>
        <v>-172</v>
      </c>
      <c r="V38" s="472">
        <f t="shared" si="5"/>
        <v>-173</v>
      </c>
      <c r="W38" s="472">
        <f t="shared" si="6"/>
        <v>-173</v>
      </c>
      <c r="X38" s="472">
        <f t="shared" si="7"/>
        <v>-173</v>
      </c>
      <c r="Y38" s="472">
        <f t="shared" si="8"/>
        <v>-174</v>
      </c>
      <c r="Z38" s="472">
        <f t="shared" si="9"/>
        <v>-174</v>
      </c>
      <c r="AA38" s="472">
        <f t="shared" si="10"/>
        <v>-174</v>
      </c>
      <c r="AB38" s="472">
        <f t="shared" si="11"/>
        <v>-174</v>
      </c>
      <c r="AC38" s="472">
        <f t="shared" si="12"/>
        <v>-175</v>
      </c>
      <c r="AD38" s="472">
        <f t="shared" si="13"/>
        <v>-175</v>
      </c>
      <c r="AE38" s="472">
        <f t="shared" si="14"/>
        <v>-173333</v>
      </c>
    </row>
    <row r="39" spans="1:31" ht="12.75" customHeight="1">
      <c r="A39" s="477" t="s">
        <v>429</v>
      </c>
      <c r="B39" s="478"/>
      <c r="C39" s="478"/>
      <c r="D39" s="477">
        <v>327</v>
      </c>
      <c r="E39" s="480">
        <v>329</v>
      </c>
      <c r="F39" s="477">
        <v>331</v>
      </c>
      <c r="G39" s="480">
        <v>333</v>
      </c>
      <c r="H39" s="480">
        <v>334</v>
      </c>
      <c r="I39" s="480">
        <v>336</v>
      </c>
      <c r="J39" s="480">
        <v>338</v>
      </c>
      <c r="K39" s="480">
        <v>340</v>
      </c>
      <c r="L39" s="477">
        <v>342</v>
      </c>
      <c r="M39" s="477">
        <v>344</v>
      </c>
      <c r="N39" s="480">
        <v>345</v>
      </c>
      <c r="O39" s="480">
        <v>347</v>
      </c>
      <c r="P39" s="477">
        <v>349</v>
      </c>
      <c r="Q39" s="481">
        <v>338064</v>
      </c>
      <c r="R39" s="472">
        <f t="shared" si="1"/>
        <v>-327</v>
      </c>
      <c r="S39" s="472">
        <f t="shared" si="2"/>
        <v>-329</v>
      </c>
      <c r="T39" s="472">
        <f t="shared" si="3"/>
        <v>-331</v>
      </c>
      <c r="U39" s="472">
        <f t="shared" si="4"/>
        <v>-333</v>
      </c>
      <c r="V39" s="472">
        <f t="shared" si="5"/>
        <v>-334</v>
      </c>
      <c r="W39" s="472">
        <f t="shared" si="6"/>
        <v>-336</v>
      </c>
      <c r="X39" s="472">
        <f t="shared" si="7"/>
        <v>-338</v>
      </c>
      <c r="Y39" s="472">
        <f t="shared" si="8"/>
        <v>-340</v>
      </c>
      <c r="Z39" s="472">
        <f t="shared" si="9"/>
        <v>-342</v>
      </c>
      <c r="AA39" s="472">
        <f t="shared" si="10"/>
        <v>-344</v>
      </c>
      <c r="AB39" s="472">
        <f t="shared" si="11"/>
        <v>-345</v>
      </c>
      <c r="AC39" s="472">
        <f t="shared" si="12"/>
        <v>-347</v>
      </c>
      <c r="AD39" s="472">
        <f t="shared" si="13"/>
        <v>-349</v>
      </c>
      <c r="AE39" s="472">
        <f t="shared" si="14"/>
        <v>-338064</v>
      </c>
    </row>
    <row r="40" spans="1:31" ht="12.75" customHeight="1">
      <c r="A40" s="477" t="s">
        <v>430</v>
      </c>
      <c r="B40" s="478"/>
      <c r="C40" s="478"/>
      <c r="D40" s="477">
        <v>265</v>
      </c>
      <c r="E40" s="480">
        <v>266</v>
      </c>
      <c r="F40" s="477">
        <v>268</v>
      </c>
      <c r="G40" s="480">
        <v>269</v>
      </c>
      <c r="H40" s="480">
        <v>270</v>
      </c>
      <c r="I40" s="480">
        <v>271</v>
      </c>
      <c r="J40" s="480">
        <v>273</v>
      </c>
      <c r="K40" s="480">
        <v>274</v>
      </c>
      <c r="L40" s="477">
        <v>275</v>
      </c>
      <c r="M40" s="477">
        <v>277</v>
      </c>
      <c r="N40" s="480">
        <v>278</v>
      </c>
      <c r="O40" s="480">
        <v>279</v>
      </c>
      <c r="P40" s="477">
        <v>280</v>
      </c>
      <c r="Q40" s="481">
        <v>272770</v>
      </c>
      <c r="R40" s="472">
        <f t="shared" si="1"/>
        <v>-265</v>
      </c>
      <c r="S40" s="472">
        <f t="shared" si="2"/>
        <v>-266</v>
      </c>
      <c r="T40" s="472">
        <f t="shared" si="3"/>
        <v>-268</v>
      </c>
      <c r="U40" s="472">
        <f t="shared" si="4"/>
        <v>-269</v>
      </c>
      <c r="V40" s="472">
        <f t="shared" si="5"/>
        <v>-270</v>
      </c>
      <c r="W40" s="472">
        <f t="shared" si="6"/>
        <v>-271</v>
      </c>
      <c r="X40" s="472">
        <f t="shared" si="7"/>
        <v>-273</v>
      </c>
      <c r="Y40" s="472">
        <f t="shared" si="8"/>
        <v>-274</v>
      </c>
      <c r="Z40" s="472">
        <f t="shared" si="9"/>
        <v>-275</v>
      </c>
      <c r="AA40" s="472">
        <f t="shared" si="10"/>
        <v>-277</v>
      </c>
      <c r="AB40" s="472">
        <f t="shared" si="11"/>
        <v>-278</v>
      </c>
      <c r="AC40" s="472">
        <f t="shared" si="12"/>
        <v>-279</v>
      </c>
      <c r="AD40" s="472">
        <f t="shared" si="13"/>
        <v>-280</v>
      </c>
      <c r="AE40" s="472">
        <f t="shared" si="14"/>
        <v>-272770</v>
      </c>
    </row>
    <row r="41" spans="1:31" ht="12.75" customHeight="1">
      <c r="A41" s="477" t="s">
        <v>431</v>
      </c>
      <c r="B41" s="478"/>
      <c r="C41" s="478"/>
      <c r="D41" s="477">
        <v>2479</v>
      </c>
      <c r="E41" s="480">
        <v>2485</v>
      </c>
      <c r="F41" s="477">
        <v>2492</v>
      </c>
      <c r="G41" s="480">
        <v>2498</v>
      </c>
      <c r="H41" s="480">
        <v>2504</v>
      </c>
      <c r="I41" s="480">
        <v>2510</v>
      </c>
      <c r="J41" s="480">
        <v>2516</v>
      </c>
      <c r="K41" s="480">
        <v>2522</v>
      </c>
      <c r="L41" s="477">
        <v>2528</v>
      </c>
      <c r="M41" s="477">
        <v>2534</v>
      </c>
      <c r="N41" s="480">
        <v>2540</v>
      </c>
      <c r="O41" s="480">
        <v>2547</v>
      </c>
      <c r="P41" s="477">
        <v>2553</v>
      </c>
      <c r="Q41" s="481">
        <v>2515969</v>
      </c>
      <c r="R41" s="472">
        <f t="shared" si="1"/>
        <v>-2479</v>
      </c>
      <c r="S41" s="472">
        <f t="shared" si="2"/>
        <v>-2485</v>
      </c>
      <c r="T41" s="472">
        <f t="shared" si="3"/>
        <v>-2492</v>
      </c>
      <c r="U41" s="472">
        <f t="shared" si="4"/>
        <v>-2498</v>
      </c>
      <c r="V41" s="472">
        <f t="shared" si="5"/>
        <v>-2504</v>
      </c>
      <c r="W41" s="472">
        <f t="shared" si="6"/>
        <v>-2510</v>
      </c>
      <c r="X41" s="472">
        <f t="shared" si="7"/>
        <v>-2516</v>
      </c>
      <c r="Y41" s="472">
        <f t="shared" si="8"/>
        <v>-2522</v>
      </c>
      <c r="Z41" s="472">
        <f t="shared" si="9"/>
        <v>-2528</v>
      </c>
      <c r="AA41" s="472">
        <f t="shared" si="10"/>
        <v>-2534</v>
      </c>
      <c r="AB41" s="472">
        <f t="shared" si="11"/>
        <v>-2540</v>
      </c>
      <c r="AC41" s="472">
        <f t="shared" si="12"/>
        <v>-2547</v>
      </c>
      <c r="AD41" s="472">
        <f t="shared" si="13"/>
        <v>-2553</v>
      </c>
      <c r="AE41" s="472">
        <f t="shared" si="14"/>
        <v>-2515969</v>
      </c>
    </row>
    <row r="42" spans="1:31" ht="12.75" customHeight="1">
      <c r="A42" s="477" t="s">
        <v>432</v>
      </c>
      <c r="B42" s="478"/>
      <c r="C42" s="478"/>
      <c r="D42" s="477">
        <v>301</v>
      </c>
      <c r="E42" s="480">
        <v>302</v>
      </c>
      <c r="F42" s="477">
        <v>303</v>
      </c>
      <c r="G42" s="480">
        <v>305</v>
      </c>
      <c r="H42" s="480">
        <v>306</v>
      </c>
      <c r="I42" s="480">
        <v>308</v>
      </c>
      <c r="J42" s="480">
        <v>309</v>
      </c>
      <c r="K42" s="480">
        <v>311</v>
      </c>
      <c r="L42" s="477">
        <v>312</v>
      </c>
      <c r="M42" s="477">
        <v>314</v>
      </c>
      <c r="N42" s="480">
        <v>315</v>
      </c>
      <c r="O42" s="480">
        <v>316</v>
      </c>
      <c r="P42" s="477">
        <v>318</v>
      </c>
      <c r="Q42" s="481">
        <v>309205</v>
      </c>
      <c r="R42" s="472">
        <f t="shared" si="1"/>
        <v>-301</v>
      </c>
      <c r="S42" s="472">
        <f t="shared" si="2"/>
        <v>-302</v>
      </c>
      <c r="T42" s="472">
        <f t="shared" si="3"/>
        <v>-303</v>
      </c>
      <c r="U42" s="472">
        <f t="shared" si="4"/>
        <v>-305</v>
      </c>
      <c r="V42" s="472">
        <f t="shared" si="5"/>
        <v>-306</v>
      </c>
      <c r="W42" s="472">
        <f t="shared" si="6"/>
        <v>-308</v>
      </c>
      <c r="X42" s="472">
        <f t="shared" si="7"/>
        <v>-309</v>
      </c>
      <c r="Y42" s="472">
        <f t="shared" si="8"/>
        <v>-311</v>
      </c>
      <c r="Z42" s="472">
        <f t="shared" si="9"/>
        <v>-312</v>
      </c>
      <c r="AA42" s="472">
        <f t="shared" si="10"/>
        <v>-314</v>
      </c>
      <c r="AB42" s="472">
        <f t="shared" si="11"/>
        <v>-315</v>
      </c>
      <c r="AC42" s="472">
        <f t="shared" si="12"/>
        <v>-316</v>
      </c>
      <c r="AD42" s="472">
        <f t="shared" si="13"/>
        <v>-318</v>
      </c>
      <c r="AE42" s="472">
        <f t="shared" si="14"/>
        <v>-309205</v>
      </c>
    </row>
    <row r="43" spans="1:31" ht="25.5" customHeight="1">
      <c r="A43" s="471"/>
      <c r="B43" s="471"/>
      <c r="C43" s="477" t="s">
        <v>439</v>
      </c>
      <c r="D43" s="477">
        <v>439435</v>
      </c>
      <c r="E43" s="480">
        <v>440408</v>
      </c>
      <c r="F43" s="477">
        <v>441392</v>
      </c>
      <c r="G43" s="480">
        <v>442374</v>
      </c>
      <c r="H43" s="480">
        <v>443360</v>
      </c>
      <c r="I43" s="480">
        <v>444343</v>
      </c>
      <c r="J43" s="480">
        <v>445327</v>
      </c>
      <c r="K43" s="480">
        <v>446316</v>
      </c>
      <c r="L43" s="477">
        <v>447306</v>
      </c>
      <c r="M43" s="477">
        <v>448294</v>
      </c>
      <c r="N43" s="480">
        <v>449285</v>
      </c>
      <c r="O43" s="480">
        <v>450283</v>
      </c>
      <c r="P43" s="477">
        <v>451289</v>
      </c>
      <c r="Q43" s="481">
        <v>445337392</v>
      </c>
      <c r="R43" s="472">
        <f t="shared" si="1"/>
        <v>-439435</v>
      </c>
      <c r="S43" s="472">
        <f t="shared" si="2"/>
        <v>-440408</v>
      </c>
      <c r="T43" s="472">
        <f t="shared" si="3"/>
        <v>-441392</v>
      </c>
      <c r="U43" s="472">
        <f t="shared" si="4"/>
        <v>-442374</v>
      </c>
      <c r="V43" s="472">
        <f t="shared" si="5"/>
        <v>-443360</v>
      </c>
      <c r="W43" s="472">
        <f t="shared" si="6"/>
        <v>-444343</v>
      </c>
      <c r="X43" s="472">
        <f t="shared" si="7"/>
        <v>-445327</v>
      </c>
      <c r="Y43" s="472">
        <f t="shared" si="8"/>
        <v>-446316</v>
      </c>
      <c r="Z43" s="472">
        <f t="shared" si="9"/>
        <v>-447306</v>
      </c>
      <c r="AA43" s="472">
        <f t="shared" si="10"/>
        <v>-448294</v>
      </c>
      <c r="AB43" s="472">
        <f t="shared" si="11"/>
        <v>-449285</v>
      </c>
      <c r="AC43" s="472">
        <f t="shared" si="12"/>
        <v>-450283</v>
      </c>
      <c r="AD43" s="472">
        <f t="shared" si="13"/>
        <v>-451289</v>
      </c>
      <c r="AE43" s="472">
        <f t="shared" si="14"/>
        <v>-445337392</v>
      </c>
    </row>
    <row r="44" spans="1:31" ht="12.75">
      <c r="A44" s="471"/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2">
        <f t="shared" si="1"/>
        <v>0</v>
      </c>
      <c r="S44" s="472">
        <f t="shared" si="2"/>
        <v>0</v>
      </c>
      <c r="T44" s="472">
        <f t="shared" si="3"/>
        <v>0</v>
      </c>
      <c r="U44" s="472">
        <f t="shared" si="4"/>
        <v>0</v>
      </c>
      <c r="V44" s="472">
        <f t="shared" si="5"/>
        <v>0</v>
      </c>
      <c r="W44" s="472">
        <f t="shared" si="6"/>
        <v>0</v>
      </c>
      <c r="X44" s="472">
        <f t="shared" si="7"/>
        <v>0</v>
      </c>
      <c r="Y44" s="472">
        <f t="shared" si="8"/>
        <v>0</v>
      </c>
      <c r="Z44" s="472">
        <f t="shared" si="9"/>
        <v>0</v>
      </c>
      <c r="AA44" s="472">
        <f t="shared" si="10"/>
        <v>0</v>
      </c>
      <c r="AB44" s="472">
        <f t="shared" si="11"/>
        <v>0</v>
      </c>
      <c r="AC44" s="472">
        <f t="shared" si="12"/>
        <v>0</v>
      </c>
      <c r="AD44" s="472">
        <f t="shared" si="13"/>
        <v>0</v>
      </c>
      <c r="AE44" s="472">
        <f t="shared" si="14"/>
        <v>0</v>
      </c>
    </row>
    <row r="45" spans="1:31" ht="25.5" customHeight="1">
      <c r="A45" s="471"/>
      <c r="B45" s="477" t="s">
        <v>434</v>
      </c>
      <c r="C45" s="478"/>
      <c r="D45" s="477">
        <v>439435</v>
      </c>
      <c r="E45" s="480">
        <v>440408</v>
      </c>
      <c r="F45" s="477">
        <v>441392</v>
      </c>
      <c r="G45" s="480">
        <v>442374</v>
      </c>
      <c r="H45" s="480">
        <v>443360</v>
      </c>
      <c r="I45" s="480">
        <v>444343</v>
      </c>
      <c r="J45" s="480">
        <v>445327</v>
      </c>
      <c r="K45" s="480">
        <v>446316</v>
      </c>
      <c r="L45" s="477">
        <v>447306</v>
      </c>
      <c r="M45" s="477">
        <v>448294</v>
      </c>
      <c r="N45" s="480">
        <v>449285</v>
      </c>
      <c r="O45" s="480">
        <v>450283</v>
      </c>
      <c r="P45" s="477">
        <v>451289</v>
      </c>
      <c r="Q45" s="481">
        <v>445337392</v>
      </c>
      <c r="R45" s="472">
        <f t="shared" si="1"/>
        <v>-439435</v>
      </c>
      <c r="S45" s="472">
        <f t="shared" si="2"/>
        <v>-440408</v>
      </c>
      <c r="T45" s="472">
        <f t="shared" si="3"/>
        <v>-441392</v>
      </c>
      <c r="U45" s="472">
        <f t="shared" si="4"/>
        <v>-442374</v>
      </c>
      <c r="V45" s="472">
        <f t="shared" si="5"/>
        <v>-443360</v>
      </c>
      <c r="W45" s="472">
        <f t="shared" si="6"/>
        <v>-444343</v>
      </c>
      <c r="X45" s="472">
        <f t="shared" si="7"/>
        <v>-445327</v>
      </c>
      <c r="Y45" s="472">
        <f t="shared" si="8"/>
        <v>-446316</v>
      </c>
      <c r="Z45" s="472">
        <f t="shared" si="9"/>
        <v>-447306</v>
      </c>
      <c r="AA45" s="472">
        <f t="shared" si="10"/>
        <v>-448294</v>
      </c>
      <c r="AB45" s="472">
        <f t="shared" si="11"/>
        <v>-449285</v>
      </c>
      <c r="AC45" s="472">
        <f t="shared" si="12"/>
        <v>-450283</v>
      </c>
      <c r="AD45" s="472">
        <f t="shared" si="13"/>
        <v>-451289</v>
      </c>
      <c r="AE45" s="472">
        <f t="shared" si="14"/>
        <v>-445337392</v>
      </c>
    </row>
    <row r="46" spans="1:31" ht="12.75">
      <c r="A46" s="471"/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2">
        <f t="shared" si="1"/>
        <v>0</v>
      </c>
      <c r="S46" s="472">
        <f t="shared" si="2"/>
        <v>0</v>
      </c>
      <c r="T46" s="472">
        <f t="shared" si="3"/>
        <v>0</v>
      </c>
      <c r="U46" s="472">
        <f t="shared" si="4"/>
        <v>0</v>
      </c>
      <c r="V46" s="472">
        <f t="shared" si="5"/>
        <v>0</v>
      </c>
      <c r="W46" s="472">
        <f t="shared" si="6"/>
        <v>0</v>
      </c>
      <c r="X46" s="472">
        <f t="shared" si="7"/>
        <v>0</v>
      </c>
      <c r="Y46" s="472">
        <f t="shared" si="8"/>
        <v>0</v>
      </c>
      <c r="Z46" s="472">
        <f t="shared" si="9"/>
        <v>0</v>
      </c>
      <c r="AA46" s="472">
        <f t="shared" si="10"/>
        <v>0</v>
      </c>
      <c r="AB46" s="472">
        <f t="shared" si="11"/>
        <v>0</v>
      </c>
      <c r="AC46" s="472">
        <f t="shared" si="12"/>
        <v>0</v>
      </c>
      <c r="AD46" s="472">
        <f t="shared" si="13"/>
        <v>0</v>
      </c>
      <c r="AE46" s="472">
        <f t="shared" si="14"/>
        <v>0</v>
      </c>
    </row>
    <row r="47" spans="1:31" ht="12.75" customHeight="1">
      <c r="A47" s="477" t="s">
        <v>435</v>
      </c>
      <c r="B47" s="478"/>
      <c r="C47" s="478"/>
      <c r="D47" s="477">
        <v>439435</v>
      </c>
      <c r="E47" s="480">
        <v>440408</v>
      </c>
      <c r="F47" s="477">
        <v>441392</v>
      </c>
      <c r="G47" s="480">
        <v>442374</v>
      </c>
      <c r="H47" s="480">
        <v>443360</v>
      </c>
      <c r="I47" s="480">
        <v>444343</v>
      </c>
      <c r="J47" s="480">
        <v>445327</v>
      </c>
      <c r="K47" s="480">
        <v>446316</v>
      </c>
      <c r="L47" s="477">
        <v>447306</v>
      </c>
      <c r="M47" s="477">
        <v>448294</v>
      </c>
      <c r="N47" s="480">
        <v>449285</v>
      </c>
      <c r="O47" s="480">
        <v>450283</v>
      </c>
      <c r="P47" s="477">
        <v>451289</v>
      </c>
      <c r="Q47" s="481">
        <v>445337392</v>
      </c>
      <c r="R47" s="472">
        <f t="shared" si="1"/>
        <v>-439435</v>
      </c>
      <c r="S47" s="472">
        <f t="shared" si="2"/>
        <v>-440408</v>
      </c>
      <c r="T47" s="472">
        <f t="shared" si="3"/>
        <v>-441392</v>
      </c>
      <c r="U47" s="472">
        <f t="shared" si="4"/>
        <v>-442374</v>
      </c>
      <c r="V47" s="472">
        <f t="shared" si="5"/>
        <v>-443360</v>
      </c>
      <c r="W47" s="472">
        <f t="shared" si="6"/>
        <v>-444343</v>
      </c>
      <c r="X47" s="472">
        <f t="shared" si="7"/>
        <v>-445327</v>
      </c>
      <c r="Y47" s="472">
        <f t="shared" si="8"/>
        <v>-446316</v>
      </c>
      <c r="Z47" s="472">
        <f t="shared" si="9"/>
        <v>-447306</v>
      </c>
      <c r="AA47" s="472">
        <f t="shared" si="10"/>
        <v>-448294</v>
      </c>
      <c r="AB47" s="472">
        <f t="shared" si="11"/>
        <v>-449285</v>
      </c>
      <c r="AC47" s="472">
        <f t="shared" si="12"/>
        <v>-450283</v>
      </c>
      <c r="AD47" s="472">
        <f t="shared" si="13"/>
        <v>-451289</v>
      </c>
      <c r="AE47" s="472">
        <f t="shared" si="14"/>
        <v>-445337392</v>
      </c>
    </row>
    <row r="48" spans="1:17" ht="12.75" customHeight="1">
      <c r="A48" s="477" t="s">
        <v>436</v>
      </c>
      <c r="B48" s="478"/>
      <c r="C48" s="479"/>
      <c r="D48" s="478"/>
      <c r="E48" s="478"/>
      <c r="F48" s="478"/>
      <c r="G48" s="478"/>
      <c r="H48" s="478"/>
      <c r="I48" s="478"/>
      <c r="J48" s="478"/>
      <c r="K48" s="478"/>
      <c r="L48" s="478"/>
      <c r="M48" s="478"/>
      <c r="N48" s="478"/>
      <c r="O48" s="478"/>
      <c r="P48" s="479"/>
      <c r="Q48" s="482"/>
    </row>
  </sheetData>
  <sheetProtection/>
  <mergeCells count="1">
    <mergeCell ref="O2:P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137"/>
  <sheetViews>
    <sheetView zoomScalePageLayoutView="0" workbookViewId="0" topLeftCell="A1">
      <pane xSplit="2" ySplit="2" topLeftCell="C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C20" sqref="C20"/>
    </sheetView>
  </sheetViews>
  <sheetFormatPr defaultColWidth="12.7109375" defaultRowHeight="12.75"/>
  <cols>
    <col min="1" max="1" width="7.8515625" style="108" customWidth="1"/>
    <col min="2" max="2" width="34.28125" style="109" customWidth="1"/>
    <col min="3" max="3" width="13.140625" style="101" customWidth="1"/>
    <col min="4" max="4" width="13.00390625" style="101" customWidth="1"/>
    <col min="5" max="5" width="12.7109375" style="101" customWidth="1"/>
    <col min="6" max="6" width="13.140625" style="101" customWidth="1"/>
    <col min="7" max="7" width="12.8515625" style="101" customWidth="1"/>
    <col min="8" max="8" width="12.28125" style="101" customWidth="1"/>
    <col min="9" max="9" width="12.57421875" style="101" customWidth="1"/>
    <col min="10" max="10" width="12.28125" style="101" customWidth="1"/>
    <col min="11" max="11" width="12.57421875" style="101" customWidth="1"/>
    <col min="12" max="12" width="12.140625" style="101" customWidth="1"/>
    <col min="13" max="13" width="11.7109375" style="101" customWidth="1"/>
    <col min="14" max="14" width="12.00390625" style="101" customWidth="1"/>
    <col min="15" max="15" width="11.8515625" style="101" customWidth="1"/>
    <col min="16" max="16" width="16.00390625" style="109" customWidth="1"/>
    <col min="17" max="17" width="9.28125" style="110" hidden="1" customWidth="1"/>
    <col min="18" max="18" width="9.28125" style="111" hidden="1" customWidth="1"/>
    <col min="19" max="19" width="14.421875" style="109" hidden="1" customWidth="1"/>
    <col min="20" max="20" width="12.7109375" style="109" customWidth="1"/>
    <col min="21" max="21" width="16.00390625" style="109" bestFit="1" customWidth="1"/>
    <col min="22" max="16384" width="12.7109375" style="109" customWidth="1"/>
  </cols>
  <sheetData>
    <row r="1" spans="3:15" ht="12.75">
      <c r="C1" s="561" t="s">
        <v>175</v>
      </c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3"/>
    </row>
    <row r="2" spans="1:21" s="85" customFormat="1" ht="38.25">
      <c r="A2" s="79" t="s">
        <v>14</v>
      </c>
      <c r="B2" s="175" t="s">
        <v>43</v>
      </c>
      <c r="C2" s="81" t="s">
        <v>194</v>
      </c>
      <c r="D2" s="81" t="s">
        <v>195</v>
      </c>
      <c r="E2" s="81" t="s">
        <v>196</v>
      </c>
      <c r="F2" s="81" t="s">
        <v>197</v>
      </c>
      <c r="G2" s="81" t="s">
        <v>212</v>
      </c>
      <c r="H2" s="81" t="s">
        <v>213</v>
      </c>
      <c r="I2" s="81" t="s">
        <v>214</v>
      </c>
      <c r="J2" s="81" t="s">
        <v>440</v>
      </c>
      <c r="K2" s="81" t="s">
        <v>441</v>
      </c>
      <c r="L2" s="81" t="s">
        <v>445</v>
      </c>
      <c r="M2" s="81" t="s">
        <v>444</v>
      </c>
      <c r="N2" s="81" t="s">
        <v>443</v>
      </c>
      <c r="O2" s="81" t="s">
        <v>442</v>
      </c>
      <c r="P2" s="79" t="s">
        <v>173</v>
      </c>
      <c r="Q2" s="82" t="s">
        <v>105</v>
      </c>
      <c r="R2" s="83" t="s">
        <v>106</v>
      </c>
      <c r="S2" s="82" t="s">
        <v>107</v>
      </c>
      <c r="T2" s="84"/>
      <c r="U2" s="84"/>
    </row>
    <row r="3" spans="1:19" s="91" customFormat="1" ht="12.75">
      <c r="A3" s="86"/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89"/>
      <c r="R3" s="90"/>
      <c r="S3" s="89"/>
    </row>
    <row r="4" spans="1:16" s="96" customFormat="1" ht="12.75">
      <c r="A4" s="176"/>
      <c r="B4" s="93" t="s">
        <v>108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6" s="96" customFormat="1" ht="12.75">
      <c r="A5" s="176" t="s">
        <v>20</v>
      </c>
      <c r="B5" s="93" t="s">
        <v>21</v>
      </c>
      <c r="C5" s="184">
        <f>'1301'!D12</f>
        <v>7355</v>
      </c>
      <c r="D5" s="184">
        <f>'1301'!E12</f>
        <v>7357</v>
      </c>
      <c r="E5" s="184">
        <f>'1301'!F12</f>
        <v>7357</v>
      </c>
      <c r="F5" s="184">
        <f>'1301'!G12</f>
        <v>7357</v>
      </c>
      <c r="G5" s="184">
        <f>'1301'!H12</f>
        <v>7366</v>
      </c>
      <c r="H5" s="184">
        <f>'1301'!I12</f>
        <v>7396</v>
      </c>
      <c r="I5" s="184">
        <f>'1301'!J12</f>
        <v>7396</v>
      </c>
      <c r="J5" s="184">
        <f>'1301'!K12</f>
        <v>7398</v>
      </c>
      <c r="K5" s="184">
        <f>'1301'!L12</f>
        <v>7417</v>
      </c>
      <c r="L5" s="184">
        <f>'1301'!M12</f>
        <v>7417</v>
      </c>
      <c r="M5" s="184">
        <f>'1301'!N12</f>
        <v>7417</v>
      </c>
      <c r="N5" s="184">
        <f>'1301'!O12</f>
        <v>7417</v>
      </c>
      <c r="O5" s="184">
        <f>'1301'!P12</f>
        <v>7417</v>
      </c>
      <c r="P5" s="184">
        <f>'1301'!Q12</f>
        <v>7390065</v>
      </c>
    </row>
    <row r="6" spans="1:20" s="96" customFormat="1" ht="12.75">
      <c r="A6" s="176" t="s">
        <v>22</v>
      </c>
      <c r="B6" s="93" t="s">
        <v>23</v>
      </c>
      <c r="C6" s="184">
        <f>'1301'!D18</f>
        <v>70162</v>
      </c>
      <c r="D6" s="184">
        <f>'1301'!E18</f>
        <v>69618</v>
      </c>
      <c r="E6" s="184">
        <f>'1301'!F18</f>
        <v>71888</v>
      </c>
      <c r="F6" s="184">
        <f>'1301'!G18</f>
        <v>72283</v>
      </c>
      <c r="G6" s="184">
        <f>'1301'!H18</f>
        <v>72252</v>
      </c>
      <c r="H6" s="184">
        <f>'1301'!I18</f>
        <v>71681</v>
      </c>
      <c r="I6" s="184">
        <f>'1301'!J18</f>
        <v>71650</v>
      </c>
      <c r="J6" s="184">
        <f>'1301'!K18</f>
        <v>71409</v>
      </c>
      <c r="K6" s="184">
        <f>'1301'!L18</f>
        <v>71091</v>
      </c>
      <c r="L6" s="184">
        <f>'1301'!M18</f>
        <v>71262</v>
      </c>
      <c r="M6" s="184">
        <f>'1301'!N18</f>
        <v>71729</v>
      </c>
      <c r="N6" s="184">
        <f>'1301'!O18</f>
        <v>72795</v>
      </c>
      <c r="O6" s="184">
        <f>'1301'!P18</f>
        <v>73551</v>
      </c>
      <c r="P6" s="184">
        <f>'1301'!Q18</f>
        <v>71626270</v>
      </c>
      <c r="T6" s="185" t="s">
        <v>167</v>
      </c>
    </row>
    <row r="7" spans="1:20" s="96" customFormat="1" ht="12.75">
      <c r="A7" s="176" t="s">
        <v>24</v>
      </c>
      <c r="B7" s="93" t="s">
        <v>25</v>
      </c>
      <c r="C7" s="184">
        <f>'1301'!D24</f>
        <v>23973</v>
      </c>
      <c r="D7" s="184">
        <f>'1301'!E24</f>
        <v>23977</v>
      </c>
      <c r="E7" s="184">
        <f>'1301'!F24</f>
        <v>23977</v>
      </c>
      <c r="F7" s="184">
        <f>'1301'!G24</f>
        <v>23977</v>
      </c>
      <c r="G7" s="184">
        <f>'1301'!H24</f>
        <v>23983</v>
      </c>
      <c r="H7" s="184">
        <f>'1301'!I24</f>
        <v>24256</v>
      </c>
      <c r="I7" s="184">
        <f>'1301'!J24</f>
        <v>24218</v>
      </c>
      <c r="J7" s="184">
        <f>'1301'!K24</f>
        <v>24399</v>
      </c>
      <c r="K7" s="184">
        <f>'1301'!L24</f>
        <v>24407</v>
      </c>
      <c r="L7" s="184">
        <f>'1301'!M24</f>
        <v>24407</v>
      </c>
      <c r="M7" s="184">
        <f>'1301'!N24</f>
        <v>24407</v>
      </c>
      <c r="N7" s="184">
        <f>'1301'!O24</f>
        <v>24407</v>
      </c>
      <c r="O7" s="184">
        <f>'1301'!P24</f>
        <v>24407</v>
      </c>
      <c r="P7" s="184">
        <f>'1301'!Q24</f>
        <v>24217324</v>
      </c>
      <c r="T7" s="185" t="s">
        <v>168</v>
      </c>
    </row>
    <row r="8" spans="1:20" s="96" customFormat="1" ht="12.75">
      <c r="A8" s="176" t="s">
        <v>26</v>
      </c>
      <c r="B8" s="93" t="s">
        <v>27</v>
      </c>
      <c r="C8" s="184">
        <f>'1301'!D30</f>
        <v>5895</v>
      </c>
      <c r="D8" s="184">
        <f>'1301'!E30</f>
        <v>5895</v>
      </c>
      <c r="E8" s="184">
        <f>'1301'!F30</f>
        <v>5895</v>
      </c>
      <c r="F8" s="184">
        <f>'1301'!G30</f>
        <v>5895</v>
      </c>
      <c r="G8" s="184">
        <f>'1301'!H30</f>
        <v>5911</v>
      </c>
      <c r="H8" s="184">
        <f>'1301'!I30</f>
        <v>5911</v>
      </c>
      <c r="I8" s="184">
        <f>'1301'!J30</f>
        <v>5911</v>
      </c>
      <c r="J8" s="184">
        <f>'1301'!K30</f>
        <v>5912</v>
      </c>
      <c r="K8" s="184">
        <f>'1301'!L30</f>
        <v>5912</v>
      </c>
      <c r="L8" s="184">
        <f>'1301'!M30</f>
        <v>5912</v>
      </c>
      <c r="M8" s="184">
        <f>'1301'!N30</f>
        <v>5912</v>
      </c>
      <c r="N8" s="184">
        <f>'1301'!O30</f>
        <v>5912</v>
      </c>
      <c r="O8" s="184">
        <f>'1301'!P30</f>
        <v>5912</v>
      </c>
      <c r="P8" s="184">
        <f>'1301'!Q30</f>
        <v>5906906</v>
      </c>
      <c r="T8" s="185" t="s">
        <v>169</v>
      </c>
    </row>
    <row r="9" spans="1:20" s="96" customFormat="1" ht="12.75">
      <c r="A9" s="176" t="s">
        <v>28</v>
      </c>
      <c r="B9" s="93" t="s">
        <v>29</v>
      </c>
      <c r="C9" s="187">
        <f>'1301'!D36</f>
        <v>796</v>
      </c>
      <c r="D9" s="187">
        <f>'1301'!E36</f>
        <v>802</v>
      </c>
      <c r="E9" s="187">
        <f>'1301'!F36</f>
        <v>802</v>
      </c>
      <c r="F9" s="187">
        <f>'1301'!G36</f>
        <v>802</v>
      </c>
      <c r="G9" s="187">
        <f>'1301'!H36</f>
        <v>803</v>
      </c>
      <c r="H9" s="187">
        <f>'1301'!I36</f>
        <v>807</v>
      </c>
      <c r="I9" s="187">
        <f>'1301'!J36</f>
        <v>807</v>
      </c>
      <c r="J9" s="187">
        <f>'1301'!K36</f>
        <v>807</v>
      </c>
      <c r="K9" s="187">
        <f>'1301'!L36</f>
        <v>808</v>
      </c>
      <c r="L9" s="187">
        <f>'1301'!M36</f>
        <v>808</v>
      </c>
      <c r="M9" s="187">
        <f>'1301'!N36</f>
        <v>808</v>
      </c>
      <c r="N9" s="187">
        <f>'1301'!O36</f>
        <v>808</v>
      </c>
      <c r="O9" s="187">
        <f>'1301'!P36</f>
        <v>808</v>
      </c>
      <c r="P9" s="187">
        <f>'1301'!Q36</f>
        <v>805101</v>
      </c>
      <c r="T9" s="185"/>
    </row>
    <row r="10" spans="1:16" s="96" customFormat="1" ht="12.75">
      <c r="A10" s="176"/>
      <c r="B10" s="97" t="s">
        <v>109</v>
      </c>
      <c r="C10" s="98">
        <f aca="true" t="shared" si="0" ref="C10:P10">SUM(C5:C9)</f>
        <v>108181</v>
      </c>
      <c r="D10" s="98">
        <f t="shared" si="0"/>
        <v>107649</v>
      </c>
      <c r="E10" s="98">
        <f t="shared" si="0"/>
        <v>109919</v>
      </c>
      <c r="F10" s="98">
        <f t="shared" si="0"/>
        <v>110314</v>
      </c>
      <c r="G10" s="98">
        <f t="shared" si="0"/>
        <v>110315</v>
      </c>
      <c r="H10" s="98">
        <f t="shared" si="0"/>
        <v>110051</v>
      </c>
      <c r="I10" s="98">
        <f t="shared" si="0"/>
        <v>109982</v>
      </c>
      <c r="J10" s="98">
        <f t="shared" si="0"/>
        <v>109925</v>
      </c>
      <c r="K10" s="98">
        <f t="shared" si="0"/>
        <v>109635</v>
      </c>
      <c r="L10" s="98">
        <f t="shared" si="0"/>
        <v>109806</v>
      </c>
      <c r="M10" s="98">
        <f t="shared" si="0"/>
        <v>110273</v>
      </c>
      <c r="N10" s="98">
        <f t="shared" si="0"/>
        <v>111339</v>
      </c>
      <c r="O10" s="98">
        <f t="shared" si="0"/>
        <v>112095</v>
      </c>
      <c r="P10" s="188">
        <f t="shared" si="0"/>
        <v>109945666</v>
      </c>
    </row>
    <row r="11" spans="1:16" s="96" customFormat="1" ht="12.75">
      <c r="A11" s="176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P11" s="95"/>
    </row>
    <row r="12" spans="1:16" s="96" customFormat="1" ht="12.75">
      <c r="A12" s="176"/>
      <c r="B12" s="93" t="s">
        <v>110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P12" s="95"/>
    </row>
    <row r="13" spans="1:19" s="96" customFormat="1" ht="12.75">
      <c r="A13" s="176" t="s">
        <v>20</v>
      </c>
      <c r="B13" s="93" t="s">
        <v>21</v>
      </c>
      <c r="C13" s="184">
        <f>'1301'!D14</f>
        <v>2541</v>
      </c>
      <c r="D13" s="184">
        <f>'1301'!E14</f>
        <v>2543</v>
      </c>
      <c r="E13" s="184">
        <f>'1301'!F14</f>
        <v>2543</v>
      </c>
      <c r="F13" s="184">
        <f>'1301'!G14</f>
        <v>2543</v>
      </c>
      <c r="G13" s="184">
        <f>'1301'!H14</f>
        <v>2557</v>
      </c>
      <c r="H13" s="184">
        <f>'1301'!I14</f>
        <v>2587</v>
      </c>
      <c r="I13" s="184">
        <f>'1301'!J14</f>
        <v>2587</v>
      </c>
      <c r="J13" s="184">
        <f>'1301'!K14</f>
        <v>2589</v>
      </c>
      <c r="K13" s="184">
        <f>'1301'!L14</f>
        <v>2608</v>
      </c>
      <c r="L13" s="184">
        <f>'1301'!M14</f>
        <v>2608</v>
      </c>
      <c r="M13" s="184">
        <f>'1301'!N14</f>
        <v>2608</v>
      </c>
      <c r="N13" s="184">
        <f>'1301'!O14</f>
        <v>2608</v>
      </c>
      <c r="O13" s="184">
        <f>'1301'!P14</f>
        <v>2608</v>
      </c>
      <c r="P13" s="184">
        <f>'1301'!Q14</f>
        <v>2579925</v>
      </c>
      <c r="Q13" s="184">
        <f>'1301'!R14</f>
        <v>0</v>
      </c>
      <c r="R13" s="184">
        <f>'1301'!S14</f>
        <v>0</v>
      </c>
      <c r="S13" s="184">
        <f>'1301'!T14</f>
        <v>0</v>
      </c>
    </row>
    <row r="14" spans="1:19" s="96" customFormat="1" ht="12.75">
      <c r="A14" s="176" t="s">
        <v>22</v>
      </c>
      <c r="B14" s="93" t="s">
        <v>23</v>
      </c>
      <c r="C14" s="184">
        <f>'1301'!D20</f>
        <v>63084</v>
      </c>
      <c r="D14" s="184">
        <f>'1301'!E20</f>
        <v>63581</v>
      </c>
      <c r="E14" s="184">
        <f>'1301'!F20</f>
        <v>63581</v>
      </c>
      <c r="F14" s="184">
        <f>'1301'!G20</f>
        <v>63581</v>
      </c>
      <c r="G14" s="184">
        <f>'1301'!H20</f>
        <v>64671</v>
      </c>
      <c r="H14" s="184">
        <f>'1301'!I20</f>
        <v>64792</v>
      </c>
      <c r="I14" s="184">
        <f>'1301'!J20</f>
        <v>64784</v>
      </c>
      <c r="J14" s="184">
        <f>'1301'!K20</f>
        <v>64849</v>
      </c>
      <c r="K14" s="184">
        <f>'1301'!L20</f>
        <v>65040</v>
      </c>
      <c r="L14" s="184">
        <f>'1301'!M20</f>
        <v>65040</v>
      </c>
      <c r="M14" s="184">
        <f>'1301'!N20</f>
        <v>65040</v>
      </c>
      <c r="N14" s="184">
        <f>'1301'!O20</f>
        <v>65040</v>
      </c>
      <c r="O14" s="184">
        <f>'1301'!P20</f>
        <v>65040</v>
      </c>
      <c r="P14" s="184">
        <f>'1301'!Q20</f>
        <v>64505013</v>
      </c>
      <c r="Q14" s="184">
        <f>'1301'!R20</f>
        <v>0</v>
      </c>
      <c r="R14" s="184">
        <f>'1301'!S20</f>
        <v>0</v>
      </c>
      <c r="S14" s="184">
        <f>'1301'!T20</f>
        <v>0</v>
      </c>
    </row>
    <row r="15" spans="1:19" s="96" customFormat="1" ht="12.75">
      <c r="A15" s="176" t="s">
        <v>24</v>
      </c>
      <c r="B15" s="93" t="s">
        <v>25</v>
      </c>
      <c r="C15" s="184">
        <f>'1301'!D26</f>
        <v>26787</v>
      </c>
      <c r="D15" s="184">
        <f>'1301'!E26</f>
        <v>26787</v>
      </c>
      <c r="E15" s="184">
        <f>'1301'!F26</f>
        <v>26787</v>
      </c>
      <c r="F15" s="184">
        <f>'1301'!G26</f>
        <v>26787</v>
      </c>
      <c r="G15" s="184">
        <f>'1301'!H26</f>
        <v>26787</v>
      </c>
      <c r="H15" s="184">
        <f>'1301'!I26</f>
        <v>26911</v>
      </c>
      <c r="I15" s="184">
        <f>'1301'!J26</f>
        <v>27755</v>
      </c>
      <c r="J15" s="184">
        <f>'1301'!K26</f>
        <v>28267</v>
      </c>
      <c r="K15" s="184">
        <f>'1301'!L26</f>
        <v>28439</v>
      </c>
      <c r="L15" s="184">
        <f>'1301'!M26</f>
        <v>28439</v>
      </c>
      <c r="M15" s="184">
        <f>'1301'!N26</f>
        <v>28439</v>
      </c>
      <c r="N15" s="184">
        <f>'1301'!O26</f>
        <v>28439</v>
      </c>
      <c r="O15" s="184">
        <f>'1301'!P26</f>
        <v>28439</v>
      </c>
      <c r="P15" s="184">
        <f>'1301'!Q26</f>
        <v>27620914</v>
      </c>
      <c r="Q15" s="184">
        <f>'1301'!R26</f>
        <v>0</v>
      </c>
      <c r="R15" s="184">
        <f>'1301'!S26</f>
        <v>0</v>
      </c>
      <c r="S15" s="184">
        <f>'1301'!T26</f>
        <v>0</v>
      </c>
    </row>
    <row r="16" spans="1:19" s="96" customFormat="1" ht="12.75">
      <c r="A16" s="176" t="s">
        <v>26</v>
      </c>
      <c r="B16" s="93" t="s">
        <v>27</v>
      </c>
      <c r="C16" s="184">
        <f>'1301'!D32</f>
        <v>2869</v>
      </c>
      <c r="D16" s="184">
        <f>'1301'!E32</f>
        <v>2869</v>
      </c>
      <c r="E16" s="184">
        <f>'1301'!F32</f>
        <v>2869</v>
      </c>
      <c r="F16" s="184">
        <f>'1301'!G32</f>
        <v>2869</v>
      </c>
      <c r="G16" s="184">
        <f>'1301'!H32</f>
        <v>2885</v>
      </c>
      <c r="H16" s="184">
        <f>'1301'!I32</f>
        <v>2885</v>
      </c>
      <c r="I16" s="184">
        <f>'1301'!J32</f>
        <v>2885</v>
      </c>
      <c r="J16" s="184">
        <f>'1301'!K32</f>
        <v>2885</v>
      </c>
      <c r="K16" s="184">
        <f>'1301'!L32</f>
        <v>2886</v>
      </c>
      <c r="L16" s="184">
        <f>'1301'!M32</f>
        <v>2886</v>
      </c>
      <c r="M16" s="184">
        <f>'1301'!N32</f>
        <v>2886</v>
      </c>
      <c r="N16" s="184">
        <f>'1301'!O32</f>
        <v>2886</v>
      </c>
      <c r="O16" s="184">
        <f>'1301'!P32</f>
        <v>2886</v>
      </c>
      <c r="P16" s="184">
        <f>'1301'!Q32</f>
        <v>2880593</v>
      </c>
      <c r="Q16" s="184">
        <f>'1301'!R32</f>
        <v>0</v>
      </c>
      <c r="R16" s="184">
        <f>'1301'!S32</f>
        <v>0</v>
      </c>
      <c r="S16" s="184">
        <f>'1301'!T32</f>
        <v>0</v>
      </c>
    </row>
    <row r="17" spans="1:19" s="96" customFormat="1" ht="12.75">
      <c r="A17" s="176" t="s">
        <v>28</v>
      </c>
      <c r="B17" s="93" t="s">
        <v>29</v>
      </c>
      <c r="C17" s="187">
        <f>'1301'!D39</f>
        <v>918</v>
      </c>
      <c r="D17" s="187">
        <f>'1301'!E39</f>
        <v>924</v>
      </c>
      <c r="E17" s="187">
        <f>'1301'!F39</f>
        <v>924</v>
      </c>
      <c r="F17" s="187">
        <f>'1301'!G39</f>
        <v>924</v>
      </c>
      <c r="G17" s="187">
        <f>'1301'!H39</f>
        <v>925</v>
      </c>
      <c r="H17" s="187">
        <f>'1301'!I39</f>
        <v>929</v>
      </c>
      <c r="I17" s="187">
        <f>'1301'!J39</f>
        <v>929</v>
      </c>
      <c r="J17" s="187">
        <f>'1301'!K39</f>
        <v>929</v>
      </c>
      <c r="K17" s="187">
        <f>'1301'!L39</f>
        <v>930</v>
      </c>
      <c r="L17" s="187">
        <f>'1301'!M39</f>
        <v>930</v>
      </c>
      <c r="M17" s="187">
        <f>'1301'!N39</f>
        <v>930</v>
      </c>
      <c r="N17" s="187">
        <f>'1301'!O39</f>
        <v>930</v>
      </c>
      <c r="O17" s="187">
        <f>'1301'!P39</f>
        <v>930</v>
      </c>
      <c r="P17" s="187">
        <f>'1301'!Q39</f>
        <v>927101</v>
      </c>
      <c r="Q17" s="187">
        <f>'1301'!R39</f>
        <v>0</v>
      </c>
      <c r="R17" s="187">
        <f>'1301'!S39</f>
        <v>0</v>
      </c>
      <c r="S17" s="187">
        <f>'1301'!T39</f>
        <v>0</v>
      </c>
    </row>
    <row r="18" spans="1:21" s="96" customFormat="1" ht="12.75">
      <c r="A18" s="176"/>
      <c r="B18" s="97" t="s">
        <v>111</v>
      </c>
      <c r="C18" s="98">
        <f aca="true" t="shared" si="1" ref="C18:P18">SUM(C13:C17)</f>
        <v>96199</v>
      </c>
      <c r="D18" s="98">
        <f t="shared" si="1"/>
        <v>96704</v>
      </c>
      <c r="E18" s="98">
        <f t="shared" si="1"/>
        <v>96704</v>
      </c>
      <c r="F18" s="98">
        <f t="shared" si="1"/>
        <v>96704</v>
      </c>
      <c r="G18" s="98">
        <f t="shared" si="1"/>
        <v>97825</v>
      </c>
      <c r="H18" s="98">
        <f t="shared" si="1"/>
        <v>98104</v>
      </c>
      <c r="I18" s="98">
        <f t="shared" si="1"/>
        <v>98940</v>
      </c>
      <c r="J18" s="98">
        <f t="shared" si="1"/>
        <v>99519</v>
      </c>
      <c r="K18" s="98">
        <f t="shared" si="1"/>
        <v>99903</v>
      </c>
      <c r="L18" s="98">
        <f t="shared" si="1"/>
        <v>99903</v>
      </c>
      <c r="M18" s="98">
        <f t="shared" si="1"/>
        <v>99903</v>
      </c>
      <c r="N18" s="98">
        <f t="shared" si="1"/>
        <v>99903</v>
      </c>
      <c r="O18" s="98">
        <f t="shared" si="1"/>
        <v>99903</v>
      </c>
      <c r="P18" s="188">
        <f t="shared" si="1"/>
        <v>98513546</v>
      </c>
      <c r="U18" s="189"/>
    </row>
    <row r="19" spans="1:12" s="102" customFormat="1" ht="12.75">
      <c r="A19" s="106"/>
      <c r="B19" s="190"/>
      <c r="C19" s="101"/>
      <c r="D19" s="101"/>
      <c r="E19" s="100"/>
      <c r="F19" s="100"/>
      <c r="G19" s="100"/>
      <c r="H19" s="100"/>
      <c r="I19" s="100"/>
      <c r="J19" s="100"/>
      <c r="K19" s="100"/>
      <c r="L19" s="100"/>
    </row>
    <row r="20" spans="1:16" s="96" customFormat="1" ht="12.75">
      <c r="A20" s="176"/>
      <c r="B20" s="93" t="s">
        <v>112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P20" s="95"/>
    </row>
    <row r="21" spans="1:16" s="96" customFormat="1" ht="12.75">
      <c r="A21" s="176" t="s">
        <v>20</v>
      </c>
      <c r="B21" s="93" t="s">
        <v>21</v>
      </c>
      <c r="C21" s="184">
        <f>'1301'!D13</f>
        <v>31201</v>
      </c>
      <c r="D21" s="184">
        <f>'1301'!E13</f>
        <v>31201</v>
      </c>
      <c r="E21" s="184">
        <f>'1301'!F13</f>
        <v>31201</v>
      </c>
      <c r="F21" s="184">
        <f>'1301'!G13</f>
        <v>31201</v>
      </c>
      <c r="G21" s="184">
        <f>'1301'!H13</f>
        <v>31201</v>
      </c>
      <c r="H21" s="184">
        <f>'1301'!I13</f>
        <v>31201</v>
      </c>
      <c r="I21" s="184">
        <f>'1301'!J13</f>
        <v>31201</v>
      </c>
      <c r="J21" s="184">
        <f>'1301'!K13</f>
        <v>31201</v>
      </c>
      <c r="K21" s="184">
        <f>'1301'!L13</f>
        <v>31201</v>
      </c>
      <c r="L21" s="184">
        <f>'1301'!M13</f>
        <v>31201</v>
      </c>
      <c r="M21" s="184">
        <f>'1301'!N13</f>
        <v>31201</v>
      </c>
      <c r="N21" s="184">
        <f>'1301'!O13</f>
        <v>31201</v>
      </c>
      <c r="O21" s="184">
        <f>'1301'!P13</f>
        <v>31201</v>
      </c>
      <c r="P21" s="184">
        <f>'1301'!Q13</f>
        <v>31201182</v>
      </c>
    </row>
    <row r="22" spans="1:16" s="96" customFormat="1" ht="12.75">
      <c r="A22" s="176" t="s">
        <v>22</v>
      </c>
      <c r="B22" s="93" t="s">
        <v>23</v>
      </c>
      <c r="C22" s="184">
        <f>'1301'!D19</f>
        <v>6209</v>
      </c>
      <c r="D22" s="184">
        <f>'1301'!E19</f>
        <v>6209</v>
      </c>
      <c r="E22" s="184">
        <f>'1301'!F19</f>
        <v>6209</v>
      </c>
      <c r="F22" s="184">
        <f>'1301'!G19</f>
        <v>6209</v>
      </c>
      <c r="G22" s="184">
        <f>'1301'!H19</f>
        <v>6209</v>
      </c>
      <c r="H22" s="184">
        <f>'1301'!I19</f>
        <v>6209</v>
      </c>
      <c r="I22" s="184">
        <f>'1301'!J19</f>
        <v>6209</v>
      </c>
      <c r="J22" s="184">
        <f>'1301'!K19</f>
        <v>6209</v>
      </c>
      <c r="K22" s="184">
        <f>'1301'!L19</f>
        <v>6209</v>
      </c>
      <c r="L22" s="184">
        <f>'1301'!M19</f>
        <v>6209</v>
      </c>
      <c r="M22" s="184">
        <f>'1301'!N19</f>
        <v>6209</v>
      </c>
      <c r="N22" s="184">
        <f>'1301'!O19</f>
        <v>6209</v>
      </c>
      <c r="O22" s="184">
        <f>'1301'!P19</f>
        <v>6209</v>
      </c>
      <c r="P22" s="184">
        <f>'1301'!Q19</f>
        <v>6209456</v>
      </c>
    </row>
    <row r="23" spans="1:16" s="96" customFormat="1" ht="12.75">
      <c r="A23" s="176" t="s">
        <v>24</v>
      </c>
      <c r="B23" s="93" t="s">
        <v>25</v>
      </c>
      <c r="C23" s="184">
        <f>'1301'!D25</f>
        <v>3821</v>
      </c>
      <c r="D23" s="184">
        <f>'1301'!E25</f>
        <v>3821</v>
      </c>
      <c r="E23" s="184">
        <f>'1301'!F25</f>
        <v>3821</v>
      </c>
      <c r="F23" s="184">
        <f>'1301'!G25</f>
        <v>3821</v>
      </c>
      <c r="G23" s="184">
        <f>'1301'!H25</f>
        <v>3821</v>
      </c>
      <c r="H23" s="184">
        <f>'1301'!I25</f>
        <v>3821</v>
      </c>
      <c r="I23" s="184">
        <f>'1301'!J25</f>
        <v>3821</v>
      </c>
      <c r="J23" s="184">
        <f>'1301'!K25</f>
        <v>3821</v>
      </c>
      <c r="K23" s="184">
        <f>'1301'!L25</f>
        <v>3821</v>
      </c>
      <c r="L23" s="184">
        <f>'1301'!M25</f>
        <v>3821</v>
      </c>
      <c r="M23" s="184">
        <f>'1301'!N25</f>
        <v>3821</v>
      </c>
      <c r="N23" s="184">
        <f>'1301'!O25</f>
        <v>3821</v>
      </c>
      <c r="O23" s="184">
        <f>'1301'!P25</f>
        <v>3821</v>
      </c>
      <c r="P23" s="184">
        <f>'1301'!Q25</f>
        <v>3821272</v>
      </c>
    </row>
    <row r="24" spans="1:16" s="96" customFormat="1" ht="12.75">
      <c r="A24" s="176" t="s">
        <v>26</v>
      </c>
      <c r="B24" s="93" t="s">
        <v>27</v>
      </c>
      <c r="C24" s="184">
        <f>'1301'!D31</f>
        <v>2333</v>
      </c>
      <c r="D24" s="184">
        <f>'1301'!E31</f>
        <v>2333</v>
      </c>
      <c r="E24" s="184">
        <f>'1301'!F31</f>
        <v>2333</v>
      </c>
      <c r="F24" s="184">
        <f>'1301'!G31</f>
        <v>2333</v>
      </c>
      <c r="G24" s="184">
        <f>'1301'!H31</f>
        <v>2333</v>
      </c>
      <c r="H24" s="184">
        <f>'1301'!I31</f>
        <v>2333</v>
      </c>
      <c r="I24" s="184">
        <f>'1301'!J31</f>
        <v>2333</v>
      </c>
      <c r="J24" s="184">
        <f>'1301'!K31</f>
        <v>2333</v>
      </c>
      <c r="K24" s="184">
        <f>'1301'!L31</f>
        <v>2333</v>
      </c>
      <c r="L24" s="184">
        <f>'1301'!M31</f>
        <v>2333</v>
      </c>
      <c r="M24" s="184">
        <f>'1301'!N31</f>
        <v>2333</v>
      </c>
      <c r="N24" s="184">
        <f>'1301'!O31</f>
        <v>2333</v>
      </c>
      <c r="O24" s="184">
        <f>'1301'!P31</f>
        <v>2333</v>
      </c>
      <c r="P24" s="184">
        <f>'1301'!Q31</f>
        <v>2332703</v>
      </c>
    </row>
    <row r="25" spans="1:16" s="96" customFormat="1" ht="12.75">
      <c r="A25" s="176" t="s">
        <v>28</v>
      </c>
      <c r="B25" s="93" t="s">
        <v>29</v>
      </c>
      <c r="C25" s="184">
        <f>'1301'!D37</f>
        <v>6248</v>
      </c>
      <c r="D25" s="184">
        <f>'1301'!E37</f>
        <v>6248</v>
      </c>
      <c r="E25" s="184">
        <f>'1301'!F37</f>
        <v>6248</v>
      </c>
      <c r="F25" s="184">
        <f>'1301'!G37</f>
        <v>6248</v>
      </c>
      <c r="G25" s="184">
        <f>'1301'!H37</f>
        <v>6248</v>
      </c>
      <c r="H25" s="184">
        <f>'1301'!I37</f>
        <v>6248</v>
      </c>
      <c r="I25" s="184">
        <f>'1301'!J37</f>
        <v>6248</v>
      </c>
      <c r="J25" s="184">
        <f>'1301'!K37</f>
        <v>6248</v>
      </c>
      <c r="K25" s="184">
        <f>'1301'!L37</f>
        <v>6248</v>
      </c>
      <c r="L25" s="184">
        <f>'1301'!M37</f>
        <v>6248</v>
      </c>
      <c r="M25" s="184">
        <f>'1301'!N37</f>
        <v>6248</v>
      </c>
      <c r="N25" s="184">
        <f>'1301'!O37</f>
        <v>6248</v>
      </c>
      <c r="O25" s="184">
        <f>'1301'!P37</f>
        <v>6248</v>
      </c>
      <c r="P25" s="184">
        <f>'1301'!Q37</f>
        <v>6248428</v>
      </c>
    </row>
    <row r="26" spans="1:16" s="96" customFormat="1" ht="12.75">
      <c r="A26" s="176" t="s">
        <v>49</v>
      </c>
      <c r="B26" s="93" t="s">
        <v>96</v>
      </c>
      <c r="C26" s="191">
        <v>540</v>
      </c>
      <c r="D26" s="191">
        <v>540</v>
      </c>
      <c r="E26" s="191">
        <v>540</v>
      </c>
      <c r="F26" s="191">
        <v>540</v>
      </c>
      <c r="G26" s="191">
        <v>540</v>
      </c>
      <c r="H26" s="191">
        <v>540</v>
      </c>
      <c r="I26" s="191">
        <v>540</v>
      </c>
      <c r="J26" s="191">
        <v>540</v>
      </c>
      <c r="K26" s="191">
        <v>540</v>
      </c>
      <c r="L26" s="191">
        <v>540</v>
      </c>
      <c r="M26" s="191">
        <v>540</v>
      </c>
      <c r="N26" s="191">
        <v>540</v>
      </c>
      <c r="O26" s="191">
        <v>540</v>
      </c>
      <c r="P26" s="192">
        <v>540097</v>
      </c>
    </row>
    <row r="27" spans="1:16" s="96" customFormat="1" ht="12.75">
      <c r="A27" s="176"/>
      <c r="B27" s="97" t="s">
        <v>113</v>
      </c>
      <c r="C27" s="98">
        <f aca="true" t="shared" si="2" ref="C27:P27">SUM(C21:C26)</f>
        <v>50352</v>
      </c>
      <c r="D27" s="98">
        <f t="shared" si="2"/>
        <v>50352</v>
      </c>
      <c r="E27" s="98">
        <f t="shared" si="2"/>
        <v>50352</v>
      </c>
      <c r="F27" s="98">
        <f t="shared" si="2"/>
        <v>50352</v>
      </c>
      <c r="G27" s="98">
        <f t="shared" si="2"/>
        <v>50352</v>
      </c>
      <c r="H27" s="98">
        <f t="shared" si="2"/>
        <v>50352</v>
      </c>
      <c r="I27" s="98">
        <f t="shared" si="2"/>
        <v>50352</v>
      </c>
      <c r="J27" s="98">
        <f t="shared" si="2"/>
        <v>50352</v>
      </c>
      <c r="K27" s="98">
        <f t="shared" si="2"/>
        <v>50352</v>
      </c>
      <c r="L27" s="98">
        <f t="shared" si="2"/>
        <v>50352</v>
      </c>
      <c r="M27" s="98">
        <f t="shared" si="2"/>
        <v>50352</v>
      </c>
      <c r="N27" s="98">
        <f t="shared" si="2"/>
        <v>50352</v>
      </c>
      <c r="O27" s="98">
        <f t="shared" si="2"/>
        <v>50352</v>
      </c>
      <c r="P27" s="98">
        <f t="shared" si="2"/>
        <v>50353138</v>
      </c>
    </row>
    <row r="28" spans="1:12" s="102" customFormat="1" ht="12.75">
      <c r="A28" s="106"/>
      <c r="B28" s="190"/>
      <c r="C28" s="101"/>
      <c r="D28" s="101"/>
      <c r="E28" s="100"/>
      <c r="F28" s="100"/>
      <c r="G28" s="100"/>
      <c r="H28" s="100"/>
      <c r="I28" s="100"/>
      <c r="J28" s="100"/>
      <c r="K28" s="100"/>
      <c r="L28" s="100"/>
    </row>
    <row r="29" spans="1:16" s="96" customFormat="1" ht="12.75">
      <c r="A29" s="176"/>
      <c r="B29" s="93" t="s">
        <v>114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P29" s="95"/>
    </row>
    <row r="30" spans="1:16" s="96" customFormat="1" ht="12.75">
      <c r="A30" s="176" t="s">
        <v>20</v>
      </c>
      <c r="B30" s="93" t="s">
        <v>21</v>
      </c>
      <c r="C30" s="184">
        <f>'1301'!D15</f>
        <v>28527</v>
      </c>
      <c r="D30" s="184">
        <f>'1301'!E15</f>
        <v>28546</v>
      </c>
      <c r="E30" s="184">
        <f>'1301'!F15</f>
        <v>28546</v>
      </c>
      <c r="F30" s="184">
        <f>'1301'!G15</f>
        <v>28546</v>
      </c>
      <c r="G30" s="184">
        <f>'1301'!H15</f>
        <v>28554</v>
      </c>
      <c r="H30" s="184">
        <f>'1301'!I15</f>
        <v>28560</v>
      </c>
      <c r="I30" s="184">
        <f>'1301'!J15</f>
        <v>28560</v>
      </c>
      <c r="J30" s="184">
        <f>'1301'!K15</f>
        <v>28562</v>
      </c>
      <c r="K30" s="184">
        <f>'1301'!L15</f>
        <v>28575</v>
      </c>
      <c r="L30" s="184">
        <f>'1301'!M15</f>
        <v>28575</v>
      </c>
      <c r="M30" s="184">
        <f>'1301'!N15</f>
        <v>28575</v>
      </c>
      <c r="N30" s="184">
        <f>'1301'!O15</f>
        <v>28575</v>
      </c>
      <c r="O30" s="184">
        <f>'1301'!P15</f>
        <v>28575</v>
      </c>
      <c r="P30" s="184">
        <f>'1301'!Q15</f>
        <v>28560518</v>
      </c>
    </row>
    <row r="31" spans="1:16" s="96" customFormat="1" ht="12.75">
      <c r="A31" s="176" t="s">
        <v>22</v>
      </c>
      <c r="B31" s="93" t="s">
        <v>23</v>
      </c>
      <c r="C31" s="184">
        <f>'1301'!D21</f>
        <v>127151</v>
      </c>
      <c r="D31" s="184">
        <f>'1301'!E21</f>
        <v>125981</v>
      </c>
      <c r="E31" s="184">
        <f>'1301'!F21</f>
        <v>128098</v>
      </c>
      <c r="F31" s="184">
        <f>'1301'!G21</f>
        <v>128107</v>
      </c>
      <c r="G31" s="184">
        <f>'1301'!H21</f>
        <v>127403</v>
      </c>
      <c r="H31" s="184">
        <f>'1301'!I21</f>
        <v>126580</v>
      </c>
      <c r="I31" s="184">
        <f>'1301'!J21</f>
        <v>126764</v>
      </c>
      <c r="J31" s="184">
        <f>'1301'!K21</f>
        <v>128253</v>
      </c>
      <c r="K31" s="184">
        <f>'1301'!L21</f>
        <v>126756</v>
      </c>
      <c r="L31" s="184">
        <f>'1301'!M21</f>
        <v>126970</v>
      </c>
      <c r="M31" s="184">
        <f>'1301'!N21</f>
        <v>127294</v>
      </c>
      <c r="N31" s="184">
        <f>'1301'!O21</f>
        <v>127600</v>
      </c>
      <c r="O31" s="184">
        <f>'1301'!P21</f>
        <v>127916</v>
      </c>
      <c r="P31" s="184">
        <f>'1301'!Q21</f>
        <v>127278293</v>
      </c>
    </row>
    <row r="32" spans="1:16" s="96" customFormat="1" ht="12.75">
      <c r="A32" s="176" t="s">
        <v>24</v>
      </c>
      <c r="B32" s="93" t="s">
        <v>25</v>
      </c>
      <c r="C32" s="184">
        <f>'1301'!D27</f>
        <v>39395</v>
      </c>
      <c r="D32" s="184">
        <f>'1301'!E27</f>
        <v>39486</v>
      </c>
      <c r="E32" s="184">
        <f>'1301'!F27</f>
        <v>39486</v>
      </c>
      <c r="F32" s="184">
        <f>'1301'!G27</f>
        <v>39486</v>
      </c>
      <c r="G32" s="184">
        <f>'1301'!H27</f>
        <v>39486</v>
      </c>
      <c r="H32" s="184">
        <f>'1301'!I27</f>
        <v>40306</v>
      </c>
      <c r="I32" s="184">
        <f>'1301'!J27</f>
        <v>40282</v>
      </c>
      <c r="J32" s="184">
        <f>'1301'!K27</f>
        <v>40297</v>
      </c>
      <c r="K32" s="184">
        <f>'1301'!L27</f>
        <v>41704</v>
      </c>
      <c r="L32" s="184">
        <f>'1301'!M27</f>
        <v>41704</v>
      </c>
      <c r="M32" s="184">
        <f>'1301'!N27</f>
        <v>41704</v>
      </c>
      <c r="N32" s="184">
        <f>'1301'!O27</f>
        <v>41704</v>
      </c>
      <c r="O32" s="184">
        <f>'1301'!P27</f>
        <v>41704</v>
      </c>
      <c r="P32" s="184">
        <f>'1301'!Q27</f>
        <v>40516395</v>
      </c>
    </row>
    <row r="33" spans="1:16" s="96" customFormat="1" ht="12.75">
      <c r="A33" s="176" t="s">
        <v>26</v>
      </c>
      <c r="B33" s="93" t="s">
        <v>27</v>
      </c>
      <c r="C33" s="184">
        <f>'1301'!D33</f>
        <v>6358</v>
      </c>
      <c r="D33" s="184">
        <f>'1301'!E33</f>
        <v>6358</v>
      </c>
      <c r="E33" s="184">
        <f>'1301'!F33</f>
        <v>6358</v>
      </c>
      <c r="F33" s="184">
        <f>'1301'!G33</f>
        <v>6358</v>
      </c>
      <c r="G33" s="184">
        <f>'1301'!H33</f>
        <v>6358</v>
      </c>
      <c r="H33" s="184">
        <f>'1301'!I33</f>
        <v>6358</v>
      </c>
      <c r="I33" s="184">
        <f>'1301'!J33</f>
        <v>6358</v>
      </c>
      <c r="J33" s="184">
        <f>'1301'!K33</f>
        <v>6383</v>
      </c>
      <c r="K33" s="184">
        <f>'1301'!L33</f>
        <v>6383</v>
      </c>
      <c r="L33" s="184">
        <f>'1301'!M33</f>
        <v>6383</v>
      </c>
      <c r="M33" s="184">
        <f>'1301'!N33</f>
        <v>6383</v>
      </c>
      <c r="N33" s="184">
        <f>'1301'!O33</f>
        <v>6383</v>
      </c>
      <c r="O33" s="184">
        <f>'1301'!P33</f>
        <v>6383</v>
      </c>
      <c r="P33" s="184">
        <f>'1301'!Q33</f>
        <v>6369547</v>
      </c>
    </row>
    <row r="34" spans="1:16" s="96" customFormat="1" ht="12.75">
      <c r="A34" s="176" t="s">
        <v>28</v>
      </c>
      <c r="B34" s="93" t="s">
        <v>29</v>
      </c>
      <c r="C34" s="187">
        <f>'1301'!D40</f>
        <v>763</v>
      </c>
      <c r="D34" s="187">
        <f>'1301'!E40</f>
        <v>767</v>
      </c>
      <c r="E34" s="187">
        <f>'1301'!F40</f>
        <v>767</v>
      </c>
      <c r="F34" s="187">
        <f>'1301'!G40</f>
        <v>767</v>
      </c>
      <c r="G34" s="187">
        <f>'1301'!H40</f>
        <v>767</v>
      </c>
      <c r="H34" s="187">
        <f>'1301'!I40</f>
        <v>770</v>
      </c>
      <c r="I34" s="187">
        <f>'1301'!J40</f>
        <v>770</v>
      </c>
      <c r="J34" s="187">
        <f>'1301'!K40</f>
        <v>770</v>
      </c>
      <c r="K34" s="187">
        <f>'1301'!L40</f>
        <v>770</v>
      </c>
      <c r="L34" s="187">
        <f>'1301'!M40</f>
        <v>770</v>
      </c>
      <c r="M34" s="187">
        <f>'1301'!N40</f>
        <v>770</v>
      </c>
      <c r="N34" s="187">
        <f>'1301'!O40</f>
        <v>770</v>
      </c>
      <c r="O34" s="187">
        <f>'1301'!P40</f>
        <v>770</v>
      </c>
      <c r="P34" s="187">
        <f>'1301'!Q40</f>
        <v>768745</v>
      </c>
    </row>
    <row r="35" spans="1:16" s="96" customFormat="1" ht="12.75">
      <c r="A35" s="176"/>
      <c r="B35" s="97" t="s">
        <v>115</v>
      </c>
      <c r="C35" s="98">
        <f aca="true" t="shared" si="3" ref="C35:P35">SUM(C30:C34)</f>
        <v>202194</v>
      </c>
      <c r="D35" s="98">
        <f t="shared" si="3"/>
        <v>201138</v>
      </c>
      <c r="E35" s="98">
        <f t="shared" si="3"/>
        <v>203255</v>
      </c>
      <c r="F35" s="98">
        <f t="shared" si="3"/>
        <v>203264</v>
      </c>
      <c r="G35" s="98">
        <f t="shared" si="3"/>
        <v>202568</v>
      </c>
      <c r="H35" s="98">
        <f t="shared" si="3"/>
        <v>202574</v>
      </c>
      <c r="I35" s="98">
        <f t="shared" si="3"/>
        <v>202734</v>
      </c>
      <c r="J35" s="98">
        <f t="shared" si="3"/>
        <v>204265</v>
      </c>
      <c r="K35" s="98">
        <f t="shared" si="3"/>
        <v>204188</v>
      </c>
      <c r="L35" s="98">
        <f t="shared" si="3"/>
        <v>204402</v>
      </c>
      <c r="M35" s="98">
        <f t="shared" si="3"/>
        <v>204726</v>
      </c>
      <c r="N35" s="98">
        <f t="shared" si="3"/>
        <v>205032</v>
      </c>
      <c r="O35" s="98">
        <f t="shared" si="3"/>
        <v>205348</v>
      </c>
      <c r="P35" s="188">
        <f t="shared" si="3"/>
        <v>203493498</v>
      </c>
    </row>
    <row r="36" spans="1:12" s="102" customFormat="1" ht="12.75">
      <c r="A36" s="106"/>
      <c r="B36" s="190"/>
      <c r="C36" s="101"/>
      <c r="D36" s="101"/>
      <c r="E36" s="100"/>
      <c r="F36" s="100"/>
      <c r="G36" s="100"/>
      <c r="H36" s="100"/>
      <c r="I36" s="100"/>
      <c r="J36" s="100"/>
      <c r="K36" s="100"/>
      <c r="L36" s="100"/>
    </row>
    <row r="37" spans="1:16" s="96" customFormat="1" ht="12.75">
      <c r="A37" s="176"/>
      <c r="B37" s="93" t="s">
        <v>116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P37" s="95"/>
    </row>
    <row r="38" spans="1:16" s="96" customFormat="1" ht="12.75">
      <c r="A38" s="176" t="s">
        <v>20</v>
      </c>
      <c r="B38" s="93" t="s">
        <v>21</v>
      </c>
      <c r="C38" s="184">
        <f>'1301'!D17</f>
        <v>26721</v>
      </c>
      <c r="D38" s="184">
        <f>'1301'!E17</f>
        <v>26740</v>
      </c>
      <c r="E38" s="184">
        <f>'1301'!F17</f>
        <v>26740</v>
      </c>
      <c r="F38" s="184">
        <f>'1301'!G17</f>
        <v>26740</v>
      </c>
      <c r="G38" s="184">
        <f>'1301'!H17</f>
        <v>26748</v>
      </c>
      <c r="H38" s="184">
        <f>'1301'!I17</f>
        <v>26754</v>
      </c>
      <c r="I38" s="184">
        <f>'1301'!J17</f>
        <v>26754</v>
      </c>
      <c r="J38" s="184">
        <f>'1301'!K17</f>
        <v>26756</v>
      </c>
      <c r="K38" s="184">
        <f>'1301'!L17</f>
        <v>26769</v>
      </c>
      <c r="L38" s="184">
        <f>'1301'!M17</f>
        <v>26769</v>
      </c>
      <c r="M38" s="184">
        <f>'1301'!N17</f>
        <v>26769</v>
      </c>
      <c r="N38" s="184">
        <f>'1301'!O17</f>
        <v>26769</v>
      </c>
      <c r="O38" s="184">
        <f>'1301'!P17</f>
        <v>26769</v>
      </c>
      <c r="P38" s="184">
        <f>'1301'!Q17</f>
        <v>26754610</v>
      </c>
    </row>
    <row r="39" spans="1:16" s="96" customFormat="1" ht="12.75">
      <c r="A39" s="176" t="s">
        <v>22</v>
      </c>
      <c r="B39" s="93" t="s">
        <v>23</v>
      </c>
      <c r="C39" s="184">
        <f>'1301'!D23</f>
        <v>113239</v>
      </c>
      <c r="D39" s="184">
        <f>'1301'!E23</f>
        <v>113416</v>
      </c>
      <c r="E39" s="184">
        <f>'1301'!F23</f>
        <v>113416</v>
      </c>
      <c r="F39" s="184">
        <f>'1301'!G23</f>
        <v>113416</v>
      </c>
      <c r="G39" s="184">
        <f>'1301'!H23</f>
        <v>113828</v>
      </c>
      <c r="H39" s="184">
        <f>'1301'!I23</f>
        <v>113874</v>
      </c>
      <c r="I39" s="184">
        <f>'1301'!J23</f>
        <v>113947</v>
      </c>
      <c r="J39" s="184">
        <f>'1301'!K23</f>
        <v>114040</v>
      </c>
      <c r="K39" s="184">
        <f>'1301'!L23</f>
        <v>114141</v>
      </c>
      <c r="L39" s="184">
        <f>'1301'!M23</f>
        <v>114141</v>
      </c>
      <c r="M39" s="184">
        <f>'1301'!N23</f>
        <v>114141</v>
      </c>
      <c r="N39" s="184">
        <f>'1301'!O23</f>
        <v>114141</v>
      </c>
      <c r="O39" s="184">
        <f>'1301'!P23</f>
        <v>114141</v>
      </c>
      <c r="P39" s="184">
        <f>'1301'!Q23</f>
        <v>113849136</v>
      </c>
    </row>
    <row r="40" spans="1:16" s="96" customFormat="1" ht="12.75">
      <c r="A40" s="176" t="s">
        <v>24</v>
      </c>
      <c r="B40" s="93" t="s">
        <v>25</v>
      </c>
      <c r="C40" s="184">
        <f>'1301'!D29</f>
        <v>39588</v>
      </c>
      <c r="D40" s="184">
        <f>'1301'!E29</f>
        <v>40426</v>
      </c>
      <c r="E40" s="184">
        <f>'1301'!F29</f>
        <v>40426</v>
      </c>
      <c r="F40" s="184">
        <f>'1301'!G29</f>
        <v>40426</v>
      </c>
      <c r="G40" s="184">
        <f>'1301'!H29</f>
        <v>40864</v>
      </c>
      <c r="H40" s="184">
        <f>'1301'!I29</f>
        <v>40811</v>
      </c>
      <c r="I40" s="184">
        <f>'1301'!J29</f>
        <v>40812</v>
      </c>
      <c r="J40" s="184">
        <f>'1301'!K29</f>
        <v>40825</v>
      </c>
      <c r="K40" s="184">
        <f>'1301'!L29</f>
        <v>40825</v>
      </c>
      <c r="L40" s="184">
        <f>'1301'!M29</f>
        <v>40825</v>
      </c>
      <c r="M40" s="184">
        <f>'1301'!N29</f>
        <v>40825</v>
      </c>
      <c r="N40" s="184">
        <f>'1301'!O29</f>
        <v>40825</v>
      </c>
      <c r="O40" s="184">
        <f>'1301'!P29</f>
        <v>40825</v>
      </c>
      <c r="P40" s="184">
        <f>'1301'!Q29</f>
        <v>40674578</v>
      </c>
    </row>
    <row r="41" spans="1:16" s="96" customFormat="1" ht="12.75">
      <c r="A41" s="176" t="s">
        <v>26</v>
      </c>
      <c r="B41" s="93" t="s">
        <v>27</v>
      </c>
      <c r="C41" s="184">
        <f>'1301'!D35</f>
        <v>5660</v>
      </c>
      <c r="D41" s="184">
        <f>'1301'!E35</f>
        <v>5660</v>
      </c>
      <c r="E41" s="184">
        <f>'1301'!F35</f>
        <v>5660</v>
      </c>
      <c r="F41" s="184">
        <f>'1301'!G35</f>
        <v>5660</v>
      </c>
      <c r="G41" s="184">
        <f>'1301'!H35</f>
        <v>5660</v>
      </c>
      <c r="H41" s="184">
        <f>'1301'!I35</f>
        <v>5660</v>
      </c>
      <c r="I41" s="184">
        <f>'1301'!J35</f>
        <v>5660</v>
      </c>
      <c r="J41" s="184">
        <f>'1301'!K35</f>
        <v>5660</v>
      </c>
      <c r="K41" s="184">
        <f>'1301'!L35</f>
        <v>5660</v>
      </c>
      <c r="L41" s="184">
        <f>'1301'!M35</f>
        <v>5660</v>
      </c>
      <c r="M41" s="184">
        <f>'1301'!N35</f>
        <v>5660</v>
      </c>
      <c r="N41" s="184">
        <f>'1301'!O35</f>
        <v>5660</v>
      </c>
      <c r="O41" s="184">
        <f>'1301'!P35</f>
        <v>5660</v>
      </c>
      <c r="P41" s="184">
        <f>'1301'!Q35</f>
        <v>5660408</v>
      </c>
    </row>
    <row r="42" spans="1:16" s="96" customFormat="1" ht="12.75">
      <c r="A42" s="176" t="s">
        <v>28</v>
      </c>
      <c r="B42" s="93" t="s">
        <v>29</v>
      </c>
      <c r="C42" s="187">
        <f>'1301'!D42</f>
        <v>891</v>
      </c>
      <c r="D42" s="187">
        <f>'1301'!E42</f>
        <v>894</v>
      </c>
      <c r="E42" s="187">
        <f>'1301'!F42</f>
        <v>894</v>
      </c>
      <c r="F42" s="187">
        <f>'1301'!G42</f>
        <v>894</v>
      </c>
      <c r="G42" s="187">
        <f>'1301'!H42</f>
        <v>895</v>
      </c>
      <c r="H42" s="187">
        <f>'1301'!I42</f>
        <v>897</v>
      </c>
      <c r="I42" s="187">
        <f>'1301'!J42</f>
        <v>897</v>
      </c>
      <c r="J42" s="187">
        <f>'1301'!K42</f>
        <v>898</v>
      </c>
      <c r="K42" s="187">
        <f>'1301'!L42</f>
        <v>898</v>
      </c>
      <c r="L42" s="187">
        <f>'1301'!M42</f>
        <v>898</v>
      </c>
      <c r="M42" s="187">
        <f>'1301'!N42</f>
        <v>898</v>
      </c>
      <c r="N42" s="187">
        <f>'1301'!O42</f>
        <v>898</v>
      </c>
      <c r="O42" s="187">
        <f>'1301'!P42</f>
        <v>898</v>
      </c>
      <c r="P42" s="187">
        <f>'1301'!Q42</f>
        <v>896213</v>
      </c>
    </row>
    <row r="43" spans="1:16" s="96" customFormat="1" ht="12.75">
      <c r="A43" s="176"/>
      <c r="B43" s="97" t="s">
        <v>117</v>
      </c>
      <c r="C43" s="98">
        <f aca="true" t="shared" si="4" ref="C43:P43">SUM(C38:C42)</f>
        <v>186099</v>
      </c>
      <c r="D43" s="98">
        <f t="shared" si="4"/>
        <v>187136</v>
      </c>
      <c r="E43" s="98">
        <f t="shared" si="4"/>
        <v>187136</v>
      </c>
      <c r="F43" s="98">
        <f t="shared" si="4"/>
        <v>187136</v>
      </c>
      <c r="G43" s="98">
        <f t="shared" si="4"/>
        <v>187995</v>
      </c>
      <c r="H43" s="98">
        <f t="shared" si="4"/>
        <v>187996</v>
      </c>
      <c r="I43" s="98">
        <f t="shared" si="4"/>
        <v>188070</v>
      </c>
      <c r="J43" s="98">
        <f t="shared" si="4"/>
        <v>188179</v>
      </c>
      <c r="K43" s="98">
        <f t="shared" si="4"/>
        <v>188293</v>
      </c>
      <c r="L43" s="98">
        <f t="shared" si="4"/>
        <v>188293</v>
      </c>
      <c r="M43" s="98">
        <f t="shared" si="4"/>
        <v>188293</v>
      </c>
      <c r="N43" s="98">
        <f t="shared" si="4"/>
        <v>188293</v>
      </c>
      <c r="O43" s="98">
        <f t="shared" si="4"/>
        <v>188293</v>
      </c>
      <c r="P43" s="188">
        <f t="shared" si="4"/>
        <v>187834945</v>
      </c>
    </row>
    <row r="44" spans="1:12" s="102" customFormat="1" ht="12.75">
      <c r="A44" s="106"/>
      <c r="B44" s="190"/>
      <c r="C44" s="101"/>
      <c r="D44" s="101"/>
      <c r="E44" s="100"/>
      <c r="F44" s="100"/>
      <c r="G44" s="100"/>
      <c r="H44" s="100"/>
      <c r="I44" s="100"/>
      <c r="J44" s="100"/>
      <c r="K44" s="100"/>
      <c r="L44" s="100"/>
    </row>
    <row r="45" spans="1:16" s="96" customFormat="1" ht="12.75">
      <c r="A45" s="176"/>
      <c r="B45" s="93" t="s">
        <v>118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P45" s="95"/>
    </row>
    <row r="46" spans="1:16" s="96" customFormat="1" ht="12.75">
      <c r="A46" s="176" t="s">
        <v>20</v>
      </c>
      <c r="B46" s="93" t="s">
        <v>21</v>
      </c>
      <c r="C46" s="184">
        <f>'1301'!D16</f>
        <v>70515</v>
      </c>
      <c r="D46" s="184">
        <f>'1301'!E16</f>
        <v>70515</v>
      </c>
      <c r="E46" s="184">
        <f>'1301'!F16</f>
        <v>70515</v>
      </c>
      <c r="F46" s="184">
        <f>'1301'!G16</f>
        <v>70515</v>
      </c>
      <c r="G46" s="184">
        <f>'1301'!H16</f>
        <v>70515</v>
      </c>
      <c r="H46" s="184">
        <f>'1301'!I16</f>
        <v>70515</v>
      </c>
      <c r="I46" s="184">
        <f>'1301'!J16</f>
        <v>70515</v>
      </c>
      <c r="J46" s="184">
        <f>'1301'!K16</f>
        <v>70515</v>
      </c>
      <c r="K46" s="184">
        <f>'1301'!L16</f>
        <v>70515</v>
      </c>
      <c r="L46" s="184">
        <f>'1301'!M16</f>
        <v>70515</v>
      </c>
      <c r="M46" s="184">
        <f>'1301'!N16</f>
        <v>70515</v>
      </c>
      <c r="N46" s="184">
        <f>'1301'!O16</f>
        <v>70515</v>
      </c>
      <c r="O46" s="184">
        <f>'1301'!P16</f>
        <v>70515</v>
      </c>
      <c r="P46" s="184">
        <f>'1301'!Q16</f>
        <v>70514806</v>
      </c>
    </row>
    <row r="47" spans="1:16" s="96" customFormat="1" ht="12.75">
      <c r="A47" s="176" t="s">
        <v>22</v>
      </c>
      <c r="B47" s="93" t="s">
        <v>23</v>
      </c>
      <c r="C47" s="184">
        <f>'1301'!D22</f>
        <v>16957</v>
      </c>
      <c r="D47" s="184">
        <f>'1301'!E22</f>
        <v>16957</v>
      </c>
      <c r="E47" s="184">
        <f>'1301'!F22</f>
        <v>16957</v>
      </c>
      <c r="F47" s="184">
        <f>'1301'!G22</f>
        <v>16957</v>
      </c>
      <c r="G47" s="184">
        <f>'1301'!H22</f>
        <v>16957</v>
      </c>
      <c r="H47" s="184">
        <f>'1301'!I22</f>
        <v>16957</v>
      </c>
      <c r="I47" s="184">
        <f>'1301'!J22</f>
        <v>16957</v>
      </c>
      <c r="J47" s="184">
        <f>'1301'!K22</f>
        <v>16957</v>
      </c>
      <c r="K47" s="184">
        <f>'1301'!L22</f>
        <v>16957</v>
      </c>
      <c r="L47" s="184">
        <f>'1301'!M22</f>
        <v>16957</v>
      </c>
      <c r="M47" s="184">
        <f>'1301'!N22</f>
        <v>16957</v>
      </c>
      <c r="N47" s="184">
        <f>'1301'!O22</f>
        <v>16957</v>
      </c>
      <c r="O47" s="184">
        <f>'1301'!P22</f>
        <v>16957</v>
      </c>
      <c r="P47" s="184">
        <f>'1301'!Q22</f>
        <v>16957167</v>
      </c>
    </row>
    <row r="48" spans="1:16" s="96" customFormat="1" ht="12.75">
      <c r="A48" s="176" t="s">
        <v>24</v>
      </c>
      <c r="B48" s="93" t="s">
        <v>25</v>
      </c>
      <c r="C48" s="184">
        <f>'1301'!D28</f>
        <v>11</v>
      </c>
      <c r="D48" s="184">
        <f>'1301'!E28</f>
        <v>11</v>
      </c>
      <c r="E48" s="184">
        <f>'1301'!F28</f>
        <v>11</v>
      </c>
      <c r="F48" s="184">
        <f>'1301'!G28</f>
        <v>11</v>
      </c>
      <c r="G48" s="184">
        <f>'1301'!H28</f>
        <v>11</v>
      </c>
      <c r="H48" s="184">
        <f>'1301'!I28</f>
        <v>11</v>
      </c>
      <c r="I48" s="184">
        <f>'1301'!J28</f>
        <v>11</v>
      </c>
      <c r="J48" s="184">
        <f>'1301'!K28</f>
        <v>11</v>
      </c>
      <c r="K48" s="184">
        <f>'1301'!L28</f>
        <v>11</v>
      </c>
      <c r="L48" s="184">
        <f>'1301'!M28</f>
        <v>11</v>
      </c>
      <c r="M48" s="184">
        <f>'1301'!N28</f>
        <v>11</v>
      </c>
      <c r="N48" s="184">
        <f>'1301'!O28</f>
        <v>11</v>
      </c>
      <c r="O48" s="184">
        <f>'1301'!P28</f>
        <v>11</v>
      </c>
      <c r="P48" s="184">
        <f>'1301'!Q28</f>
        <v>10515</v>
      </c>
    </row>
    <row r="49" spans="1:16" s="96" customFormat="1" ht="12.75">
      <c r="A49" s="176" t="s">
        <v>26</v>
      </c>
      <c r="B49" s="93" t="s">
        <v>27</v>
      </c>
      <c r="C49" s="184">
        <f>'1301'!D34</f>
        <v>7645</v>
      </c>
      <c r="D49" s="184">
        <f>'1301'!E34</f>
        <v>7645</v>
      </c>
      <c r="E49" s="184">
        <f>'1301'!F34</f>
        <v>7645</v>
      </c>
      <c r="F49" s="184">
        <f>'1301'!G34</f>
        <v>7645</v>
      </c>
      <c r="G49" s="184">
        <f>'1301'!H34</f>
        <v>7645</v>
      </c>
      <c r="H49" s="184">
        <f>'1301'!I34</f>
        <v>7645</v>
      </c>
      <c r="I49" s="184">
        <f>'1301'!J34</f>
        <v>7645</v>
      </c>
      <c r="J49" s="184">
        <f>'1301'!K34</f>
        <v>7645</v>
      </c>
      <c r="K49" s="184">
        <f>'1301'!L34</f>
        <v>7645</v>
      </c>
      <c r="L49" s="184">
        <f>'1301'!M34</f>
        <v>7645</v>
      </c>
      <c r="M49" s="184">
        <f>'1301'!N34</f>
        <v>7645</v>
      </c>
      <c r="N49" s="184">
        <f>'1301'!O34</f>
        <v>7645</v>
      </c>
      <c r="O49" s="184">
        <f>'1301'!P34</f>
        <v>7645</v>
      </c>
      <c r="P49" s="184">
        <f>'1301'!Q34</f>
        <v>7645315</v>
      </c>
    </row>
    <row r="50" spans="1:16" s="96" customFormat="1" ht="12.75">
      <c r="A50" s="176" t="s">
        <v>28</v>
      </c>
      <c r="B50" s="93" t="s">
        <v>29</v>
      </c>
      <c r="C50" s="184">
        <f>'1301'!D41</f>
        <v>4503</v>
      </c>
      <c r="D50" s="184">
        <f>'1301'!E41</f>
        <v>4503</v>
      </c>
      <c r="E50" s="184">
        <f>'1301'!F41</f>
        <v>4503</v>
      </c>
      <c r="F50" s="184">
        <f>'1301'!G41</f>
        <v>4503</v>
      </c>
      <c r="G50" s="184">
        <f>'1301'!H41</f>
        <v>4503</v>
      </c>
      <c r="H50" s="184">
        <f>'1301'!I41</f>
        <v>4503</v>
      </c>
      <c r="I50" s="184">
        <f>'1301'!J41</f>
        <v>4503</v>
      </c>
      <c r="J50" s="184">
        <f>'1301'!K41</f>
        <v>4503</v>
      </c>
      <c r="K50" s="184">
        <f>'1301'!L41</f>
        <v>4503</v>
      </c>
      <c r="L50" s="184">
        <f>'1301'!M41</f>
        <v>4503</v>
      </c>
      <c r="M50" s="184">
        <f>'1301'!N41</f>
        <v>4503</v>
      </c>
      <c r="N50" s="184">
        <f>'1301'!O41</f>
        <v>4503</v>
      </c>
      <c r="O50" s="184">
        <f>'1301'!P41</f>
        <v>4503</v>
      </c>
      <c r="P50" s="184">
        <f>'1301'!Q41</f>
        <v>4503330</v>
      </c>
    </row>
    <row r="51" spans="1:16" s="96" customFormat="1" ht="12.75">
      <c r="A51" s="176" t="s">
        <v>49</v>
      </c>
      <c r="B51" s="93" t="s">
        <v>96</v>
      </c>
      <c r="C51" s="186">
        <v>334</v>
      </c>
      <c r="D51" s="186">
        <v>334</v>
      </c>
      <c r="E51" s="186">
        <v>334</v>
      </c>
      <c r="F51" s="186">
        <v>334</v>
      </c>
      <c r="G51" s="186">
        <v>334</v>
      </c>
      <c r="H51" s="186">
        <v>334</v>
      </c>
      <c r="I51" s="186">
        <v>334</v>
      </c>
      <c r="J51" s="186">
        <v>334</v>
      </c>
      <c r="K51" s="186">
        <v>334</v>
      </c>
      <c r="L51" s="186">
        <v>334</v>
      </c>
      <c r="M51" s="186">
        <v>334</v>
      </c>
      <c r="N51" s="186">
        <v>334</v>
      </c>
      <c r="O51" s="186">
        <v>334</v>
      </c>
      <c r="P51" s="186">
        <v>333978</v>
      </c>
    </row>
    <row r="52" spans="1:16" s="96" customFormat="1" ht="12.75">
      <c r="A52" s="176"/>
      <c r="B52" s="97" t="s">
        <v>119</v>
      </c>
      <c r="C52" s="98">
        <f aca="true" t="shared" si="5" ref="C52:P52">SUM(C46:C51)</f>
        <v>99965</v>
      </c>
      <c r="D52" s="98">
        <f t="shared" si="5"/>
        <v>99965</v>
      </c>
      <c r="E52" s="98">
        <f t="shared" si="5"/>
        <v>99965</v>
      </c>
      <c r="F52" s="98">
        <f t="shared" si="5"/>
        <v>99965</v>
      </c>
      <c r="G52" s="98">
        <f t="shared" si="5"/>
        <v>99965</v>
      </c>
      <c r="H52" s="98">
        <f t="shared" si="5"/>
        <v>99965</v>
      </c>
      <c r="I52" s="98">
        <f t="shared" si="5"/>
        <v>99965</v>
      </c>
      <c r="J52" s="98">
        <f t="shared" si="5"/>
        <v>99965</v>
      </c>
      <c r="K52" s="98">
        <f t="shared" si="5"/>
        <v>99965</v>
      </c>
      <c r="L52" s="98">
        <f t="shared" si="5"/>
        <v>99965</v>
      </c>
      <c r="M52" s="98">
        <f t="shared" si="5"/>
        <v>99965</v>
      </c>
      <c r="N52" s="98">
        <f t="shared" si="5"/>
        <v>99965</v>
      </c>
      <c r="O52" s="98">
        <f t="shared" si="5"/>
        <v>99965</v>
      </c>
      <c r="P52" s="98">
        <f t="shared" si="5"/>
        <v>99965111</v>
      </c>
    </row>
    <row r="53" spans="1:12" s="102" customFormat="1" ht="12.75">
      <c r="A53" s="106"/>
      <c r="B53" s="190"/>
      <c r="C53" s="101"/>
      <c r="D53" s="101"/>
      <c r="E53" s="100"/>
      <c r="F53" s="100"/>
      <c r="G53" s="100"/>
      <c r="H53" s="100"/>
      <c r="I53" s="100"/>
      <c r="J53" s="100"/>
      <c r="K53" s="100"/>
      <c r="L53" s="100"/>
    </row>
    <row r="54" spans="1:16" s="96" customFormat="1" ht="12.75">
      <c r="A54" s="176"/>
      <c r="B54" s="93" t="s">
        <v>120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P54" s="95"/>
    </row>
    <row r="55" spans="1:16" s="96" customFormat="1" ht="12.75">
      <c r="A55" s="176" t="s">
        <v>28</v>
      </c>
      <c r="B55" s="93" t="s">
        <v>29</v>
      </c>
      <c r="C55" s="187">
        <f>'1301'!D38</f>
        <v>252</v>
      </c>
      <c r="D55" s="187">
        <f>'1301'!E38</f>
        <v>252</v>
      </c>
      <c r="E55" s="187">
        <f>'1301'!F38</f>
        <v>252</v>
      </c>
      <c r="F55" s="187">
        <f>'1301'!G38</f>
        <v>252</v>
      </c>
      <c r="G55" s="187">
        <f>'1301'!H38</f>
        <v>252</v>
      </c>
      <c r="H55" s="187">
        <f>'1301'!I38</f>
        <v>252</v>
      </c>
      <c r="I55" s="187">
        <f>'1301'!J38</f>
        <v>252</v>
      </c>
      <c r="J55" s="187">
        <f>'1301'!K38</f>
        <v>252</v>
      </c>
      <c r="K55" s="187">
        <f>'1301'!L38</f>
        <v>252</v>
      </c>
      <c r="L55" s="187">
        <f>'1301'!M38</f>
        <v>252</v>
      </c>
      <c r="M55" s="187">
        <f>'1301'!N38</f>
        <v>252</v>
      </c>
      <c r="N55" s="187">
        <f>'1301'!O38</f>
        <v>252</v>
      </c>
      <c r="O55" s="187">
        <f>'1301'!P38</f>
        <v>252</v>
      </c>
      <c r="P55" s="187">
        <f>'1301'!Q38</f>
        <v>251534</v>
      </c>
    </row>
    <row r="56" spans="1:16" s="96" customFormat="1" ht="12.75">
      <c r="A56" s="176"/>
      <c r="B56" s="97" t="s">
        <v>121</v>
      </c>
      <c r="C56" s="98">
        <f aca="true" t="shared" si="6" ref="C56:P56">SUM(C55:C55)</f>
        <v>252</v>
      </c>
      <c r="D56" s="98">
        <f t="shared" si="6"/>
        <v>252</v>
      </c>
      <c r="E56" s="98">
        <f t="shared" si="6"/>
        <v>252</v>
      </c>
      <c r="F56" s="98">
        <f t="shared" si="6"/>
        <v>252</v>
      </c>
      <c r="G56" s="98">
        <f t="shared" si="6"/>
        <v>252</v>
      </c>
      <c r="H56" s="98">
        <f t="shared" si="6"/>
        <v>252</v>
      </c>
      <c r="I56" s="98">
        <f t="shared" si="6"/>
        <v>252</v>
      </c>
      <c r="J56" s="98">
        <f t="shared" si="6"/>
        <v>252</v>
      </c>
      <c r="K56" s="98">
        <f t="shared" si="6"/>
        <v>252</v>
      </c>
      <c r="L56" s="98">
        <f t="shared" si="6"/>
        <v>252</v>
      </c>
      <c r="M56" s="98">
        <f t="shared" si="6"/>
        <v>252</v>
      </c>
      <c r="N56" s="98">
        <f t="shared" si="6"/>
        <v>252</v>
      </c>
      <c r="O56" s="98">
        <f t="shared" si="6"/>
        <v>252</v>
      </c>
      <c r="P56" s="188">
        <f t="shared" si="6"/>
        <v>251534</v>
      </c>
    </row>
    <row r="57" spans="1:12" s="102" customFormat="1" ht="12.75">
      <c r="A57" s="106"/>
      <c r="B57" s="190"/>
      <c r="C57" s="101"/>
      <c r="D57" s="101"/>
      <c r="E57" s="100"/>
      <c r="F57" s="100"/>
      <c r="G57" s="100"/>
      <c r="H57" s="100"/>
      <c r="I57" s="100"/>
      <c r="J57" s="100"/>
      <c r="K57" s="100"/>
      <c r="L57" s="100"/>
    </row>
    <row r="58" spans="1:16" s="105" customFormat="1" ht="12.75">
      <c r="A58" s="177"/>
      <c r="B58" s="103" t="s">
        <v>122</v>
      </c>
      <c r="C58" s="104">
        <f aca="true" t="shared" si="7" ref="C58:P58">+C56+C52+C43+C35+C27+C18+C10</f>
        <v>743242</v>
      </c>
      <c r="D58" s="104">
        <f t="shared" si="7"/>
        <v>743196</v>
      </c>
      <c r="E58" s="104">
        <f t="shared" si="7"/>
        <v>747583</v>
      </c>
      <c r="F58" s="104">
        <f t="shared" si="7"/>
        <v>747987</v>
      </c>
      <c r="G58" s="104">
        <f t="shared" si="7"/>
        <v>749272</v>
      </c>
      <c r="H58" s="104">
        <f t="shared" si="7"/>
        <v>749294</v>
      </c>
      <c r="I58" s="104">
        <f t="shared" si="7"/>
        <v>750295</v>
      </c>
      <c r="J58" s="104">
        <f t="shared" si="7"/>
        <v>752457</v>
      </c>
      <c r="K58" s="104">
        <f t="shared" si="7"/>
        <v>752588</v>
      </c>
      <c r="L58" s="104">
        <f t="shared" si="7"/>
        <v>752973</v>
      </c>
      <c r="M58" s="104">
        <f t="shared" si="7"/>
        <v>753764</v>
      </c>
      <c r="N58" s="104">
        <f t="shared" si="7"/>
        <v>755136</v>
      </c>
      <c r="O58" s="104">
        <f t="shared" si="7"/>
        <v>756208</v>
      </c>
      <c r="P58" s="104">
        <f t="shared" si="7"/>
        <v>750357438</v>
      </c>
    </row>
    <row r="59" spans="1:15" s="102" customFormat="1" ht="12.75">
      <c r="A59" s="99"/>
      <c r="B59" s="103"/>
      <c r="C59" s="101"/>
      <c r="D59" s="101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1:16" s="102" customFormat="1" ht="12.75">
      <c r="A60" s="99"/>
      <c r="B60" s="193"/>
      <c r="C60" s="100">
        <f aca="true" t="shared" si="8" ref="C60:P60">+C58-C51-C26</f>
        <v>742368</v>
      </c>
      <c r="D60" s="100">
        <f t="shared" si="8"/>
        <v>742322</v>
      </c>
      <c r="E60" s="100">
        <f t="shared" si="8"/>
        <v>746709</v>
      </c>
      <c r="F60" s="100">
        <f t="shared" si="8"/>
        <v>747113</v>
      </c>
      <c r="G60" s="100">
        <f t="shared" si="8"/>
        <v>748398</v>
      </c>
      <c r="H60" s="100">
        <f t="shared" si="8"/>
        <v>748420</v>
      </c>
      <c r="I60" s="100">
        <f t="shared" si="8"/>
        <v>749421</v>
      </c>
      <c r="J60" s="100">
        <f t="shared" si="8"/>
        <v>751583</v>
      </c>
      <c r="K60" s="100">
        <f t="shared" si="8"/>
        <v>751714</v>
      </c>
      <c r="L60" s="100">
        <f t="shared" si="8"/>
        <v>752099</v>
      </c>
      <c r="M60" s="100">
        <f t="shared" si="8"/>
        <v>752890</v>
      </c>
      <c r="N60" s="100">
        <f t="shared" si="8"/>
        <v>754262</v>
      </c>
      <c r="O60" s="100">
        <f t="shared" si="8"/>
        <v>755334</v>
      </c>
      <c r="P60" s="100">
        <f t="shared" si="8"/>
        <v>749483363</v>
      </c>
    </row>
    <row r="61" spans="1:18" s="102" customFormat="1" ht="12.75">
      <c r="A61" s="99"/>
      <c r="B61" s="193"/>
      <c r="C61" s="100"/>
      <c r="D61" s="100"/>
      <c r="E61" s="101"/>
      <c r="F61" s="101"/>
      <c r="G61" s="101"/>
      <c r="H61" s="100"/>
      <c r="I61" s="100"/>
      <c r="J61" s="100"/>
      <c r="K61" s="100"/>
      <c r="L61" s="100"/>
      <c r="M61" s="100"/>
      <c r="N61" s="100"/>
      <c r="O61" s="100"/>
      <c r="Q61" s="106"/>
      <c r="R61" s="107"/>
    </row>
    <row r="62" spans="1:18" s="102" customFormat="1" ht="12.75">
      <c r="A62" s="99"/>
      <c r="B62" s="193"/>
      <c r="C62" s="100"/>
      <c r="D62" s="100"/>
      <c r="E62" s="101"/>
      <c r="F62" s="101"/>
      <c r="G62" s="101"/>
      <c r="H62" s="100"/>
      <c r="I62" s="100"/>
      <c r="J62" s="100"/>
      <c r="K62" s="100"/>
      <c r="L62" s="100"/>
      <c r="M62" s="100"/>
      <c r="N62" s="100"/>
      <c r="O62" s="100"/>
      <c r="Q62" s="106"/>
      <c r="R62" s="107"/>
    </row>
    <row r="63" spans="1:18" s="102" customFormat="1" ht="12.75">
      <c r="A63" s="99"/>
      <c r="B63" s="193"/>
      <c r="C63" s="100"/>
      <c r="D63" s="100"/>
      <c r="E63" s="101"/>
      <c r="F63" s="101"/>
      <c r="G63" s="101"/>
      <c r="H63" s="100"/>
      <c r="I63" s="100"/>
      <c r="J63" s="100"/>
      <c r="K63" s="100"/>
      <c r="L63" s="100"/>
      <c r="M63" s="100"/>
      <c r="N63" s="100"/>
      <c r="O63" s="100"/>
      <c r="Q63" s="106"/>
      <c r="R63" s="107"/>
    </row>
    <row r="64" spans="1:18" s="102" customFormat="1" ht="12.75">
      <c r="A64" s="99"/>
      <c r="B64" s="193"/>
      <c r="C64" s="100"/>
      <c r="D64" s="100"/>
      <c r="E64" s="101"/>
      <c r="F64" s="101"/>
      <c r="G64" s="101"/>
      <c r="H64" s="100"/>
      <c r="I64" s="100"/>
      <c r="J64" s="100"/>
      <c r="K64" s="100"/>
      <c r="L64" s="100"/>
      <c r="M64" s="100"/>
      <c r="N64" s="100"/>
      <c r="O64" s="100"/>
      <c r="Q64" s="106"/>
      <c r="R64" s="107"/>
    </row>
    <row r="65" spans="1:18" s="102" customFormat="1" ht="12.75">
      <c r="A65" s="99"/>
      <c r="B65" s="193"/>
      <c r="C65" s="100"/>
      <c r="D65" s="100"/>
      <c r="E65" s="101"/>
      <c r="F65" s="101"/>
      <c r="G65" s="101"/>
      <c r="H65" s="100"/>
      <c r="I65" s="100"/>
      <c r="J65" s="100"/>
      <c r="K65" s="100"/>
      <c r="L65" s="100"/>
      <c r="M65" s="100"/>
      <c r="N65" s="100"/>
      <c r="O65" s="100"/>
      <c r="Q65" s="106"/>
      <c r="R65" s="107"/>
    </row>
    <row r="66" spans="1:18" s="102" customFormat="1" ht="12.75">
      <c r="A66" s="99"/>
      <c r="B66" s="193"/>
      <c r="C66" s="100"/>
      <c r="D66" s="100"/>
      <c r="E66" s="101"/>
      <c r="F66" s="101"/>
      <c r="G66" s="101"/>
      <c r="H66" s="100"/>
      <c r="I66" s="100"/>
      <c r="J66" s="100"/>
      <c r="K66" s="100"/>
      <c r="L66" s="100"/>
      <c r="M66" s="100"/>
      <c r="N66" s="100"/>
      <c r="O66" s="100"/>
      <c r="Q66" s="106"/>
      <c r="R66" s="107"/>
    </row>
    <row r="67" spans="1:18" s="102" customFormat="1" ht="12.75">
      <c r="A67" s="99"/>
      <c r="B67" s="193"/>
      <c r="C67" s="100"/>
      <c r="D67" s="100"/>
      <c r="E67" s="101"/>
      <c r="F67" s="101"/>
      <c r="G67" s="101"/>
      <c r="H67" s="100"/>
      <c r="I67" s="100"/>
      <c r="J67" s="100"/>
      <c r="K67" s="100"/>
      <c r="L67" s="100"/>
      <c r="M67" s="100"/>
      <c r="N67" s="100"/>
      <c r="O67" s="100"/>
      <c r="Q67" s="106"/>
      <c r="R67" s="107"/>
    </row>
    <row r="68" spans="1:18" s="102" customFormat="1" ht="12.75">
      <c r="A68" s="99"/>
      <c r="B68" s="193"/>
      <c r="C68" s="100"/>
      <c r="D68" s="100"/>
      <c r="E68" s="101"/>
      <c r="F68" s="101"/>
      <c r="G68" s="101"/>
      <c r="H68" s="100"/>
      <c r="I68" s="100"/>
      <c r="J68" s="100"/>
      <c r="K68" s="100"/>
      <c r="L68" s="100"/>
      <c r="M68" s="100"/>
      <c r="N68" s="100"/>
      <c r="O68" s="100"/>
      <c r="Q68" s="106"/>
      <c r="R68" s="107"/>
    </row>
    <row r="69" spans="1:18" s="102" customFormat="1" ht="12.75">
      <c r="A69" s="99"/>
      <c r="B69" s="193"/>
      <c r="C69" s="100"/>
      <c r="D69" s="100"/>
      <c r="E69" s="101"/>
      <c r="F69" s="101"/>
      <c r="G69" s="101"/>
      <c r="H69" s="100"/>
      <c r="I69" s="100"/>
      <c r="J69" s="100"/>
      <c r="K69" s="100"/>
      <c r="L69" s="100"/>
      <c r="M69" s="100"/>
      <c r="N69" s="100"/>
      <c r="O69" s="100"/>
      <c r="Q69" s="106"/>
      <c r="R69" s="107"/>
    </row>
    <row r="70" spans="1:18" s="102" customFormat="1" ht="12.75">
      <c r="A70" s="99"/>
      <c r="B70" s="193"/>
      <c r="C70" s="100"/>
      <c r="D70" s="100"/>
      <c r="E70" s="101"/>
      <c r="F70" s="101"/>
      <c r="G70" s="101"/>
      <c r="H70" s="100"/>
      <c r="I70" s="100"/>
      <c r="J70" s="100"/>
      <c r="K70" s="100"/>
      <c r="L70" s="100"/>
      <c r="M70" s="100"/>
      <c r="N70" s="100"/>
      <c r="O70" s="100"/>
      <c r="Q70" s="106"/>
      <c r="R70" s="107"/>
    </row>
    <row r="71" spans="1:18" s="102" customFormat="1" ht="12.75">
      <c r="A71" s="99"/>
      <c r="B71" s="193"/>
      <c r="C71" s="100"/>
      <c r="D71" s="100"/>
      <c r="E71" s="101"/>
      <c r="F71" s="101"/>
      <c r="G71" s="101"/>
      <c r="H71" s="100"/>
      <c r="I71" s="100"/>
      <c r="J71" s="100"/>
      <c r="K71" s="100"/>
      <c r="L71" s="100"/>
      <c r="M71" s="100"/>
      <c r="N71" s="100"/>
      <c r="O71" s="100"/>
      <c r="Q71" s="106"/>
      <c r="R71" s="107"/>
    </row>
    <row r="72" spans="1:18" s="102" customFormat="1" ht="12.75">
      <c r="A72" s="99"/>
      <c r="B72" s="193"/>
      <c r="C72" s="100"/>
      <c r="D72" s="100"/>
      <c r="E72" s="101"/>
      <c r="F72" s="101"/>
      <c r="G72" s="101"/>
      <c r="H72" s="100"/>
      <c r="I72" s="100"/>
      <c r="J72" s="100"/>
      <c r="K72" s="100"/>
      <c r="L72" s="100"/>
      <c r="M72" s="100"/>
      <c r="N72" s="100"/>
      <c r="O72" s="100"/>
      <c r="Q72" s="106"/>
      <c r="R72" s="107"/>
    </row>
    <row r="73" spans="1:18" s="102" customFormat="1" ht="12.75">
      <c r="A73" s="99"/>
      <c r="B73" s="193"/>
      <c r="C73" s="100"/>
      <c r="D73" s="100"/>
      <c r="E73" s="101"/>
      <c r="F73" s="101"/>
      <c r="G73" s="101"/>
      <c r="H73" s="100"/>
      <c r="I73" s="100"/>
      <c r="J73" s="100"/>
      <c r="K73" s="100"/>
      <c r="L73" s="100"/>
      <c r="M73" s="100"/>
      <c r="N73" s="100"/>
      <c r="O73" s="100"/>
      <c r="Q73" s="106"/>
      <c r="R73" s="107"/>
    </row>
    <row r="74" spans="1:18" s="102" customFormat="1" ht="12.75">
      <c r="A74" s="99"/>
      <c r="B74" s="193"/>
      <c r="C74" s="100"/>
      <c r="D74" s="100"/>
      <c r="E74" s="101"/>
      <c r="F74" s="101"/>
      <c r="G74" s="101"/>
      <c r="H74" s="100"/>
      <c r="I74" s="100"/>
      <c r="J74" s="100"/>
      <c r="K74" s="100"/>
      <c r="L74" s="100"/>
      <c r="M74" s="100"/>
      <c r="N74" s="100"/>
      <c r="O74" s="100"/>
      <c r="Q74" s="106"/>
      <c r="R74" s="107"/>
    </row>
    <row r="75" spans="1:18" s="102" customFormat="1" ht="12.75">
      <c r="A75" s="99"/>
      <c r="B75" s="193"/>
      <c r="C75" s="100"/>
      <c r="D75" s="100"/>
      <c r="E75" s="101"/>
      <c r="F75" s="101"/>
      <c r="G75" s="101"/>
      <c r="H75" s="100"/>
      <c r="I75" s="100"/>
      <c r="J75" s="100"/>
      <c r="K75" s="100"/>
      <c r="L75" s="100"/>
      <c r="M75" s="100"/>
      <c r="N75" s="100"/>
      <c r="O75" s="100"/>
      <c r="Q75" s="106"/>
      <c r="R75" s="107"/>
    </row>
    <row r="76" spans="1:18" s="102" customFormat="1" ht="12.75">
      <c r="A76" s="99"/>
      <c r="B76" s="193"/>
      <c r="C76" s="100"/>
      <c r="D76" s="100"/>
      <c r="E76" s="101"/>
      <c r="F76" s="101"/>
      <c r="G76" s="101"/>
      <c r="H76" s="100"/>
      <c r="I76" s="100"/>
      <c r="J76" s="100"/>
      <c r="K76" s="100"/>
      <c r="L76" s="100"/>
      <c r="M76" s="100"/>
      <c r="N76" s="100"/>
      <c r="O76" s="100"/>
      <c r="Q76" s="106"/>
      <c r="R76" s="107"/>
    </row>
    <row r="77" spans="1:18" s="102" customFormat="1" ht="12.75">
      <c r="A77" s="99"/>
      <c r="B77" s="193"/>
      <c r="C77" s="100"/>
      <c r="D77" s="100"/>
      <c r="E77" s="101"/>
      <c r="F77" s="101"/>
      <c r="G77" s="101"/>
      <c r="H77" s="100"/>
      <c r="I77" s="100"/>
      <c r="J77" s="100"/>
      <c r="K77" s="100"/>
      <c r="L77" s="100"/>
      <c r="M77" s="100"/>
      <c r="N77" s="100"/>
      <c r="O77" s="100"/>
      <c r="Q77" s="106"/>
      <c r="R77" s="107"/>
    </row>
    <row r="78" spans="1:18" s="102" customFormat="1" ht="12.75">
      <c r="A78" s="99"/>
      <c r="B78" s="193"/>
      <c r="C78" s="100"/>
      <c r="D78" s="100"/>
      <c r="E78" s="101"/>
      <c r="F78" s="101"/>
      <c r="G78" s="101"/>
      <c r="H78" s="100"/>
      <c r="I78" s="100"/>
      <c r="J78" s="100"/>
      <c r="K78" s="100"/>
      <c r="L78" s="100"/>
      <c r="M78" s="100"/>
      <c r="N78" s="100"/>
      <c r="O78" s="100"/>
      <c r="Q78" s="106"/>
      <c r="R78" s="107"/>
    </row>
    <row r="79" spans="1:18" s="102" customFormat="1" ht="12.75">
      <c r="A79" s="99"/>
      <c r="B79" s="193"/>
      <c r="C79" s="100"/>
      <c r="D79" s="100"/>
      <c r="E79" s="101"/>
      <c r="F79" s="101"/>
      <c r="G79" s="101"/>
      <c r="H79" s="100"/>
      <c r="I79" s="100"/>
      <c r="J79" s="100"/>
      <c r="K79" s="100"/>
      <c r="L79" s="100"/>
      <c r="M79" s="100"/>
      <c r="N79" s="100"/>
      <c r="O79" s="100"/>
      <c r="Q79" s="106"/>
      <c r="R79" s="107"/>
    </row>
    <row r="80" spans="1:18" s="102" customFormat="1" ht="12.75">
      <c r="A80" s="99"/>
      <c r="B80" s="193"/>
      <c r="C80" s="100"/>
      <c r="D80" s="100"/>
      <c r="E80" s="101"/>
      <c r="F80" s="101"/>
      <c r="G80" s="101"/>
      <c r="H80" s="100"/>
      <c r="I80" s="100"/>
      <c r="J80" s="100"/>
      <c r="K80" s="100"/>
      <c r="L80" s="100"/>
      <c r="M80" s="100"/>
      <c r="N80" s="100"/>
      <c r="O80" s="100"/>
      <c r="Q80" s="106"/>
      <c r="R80" s="107"/>
    </row>
    <row r="81" spans="1:18" s="102" customFormat="1" ht="12.75">
      <c r="A81" s="99"/>
      <c r="B81" s="193"/>
      <c r="C81" s="100"/>
      <c r="D81" s="100"/>
      <c r="E81" s="101"/>
      <c r="F81" s="101"/>
      <c r="G81" s="101"/>
      <c r="H81" s="100"/>
      <c r="I81" s="100"/>
      <c r="J81" s="100"/>
      <c r="K81" s="100"/>
      <c r="L81" s="100"/>
      <c r="M81" s="100"/>
      <c r="N81" s="100"/>
      <c r="O81" s="100"/>
      <c r="Q81" s="106"/>
      <c r="R81" s="107"/>
    </row>
    <row r="82" spans="1:18" s="102" customFormat="1" ht="12.75">
      <c r="A82" s="99"/>
      <c r="B82" s="193"/>
      <c r="C82" s="100"/>
      <c r="D82" s="100"/>
      <c r="E82" s="101"/>
      <c r="F82" s="101"/>
      <c r="G82" s="101"/>
      <c r="H82" s="100"/>
      <c r="I82" s="100"/>
      <c r="J82" s="100"/>
      <c r="K82" s="100"/>
      <c r="L82" s="100"/>
      <c r="M82" s="100"/>
      <c r="N82" s="100"/>
      <c r="O82" s="100"/>
      <c r="Q82" s="106"/>
      <c r="R82" s="107"/>
    </row>
    <row r="83" spans="1:18" s="102" customFormat="1" ht="12.75">
      <c r="A83" s="99"/>
      <c r="B83" s="193"/>
      <c r="C83" s="100"/>
      <c r="D83" s="100"/>
      <c r="E83" s="101"/>
      <c r="F83" s="101"/>
      <c r="G83" s="101"/>
      <c r="H83" s="100"/>
      <c r="I83" s="100"/>
      <c r="J83" s="100"/>
      <c r="K83" s="100"/>
      <c r="L83" s="100"/>
      <c r="M83" s="100"/>
      <c r="N83" s="100"/>
      <c r="O83" s="100"/>
      <c r="Q83" s="106"/>
      <c r="R83" s="107"/>
    </row>
    <row r="84" spans="1:18" s="102" customFormat="1" ht="12.75">
      <c r="A84" s="99"/>
      <c r="B84" s="193"/>
      <c r="C84" s="100"/>
      <c r="D84" s="100"/>
      <c r="E84" s="101"/>
      <c r="F84" s="101"/>
      <c r="G84" s="101"/>
      <c r="H84" s="100"/>
      <c r="I84" s="100"/>
      <c r="J84" s="100"/>
      <c r="K84" s="100"/>
      <c r="L84" s="100"/>
      <c r="M84" s="100"/>
      <c r="N84" s="100"/>
      <c r="O84" s="100"/>
      <c r="Q84" s="106"/>
      <c r="R84" s="107"/>
    </row>
    <row r="85" spans="1:18" s="102" customFormat="1" ht="12.75">
      <c r="A85" s="99"/>
      <c r="B85" s="193"/>
      <c r="C85" s="100"/>
      <c r="D85" s="100"/>
      <c r="E85" s="101"/>
      <c r="F85" s="101"/>
      <c r="G85" s="101"/>
      <c r="H85" s="100"/>
      <c r="I85" s="100"/>
      <c r="J85" s="100"/>
      <c r="K85" s="100"/>
      <c r="L85" s="100"/>
      <c r="M85" s="100"/>
      <c r="N85" s="100"/>
      <c r="O85" s="100"/>
      <c r="Q85" s="106"/>
      <c r="R85" s="107"/>
    </row>
    <row r="86" spans="1:18" s="102" customFormat="1" ht="12.75">
      <c r="A86" s="99"/>
      <c r="B86" s="193"/>
      <c r="C86" s="100"/>
      <c r="D86" s="100"/>
      <c r="E86" s="101"/>
      <c r="F86" s="101"/>
      <c r="G86" s="101"/>
      <c r="H86" s="100"/>
      <c r="I86" s="100"/>
      <c r="J86" s="100"/>
      <c r="K86" s="100"/>
      <c r="L86" s="100"/>
      <c r="M86" s="100"/>
      <c r="N86" s="100"/>
      <c r="O86" s="100"/>
      <c r="Q86" s="106"/>
      <c r="R86" s="107"/>
    </row>
    <row r="87" spans="1:18" s="102" customFormat="1" ht="12.75">
      <c r="A87" s="99"/>
      <c r="B87" s="193"/>
      <c r="C87" s="100"/>
      <c r="D87" s="100"/>
      <c r="E87" s="101"/>
      <c r="F87" s="101"/>
      <c r="G87" s="101"/>
      <c r="H87" s="100"/>
      <c r="I87" s="100"/>
      <c r="J87" s="100"/>
      <c r="K87" s="100"/>
      <c r="L87" s="100"/>
      <c r="M87" s="100"/>
      <c r="N87" s="100"/>
      <c r="O87" s="100"/>
      <c r="Q87" s="106"/>
      <c r="R87" s="107"/>
    </row>
    <row r="88" spans="1:18" s="102" customFormat="1" ht="12.75">
      <c r="A88" s="99"/>
      <c r="B88" s="193"/>
      <c r="C88" s="100"/>
      <c r="D88" s="100"/>
      <c r="E88" s="101"/>
      <c r="F88" s="101"/>
      <c r="G88" s="101"/>
      <c r="H88" s="100"/>
      <c r="I88" s="100"/>
      <c r="J88" s="100"/>
      <c r="K88" s="100"/>
      <c r="L88" s="100"/>
      <c r="M88" s="100"/>
      <c r="N88" s="100"/>
      <c r="O88" s="100"/>
      <c r="Q88" s="106"/>
      <c r="R88" s="107"/>
    </row>
    <row r="89" spans="1:18" s="102" customFormat="1" ht="12.75">
      <c r="A89" s="99"/>
      <c r="B89" s="193"/>
      <c r="C89" s="100"/>
      <c r="D89" s="100"/>
      <c r="E89" s="101"/>
      <c r="F89" s="101"/>
      <c r="G89" s="101"/>
      <c r="H89" s="100"/>
      <c r="I89" s="100"/>
      <c r="J89" s="100"/>
      <c r="K89" s="100"/>
      <c r="L89" s="100"/>
      <c r="M89" s="100"/>
      <c r="N89" s="100"/>
      <c r="O89" s="100"/>
      <c r="Q89" s="106"/>
      <c r="R89" s="107"/>
    </row>
    <row r="90" spans="1:18" s="102" customFormat="1" ht="12.75">
      <c r="A90" s="99"/>
      <c r="B90" s="193"/>
      <c r="C90" s="100"/>
      <c r="D90" s="100"/>
      <c r="E90" s="101"/>
      <c r="F90" s="101"/>
      <c r="G90" s="101"/>
      <c r="H90" s="100"/>
      <c r="I90" s="100"/>
      <c r="J90" s="100"/>
      <c r="K90" s="100"/>
      <c r="L90" s="100"/>
      <c r="M90" s="100"/>
      <c r="N90" s="100"/>
      <c r="O90" s="100"/>
      <c r="Q90" s="106"/>
      <c r="R90" s="107"/>
    </row>
    <row r="91" spans="1:18" s="102" customFormat="1" ht="12.75">
      <c r="A91" s="99"/>
      <c r="B91" s="193"/>
      <c r="C91" s="100"/>
      <c r="D91" s="100"/>
      <c r="E91" s="101"/>
      <c r="F91" s="101"/>
      <c r="G91" s="101"/>
      <c r="H91" s="100"/>
      <c r="I91" s="100"/>
      <c r="J91" s="100"/>
      <c r="K91" s="100"/>
      <c r="L91" s="100"/>
      <c r="M91" s="100"/>
      <c r="N91" s="100"/>
      <c r="O91" s="100"/>
      <c r="Q91" s="106"/>
      <c r="R91" s="107"/>
    </row>
    <row r="92" spans="1:18" s="102" customFormat="1" ht="12.75">
      <c r="A92" s="99"/>
      <c r="B92" s="193"/>
      <c r="C92" s="100"/>
      <c r="D92" s="100"/>
      <c r="E92" s="101"/>
      <c r="F92" s="101"/>
      <c r="G92" s="101"/>
      <c r="H92" s="100"/>
      <c r="I92" s="100"/>
      <c r="J92" s="100"/>
      <c r="K92" s="100"/>
      <c r="L92" s="100"/>
      <c r="M92" s="100"/>
      <c r="N92" s="100"/>
      <c r="O92" s="100"/>
      <c r="Q92" s="106"/>
      <c r="R92" s="107"/>
    </row>
    <row r="93" spans="1:18" s="102" customFormat="1" ht="12.75">
      <c r="A93" s="99"/>
      <c r="B93" s="193"/>
      <c r="C93" s="100"/>
      <c r="D93" s="100"/>
      <c r="E93" s="101"/>
      <c r="F93" s="101"/>
      <c r="G93" s="101"/>
      <c r="H93" s="100"/>
      <c r="I93" s="100"/>
      <c r="J93" s="100"/>
      <c r="K93" s="100"/>
      <c r="L93" s="100"/>
      <c r="M93" s="100"/>
      <c r="N93" s="100"/>
      <c r="O93" s="100"/>
      <c r="Q93" s="106"/>
      <c r="R93" s="107"/>
    </row>
    <row r="94" spans="1:18" s="102" customFormat="1" ht="12.75">
      <c r="A94" s="99"/>
      <c r="B94" s="193"/>
      <c r="C94" s="100"/>
      <c r="D94" s="100"/>
      <c r="E94" s="101"/>
      <c r="F94" s="101"/>
      <c r="G94" s="101"/>
      <c r="H94" s="100"/>
      <c r="I94" s="100"/>
      <c r="J94" s="100"/>
      <c r="K94" s="100"/>
      <c r="L94" s="100"/>
      <c r="M94" s="100"/>
      <c r="N94" s="100"/>
      <c r="O94" s="100"/>
      <c r="Q94" s="106"/>
      <c r="R94" s="107"/>
    </row>
    <row r="95" spans="1:18" s="102" customFormat="1" ht="12.75">
      <c r="A95" s="99"/>
      <c r="B95" s="193"/>
      <c r="C95" s="100"/>
      <c r="D95" s="100"/>
      <c r="E95" s="101"/>
      <c r="F95" s="101"/>
      <c r="G95" s="101"/>
      <c r="H95" s="100"/>
      <c r="I95" s="100"/>
      <c r="J95" s="100"/>
      <c r="K95" s="100"/>
      <c r="L95" s="100"/>
      <c r="M95" s="100"/>
      <c r="N95" s="100"/>
      <c r="O95" s="100"/>
      <c r="Q95" s="106"/>
      <c r="R95" s="107"/>
    </row>
    <row r="96" spans="1:18" s="102" customFormat="1" ht="12.75">
      <c r="A96" s="99"/>
      <c r="B96" s="193"/>
      <c r="C96" s="100"/>
      <c r="D96" s="100"/>
      <c r="E96" s="101"/>
      <c r="F96" s="101"/>
      <c r="G96" s="101"/>
      <c r="H96" s="100"/>
      <c r="I96" s="100"/>
      <c r="J96" s="100"/>
      <c r="K96" s="100"/>
      <c r="L96" s="100"/>
      <c r="M96" s="100"/>
      <c r="N96" s="100"/>
      <c r="O96" s="100"/>
      <c r="Q96" s="106"/>
      <c r="R96" s="107"/>
    </row>
    <row r="97" spans="1:18" s="102" customFormat="1" ht="12.75">
      <c r="A97" s="99"/>
      <c r="B97" s="193"/>
      <c r="C97" s="100"/>
      <c r="D97" s="100"/>
      <c r="E97" s="101"/>
      <c r="F97" s="101"/>
      <c r="G97" s="101"/>
      <c r="H97" s="100"/>
      <c r="I97" s="100"/>
      <c r="J97" s="100"/>
      <c r="K97" s="100"/>
      <c r="L97" s="100"/>
      <c r="M97" s="100"/>
      <c r="N97" s="100"/>
      <c r="O97" s="100"/>
      <c r="Q97" s="106"/>
      <c r="R97" s="107"/>
    </row>
    <row r="98" spans="1:18" s="102" customFormat="1" ht="12.75">
      <c r="A98" s="99"/>
      <c r="B98" s="193"/>
      <c r="C98" s="100"/>
      <c r="D98" s="100"/>
      <c r="E98" s="101"/>
      <c r="F98" s="101"/>
      <c r="G98" s="101"/>
      <c r="H98" s="100"/>
      <c r="I98" s="100"/>
      <c r="J98" s="100"/>
      <c r="K98" s="100"/>
      <c r="L98" s="100"/>
      <c r="M98" s="100"/>
      <c r="N98" s="100"/>
      <c r="O98" s="100"/>
      <c r="Q98" s="106"/>
      <c r="R98" s="107"/>
    </row>
    <row r="99" spans="1:18" s="102" customFormat="1" ht="12.75">
      <c r="A99" s="99"/>
      <c r="B99" s="193"/>
      <c r="C99" s="100"/>
      <c r="D99" s="100"/>
      <c r="E99" s="101"/>
      <c r="F99" s="101"/>
      <c r="G99" s="101"/>
      <c r="H99" s="100"/>
      <c r="I99" s="100"/>
      <c r="J99" s="100"/>
      <c r="K99" s="100"/>
      <c r="L99" s="100"/>
      <c r="M99" s="100"/>
      <c r="N99" s="100"/>
      <c r="O99" s="100"/>
      <c r="Q99" s="106"/>
      <c r="R99" s="107"/>
    </row>
    <row r="100" spans="1:18" s="102" customFormat="1" ht="12.75">
      <c r="A100" s="99"/>
      <c r="B100" s="193"/>
      <c r="C100" s="100"/>
      <c r="D100" s="100"/>
      <c r="E100" s="101"/>
      <c r="F100" s="101"/>
      <c r="G100" s="101"/>
      <c r="H100" s="100"/>
      <c r="I100" s="100"/>
      <c r="J100" s="100"/>
      <c r="K100" s="100"/>
      <c r="L100" s="100"/>
      <c r="M100" s="100"/>
      <c r="N100" s="100"/>
      <c r="O100" s="100"/>
      <c r="Q100" s="106"/>
      <c r="R100" s="107"/>
    </row>
    <row r="101" spans="1:18" s="102" customFormat="1" ht="12.75">
      <c r="A101" s="99"/>
      <c r="B101" s="193"/>
      <c r="C101" s="100"/>
      <c r="D101" s="100"/>
      <c r="E101" s="101"/>
      <c r="F101" s="101"/>
      <c r="G101" s="101"/>
      <c r="H101" s="100"/>
      <c r="I101" s="100"/>
      <c r="J101" s="100"/>
      <c r="K101" s="100"/>
      <c r="L101" s="100"/>
      <c r="M101" s="100"/>
      <c r="N101" s="100"/>
      <c r="O101" s="100"/>
      <c r="Q101" s="106"/>
      <c r="R101" s="107"/>
    </row>
    <row r="102" spans="1:18" s="102" customFormat="1" ht="12.75">
      <c r="A102" s="99"/>
      <c r="B102" s="193"/>
      <c r="C102" s="100"/>
      <c r="D102" s="100"/>
      <c r="E102" s="101"/>
      <c r="F102" s="101"/>
      <c r="G102" s="101"/>
      <c r="H102" s="100"/>
      <c r="I102" s="100"/>
      <c r="J102" s="100"/>
      <c r="K102" s="100"/>
      <c r="L102" s="100"/>
      <c r="M102" s="100"/>
      <c r="N102" s="100"/>
      <c r="O102" s="100"/>
      <c r="Q102" s="106"/>
      <c r="R102" s="107"/>
    </row>
    <row r="103" spans="1:18" s="102" customFormat="1" ht="12.75">
      <c r="A103" s="99"/>
      <c r="B103" s="193"/>
      <c r="C103" s="100"/>
      <c r="D103" s="100"/>
      <c r="E103" s="101"/>
      <c r="F103" s="101"/>
      <c r="G103" s="101"/>
      <c r="H103" s="100"/>
      <c r="I103" s="100"/>
      <c r="J103" s="100"/>
      <c r="K103" s="100"/>
      <c r="L103" s="100"/>
      <c r="M103" s="100"/>
      <c r="N103" s="100"/>
      <c r="O103" s="100"/>
      <c r="Q103" s="106"/>
      <c r="R103" s="107"/>
    </row>
    <row r="104" spans="1:18" s="102" customFormat="1" ht="12.75">
      <c r="A104" s="99"/>
      <c r="B104" s="193"/>
      <c r="C104" s="100"/>
      <c r="D104" s="100"/>
      <c r="E104" s="101"/>
      <c r="F104" s="101"/>
      <c r="G104" s="101"/>
      <c r="H104" s="100"/>
      <c r="I104" s="100"/>
      <c r="J104" s="100"/>
      <c r="K104" s="100"/>
      <c r="L104" s="100"/>
      <c r="M104" s="100"/>
      <c r="N104" s="100"/>
      <c r="O104" s="100"/>
      <c r="Q104" s="106"/>
      <c r="R104" s="107"/>
    </row>
    <row r="105" spans="1:18" s="102" customFormat="1" ht="12.75">
      <c r="A105" s="99"/>
      <c r="B105" s="193"/>
      <c r="C105" s="100"/>
      <c r="D105" s="100"/>
      <c r="E105" s="101"/>
      <c r="F105" s="101"/>
      <c r="G105" s="101"/>
      <c r="H105" s="100"/>
      <c r="I105" s="100"/>
      <c r="J105" s="100"/>
      <c r="K105" s="100"/>
      <c r="L105" s="100"/>
      <c r="M105" s="100"/>
      <c r="N105" s="100"/>
      <c r="O105" s="100"/>
      <c r="Q105" s="106"/>
      <c r="R105" s="107"/>
    </row>
    <row r="106" spans="1:18" s="102" customFormat="1" ht="12.75">
      <c r="A106" s="99"/>
      <c r="B106" s="193"/>
      <c r="C106" s="100"/>
      <c r="D106" s="100"/>
      <c r="E106" s="101"/>
      <c r="F106" s="101"/>
      <c r="G106" s="101"/>
      <c r="H106" s="100"/>
      <c r="I106" s="100"/>
      <c r="J106" s="100"/>
      <c r="K106" s="100"/>
      <c r="L106" s="100"/>
      <c r="M106" s="100"/>
      <c r="N106" s="100"/>
      <c r="O106" s="100"/>
      <c r="Q106" s="106"/>
      <c r="R106" s="107"/>
    </row>
    <row r="107" spans="1:18" s="102" customFormat="1" ht="12.75">
      <c r="A107" s="99"/>
      <c r="B107" s="193"/>
      <c r="C107" s="100"/>
      <c r="D107" s="100"/>
      <c r="E107" s="101"/>
      <c r="F107" s="101"/>
      <c r="G107" s="101"/>
      <c r="H107" s="100"/>
      <c r="I107" s="100"/>
      <c r="J107" s="100"/>
      <c r="K107" s="100"/>
      <c r="L107" s="100"/>
      <c r="M107" s="100"/>
      <c r="N107" s="100"/>
      <c r="O107" s="100"/>
      <c r="Q107" s="106"/>
      <c r="R107" s="107"/>
    </row>
    <row r="108" spans="1:18" s="102" customFormat="1" ht="12.75">
      <c r="A108" s="99"/>
      <c r="B108" s="193"/>
      <c r="C108" s="100"/>
      <c r="D108" s="100"/>
      <c r="E108" s="101"/>
      <c r="F108" s="101"/>
      <c r="G108" s="101"/>
      <c r="H108" s="100"/>
      <c r="I108" s="100"/>
      <c r="J108" s="100"/>
      <c r="K108" s="100"/>
      <c r="L108" s="100"/>
      <c r="M108" s="100"/>
      <c r="N108" s="100"/>
      <c r="O108" s="100"/>
      <c r="Q108" s="106"/>
      <c r="R108" s="107"/>
    </row>
    <row r="109" spans="1:18" s="102" customFormat="1" ht="12.75">
      <c r="A109" s="99"/>
      <c r="B109" s="193"/>
      <c r="C109" s="100"/>
      <c r="D109" s="100"/>
      <c r="E109" s="101"/>
      <c r="F109" s="101"/>
      <c r="G109" s="101"/>
      <c r="H109" s="100"/>
      <c r="I109" s="100"/>
      <c r="J109" s="100"/>
      <c r="K109" s="100"/>
      <c r="L109" s="100"/>
      <c r="M109" s="100"/>
      <c r="N109" s="100"/>
      <c r="O109" s="100"/>
      <c r="Q109" s="106"/>
      <c r="R109" s="107"/>
    </row>
    <row r="110" spans="1:18" s="102" customFormat="1" ht="12.75">
      <c r="A110" s="99"/>
      <c r="B110" s="193"/>
      <c r="C110" s="100"/>
      <c r="D110" s="100"/>
      <c r="E110" s="101"/>
      <c r="F110" s="101"/>
      <c r="G110" s="101"/>
      <c r="H110" s="100"/>
      <c r="I110" s="100"/>
      <c r="J110" s="100"/>
      <c r="K110" s="100"/>
      <c r="L110" s="100"/>
      <c r="M110" s="100"/>
      <c r="N110" s="100"/>
      <c r="O110" s="100"/>
      <c r="Q110" s="106"/>
      <c r="R110" s="107"/>
    </row>
    <row r="111" spans="1:18" s="102" customFormat="1" ht="12.75">
      <c r="A111" s="99"/>
      <c r="B111" s="193"/>
      <c r="C111" s="100"/>
      <c r="D111" s="100"/>
      <c r="E111" s="101"/>
      <c r="F111" s="101"/>
      <c r="G111" s="101"/>
      <c r="H111" s="100"/>
      <c r="I111" s="100"/>
      <c r="J111" s="100"/>
      <c r="K111" s="100"/>
      <c r="L111" s="100"/>
      <c r="M111" s="100"/>
      <c r="N111" s="100"/>
      <c r="O111" s="100"/>
      <c r="Q111" s="106"/>
      <c r="R111" s="107"/>
    </row>
    <row r="112" spans="1:18" s="102" customFormat="1" ht="12.75">
      <c r="A112" s="99"/>
      <c r="B112" s="193"/>
      <c r="C112" s="100"/>
      <c r="D112" s="100"/>
      <c r="E112" s="101"/>
      <c r="F112" s="101"/>
      <c r="G112" s="101"/>
      <c r="H112" s="100"/>
      <c r="I112" s="100"/>
      <c r="J112" s="100"/>
      <c r="K112" s="100"/>
      <c r="L112" s="100"/>
      <c r="M112" s="100"/>
      <c r="N112" s="100"/>
      <c r="O112" s="100"/>
      <c r="Q112" s="106"/>
      <c r="R112" s="107"/>
    </row>
    <row r="113" spans="1:18" s="102" customFormat="1" ht="12.75">
      <c r="A113" s="99"/>
      <c r="B113" s="193"/>
      <c r="C113" s="100"/>
      <c r="D113" s="100"/>
      <c r="E113" s="101"/>
      <c r="F113" s="101"/>
      <c r="G113" s="101"/>
      <c r="H113" s="100"/>
      <c r="I113" s="100"/>
      <c r="J113" s="100"/>
      <c r="K113" s="100"/>
      <c r="L113" s="100"/>
      <c r="M113" s="100"/>
      <c r="N113" s="100"/>
      <c r="O113" s="100"/>
      <c r="Q113" s="106"/>
      <c r="R113" s="107"/>
    </row>
    <row r="114" spans="1:18" s="102" customFormat="1" ht="12.75">
      <c r="A114" s="99"/>
      <c r="B114" s="193"/>
      <c r="C114" s="100"/>
      <c r="D114" s="100"/>
      <c r="E114" s="101"/>
      <c r="F114" s="101"/>
      <c r="G114" s="101"/>
      <c r="H114" s="100"/>
      <c r="I114" s="100"/>
      <c r="J114" s="100"/>
      <c r="K114" s="100"/>
      <c r="L114" s="100"/>
      <c r="M114" s="100"/>
      <c r="N114" s="100"/>
      <c r="O114" s="100"/>
      <c r="Q114" s="106"/>
      <c r="R114" s="107"/>
    </row>
    <row r="115" spans="1:18" s="102" customFormat="1" ht="12.75">
      <c r="A115" s="99"/>
      <c r="B115" s="193"/>
      <c r="C115" s="100"/>
      <c r="D115" s="100"/>
      <c r="E115" s="101"/>
      <c r="F115" s="101"/>
      <c r="G115" s="101"/>
      <c r="H115" s="100"/>
      <c r="I115" s="100"/>
      <c r="J115" s="100"/>
      <c r="K115" s="100"/>
      <c r="L115" s="100"/>
      <c r="M115" s="100"/>
      <c r="N115" s="100"/>
      <c r="O115" s="100"/>
      <c r="Q115" s="106"/>
      <c r="R115" s="107"/>
    </row>
    <row r="116" spans="1:18" s="102" customFormat="1" ht="12.75">
      <c r="A116" s="99"/>
      <c r="B116" s="193"/>
      <c r="C116" s="100"/>
      <c r="D116" s="100"/>
      <c r="E116" s="101"/>
      <c r="F116" s="101"/>
      <c r="G116" s="101"/>
      <c r="H116" s="100"/>
      <c r="I116" s="100"/>
      <c r="J116" s="100"/>
      <c r="K116" s="100"/>
      <c r="L116" s="100"/>
      <c r="M116" s="100"/>
      <c r="N116" s="100"/>
      <c r="O116" s="100"/>
      <c r="Q116" s="106"/>
      <c r="R116" s="107"/>
    </row>
    <row r="117" spans="1:18" s="102" customFormat="1" ht="12.75">
      <c r="A117" s="99"/>
      <c r="B117" s="193"/>
      <c r="C117" s="100"/>
      <c r="D117" s="100"/>
      <c r="E117" s="101"/>
      <c r="F117" s="101"/>
      <c r="G117" s="101"/>
      <c r="H117" s="100"/>
      <c r="I117" s="100"/>
      <c r="J117" s="100"/>
      <c r="K117" s="100"/>
      <c r="L117" s="100"/>
      <c r="M117" s="100"/>
      <c r="N117" s="100"/>
      <c r="O117" s="100"/>
      <c r="Q117" s="106"/>
      <c r="R117" s="107"/>
    </row>
    <row r="118" spans="1:18" s="102" customFormat="1" ht="12.75">
      <c r="A118" s="99"/>
      <c r="B118" s="193"/>
      <c r="C118" s="100"/>
      <c r="D118" s="100"/>
      <c r="E118" s="101"/>
      <c r="F118" s="101"/>
      <c r="G118" s="101"/>
      <c r="H118" s="100"/>
      <c r="I118" s="100"/>
      <c r="J118" s="100"/>
      <c r="K118" s="100"/>
      <c r="L118" s="100"/>
      <c r="M118" s="100"/>
      <c r="N118" s="100"/>
      <c r="O118" s="100"/>
      <c r="Q118" s="106"/>
      <c r="R118" s="107"/>
    </row>
    <row r="119" spans="1:18" s="102" customFormat="1" ht="12.75">
      <c r="A119" s="99"/>
      <c r="B119" s="193"/>
      <c r="C119" s="100"/>
      <c r="D119" s="100"/>
      <c r="E119" s="101"/>
      <c r="F119" s="101"/>
      <c r="G119" s="101"/>
      <c r="H119" s="100"/>
      <c r="I119" s="100"/>
      <c r="J119" s="100"/>
      <c r="K119" s="100"/>
      <c r="L119" s="100"/>
      <c r="M119" s="100"/>
      <c r="N119" s="100"/>
      <c r="O119" s="100"/>
      <c r="Q119" s="106"/>
      <c r="R119" s="107"/>
    </row>
    <row r="120" spans="1:18" s="102" customFormat="1" ht="12.75">
      <c r="A120" s="99"/>
      <c r="B120" s="193"/>
      <c r="C120" s="100"/>
      <c r="D120" s="100"/>
      <c r="E120" s="101"/>
      <c r="F120" s="101"/>
      <c r="G120" s="101"/>
      <c r="H120" s="100"/>
      <c r="I120" s="100"/>
      <c r="J120" s="100"/>
      <c r="K120" s="100"/>
      <c r="L120" s="100"/>
      <c r="M120" s="100"/>
      <c r="N120" s="100"/>
      <c r="O120" s="100"/>
      <c r="Q120" s="106"/>
      <c r="R120" s="107"/>
    </row>
    <row r="121" spans="1:18" s="102" customFormat="1" ht="12.75">
      <c r="A121" s="99"/>
      <c r="B121" s="193"/>
      <c r="C121" s="100"/>
      <c r="D121" s="100"/>
      <c r="E121" s="101"/>
      <c r="F121" s="101"/>
      <c r="G121" s="101"/>
      <c r="H121" s="100"/>
      <c r="I121" s="100"/>
      <c r="J121" s="100"/>
      <c r="K121" s="100"/>
      <c r="L121" s="100"/>
      <c r="M121" s="100"/>
      <c r="N121" s="100"/>
      <c r="O121" s="100"/>
      <c r="Q121" s="106"/>
      <c r="R121" s="107"/>
    </row>
    <row r="122" spans="1:18" s="102" customFormat="1" ht="12.75">
      <c r="A122" s="99"/>
      <c r="B122" s="193"/>
      <c r="C122" s="100"/>
      <c r="D122" s="100"/>
      <c r="E122" s="101"/>
      <c r="F122" s="101"/>
      <c r="G122" s="101"/>
      <c r="H122" s="100"/>
      <c r="I122" s="100"/>
      <c r="J122" s="100"/>
      <c r="K122" s="100"/>
      <c r="L122" s="100"/>
      <c r="M122" s="100"/>
      <c r="N122" s="100"/>
      <c r="O122" s="100"/>
      <c r="Q122" s="106"/>
      <c r="R122" s="107"/>
    </row>
    <row r="123" spans="1:18" s="102" customFormat="1" ht="12.75">
      <c r="A123" s="99"/>
      <c r="B123" s="193"/>
      <c r="C123" s="100"/>
      <c r="D123" s="100"/>
      <c r="E123" s="101"/>
      <c r="F123" s="101"/>
      <c r="G123" s="101"/>
      <c r="H123" s="100"/>
      <c r="I123" s="100"/>
      <c r="J123" s="100"/>
      <c r="K123" s="100"/>
      <c r="L123" s="100"/>
      <c r="M123" s="100"/>
      <c r="N123" s="100"/>
      <c r="O123" s="100"/>
      <c r="Q123" s="106"/>
      <c r="R123" s="107"/>
    </row>
    <row r="124" spans="1:18" s="102" customFormat="1" ht="12.75">
      <c r="A124" s="99"/>
      <c r="B124" s="193"/>
      <c r="C124" s="100"/>
      <c r="D124" s="100"/>
      <c r="E124" s="101"/>
      <c r="F124" s="101"/>
      <c r="G124" s="101"/>
      <c r="H124" s="100"/>
      <c r="I124" s="100"/>
      <c r="J124" s="100"/>
      <c r="K124" s="100"/>
      <c r="L124" s="100"/>
      <c r="M124" s="100"/>
      <c r="N124" s="100"/>
      <c r="O124" s="100"/>
      <c r="Q124" s="106"/>
      <c r="R124" s="107"/>
    </row>
    <row r="125" spans="1:18" s="102" customFormat="1" ht="12.75">
      <c r="A125" s="99"/>
      <c r="B125" s="193"/>
      <c r="C125" s="100"/>
      <c r="D125" s="100"/>
      <c r="E125" s="101"/>
      <c r="F125" s="101"/>
      <c r="G125" s="101"/>
      <c r="H125" s="100"/>
      <c r="I125" s="100"/>
      <c r="J125" s="100"/>
      <c r="K125" s="100"/>
      <c r="L125" s="100"/>
      <c r="M125" s="100"/>
      <c r="N125" s="100"/>
      <c r="O125" s="100"/>
      <c r="Q125" s="106"/>
      <c r="R125" s="107"/>
    </row>
    <row r="126" spans="1:18" s="102" customFormat="1" ht="12.75">
      <c r="A126" s="99"/>
      <c r="B126" s="193"/>
      <c r="C126" s="100"/>
      <c r="D126" s="100"/>
      <c r="E126" s="101"/>
      <c r="F126" s="101"/>
      <c r="G126" s="101"/>
      <c r="H126" s="100"/>
      <c r="I126" s="100"/>
      <c r="J126" s="100"/>
      <c r="K126" s="100"/>
      <c r="L126" s="100"/>
      <c r="M126" s="100"/>
      <c r="N126" s="100"/>
      <c r="O126" s="100"/>
      <c r="Q126" s="106"/>
      <c r="R126" s="107"/>
    </row>
    <row r="127" spans="1:18" s="102" customFormat="1" ht="12.75">
      <c r="A127" s="99"/>
      <c r="B127" s="193"/>
      <c r="C127" s="100"/>
      <c r="D127" s="100"/>
      <c r="E127" s="101"/>
      <c r="F127" s="101"/>
      <c r="G127" s="101"/>
      <c r="H127" s="100"/>
      <c r="I127" s="100"/>
      <c r="J127" s="100"/>
      <c r="K127" s="100"/>
      <c r="L127" s="100"/>
      <c r="M127" s="100"/>
      <c r="N127" s="100"/>
      <c r="O127" s="100"/>
      <c r="Q127" s="106"/>
      <c r="R127" s="107"/>
    </row>
    <row r="128" spans="1:18" s="102" customFormat="1" ht="12.75">
      <c r="A128" s="99"/>
      <c r="B128" s="193"/>
      <c r="C128" s="100"/>
      <c r="D128" s="100"/>
      <c r="E128" s="101"/>
      <c r="F128" s="101"/>
      <c r="G128" s="101"/>
      <c r="H128" s="100"/>
      <c r="I128" s="100"/>
      <c r="J128" s="100"/>
      <c r="K128" s="100"/>
      <c r="L128" s="100"/>
      <c r="M128" s="100"/>
      <c r="N128" s="100"/>
      <c r="O128" s="100"/>
      <c r="Q128" s="106"/>
      <c r="R128" s="107"/>
    </row>
    <row r="129" spans="1:18" s="102" customFormat="1" ht="12.75">
      <c r="A129" s="99"/>
      <c r="B129" s="193"/>
      <c r="C129" s="100"/>
      <c r="D129" s="100"/>
      <c r="E129" s="101"/>
      <c r="F129" s="101"/>
      <c r="G129" s="101"/>
      <c r="H129" s="100"/>
      <c r="I129" s="100"/>
      <c r="J129" s="100"/>
      <c r="K129" s="100"/>
      <c r="L129" s="100"/>
      <c r="M129" s="100"/>
      <c r="N129" s="100"/>
      <c r="O129" s="100"/>
      <c r="Q129" s="106"/>
      <c r="R129" s="107"/>
    </row>
    <row r="130" spans="1:18" s="102" customFormat="1" ht="12.75">
      <c r="A130" s="99"/>
      <c r="B130" s="193"/>
      <c r="C130" s="100"/>
      <c r="D130" s="100"/>
      <c r="E130" s="101"/>
      <c r="F130" s="101"/>
      <c r="G130" s="101"/>
      <c r="H130" s="100"/>
      <c r="I130" s="100"/>
      <c r="J130" s="100"/>
      <c r="K130" s="100"/>
      <c r="L130" s="100"/>
      <c r="M130" s="100"/>
      <c r="N130" s="100"/>
      <c r="O130" s="100"/>
      <c r="Q130" s="106"/>
      <c r="R130" s="107"/>
    </row>
    <row r="131" spans="1:18" s="102" customFormat="1" ht="12.75">
      <c r="A131" s="99"/>
      <c r="B131" s="193"/>
      <c r="C131" s="100"/>
      <c r="D131" s="100"/>
      <c r="E131" s="101"/>
      <c r="F131" s="101"/>
      <c r="G131" s="101"/>
      <c r="H131" s="100"/>
      <c r="I131" s="100"/>
      <c r="J131" s="100"/>
      <c r="K131" s="100"/>
      <c r="L131" s="100"/>
      <c r="M131" s="100"/>
      <c r="N131" s="100"/>
      <c r="O131" s="100"/>
      <c r="Q131" s="106"/>
      <c r="R131" s="107"/>
    </row>
    <row r="132" spans="1:18" s="102" customFormat="1" ht="12.75">
      <c r="A132" s="99"/>
      <c r="B132" s="193"/>
      <c r="C132" s="100"/>
      <c r="D132" s="100"/>
      <c r="E132" s="101"/>
      <c r="F132" s="101"/>
      <c r="G132" s="101"/>
      <c r="H132" s="100"/>
      <c r="I132" s="100"/>
      <c r="J132" s="100"/>
      <c r="K132" s="100"/>
      <c r="L132" s="100"/>
      <c r="M132" s="100"/>
      <c r="N132" s="100"/>
      <c r="O132" s="100"/>
      <c r="Q132" s="106"/>
      <c r="R132" s="107"/>
    </row>
    <row r="133" spans="1:18" s="102" customFormat="1" ht="12.75">
      <c r="A133" s="99"/>
      <c r="B133" s="193"/>
      <c r="C133" s="100"/>
      <c r="D133" s="100"/>
      <c r="E133" s="101"/>
      <c r="F133" s="101"/>
      <c r="G133" s="101"/>
      <c r="H133" s="100"/>
      <c r="I133" s="100"/>
      <c r="J133" s="100"/>
      <c r="K133" s="100"/>
      <c r="L133" s="100"/>
      <c r="M133" s="100"/>
      <c r="N133" s="100"/>
      <c r="O133" s="100"/>
      <c r="Q133" s="106"/>
      <c r="R133" s="107"/>
    </row>
    <row r="134" spans="1:18" s="102" customFormat="1" ht="12.75">
      <c r="A134" s="99"/>
      <c r="B134" s="193"/>
      <c r="C134" s="100"/>
      <c r="D134" s="100"/>
      <c r="E134" s="101"/>
      <c r="F134" s="101"/>
      <c r="G134" s="101"/>
      <c r="H134" s="100"/>
      <c r="I134" s="100"/>
      <c r="J134" s="100"/>
      <c r="K134" s="100"/>
      <c r="L134" s="100"/>
      <c r="M134" s="100"/>
      <c r="N134" s="100"/>
      <c r="O134" s="100"/>
      <c r="Q134" s="106"/>
      <c r="R134" s="107"/>
    </row>
    <row r="135" spans="1:18" s="102" customFormat="1" ht="12.75">
      <c r="A135" s="99"/>
      <c r="B135" s="193"/>
      <c r="C135" s="100"/>
      <c r="D135" s="100"/>
      <c r="E135" s="101"/>
      <c r="F135" s="101"/>
      <c r="G135" s="101"/>
      <c r="H135" s="100"/>
      <c r="I135" s="100"/>
      <c r="J135" s="100"/>
      <c r="K135" s="100"/>
      <c r="L135" s="100"/>
      <c r="M135" s="100"/>
      <c r="N135" s="100"/>
      <c r="O135" s="100"/>
      <c r="Q135" s="106"/>
      <c r="R135" s="107"/>
    </row>
    <row r="136" spans="1:18" s="102" customFormat="1" ht="12.75">
      <c r="A136" s="99"/>
      <c r="B136" s="193"/>
      <c r="C136" s="100"/>
      <c r="D136" s="100"/>
      <c r="E136" s="101"/>
      <c r="F136" s="101"/>
      <c r="G136" s="101"/>
      <c r="H136" s="100"/>
      <c r="I136" s="100"/>
      <c r="J136" s="100"/>
      <c r="K136" s="100"/>
      <c r="L136" s="100"/>
      <c r="M136" s="100"/>
      <c r="N136" s="100"/>
      <c r="O136" s="100"/>
      <c r="Q136" s="106"/>
      <c r="R136" s="107"/>
    </row>
    <row r="137" spans="1:18" s="102" customFormat="1" ht="12.75">
      <c r="A137" s="99"/>
      <c r="B137" s="193"/>
      <c r="C137" s="100"/>
      <c r="D137" s="100"/>
      <c r="E137" s="101"/>
      <c r="F137" s="101"/>
      <c r="G137" s="101"/>
      <c r="H137" s="100"/>
      <c r="I137" s="100"/>
      <c r="J137" s="100"/>
      <c r="K137" s="100"/>
      <c r="L137" s="100"/>
      <c r="M137" s="100"/>
      <c r="N137" s="100"/>
      <c r="O137" s="100"/>
      <c r="Q137" s="106"/>
      <c r="R137" s="107"/>
    </row>
    <row r="138" spans="1:18" s="102" customFormat="1" ht="12.75">
      <c r="A138" s="99"/>
      <c r="B138" s="193"/>
      <c r="C138" s="100"/>
      <c r="D138" s="100"/>
      <c r="E138" s="101"/>
      <c r="F138" s="101"/>
      <c r="G138" s="101"/>
      <c r="H138" s="100"/>
      <c r="I138" s="100"/>
      <c r="J138" s="100"/>
      <c r="K138" s="100"/>
      <c r="L138" s="100"/>
      <c r="M138" s="100"/>
      <c r="N138" s="100"/>
      <c r="O138" s="100"/>
      <c r="Q138" s="106"/>
      <c r="R138" s="107"/>
    </row>
    <row r="139" spans="1:18" s="102" customFormat="1" ht="12.75">
      <c r="A139" s="99"/>
      <c r="B139" s="193"/>
      <c r="C139" s="100"/>
      <c r="D139" s="100"/>
      <c r="E139" s="101"/>
      <c r="F139" s="101"/>
      <c r="G139" s="101"/>
      <c r="H139" s="100"/>
      <c r="I139" s="100"/>
      <c r="J139" s="100"/>
      <c r="K139" s="100"/>
      <c r="L139" s="100"/>
      <c r="M139" s="100"/>
      <c r="N139" s="100"/>
      <c r="O139" s="100"/>
      <c r="Q139" s="106"/>
      <c r="R139" s="107"/>
    </row>
    <row r="140" spans="1:18" s="102" customFormat="1" ht="12.75">
      <c r="A140" s="99"/>
      <c r="B140" s="193"/>
      <c r="C140" s="100"/>
      <c r="D140" s="100"/>
      <c r="E140" s="101"/>
      <c r="F140" s="101"/>
      <c r="G140" s="101"/>
      <c r="H140" s="100"/>
      <c r="I140" s="100"/>
      <c r="J140" s="100"/>
      <c r="K140" s="100"/>
      <c r="L140" s="100"/>
      <c r="M140" s="100"/>
      <c r="N140" s="100"/>
      <c r="O140" s="100"/>
      <c r="Q140" s="106"/>
      <c r="R140" s="107"/>
    </row>
    <row r="141" spans="1:18" s="102" customFormat="1" ht="12.75">
      <c r="A141" s="99"/>
      <c r="B141" s="193"/>
      <c r="C141" s="100"/>
      <c r="D141" s="100"/>
      <c r="E141" s="101"/>
      <c r="F141" s="101"/>
      <c r="G141" s="101"/>
      <c r="H141" s="100"/>
      <c r="I141" s="100"/>
      <c r="J141" s="100"/>
      <c r="K141" s="100"/>
      <c r="L141" s="100"/>
      <c r="M141" s="100"/>
      <c r="N141" s="100"/>
      <c r="O141" s="100"/>
      <c r="Q141" s="106"/>
      <c r="R141" s="107"/>
    </row>
    <row r="142" spans="1:18" s="102" customFormat="1" ht="12.75">
      <c r="A142" s="99"/>
      <c r="B142" s="193"/>
      <c r="C142" s="100"/>
      <c r="D142" s="100"/>
      <c r="E142" s="101"/>
      <c r="F142" s="101"/>
      <c r="G142" s="101"/>
      <c r="H142" s="100"/>
      <c r="I142" s="100"/>
      <c r="J142" s="100"/>
      <c r="K142" s="100"/>
      <c r="L142" s="100"/>
      <c r="M142" s="100"/>
      <c r="N142" s="100"/>
      <c r="O142" s="100"/>
      <c r="Q142" s="106"/>
      <c r="R142" s="107"/>
    </row>
    <row r="143" spans="1:18" s="102" customFormat="1" ht="12.75">
      <c r="A143" s="99"/>
      <c r="B143" s="193"/>
      <c r="C143" s="100"/>
      <c r="D143" s="100"/>
      <c r="E143" s="101"/>
      <c r="F143" s="101"/>
      <c r="G143" s="101"/>
      <c r="H143" s="100"/>
      <c r="I143" s="100"/>
      <c r="J143" s="100"/>
      <c r="K143" s="100"/>
      <c r="L143" s="100"/>
      <c r="M143" s="100"/>
      <c r="N143" s="100"/>
      <c r="O143" s="100"/>
      <c r="Q143" s="106"/>
      <c r="R143" s="107"/>
    </row>
    <row r="144" spans="1:18" s="102" customFormat="1" ht="12.75">
      <c r="A144" s="99"/>
      <c r="B144" s="193"/>
      <c r="C144" s="100"/>
      <c r="D144" s="100"/>
      <c r="E144" s="101"/>
      <c r="F144" s="101"/>
      <c r="G144" s="101"/>
      <c r="H144" s="100"/>
      <c r="I144" s="100"/>
      <c r="J144" s="100"/>
      <c r="K144" s="100"/>
      <c r="L144" s="100"/>
      <c r="M144" s="100"/>
      <c r="N144" s="100"/>
      <c r="O144" s="100"/>
      <c r="Q144" s="106"/>
      <c r="R144" s="107"/>
    </row>
    <row r="145" spans="1:18" s="102" customFormat="1" ht="12.75">
      <c r="A145" s="99"/>
      <c r="B145" s="193"/>
      <c r="C145" s="100"/>
      <c r="D145" s="100"/>
      <c r="E145" s="101"/>
      <c r="F145" s="101"/>
      <c r="G145" s="101"/>
      <c r="H145" s="100"/>
      <c r="I145" s="100"/>
      <c r="J145" s="100"/>
      <c r="K145" s="100"/>
      <c r="L145" s="100"/>
      <c r="M145" s="100"/>
      <c r="N145" s="100"/>
      <c r="O145" s="100"/>
      <c r="Q145" s="106"/>
      <c r="R145" s="107"/>
    </row>
    <row r="146" spans="1:18" s="102" customFormat="1" ht="12.75">
      <c r="A146" s="99"/>
      <c r="B146" s="193"/>
      <c r="C146" s="100"/>
      <c r="D146" s="100"/>
      <c r="E146" s="101"/>
      <c r="F146" s="101"/>
      <c r="G146" s="101"/>
      <c r="H146" s="100"/>
      <c r="I146" s="100"/>
      <c r="J146" s="100"/>
      <c r="K146" s="100"/>
      <c r="L146" s="100"/>
      <c r="M146" s="100"/>
      <c r="N146" s="100"/>
      <c r="O146" s="100"/>
      <c r="Q146" s="106"/>
      <c r="R146" s="107"/>
    </row>
    <row r="147" spans="1:18" s="102" customFormat="1" ht="12.75">
      <c r="A147" s="99"/>
      <c r="B147" s="193"/>
      <c r="C147" s="100"/>
      <c r="D147" s="100"/>
      <c r="E147" s="101"/>
      <c r="F147" s="101"/>
      <c r="G147" s="101"/>
      <c r="H147" s="100"/>
      <c r="I147" s="100"/>
      <c r="J147" s="100"/>
      <c r="K147" s="100"/>
      <c r="L147" s="100"/>
      <c r="M147" s="100"/>
      <c r="N147" s="100"/>
      <c r="O147" s="100"/>
      <c r="Q147" s="106"/>
      <c r="R147" s="107"/>
    </row>
    <row r="148" spans="1:18" s="102" customFormat="1" ht="12.75">
      <c r="A148" s="99"/>
      <c r="B148" s="193"/>
      <c r="C148" s="100"/>
      <c r="D148" s="100"/>
      <c r="E148" s="101"/>
      <c r="F148" s="101"/>
      <c r="G148" s="101"/>
      <c r="H148" s="100"/>
      <c r="I148" s="100"/>
      <c r="J148" s="100"/>
      <c r="K148" s="100"/>
      <c r="L148" s="100"/>
      <c r="M148" s="100"/>
      <c r="N148" s="100"/>
      <c r="O148" s="100"/>
      <c r="Q148" s="106"/>
      <c r="R148" s="107"/>
    </row>
    <row r="149" spans="1:18" s="102" customFormat="1" ht="12.75">
      <c r="A149" s="99"/>
      <c r="B149" s="193"/>
      <c r="C149" s="100"/>
      <c r="D149" s="100"/>
      <c r="E149" s="101"/>
      <c r="F149" s="101"/>
      <c r="G149" s="101"/>
      <c r="H149" s="100"/>
      <c r="I149" s="100"/>
      <c r="J149" s="100"/>
      <c r="K149" s="100"/>
      <c r="L149" s="100"/>
      <c r="M149" s="100"/>
      <c r="N149" s="100"/>
      <c r="O149" s="100"/>
      <c r="Q149" s="106"/>
      <c r="R149" s="107"/>
    </row>
    <row r="150" spans="1:18" s="102" customFormat="1" ht="12.75">
      <c r="A150" s="99"/>
      <c r="B150" s="193"/>
      <c r="C150" s="100"/>
      <c r="D150" s="100"/>
      <c r="E150" s="101"/>
      <c r="F150" s="101"/>
      <c r="G150" s="101"/>
      <c r="H150" s="100"/>
      <c r="I150" s="100"/>
      <c r="J150" s="100"/>
      <c r="K150" s="100"/>
      <c r="L150" s="100"/>
      <c r="M150" s="100"/>
      <c r="N150" s="100"/>
      <c r="O150" s="100"/>
      <c r="Q150" s="106"/>
      <c r="R150" s="107"/>
    </row>
    <row r="151" spans="1:18" s="102" customFormat="1" ht="12.75">
      <c r="A151" s="99"/>
      <c r="B151" s="193"/>
      <c r="C151" s="100"/>
      <c r="D151" s="100"/>
      <c r="E151" s="101"/>
      <c r="F151" s="101"/>
      <c r="G151" s="101"/>
      <c r="H151" s="100"/>
      <c r="I151" s="100"/>
      <c r="J151" s="100"/>
      <c r="K151" s="100"/>
      <c r="L151" s="100"/>
      <c r="M151" s="100"/>
      <c r="N151" s="100"/>
      <c r="O151" s="100"/>
      <c r="Q151" s="106"/>
      <c r="R151" s="107"/>
    </row>
    <row r="152" spans="1:18" s="102" customFormat="1" ht="12.75">
      <c r="A152" s="99"/>
      <c r="B152" s="193"/>
      <c r="C152" s="100"/>
      <c r="D152" s="100"/>
      <c r="E152" s="101"/>
      <c r="F152" s="101"/>
      <c r="G152" s="101"/>
      <c r="H152" s="100"/>
      <c r="I152" s="100"/>
      <c r="J152" s="100"/>
      <c r="K152" s="100"/>
      <c r="L152" s="100"/>
      <c r="M152" s="100"/>
      <c r="N152" s="100"/>
      <c r="O152" s="100"/>
      <c r="Q152" s="106"/>
      <c r="R152" s="107"/>
    </row>
    <row r="153" spans="1:18" s="102" customFormat="1" ht="12.75">
      <c r="A153" s="99"/>
      <c r="B153" s="193"/>
      <c r="C153" s="100"/>
      <c r="D153" s="100"/>
      <c r="E153" s="101"/>
      <c r="F153" s="101"/>
      <c r="G153" s="101"/>
      <c r="H153" s="100"/>
      <c r="I153" s="100"/>
      <c r="J153" s="100"/>
      <c r="K153" s="100"/>
      <c r="L153" s="100"/>
      <c r="M153" s="100"/>
      <c r="N153" s="100"/>
      <c r="O153" s="100"/>
      <c r="Q153" s="106"/>
      <c r="R153" s="107"/>
    </row>
    <row r="154" spans="1:18" s="102" customFormat="1" ht="12.75">
      <c r="A154" s="99"/>
      <c r="B154" s="193"/>
      <c r="C154" s="100"/>
      <c r="D154" s="100"/>
      <c r="E154" s="101"/>
      <c r="F154" s="101"/>
      <c r="G154" s="101"/>
      <c r="H154" s="100"/>
      <c r="I154" s="100"/>
      <c r="J154" s="100"/>
      <c r="K154" s="100"/>
      <c r="L154" s="100"/>
      <c r="M154" s="100"/>
      <c r="N154" s="100"/>
      <c r="O154" s="100"/>
      <c r="Q154" s="106"/>
      <c r="R154" s="107"/>
    </row>
    <row r="155" spans="1:18" s="102" customFormat="1" ht="12.75">
      <c r="A155" s="99"/>
      <c r="B155" s="193"/>
      <c r="C155" s="100"/>
      <c r="D155" s="100"/>
      <c r="E155" s="101"/>
      <c r="F155" s="101"/>
      <c r="G155" s="101"/>
      <c r="H155" s="100"/>
      <c r="I155" s="100"/>
      <c r="J155" s="100"/>
      <c r="K155" s="100"/>
      <c r="L155" s="100"/>
      <c r="M155" s="100"/>
      <c r="N155" s="100"/>
      <c r="O155" s="100"/>
      <c r="Q155" s="106"/>
      <c r="R155" s="107"/>
    </row>
    <row r="156" spans="1:18" s="102" customFormat="1" ht="12.75">
      <c r="A156" s="99"/>
      <c r="B156" s="193"/>
      <c r="C156" s="100"/>
      <c r="D156" s="100"/>
      <c r="E156" s="101"/>
      <c r="F156" s="101"/>
      <c r="G156" s="101"/>
      <c r="H156" s="100"/>
      <c r="I156" s="100"/>
      <c r="J156" s="100"/>
      <c r="K156" s="100"/>
      <c r="L156" s="100"/>
      <c r="M156" s="100"/>
      <c r="N156" s="100"/>
      <c r="O156" s="100"/>
      <c r="Q156" s="106"/>
      <c r="R156" s="107"/>
    </row>
    <row r="157" spans="1:18" s="102" customFormat="1" ht="12.75">
      <c r="A157" s="99"/>
      <c r="B157" s="193"/>
      <c r="C157" s="100"/>
      <c r="D157" s="100"/>
      <c r="E157" s="101"/>
      <c r="F157" s="101"/>
      <c r="G157" s="101"/>
      <c r="H157" s="100"/>
      <c r="I157" s="100"/>
      <c r="J157" s="100"/>
      <c r="K157" s="100"/>
      <c r="L157" s="100"/>
      <c r="M157" s="100"/>
      <c r="N157" s="100"/>
      <c r="O157" s="100"/>
      <c r="Q157" s="106"/>
      <c r="R157" s="107"/>
    </row>
    <row r="158" spans="1:18" s="102" customFormat="1" ht="12.75">
      <c r="A158" s="99"/>
      <c r="B158" s="193"/>
      <c r="C158" s="100"/>
      <c r="D158" s="100"/>
      <c r="E158" s="101"/>
      <c r="F158" s="101"/>
      <c r="G158" s="101"/>
      <c r="H158" s="100"/>
      <c r="I158" s="100"/>
      <c r="J158" s="100"/>
      <c r="K158" s="100"/>
      <c r="L158" s="100"/>
      <c r="M158" s="100"/>
      <c r="N158" s="100"/>
      <c r="O158" s="100"/>
      <c r="Q158" s="106"/>
      <c r="R158" s="107"/>
    </row>
    <row r="159" spans="1:18" s="102" customFormat="1" ht="12.75">
      <c r="A159" s="99"/>
      <c r="B159" s="193"/>
      <c r="C159" s="100"/>
      <c r="D159" s="100"/>
      <c r="E159" s="101"/>
      <c r="F159" s="101"/>
      <c r="G159" s="101"/>
      <c r="H159" s="100"/>
      <c r="I159" s="100"/>
      <c r="J159" s="100"/>
      <c r="K159" s="100"/>
      <c r="L159" s="100"/>
      <c r="M159" s="100"/>
      <c r="N159" s="100"/>
      <c r="O159" s="100"/>
      <c r="Q159" s="106"/>
      <c r="R159" s="107"/>
    </row>
    <row r="160" spans="1:18" s="102" customFormat="1" ht="12.75">
      <c r="A160" s="99"/>
      <c r="B160" s="193"/>
      <c r="C160" s="100"/>
      <c r="D160" s="100"/>
      <c r="E160" s="101"/>
      <c r="F160" s="101"/>
      <c r="G160" s="101"/>
      <c r="H160" s="100"/>
      <c r="I160" s="100"/>
      <c r="J160" s="100"/>
      <c r="K160" s="100"/>
      <c r="L160" s="100"/>
      <c r="M160" s="100"/>
      <c r="N160" s="100"/>
      <c r="O160" s="100"/>
      <c r="Q160" s="106"/>
      <c r="R160" s="107"/>
    </row>
    <row r="161" spans="1:18" s="102" customFormat="1" ht="12.75">
      <c r="A161" s="99"/>
      <c r="B161" s="193"/>
      <c r="C161" s="100"/>
      <c r="D161" s="100"/>
      <c r="E161" s="101"/>
      <c r="F161" s="101"/>
      <c r="G161" s="101"/>
      <c r="H161" s="100"/>
      <c r="I161" s="100"/>
      <c r="J161" s="100"/>
      <c r="K161" s="100"/>
      <c r="L161" s="100"/>
      <c r="M161" s="100"/>
      <c r="N161" s="100"/>
      <c r="O161" s="100"/>
      <c r="Q161" s="106"/>
      <c r="R161" s="107"/>
    </row>
    <row r="162" spans="1:18" s="102" customFormat="1" ht="12.75">
      <c r="A162" s="99"/>
      <c r="B162" s="193"/>
      <c r="C162" s="100"/>
      <c r="D162" s="100"/>
      <c r="E162" s="101"/>
      <c r="F162" s="101"/>
      <c r="G162" s="101"/>
      <c r="H162" s="100"/>
      <c r="I162" s="100"/>
      <c r="J162" s="100"/>
      <c r="K162" s="100"/>
      <c r="L162" s="100"/>
      <c r="M162" s="100"/>
      <c r="N162" s="100"/>
      <c r="O162" s="100"/>
      <c r="Q162" s="106"/>
      <c r="R162" s="107"/>
    </row>
    <row r="163" spans="1:18" s="102" customFormat="1" ht="12.75">
      <c r="A163" s="99"/>
      <c r="B163" s="193"/>
      <c r="C163" s="100"/>
      <c r="D163" s="100"/>
      <c r="E163" s="101"/>
      <c r="F163" s="101"/>
      <c r="G163" s="101"/>
      <c r="H163" s="100"/>
      <c r="I163" s="100"/>
      <c r="J163" s="100"/>
      <c r="K163" s="100"/>
      <c r="L163" s="100"/>
      <c r="M163" s="100"/>
      <c r="N163" s="100"/>
      <c r="O163" s="100"/>
      <c r="Q163" s="106"/>
      <c r="R163" s="107"/>
    </row>
    <row r="164" spans="1:18" s="102" customFormat="1" ht="12.75">
      <c r="A164" s="99"/>
      <c r="B164" s="193"/>
      <c r="C164" s="100"/>
      <c r="D164" s="100"/>
      <c r="E164" s="101"/>
      <c r="F164" s="101"/>
      <c r="G164" s="101"/>
      <c r="H164" s="100"/>
      <c r="I164" s="100"/>
      <c r="J164" s="100"/>
      <c r="K164" s="100"/>
      <c r="L164" s="100"/>
      <c r="M164" s="100"/>
      <c r="N164" s="100"/>
      <c r="O164" s="100"/>
      <c r="Q164" s="106"/>
      <c r="R164" s="107"/>
    </row>
    <row r="165" spans="1:18" s="102" customFormat="1" ht="12.75">
      <c r="A165" s="99"/>
      <c r="B165" s="193"/>
      <c r="C165" s="100"/>
      <c r="D165" s="100"/>
      <c r="E165" s="101"/>
      <c r="F165" s="101"/>
      <c r="G165" s="101"/>
      <c r="H165" s="100"/>
      <c r="I165" s="100"/>
      <c r="J165" s="100"/>
      <c r="K165" s="100"/>
      <c r="L165" s="100"/>
      <c r="M165" s="100"/>
      <c r="N165" s="100"/>
      <c r="O165" s="100"/>
      <c r="Q165" s="106"/>
      <c r="R165" s="107"/>
    </row>
    <row r="166" spans="1:18" s="102" customFormat="1" ht="12.75">
      <c r="A166" s="99"/>
      <c r="B166" s="193"/>
      <c r="C166" s="100"/>
      <c r="D166" s="100"/>
      <c r="E166" s="101"/>
      <c r="F166" s="101"/>
      <c r="G166" s="101"/>
      <c r="H166" s="100"/>
      <c r="I166" s="100"/>
      <c r="J166" s="100"/>
      <c r="K166" s="100"/>
      <c r="L166" s="100"/>
      <c r="M166" s="100"/>
      <c r="N166" s="100"/>
      <c r="O166" s="100"/>
      <c r="Q166" s="106"/>
      <c r="R166" s="107"/>
    </row>
    <row r="167" spans="1:18" s="102" customFormat="1" ht="12.75">
      <c r="A167" s="99"/>
      <c r="B167" s="193"/>
      <c r="C167" s="100"/>
      <c r="D167" s="100"/>
      <c r="E167" s="101"/>
      <c r="F167" s="101"/>
      <c r="G167" s="101"/>
      <c r="H167" s="100"/>
      <c r="I167" s="100"/>
      <c r="J167" s="100"/>
      <c r="K167" s="100"/>
      <c r="L167" s="100"/>
      <c r="M167" s="100"/>
      <c r="N167" s="100"/>
      <c r="O167" s="100"/>
      <c r="Q167" s="106"/>
      <c r="R167" s="107"/>
    </row>
    <row r="168" spans="1:18" s="102" customFormat="1" ht="12.75">
      <c r="A168" s="99"/>
      <c r="B168" s="193"/>
      <c r="C168" s="100"/>
      <c r="D168" s="100"/>
      <c r="E168" s="101"/>
      <c r="F168" s="101"/>
      <c r="G168" s="101"/>
      <c r="H168" s="100"/>
      <c r="I168" s="100"/>
      <c r="J168" s="100"/>
      <c r="K168" s="100"/>
      <c r="L168" s="100"/>
      <c r="M168" s="100"/>
      <c r="N168" s="100"/>
      <c r="O168" s="100"/>
      <c r="Q168" s="106"/>
      <c r="R168" s="107"/>
    </row>
    <row r="169" spans="1:18" s="102" customFormat="1" ht="12.75">
      <c r="A169" s="99"/>
      <c r="B169" s="193"/>
      <c r="C169" s="100"/>
      <c r="D169" s="100"/>
      <c r="E169" s="101"/>
      <c r="F169" s="101"/>
      <c r="G169" s="101"/>
      <c r="H169" s="100"/>
      <c r="I169" s="100"/>
      <c r="J169" s="100"/>
      <c r="K169" s="100"/>
      <c r="L169" s="100"/>
      <c r="M169" s="100"/>
      <c r="N169" s="100"/>
      <c r="O169" s="100"/>
      <c r="Q169" s="106"/>
      <c r="R169" s="107"/>
    </row>
    <row r="170" spans="1:18" s="102" customFormat="1" ht="12.75">
      <c r="A170" s="99"/>
      <c r="B170" s="193"/>
      <c r="C170" s="100"/>
      <c r="D170" s="100"/>
      <c r="E170" s="101"/>
      <c r="F170" s="101"/>
      <c r="G170" s="101"/>
      <c r="H170" s="100"/>
      <c r="I170" s="100"/>
      <c r="J170" s="100"/>
      <c r="K170" s="100"/>
      <c r="L170" s="100"/>
      <c r="M170" s="100"/>
      <c r="N170" s="100"/>
      <c r="O170" s="100"/>
      <c r="Q170" s="106"/>
      <c r="R170" s="107"/>
    </row>
    <row r="171" spans="1:18" s="102" customFormat="1" ht="12.75">
      <c r="A171" s="99"/>
      <c r="B171" s="193"/>
      <c r="C171" s="100"/>
      <c r="D171" s="100"/>
      <c r="E171" s="101"/>
      <c r="F171" s="101"/>
      <c r="G171" s="101"/>
      <c r="H171" s="100"/>
      <c r="I171" s="100"/>
      <c r="J171" s="100"/>
      <c r="K171" s="100"/>
      <c r="L171" s="100"/>
      <c r="M171" s="100"/>
      <c r="N171" s="100"/>
      <c r="O171" s="100"/>
      <c r="Q171" s="106"/>
      <c r="R171" s="107"/>
    </row>
    <row r="172" spans="1:18" s="102" customFormat="1" ht="12.75">
      <c r="A172" s="99"/>
      <c r="B172" s="193"/>
      <c r="C172" s="100"/>
      <c r="D172" s="100"/>
      <c r="E172" s="101"/>
      <c r="F172" s="101"/>
      <c r="G172" s="101"/>
      <c r="H172" s="100"/>
      <c r="I172" s="100"/>
      <c r="J172" s="100"/>
      <c r="K172" s="100"/>
      <c r="L172" s="100"/>
      <c r="M172" s="100"/>
      <c r="N172" s="100"/>
      <c r="O172" s="100"/>
      <c r="Q172" s="106"/>
      <c r="R172" s="107"/>
    </row>
    <row r="173" spans="1:18" s="102" customFormat="1" ht="12.75">
      <c r="A173" s="99"/>
      <c r="B173" s="193"/>
      <c r="C173" s="100"/>
      <c r="D173" s="100"/>
      <c r="E173" s="101"/>
      <c r="F173" s="101"/>
      <c r="G173" s="101"/>
      <c r="H173" s="100"/>
      <c r="I173" s="100"/>
      <c r="J173" s="100"/>
      <c r="K173" s="100"/>
      <c r="L173" s="100"/>
      <c r="M173" s="100"/>
      <c r="N173" s="100"/>
      <c r="O173" s="100"/>
      <c r="Q173" s="106"/>
      <c r="R173" s="107"/>
    </row>
    <row r="174" spans="1:18" s="102" customFormat="1" ht="12.75">
      <c r="A174" s="99"/>
      <c r="B174" s="193"/>
      <c r="C174" s="100"/>
      <c r="D174" s="100"/>
      <c r="E174" s="101"/>
      <c r="F174" s="101"/>
      <c r="G174" s="101"/>
      <c r="H174" s="100"/>
      <c r="I174" s="100"/>
      <c r="J174" s="100"/>
      <c r="K174" s="100"/>
      <c r="L174" s="100"/>
      <c r="M174" s="100"/>
      <c r="N174" s="100"/>
      <c r="O174" s="100"/>
      <c r="Q174" s="106"/>
      <c r="R174" s="107"/>
    </row>
    <row r="175" spans="1:18" s="102" customFormat="1" ht="12.75">
      <c r="A175" s="99"/>
      <c r="B175" s="193"/>
      <c r="C175" s="100"/>
      <c r="D175" s="100"/>
      <c r="E175" s="101"/>
      <c r="F175" s="101"/>
      <c r="G175" s="101"/>
      <c r="H175" s="100"/>
      <c r="I175" s="100"/>
      <c r="J175" s="100"/>
      <c r="K175" s="100"/>
      <c r="L175" s="100"/>
      <c r="M175" s="100"/>
      <c r="N175" s="100"/>
      <c r="O175" s="100"/>
      <c r="Q175" s="106"/>
      <c r="R175" s="107"/>
    </row>
    <row r="176" spans="1:18" s="102" customFormat="1" ht="12.75">
      <c r="A176" s="99"/>
      <c r="B176" s="193"/>
      <c r="C176" s="100"/>
      <c r="D176" s="100"/>
      <c r="E176" s="101"/>
      <c r="F176" s="101"/>
      <c r="G176" s="101"/>
      <c r="H176" s="100"/>
      <c r="I176" s="100"/>
      <c r="J176" s="100"/>
      <c r="K176" s="100"/>
      <c r="L176" s="100"/>
      <c r="M176" s="100"/>
      <c r="N176" s="100"/>
      <c r="O176" s="100"/>
      <c r="Q176" s="106"/>
      <c r="R176" s="107"/>
    </row>
    <row r="177" spans="1:18" s="102" customFormat="1" ht="12.75">
      <c r="A177" s="99"/>
      <c r="B177" s="193"/>
      <c r="C177" s="100"/>
      <c r="D177" s="100"/>
      <c r="E177" s="101"/>
      <c r="F177" s="101"/>
      <c r="G177" s="101"/>
      <c r="H177" s="100"/>
      <c r="I177" s="100"/>
      <c r="J177" s="100"/>
      <c r="K177" s="100"/>
      <c r="L177" s="100"/>
      <c r="M177" s="100"/>
      <c r="N177" s="100"/>
      <c r="O177" s="100"/>
      <c r="Q177" s="106"/>
      <c r="R177" s="107"/>
    </row>
    <row r="178" spans="1:18" s="102" customFormat="1" ht="12.75">
      <c r="A178" s="99"/>
      <c r="B178" s="193"/>
      <c r="C178" s="100"/>
      <c r="D178" s="100"/>
      <c r="E178" s="101"/>
      <c r="F178" s="101"/>
      <c r="G178" s="101"/>
      <c r="H178" s="100"/>
      <c r="I178" s="100"/>
      <c r="J178" s="100"/>
      <c r="K178" s="100"/>
      <c r="L178" s="100"/>
      <c r="M178" s="100"/>
      <c r="N178" s="100"/>
      <c r="O178" s="100"/>
      <c r="Q178" s="106"/>
      <c r="R178" s="107"/>
    </row>
    <row r="179" spans="1:18" s="102" customFormat="1" ht="12.75">
      <c r="A179" s="99"/>
      <c r="B179" s="193"/>
      <c r="C179" s="100"/>
      <c r="D179" s="100"/>
      <c r="E179" s="101"/>
      <c r="F179" s="101"/>
      <c r="G179" s="101"/>
      <c r="H179" s="100"/>
      <c r="I179" s="100"/>
      <c r="J179" s="100"/>
      <c r="K179" s="100"/>
      <c r="L179" s="100"/>
      <c r="M179" s="100"/>
      <c r="N179" s="100"/>
      <c r="O179" s="100"/>
      <c r="Q179" s="106"/>
      <c r="R179" s="107"/>
    </row>
    <row r="180" spans="1:18" s="102" customFormat="1" ht="12.75">
      <c r="A180" s="99"/>
      <c r="B180" s="193"/>
      <c r="C180" s="100"/>
      <c r="D180" s="100"/>
      <c r="E180" s="101"/>
      <c r="F180" s="101"/>
      <c r="G180" s="101"/>
      <c r="H180" s="100"/>
      <c r="I180" s="100"/>
      <c r="J180" s="100"/>
      <c r="K180" s="100"/>
      <c r="L180" s="100"/>
      <c r="M180" s="100"/>
      <c r="N180" s="100"/>
      <c r="O180" s="100"/>
      <c r="Q180" s="106"/>
      <c r="R180" s="107"/>
    </row>
    <row r="181" spans="1:18" s="102" customFormat="1" ht="12.75">
      <c r="A181" s="99"/>
      <c r="B181" s="193"/>
      <c r="C181" s="100"/>
      <c r="D181" s="100"/>
      <c r="E181" s="101"/>
      <c r="F181" s="101"/>
      <c r="G181" s="101"/>
      <c r="H181" s="100"/>
      <c r="I181" s="100"/>
      <c r="J181" s="100"/>
      <c r="K181" s="100"/>
      <c r="L181" s="100"/>
      <c r="M181" s="100"/>
      <c r="N181" s="100"/>
      <c r="O181" s="100"/>
      <c r="Q181" s="106"/>
      <c r="R181" s="107"/>
    </row>
    <row r="182" spans="1:18" s="102" customFormat="1" ht="12.75">
      <c r="A182" s="99"/>
      <c r="B182" s="193"/>
      <c r="C182" s="100"/>
      <c r="D182" s="100"/>
      <c r="E182" s="101"/>
      <c r="F182" s="101"/>
      <c r="G182" s="101"/>
      <c r="H182" s="100"/>
      <c r="I182" s="100"/>
      <c r="J182" s="100"/>
      <c r="K182" s="100"/>
      <c r="L182" s="100"/>
      <c r="M182" s="100"/>
      <c r="N182" s="100"/>
      <c r="O182" s="100"/>
      <c r="Q182" s="106"/>
      <c r="R182" s="107"/>
    </row>
    <row r="183" spans="1:18" s="102" customFormat="1" ht="12.75">
      <c r="A183" s="99"/>
      <c r="B183" s="193"/>
      <c r="C183" s="100"/>
      <c r="D183" s="100"/>
      <c r="E183" s="101"/>
      <c r="F183" s="101"/>
      <c r="G183" s="101"/>
      <c r="H183" s="100"/>
      <c r="I183" s="100"/>
      <c r="J183" s="100"/>
      <c r="K183" s="100"/>
      <c r="L183" s="100"/>
      <c r="M183" s="100"/>
      <c r="N183" s="100"/>
      <c r="O183" s="100"/>
      <c r="Q183" s="106"/>
      <c r="R183" s="107"/>
    </row>
    <row r="184" spans="1:18" s="102" customFormat="1" ht="12.75">
      <c r="A184" s="99"/>
      <c r="B184" s="193"/>
      <c r="C184" s="100"/>
      <c r="D184" s="100"/>
      <c r="E184" s="101"/>
      <c r="F184" s="101"/>
      <c r="G184" s="101"/>
      <c r="H184" s="100"/>
      <c r="I184" s="100"/>
      <c r="J184" s="100"/>
      <c r="K184" s="100"/>
      <c r="L184" s="100"/>
      <c r="M184" s="100"/>
      <c r="N184" s="100"/>
      <c r="O184" s="100"/>
      <c r="Q184" s="106"/>
      <c r="R184" s="107"/>
    </row>
    <row r="185" spans="1:18" s="102" customFormat="1" ht="12.75">
      <c r="A185" s="99"/>
      <c r="B185" s="193"/>
      <c r="C185" s="100"/>
      <c r="D185" s="100"/>
      <c r="E185" s="101"/>
      <c r="F185" s="101"/>
      <c r="G185" s="101"/>
      <c r="H185" s="100"/>
      <c r="I185" s="100"/>
      <c r="J185" s="100"/>
      <c r="K185" s="100"/>
      <c r="L185" s="100"/>
      <c r="M185" s="100"/>
      <c r="N185" s="100"/>
      <c r="O185" s="100"/>
      <c r="Q185" s="106"/>
      <c r="R185" s="107"/>
    </row>
    <row r="186" spans="1:18" s="102" customFormat="1" ht="12.75">
      <c r="A186" s="99"/>
      <c r="B186" s="193"/>
      <c r="C186" s="100"/>
      <c r="D186" s="100"/>
      <c r="E186" s="101"/>
      <c r="F186" s="101"/>
      <c r="G186" s="101"/>
      <c r="H186" s="100"/>
      <c r="I186" s="100"/>
      <c r="J186" s="100"/>
      <c r="K186" s="100"/>
      <c r="L186" s="100"/>
      <c r="M186" s="100"/>
      <c r="N186" s="100"/>
      <c r="O186" s="100"/>
      <c r="Q186" s="106"/>
      <c r="R186" s="107"/>
    </row>
    <row r="187" spans="1:18" s="102" customFormat="1" ht="12.75">
      <c r="A187" s="99"/>
      <c r="B187" s="193"/>
      <c r="C187" s="100"/>
      <c r="D187" s="100"/>
      <c r="E187" s="101"/>
      <c r="F187" s="101"/>
      <c r="G187" s="101"/>
      <c r="H187" s="100"/>
      <c r="I187" s="100"/>
      <c r="J187" s="100"/>
      <c r="K187" s="100"/>
      <c r="L187" s="100"/>
      <c r="M187" s="100"/>
      <c r="N187" s="100"/>
      <c r="O187" s="100"/>
      <c r="Q187" s="106"/>
      <c r="R187" s="107"/>
    </row>
    <row r="188" spans="1:18" s="102" customFormat="1" ht="12.75">
      <c r="A188" s="99"/>
      <c r="B188" s="193"/>
      <c r="C188" s="100"/>
      <c r="D188" s="100"/>
      <c r="E188" s="101"/>
      <c r="F188" s="101"/>
      <c r="G188" s="101"/>
      <c r="H188" s="100"/>
      <c r="I188" s="100"/>
      <c r="J188" s="100"/>
      <c r="K188" s="100"/>
      <c r="L188" s="100"/>
      <c r="M188" s="100"/>
      <c r="N188" s="100"/>
      <c r="O188" s="100"/>
      <c r="Q188" s="106"/>
      <c r="R188" s="107"/>
    </row>
    <row r="189" spans="1:18" s="102" customFormat="1" ht="12.75">
      <c r="A189" s="99"/>
      <c r="B189" s="193"/>
      <c r="C189" s="100"/>
      <c r="D189" s="100"/>
      <c r="E189" s="101"/>
      <c r="F189" s="101"/>
      <c r="G189" s="101"/>
      <c r="H189" s="100"/>
      <c r="I189" s="100"/>
      <c r="J189" s="100"/>
      <c r="K189" s="100"/>
      <c r="L189" s="100"/>
      <c r="M189" s="100"/>
      <c r="N189" s="100"/>
      <c r="O189" s="100"/>
      <c r="Q189" s="106"/>
      <c r="R189" s="107"/>
    </row>
    <row r="190" spans="1:18" s="102" customFormat="1" ht="12.75">
      <c r="A190" s="99"/>
      <c r="B190" s="193"/>
      <c r="C190" s="100"/>
      <c r="D190" s="100"/>
      <c r="E190" s="101"/>
      <c r="F190" s="101"/>
      <c r="G190" s="101"/>
      <c r="H190" s="100"/>
      <c r="I190" s="100"/>
      <c r="J190" s="100"/>
      <c r="K190" s="100"/>
      <c r="L190" s="100"/>
      <c r="M190" s="100"/>
      <c r="N190" s="100"/>
      <c r="O190" s="100"/>
      <c r="Q190" s="106"/>
      <c r="R190" s="107"/>
    </row>
    <row r="191" spans="1:18" s="102" customFormat="1" ht="12.75">
      <c r="A191" s="99"/>
      <c r="B191" s="193"/>
      <c r="C191" s="100"/>
      <c r="D191" s="100"/>
      <c r="E191" s="101"/>
      <c r="F191" s="101"/>
      <c r="G191" s="101"/>
      <c r="H191" s="100"/>
      <c r="I191" s="100"/>
      <c r="J191" s="100"/>
      <c r="K191" s="100"/>
      <c r="L191" s="100"/>
      <c r="M191" s="100"/>
      <c r="N191" s="100"/>
      <c r="O191" s="100"/>
      <c r="Q191" s="106"/>
      <c r="R191" s="107"/>
    </row>
    <row r="192" spans="1:18" s="102" customFormat="1" ht="12.75">
      <c r="A192" s="99"/>
      <c r="B192" s="193"/>
      <c r="C192" s="100"/>
      <c r="D192" s="100"/>
      <c r="E192" s="101"/>
      <c r="F192" s="101"/>
      <c r="G192" s="101"/>
      <c r="H192" s="100"/>
      <c r="I192" s="100"/>
      <c r="J192" s="100"/>
      <c r="K192" s="100"/>
      <c r="L192" s="100"/>
      <c r="M192" s="100"/>
      <c r="N192" s="100"/>
      <c r="O192" s="100"/>
      <c r="Q192" s="106"/>
      <c r="R192" s="107"/>
    </row>
    <row r="193" spans="2:8" ht="12.75">
      <c r="B193" s="193"/>
      <c r="H193" s="100"/>
    </row>
    <row r="194" ht="12.75">
      <c r="B194" s="193"/>
    </row>
    <row r="195" ht="12.75">
      <c r="B195" s="193"/>
    </row>
    <row r="196" ht="12.75">
      <c r="B196" s="193"/>
    </row>
    <row r="197" ht="12.75">
      <c r="B197" s="193"/>
    </row>
    <row r="198" ht="12.75">
      <c r="B198" s="193"/>
    </row>
    <row r="199" ht="12.75">
      <c r="B199" s="193"/>
    </row>
    <row r="200" ht="12.75">
      <c r="B200" s="193"/>
    </row>
    <row r="201" ht="12.75">
      <c r="B201" s="193"/>
    </row>
    <row r="202" ht="12.75">
      <c r="B202" s="193"/>
    </row>
    <row r="203" ht="12.75">
      <c r="B203" s="193"/>
    </row>
    <row r="204" ht="12.75">
      <c r="B204" s="193"/>
    </row>
    <row r="205" ht="12.75">
      <c r="B205" s="193"/>
    </row>
    <row r="206" ht="12.75">
      <c r="B206" s="193"/>
    </row>
    <row r="207" ht="12.75">
      <c r="B207" s="193"/>
    </row>
    <row r="208" ht="12.75">
      <c r="B208" s="193"/>
    </row>
    <row r="209" ht="12.75">
      <c r="B209" s="193"/>
    </row>
    <row r="210" ht="12.75">
      <c r="B210" s="193"/>
    </row>
    <row r="211" ht="12.75">
      <c r="B211" s="193"/>
    </row>
    <row r="212" ht="12.75">
      <c r="B212" s="193"/>
    </row>
    <row r="213" ht="12.75">
      <c r="B213" s="193"/>
    </row>
    <row r="214" ht="12.75">
      <c r="B214" s="193"/>
    </row>
    <row r="215" ht="12.75">
      <c r="B215" s="193"/>
    </row>
    <row r="216" ht="12.75">
      <c r="B216" s="193"/>
    </row>
    <row r="217" ht="12.75">
      <c r="B217" s="193"/>
    </row>
    <row r="218" ht="12.75">
      <c r="B218" s="193"/>
    </row>
    <row r="219" ht="12.75">
      <c r="B219" s="193"/>
    </row>
    <row r="220" ht="12.75">
      <c r="B220" s="193"/>
    </row>
    <row r="221" ht="12.75">
      <c r="B221" s="193"/>
    </row>
    <row r="222" ht="12.75">
      <c r="B222" s="193"/>
    </row>
    <row r="223" ht="12.75">
      <c r="B223" s="193"/>
    </row>
    <row r="224" ht="12.75">
      <c r="B224" s="193"/>
    </row>
    <row r="225" ht="12.75">
      <c r="B225" s="193"/>
    </row>
    <row r="226" ht="12.75">
      <c r="B226" s="193"/>
    </row>
    <row r="227" ht="12.75">
      <c r="B227" s="193"/>
    </row>
    <row r="228" ht="12.75">
      <c r="B228" s="193"/>
    </row>
    <row r="229" ht="12.75">
      <c r="B229" s="193"/>
    </row>
    <row r="230" ht="12.75">
      <c r="B230" s="193"/>
    </row>
    <row r="231" ht="12.75">
      <c r="B231" s="193"/>
    </row>
    <row r="232" ht="12.75">
      <c r="B232" s="193"/>
    </row>
    <row r="233" ht="12.75">
      <c r="B233" s="193"/>
    </row>
    <row r="234" ht="12.75">
      <c r="B234" s="193"/>
    </row>
    <row r="235" ht="12.75">
      <c r="B235" s="193"/>
    </row>
    <row r="236" ht="12.75">
      <c r="B236" s="193"/>
    </row>
    <row r="237" ht="12.75">
      <c r="B237" s="193"/>
    </row>
    <row r="238" ht="12.75">
      <c r="B238" s="193"/>
    </row>
    <row r="239" ht="12.75">
      <c r="B239" s="193"/>
    </row>
    <row r="240" ht="12.75">
      <c r="B240" s="193"/>
    </row>
    <row r="241" ht="12.75">
      <c r="B241" s="193"/>
    </row>
    <row r="242" ht="12.75">
      <c r="B242" s="193"/>
    </row>
    <row r="243" ht="12.75">
      <c r="B243" s="193"/>
    </row>
    <row r="244" ht="12.75">
      <c r="B244" s="193"/>
    </row>
    <row r="245" ht="12.75">
      <c r="B245" s="193"/>
    </row>
    <row r="246" ht="12.75">
      <c r="B246" s="193"/>
    </row>
    <row r="247" ht="12.75">
      <c r="B247" s="193"/>
    </row>
    <row r="248" ht="12.75">
      <c r="B248" s="193"/>
    </row>
    <row r="249" ht="12.75">
      <c r="B249" s="193"/>
    </row>
    <row r="250" ht="12.75">
      <c r="B250" s="193"/>
    </row>
    <row r="251" ht="12.75">
      <c r="B251" s="193"/>
    </row>
    <row r="252" ht="12.75">
      <c r="B252" s="193"/>
    </row>
    <row r="253" ht="12.75">
      <c r="B253" s="193"/>
    </row>
    <row r="254" ht="12.75">
      <c r="B254" s="193"/>
    </row>
    <row r="255" ht="12.75">
      <c r="B255" s="193"/>
    </row>
    <row r="256" ht="12.75">
      <c r="B256" s="193"/>
    </row>
    <row r="257" ht="12.75">
      <c r="B257" s="193"/>
    </row>
    <row r="258" ht="12.75">
      <c r="B258" s="193"/>
    </row>
    <row r="259" ht="12.75">
      <c r="B259" s="193"/>
    </row>
    <row r="260" ht="12.75">
      <c r="B260" s="193"/>
    </row>
    <row r="261" ht="12.75">
      <c r="B261" s="193"/>
    </row>
    <row r="262" ht="12.75">
      <c r="B262" s="193"/>
    </row>
    <row r="263" ht="12.75">
      <c r="B263" s="193"/>
    </row>
    <row r="264" ht="12.75">
      <c r="B264" s="193"/>
    </row>
    <row r="265" ht="12.75">
      <c r="B265" s="193"/>
    </row>
    <row r="266" ht="12.75">
      <c r="B266" s="193"/>
    </row>
    <row r="267" ht="12.75">
      <c r="B267" s="193"/>
    </row>
    <row r="268" ht="12.75">
      <c r="B268" s="193"/>
    </row>
    <row r="269" ht="12.75">
      <c r="B269" s="193"/>
    </row>
    <row r="270" ht="12.75">
      <c r="B270" s="193"/>
    </row>
    <row r="271" ht="12.75">
      <c r="B271" s="193"/>
    </row>
    <row r="272" ht="12.75">
      <c r="B272" s="193"/>
    </row>
    <row r="273" ht="12.75">
      <c r="B273" s="193"/>
    </row>
    <row r="274" ht="12.75">
      <c r="B274" s="193"/>
    </row>
    <row r="275" ht="12.75">
      <c r="B275" s="193"/>
    </row>
    <row r="276" ht="12.75">
      <c r="B276" s="193"/>
    </row>
    <row r="277" ht="12.75">
      <c r="B277" s="193"/>
    </row>
    <row r="278" ht="12.75">
      <c r="B278" s="193"/>
    </row>
    <row r="279" ht="12.75">
      <c r="B279" s="193"/>
    </row>
    <row r="280" ht="12.75">
      <c r="B280" s="193"/>
    </row>
    <row r="281" ht="12.75">
      <c r="B281" s="193"/>
    </row>
    <row r="282" ht="12.75">
      <c r="B282" s="193"/>
    </row>
    <row r="283" ht="12.75">
      <c r="B283" s="193"/>
    </row>
    <row r="284" ht="12.75">
      <c r="B284" s="193"/>
    </row>
    <row r="285" ht="12.75">
      <c r="B285" s="193"/>
    </row>
    <row r="286" ht="12.75">
      <c r="B286" s="193"/>
    </row>
    <row r="287" ht="12.75">
      <c r="B287" s="193"/>
    </row>
    <row r="288" ht="12.75">
      <c r="B288" s="193"/>
    </row>
    <row r="289" ht="12.75">
      <c r="B289" s="193"/>
    </row>
    <row r="290" ht="12.75">
      <c r="B290" s="193"/>
    </row>
    <row r="291" ht="12.75">
      <c r="B291" s="193"/>
    </row>
    <row r="292" ht="12.75">
      <c r="B292" s="193"/>
    </row>
    <row r="293" ht="12.75">
      <c r="B293" s="193"/>
    </row>
    <row r="294" ht="12.75">
      <c r="B294" s="193"/>
    </row>
    <row r="295" ht="12.75">
      <c r="B295" s="193"/>
    </row>
    <row r="296" ht="12.75">
      <c r="B296" s="193"/>
    </row>
    <row r="297" ht="12.75">
      <c r="B297" s="193"/>
    </row>
    <row r="298" ht="12.75">
      <c r="B298" s="193"/>
    </row>
    <row r="299" ht="12.75">
      <c r="B299" s="193"/>
    </row>
    <row r="300" ht="12.75">
      <c r="B300" s="193"/>
    </row>
    <row r="301" ht="12.75">
      <c r="B301" s="193"/>
    </row>
    <row r="302" ht="12.75">
      <c r="B302" s="193"/>
    </row>
    <row r="303" ht="12.75">
      <c r="B303" s="193"/>
    </row>
    <row r="304" ht="12.75">
      <c r="B304" s="193"/>
    </row>
    <row r="305" ht="12.75">
      <c r="B305" s="193"/>
    </row>
    <row r="306" ht="12.75">
      <c r="B306" s="193"/>
    </row>
    <row r="307" ht="12.75">
      <c r="B307" s="193"/>
    </row>
    <row r="308" ht="12.75">
      <c r="B308" s="193"/>
    </row>
    <row r="309" ht="12.75">
      <c r="B309" s="193"/>
    </row>
    <row r="310" ht="12.75">
      <c r="B310" s="193"/>
    </row>
    <row r="311" ht="12.75">
      <c r="B311" s="193"/>
    </row>
    <row r="312" ht="12.75">
      <c r="B312" s="193"/>
    </row>
    <row r="313" ht="12.75">
      <c r="B313" s="193"/>
    </row>
    <row r="314" ht="12.75">
      <c r="B314" s="193"/>
    </row>
    <row r="315" ht="12.75">
      <c r="B315" s="193"/>
    </row>
    <row r="316" ht="12.75">
      <c r="B316" s="193"/>
    </row>
    <row r="317" ht="12.75">
      <c r="B317" s="193"/>
    </row>
    <row r="318" ht="12.75">
      <c r="B318" s="193"/>
    </row>
    <row r="319" ht="12.75">
      <c r="B319" s="193"/>
    </row>
    <row r="320" ht="12.75">
      <c r="B320" s="193"/>
    </row>
    <row r="321" ht="12.75">
      <c r="B321" s="193"/>
    </row>
    <row r="322" ht="12.75">
      <c r="B322" s="193"/>
    </row>
    <row r="323" ht="12.75">
      <c r="B323" s="193"/>
    </row>
    <row r="324" ht="12.75">
      <c r="B324" s="193"/>
    </row>
    <row r="325" ht="12.75">
      <c r="B325" s="193"/>
    </row>
    <row r="326" ht="12.75">
      <c r="B326" s="193"/>
    </row>
    <row r="327" ht="12.75">
      <c r="B327" s="193"/>
    </row>
    <row r="328" ht="12.75">
      <c r="B328" s="193"/>
    </row>
    <row r="329" ht="12.75">
      <c r="B329" s="193"/>
    </row>
    <row r="330" ht="12.75">
      <c r="B330" s="193"/>
    </row>
    <row r="331" ht="12.75">
      <c r="B331" s="193"/>
    </row>
    <row r="332" ht="12.75">
      <c r="B332" s="193"/>
    </row>
    <row r="333" ht="12.75">
      <c r="B333" s="193"/>
    </row>
    <row r="334" ht="12.75">
      <c r="B334" s="193"/>
    </row>
    <row r="335" ht="12.75">
      <c r="B335" s="193"/>
    </row>
    <row r="336" ht="12.75">
      <c r="B336" s="193"/>
    </row>
    <row r="337" ht="12.75">
      <c r="B337" s="193"/>
    </row>
    <row r="338" ht="12.75">
      <c r="B338" s="193"/>
    </row>
    <row r="339" ht="12.75">
      <c r="B339" s="193"/>
    </row>
    <row r="340" ht="12.75">
      <c r="B340" s="193"/>
    </row>
    <row r="341" ht="12.75">
      <c r="B341" s="193"/>
    </row>
    <row r="342" ht="12.75">
      <c r="B342" s="193"/>
    </row>
    <row r="343" ht="12.75">
      <c r="B343" s="193"/>
    </row>
    <row r="344" ht="12.75">
      <c r="B344" s="193"/>
    </row>
    <row r="345" ht="12.75">
      <c r="B345" s="193"/>
    </row>
    <row r="346" ht="12.75">
      <c r="B346" s="193"/>
    </row>
    <row r="347" ht="12.75">
      <c r="B347" s="193"/>
    </row>
    <row r="348" ht="12.75">
      <c r="B348" s="193"/>
    </row>
    <row r="349" ht="12.75">
      <c r="B349" s="193"/>
    </row>
    <row r="350" ht="12.75">
      <c r="B350" s="193"/>
    </row>
    <row r="351" ht="12.75">
      <c r="B351" s="193"/>
    </row>
    <row r="352" ht="12.75">
      <c r="B352" s="193"/>
    </row>
    <row r="353" ht="12.75">
      <c r="B353" s="193"/>
    </row>
    <row r="354" ht="12.75">
      <c r="B354" s="193"/>
    </row>
    <row r="355" ht="12.75">
      <c r="B355" s="193"/>
    </row>
    <row r="356" ht="12.75">
      <c r="B356" s="193"/>
    </row>
    <row r="357" ht="12.75">
      <c r="B357" s="193"/>
    </row>
    <row r="358" ht="12.75">
      <c r="B358" s="193"/>
    </row>
    <row r="359" ht="12.75">
      <c r="B359" s="193"/>
    </row>
    <row r="360" ht="12.75">
      <c r="B360" s="193"/>
    </row>
    <row r="361" ht="12.75">
      <c r="B361" s="193"/>
    </row>
    <row r="362" ht="12.75">
      <c r="B362" s="193"/>
    </row>
    <row r="363" ht="12.75">
      <c r="B363" s="193"/>
    </row>
    <row r="364" ht="12.75">
      <c r="B364" s="193"/>
    </row>
    <row r="365" ht="12.75">
      <c r="B365" s="193"/>
    </row>
    <row r="366" ht="12.75">
      <c r="B366" s="193"/>
    </row>
    <row r="367" ht="12.75">
      <c r="B367" s="193"/>
    </row>
    <row r="368" ht="12.75">
      <c r="B368" s="193"/>
    </row>
    <row r="369" ht="12.75">
      <c r="B369" s="193"/>
    </row>
    <row r="370" ht="12.75">
      <c r="B370" s="193"/>
    </row>
    <row r="371" ht="12.75">
      <c r="B371" s="193"/>
    </row>
    <row r="372" ht="12.75">
      <c r="B372" s="193"/>
    </row>
    <row r="373" ht="12.75">
      <c r="B373" s="193"/>
    </row>
    <row r="374" ht="12.75">
      <c r="B374" s="193"/>
    </row>
    <row r="375" ht="12.75">
      <c r="B375" s="193"/>
    </row>
    <row r="376" ht="12.75">
      <c r="B376" s="193"/>
    </row>
    <row r="377" ht="12.75">
      <c r="B377" s="193"/>
    </row>
    <row r="378" ht="12.75">
      <c r="B378" s="193"/>
    </row>
    <row r="379" ht="12.75">
      <c r="B379" s="193"/>
    </row>
    <row r="380" ht="12.75">
      <c r="B380" s="193"/>
    </row>
    <row r="381" ht="12.75">
      <c r="B381" s="193"/>
    </row>
    <row r="382" ht="12.75">
      <c r="B382" s="193"/>
    </row>
    <row r="383" ht="12.75">
      <c r="B383" s="193"/>
    </row>
    <row r="384" ht="12.75">
      <c r="B384" s="193"/>
    </row>
    <row r="385" ht="12.75">
      <c r="B385" s="193"/>
    </row>
    <row r="386" ht="12.75">
      <c r="B386" s="193"/>
    </row>
    <row r="387" ht="12.75">
      <c r="B387" s="193"/>
    </row>
    <row r="388" ht="12.75">
      <c r="B388" s="193"/>
    </row>
    <row r="389" ht="12.75">
      <c r="B389" s="193"/>
    </row>
    <row r="390" ht="12.75">
      <c r="B390" s="193"/>
    </row>
    <row r="391" ht="12.75">
      <c r="B391" s="193"/>
    </row>
    <row r="392" ht="12.75">
      <c r="B392" s="193"/>
    </row>
    <row r="393" ht="12.75">
      <c r="B393" s="193"/>
    </row>
    <row r="394" ht="12.75">
      <c r="B394" s="193"/>
    </row>
    <row r="395" ht="12.75">
      <c r="B395" s="193"/>
    </row>
    <row r="396" ht="12.75">
      <c r="B396" s="193"/>
    </row>
    <row r="397" ht="12.75">
      <c r="B397" s="193"/>
    </row>
    <row r="398" ht="12.75">
      <c r="B398" s="193"/>
    </row>
    <row r="399" ht="12.75">
      <c r="B399" s="193"/>
    </row>
    <row r="400" ht="12.75">
      <c r="B400" s="193"/>
    </row>
    <row r="401" ht="12.75">
      <c r="B401" s="193"/>
    </row>
    <row r="402" ht="12.75">
      <c r="B402" s="193"/>
    </row>
    <row r="403" ht="12.75">
      <c r="B403" s="193"/>
    </row>
    <row r="404" ht="12.75">
      <c r="B404" s="193"/>
    </row>
    <row r="405" ht="12.75">
      <c r="B405" s="193"/>
    </row>
    <row r="406" ht="12.75">
      <c r="B406" s="193"/>
    </row>
    <row r="407" ht="12.75">
      <c r="B407" s="193"/>
    </row>
    <row r="408" ht="12.75">
      <c r="B408" s="193"/>
    </row>
    <row r="409" ht="12.75">
      <c r="B409" s="193"/>
    </row>
    <row r="410" ht="12.75">
      <c r="B410" s="193"/>
    </row>
    <row r="411" ht="12.75">
      <c r="B411" s="193"/>
    </row>
    <row r="412" ht="12.75">
      <c r="B412" s="193"/>
    </row>
    <row r="413" ht="12.75">
      <c r="B413" s="193"/>
    </row>
    <row r="414" ht="12.75">
      <c r="B414" s="193"/>
    </row>
    <row r="415" ht="12.75">
      <c r="B415" s="193"/>
    </row>
    <row r="416" ht="12.75">
      <c r="B416" s="193"/>
    </row>
    <row r="417" ht="12.75">
      <c r="B417" s="193"/>
    </row>
    <row r="418" ht="12.75">
      <c r="B418" s="193"/>
    </row>
    <row r="419" ht="12.75">
      <c r="B419" s="193"/>
    </row>
    <row r="420" ht="12.75">
      <c r="B420" s="193"/>
    </row>
    <row r="421" ht="12.75">
      <c r="B421" s="193"/>
    </row>
    <row r="422" ht="12.75">
      <c r="B422" s="193"/>
    </row>
    <row r="423" ht="12.75">
      <c r="B423" s="193"/>
    </row>
    <row r="424" ht="12.75">
      <c r="B424" s="193"/>
    </row>
    <row r="425" ht="12.75">
      <c r="B425" s="193"/>
    </row>
    <row r="426" ht="12.75">
      <c r="B426" s="193"/>
    </row>
    <row r="427" ht="12.75">
      <c r="B427" s="193"/>
    </row>
    <row r="428" ht="12.75">
      <c r="B428" s="193"/>
    </row>
    <row r="429" ht="12.75">
      <c r="B429" s="193"/>
    </row>
    <row r="430" ht="12.75">
      <c r="B430" s="193"/>
    </row>
    <row r="431" ht="12.75">
      <c r="B431" s="193"/>
    </row>
    <row r="432" ht="12.75">
      <c r="B432" s="193"/>
    </row>
    <row r="433" ht="12.75">
      <c r="B433" s="193"/>
    </row>
    <row r="434" ht="12.75">
      <c r="B434" s="193"/>
    </row>
    <row r="435" ht="12.75">
      <c r="B435" s="193"/>
    </row>
    <row r="436" ht="12.75">
      <c r="B436" s="193"/>
    </row>
    <row r="437" ht="12.75">
      <c r="B437" s="193"/>
    </row>
    <row r="438" ht="12.75">
      <c r="B438" s="193"/>
    </row>
    <row r="439" ht="12.75">
      <c r="B439" s="193"/>
    </row>
    <row r="440" ht="12.75">
      <c r="B440" s="193"/>
    </row>
    <row r="441" ht="12.75">
      <c r="B441" s="193"/>
    </row>
    <row r="442" ht="12.75">
      <c r="B442" s="193"/>
    </row>
    <row r="443" ht="12.75">
      <c r="B443" s="193"/>
    </row>
    <row r="444" ht="12.75">
      <c r="B444" s="193"/>
    </row>
    <row r="445" ht="12.75">
      <c r="B445" s="193"/>
    </row>
    <row r="446" ht="12.75">
      <c r="B446" s="193"/>
    </row>
    <row r="447" ht="12.75">
      <c r="B447" s="193"/>
    </row>
    <row r="448" ht="12.75">
      <c r="B448" s="193"/>
    </row>
    <row r="449" ht="12.75">
      <c r="B449" s="193"/>
    </row>
    <row r="450" ht="12.75">
      <c r="B450" s="193"/>
    </row>
    <row r="451" ht="12.75">
      <c r="B451" s="193"/>
    </row>
    <row r="452" ht="12.75">
      <c r="B452" s="193"/>
    </row>
    <row r="453" ht="12.75">
      <c r="B453" s="193"/>
    </row>
    <row r="454" ht="12.75">
      <c r="B454" s="193"/>
    </row>
    <row r="455" ht="12.75">
      <c r="B455" s="193"/>
    </row>
    <row r="456" ht="12.75">
      <c r="B456" s="193"/>
    </row>
    <row r="457" ht="12.75">
      <c r="B457" s="193"/>
    </row>
    <row r="458" ht="12.75">
      <c r="B458" s="193"/>
    </row>
    <row r="459" ht="12.75">
      <c r="B459" s="193"/>
    </row>
    <row r="460" ht="12.75">
      <c r="B460" s="193"/>
    </row>
    <row r="461" ht="12.75">
      <c r="B461" s="193"/>
    </row>
    <row r="462" ht="12.75">
      <c r="B462" s="193"/>
    </row>
    <row r="463" ht="12.75">
      <c r="B463" s="193"/>
    </row>
    <row r="464" ht="12.75">
      <c r="B464" s="193"/>
    </row>
    <row r="465" ht="12.75">
      <c r="B465" s="193"/>
    </row>
    <row r="466" ht="12.75">
      <c r="B466" s="193"/>
    </row>
    <row r="467" ht="12.75">
      <c r="B467" s="193"/>
    </row>
    <row r="468" ht="12.75">
      <c r="B468" s="193"/>
    </row>
    <row r="469" ht="12.75">
      <c r="B469" s="193"/>
    </row>
    <row r="470" ht="12.75">
      <c r="B470" s="193"/>
    </row>
    <row r="471" ht="12.75">
      <c r="B471" s="193"/>
    </row>
    <row r="472" ht="12.75">
      <c r="B472" s="193"/>
    </row>
    <row r="473" ht="12.75">
      <c r="B473" s="193"/>
    </row>
    <row r="474" ht="12.75">
      <c r="B474" s="193"/>
    </row>
    <row r="475" ht="12.75">
      <c r="B475" s="193"/>
    </row>
    <row r="476" ht="12.75">
      <c r="B476" s="193"/>
    </row>
    <row r="477" ht="12.75">
      <c r="B477" s="193"/>
    </row>
    <row r="478" ht="12.75">
      <c r="B478" s="193"/>
    </row>
    <row r="479" ht="12.75">
      <c r="B479" s="193"/>
    </row>
    <row r="480" ht="12.75">
      <c r="B480" s="193"/>
    </row>
    <row r="481" ht="12.75">
      <c r="B481" s="193"/>
    </row>
    <row r="482" ht="12.75">
      <c r="B482" s="193"/>
    </row>
    <row r="483" ht="12.75">
      <c r="B483" s="193"/>
    </row>
    <row r="484" ht="12.75">
      <c r="B484" s="193"/>
    </row>
    <row r="485" ht="12.75">
      <c r="B485" s="193"/>
    </row>
    <row r="486" ht="12.75">
      <c r="B486" s="193"/>
    </row>
    <row r="487" ht="12.75">
      <c r="B487" s="193"/>
    </row>
    <row r="488" ht="12.75">
      <c r="B488" s="193"/>
    </row>
    <row r="489" ht="12.75">
      <c r="B489" s="193"/>
    </row>
    <row r="490" ht="12.75">
      <c r="B490" s="193"/>
    </row>
    <row r="491" ht="12.75">
      <c r="B491" s="193"/>
    </row>
    <row r="492" ht="12.75">
      <c r="B492" s="193"/>
    </row>
    <row r="493" ht="12.75">
      <c r="B493" s="193"/>
    </row>
    <row r="494" ht="12.75">
      <c r="B494" s="193"/>
    </row>
    <row r="495" ht="12.75">
      <c r="B495" s="193"/>
    </row>
    <row r="496" ht="12.75">
      <c r="B496" s="193"/>
    </row>
    <row r="497" ht="12.75">
      <c r="B497" s="193"/>
    </row>
    <row r="498" ht="12.75">
      <c r="B498" s="193"/>
    </row>
    <row r="499" ht="12.75">
      <c r="B499" s="193"/>
    </row>
    <row r="500" ht="12.75">
      <c r="B500" s="193"/>
    </row>
    <row r="501" ht="12.75">
      <c r="B501" s="193"/>
    </row>
    <row r="502" ht="12.75">
      <c r="B502" s="193"/>
    </row>
    <row r="503" ht="12.75">
      <c r="B503" s="193"/>
    </row>
    <row r="504" ht="12.75">
      <c r="B504" s="193"/>
    </row>
    <row r="505" ht="12.75">
      <c r="B505" s="193"/>
    </row>
    <row r="506" ht="12.75">
      <c r="B506" s="193"/>
    </row>
    <row r="507" ht="12.75">
      <c r="B507" s="193"/>
    </row>
    <row r="508" ht="12.75">
      <c r="B508" s="193"/>
    </row>
    <row r="509" ht="12.75">
      <c r="B509" s="193"/>
    </row>
    <row r="510" ht="12.75">
      <c r="B510" s="193"/>
    </row>
    <row r="511" ht="12.75">
      <c r="B511" s="193"/>
    </row>
    <row r="512" ht="12.75">
      <c r="B512" s="193"/>
    </row>
    <row r="513" ht="12.75">
      <c r="B513" s="193"/>
    </row>
    <row r="514" ht="12.75">
      <c r="B514" s="193"/>
    </row>
    <row r="515" ht="12.75">
      <c r="B515" s="193"/>
    </row>
    <row r="516" ht="12.75">
      <c r="B516" s="193"/>
    </row>
    <row r="517" ht="12.75">
      <c r="B517" s="193"/>
    </row>
    <row r="518" ht="12.75">
      <c r="B518" s="193"/>
    </row>
    <row r="519" ht="12.75">
      <c r="B519" s="193"/>
    </row>
    <row r="520" ht="12.75">
      <c r="B520" s="193"/>
    </row>
    <row r="521" ht="12.75">
      <c r="B521" s="193"/>
    </row>
    <row r="522" ht="12.75">
      <c r="B522" s="193"/>
    </row>
    <row r="523" ht="12.75">
      <c r="B523" s="193"/>
    </row>
    <row r="524" ht="12.75">
      <c r="B524" s="193"/>
    </row>
    <row r="525" ht="12.75">
      <c r="B525" s="193"/>
    </row>
    <row r="526" ht="12.75">
      <c r="B526" s="193"/>
    </row>
    <row r="527" ht="12.75">
      <c r="B527" s="193"/>
    </row>
    <row r="528" ht="12.75">
      <c r="B528" s="193"/>
    </row>
    <row r="529" ht="12.75">
      <c r="B529" s="193"/>
    </row>
    <row r="530" ht="12.75">
      <c r="B530" s="193"/>
    </row>
    <row r="531" ht="12.75">
      <c r="B531" s="193"/>
    </row>
    <row r="532" ht="12.75">
      <c r="B532" s="193"/>
    </row>
    <row r="533" ht="12.75">
      <c r="B533" s="193"/>
    </row>
    <row r="534" ht="12.75">
      <c r="B534" s="193"/>
    </row>
    <row r="535" ht="12.75">
      <c r="B535" s="193"/>
    </row>
    <row r="536" ht="12.75">
      <c r="B536" s="193"/>
    </row>
    <row r="537" ht="12.75">
      <c r="B537" s="193"/>
    </row>
    <row r="538" ht="12.75">
      <c r="B538" s="193"/>
    </row>
    <row r="539" ht="12.75">
      <c r="B539" s="193"/>
    </row>
    <row r="540" ht="12.75">
      <c r="B540" s="193"/>
    </row>
    <row r="541" ht="12.75">
      <c r="B541" s="193"/>
    </row>
    <row r="542" ht="12.75">
      <c r="B542" s="193"/>
    </row>
    <row r="543" ht="12.75">
      <c r="B543" s="193"/>
    </row>
    <row r="544" ht="12.75">
      <c r="B544" s="193"/>
    </row>
    <row r="545" ht="12.75">
      <c r="B545" s="193"/>
    </row>
    <row r="546" ht="12.75">
      <c r="B546" s="193"/>
    </row>
    <row r="547" ht="12.75">
      <c r="B547" s="193"/>
    </row>
    <row r="548" ht="12.75">
      <c r="B548" s="193"/>
    </row>
    <row r="549" ht="12.75">
      <c r="B549" s="193"/>
    </row>
    <row r="550" ht="12.75">
      <c r="B550" s="193"/>
    </row>
    <row r="551" ht="12.75">
      <c r="B551" s="193"/>
    </row>
    <row r="552" ht="12.75">
      <c r="B552" s="193"/>
    </row>
    <row r="553" ht="12.75">
      <c r="B553" s="193"/>
    </row>
    <row r="554" ht="12.75">
      <c r="B554" s="193"/>
    </row>
    <row r="555" ht="12.75">
      <c r="B555" s="193"/>
    </row>
    <row r="556" ht="12.75">
      <c r="B556" s="193"/>
    </row>
    <row r="557" ht="12.75">
      <c r="B557" s="193"/>
    </row>
    <row r="558" ht="12.75">
      <c r="B558" s="193"/>
    </row>
    <row r="559" ht="12.75">
      <c r="B559" s="193"/>
    </row>
    <row r="560" ht="12.75">
      <c r="B560" s="193"/>
    </row>
    <row r="561" ht="12.75">
      <c r="B561" s="193"/>
    </row>
    <row r="562" ht="12.75">
      <c r="B562" s="193"/>
    </row>
    <row r="563" ht="12.75">
      <c r="B563" s="193"/>
    </row>
    <row r="564" ht="12.75">
      <c r="B564" s="193"/>
    </row>
    <row r="565" ht="12.75">
      <c r="B565" s="193"/>
    </row>
    <row r="566" ht="12.75">
      <c r="B566" s="193"/>
    </row>
    <row r="567" ht="12.75">
      <c r="B567" s="193"/>
    </row>
    <row r="568" ht="12.75">
      <c r="B568" s="193"/>
    </row>
    <row r="569" ht="12.75">
      <c r="B569" s="193"/>
    </row>
    <row r="570" ht="12.75">
      <c r="B570" s="193"/>
    </row>
    <row r="571" ht="12.75">
      <c r="B571" s="193"/>
    </row>
    <row r="572" ht="12.75">
      <c r="B572" s="193"/>
    </row>
    <row r="573" ht="12.75">
      <c r="B573" s="193"/>
    </row>
    <row r="574" ht="12.75">
      <c r="B574" s="193"/>
    </row>
    <row r="575" ht="12.75">
      <c r="B575" s="193"/>
    </row>
    <row r="576" ht="12.75">
      <c r="B576" s="193"/>
    </row>
    <row r="577" ht="12.75">
      <c r="B577" s="193"/>
    </row>
    <row r="578" ht="12.75">
      <c r="B578" s="193"/>
    </row>
    <row r="579" ht="12.75">
      <c r="B579" s="193"/>
    </row>
    <row r="580" ht="12.75">
      <c r="B580" s="193"/>
    </row>
    <row r="581" ht="12.75">
      <c r="B581" s="193"/>
    </row>
    <row r="582" ht="12.75">
      <c r="B582" s="193"/>
    </row>
    <row r="583" ht="12.75">
      <c r="B583" s="193"/>
    </row>
    <row r="584" ht="12.75">
      <c r="B584" s="193"/>
    </row>
    <row r="585" ht="12.75">
      <c r="B585" s="193"/>
    </row>
    <row r="586" ht="12.75">
      <c r="B586" s="193"/>
    </row>
    <row r="587" ht="12.75">
      <c r="B587" s="193"/>
    </row>
    <row r="588" ht="12.75">
      <c r="B588" s="193"/>
    </row>
    <row r="589" ht="12.75">
      <c r="B589" s="193"/>
    </row>
    <row r="590" ht="12.75">
      <c r="B590" s="193"/>
    </row>
    <row r="591" ht="12.75">
      <c r="B591" s="193"/>
    </row>
    <row r="592" ht="12.75">
      <c r="B592" s="193"/>
    </row>
    <row r="593" ht="12.75">
      <c r="B593" s="193"/>
    </row>
    <row r="594" ht="12.75">
      <c r="B594" s="193"/>
    </row>
    <row r="595" ht="12.75">
      <c r="B595" s="193"/>
    </row>
    <row r="596" ht="12.75">
      <c r="B596" s="193"/>
    </row>
    <row r="597" ht="12.75">
      <c r="B597" s="193"/>
    </row>
    <row r="598" ht="12.75">
      <c r="B598" s="193"/>
    </row>
    <row r="599" ht="12.75">
      <c r="B599" s="193"/>
    </row>
    <row r="600" ht="12.75">
      <c r="B600" s="193"/>
    </row>
    <row r="601" ht="12.75">
      <c r="B601" s="193"/>
    </row>
    <row r="602" ht="12.75">
      <c r="B602" s="193"/>
    </row>
    <row r="603" ht="12.75">
      <c r="B603" s="193"/>
    </row>
    <row r="604" ht="12.75">
      <c r="B604" s="193"/>
    </row>
    <row r="605" ht="12.75">
      <c r="B605" s="193"/>
    </row>
    <row r="606" ht="12.75">
      <c r="B606" s="193"/>
    </row>
    <row r="607" ht="12.75">
      <c r="B607" s="193"/>
    </row>
    <row r="608" ht="12.75">
      <c r="B608" s="193"/>
    </row>
    <row r="609" ht="12.75">
      <c r="B609" s="193"/>
    </row>
    <row r="610" ht="12.75">
      <c r="B610" s="193"/>
    </row>
    <row r="611" ht="12.75">
      <c r="B611" s="193"/>
    </row>
    <row r="612" ht="12.75">
      <c r="B612" s="193"/>
    </row>
    <row r="613" ht="12.75">
      <c r="B613" s="193"/>
    </row>
    <row r="614" ht="12.75">
      <c r="B614" s="193"/>
    </row>
    <row r="615" ht="12.75">
      <c r="B615" s="193"/>
    </row>
    <row r="616" ht="12.75">
      <c r="B616" s="193"/>
    </row>
    <row r="617" ht="12.75">
      <c r="B617" s="193"/>
    </row>
    <row r="618" ht="12.75">
      <c r="B618" s="193"/>
    </row>
    <row r="619" ht="12.75">
      <c r="B619" s="193"/>
    </row>
    <row r="620" ht="12.75">
      <c r="B620" s="193"/>
    </row>
    <row r="621" ht="12.75">
      <c r="B621" s="193"/>
    </row>
    <row r="622" ht="12.75">
      <c r="B622" s="193"/>
    </row>
    <row r="623" ht="12.75">
      <c r="B623" s="193"/>
    </row>
    <row r="624" ht="12.75">
      <c r="B624" s="193"/>
    </row>
    <row r="625" ht="12.75">
      <c r="B625" s="193"/>
    </row>
    <row r="626" ht="12.75">
      <c r="B626" s="193"/>
    </row>
    <row r="627" ht="12.75">
      <c r="B627" s="193"/>
    </row>
    <row r="628" ht="12.75">
      <c r="B628" s="193"/>
    </row>
    <row r="629" ht="12.75">
      <c r="B629" s="193"/>
    </row>
    <row r="630" ht="12.75">
      <c r="B630" s="193"/>
    </row>
    <row r="631" ht="12.75">
      <c r="B631" s="193"/>
    </row>
    <row r="632" ht="12.75">
      <c r="B632" s="193"/>
    </row>
    <row r="633" ht="12.75">
      <c r="B633" s="193"/>
    </row>
    <row r="634" ht="12.75">
      <c r="B634" s="193"/>
    </row>
    <row r="635" ht="12.75">
      <c r="B635" s="193"/>
    </row>
    <row r="636" ht="12.75">
      <c r="B636" s="193"/>
    </row>
    <row r="637" ht="12.75">
      <c r="B637" s="193"/>
    </row>
    <row r="638" ht="12.75">
      <c r="B638" s="193"/>
    </row>
    <row r="639" ht="12.75">
      <c r="B639" s="193"/>
    </row>
    <row r="640" ht="12.75">
      <c r="B640" s="193"/>
    </row>
    <row r="641" ht="12.75">
      <c r="B641" s="193"/>
    </row>
    <row r="642" ht="12.75">
      <c r="B642" s="193"/>
    </row>
    <row r="643" ht="12.75">
      <c r="B643" s="193"/>
    </row>
    <row r="644" ht="12.75">
      <c r="B644" s="193"/>
    </row>
    <row r="645" ht="12.75">
      <c r="B645" s="193"/>
    </row>
    <row r="646" ht="12.75">
      <c r="B646" s="193"/>
    </row>
    <row r="647" ht="12.75">
      <c r="B647" s="193"/>
    </row>
    <row r="648" ht="12.75">
      <c r="B648" s="193"/>
    </row>
    <row r="649" ht="12.75">
      <c r="B649" s="193"/>
    </row>
    <row r="650" ht="12.75">
      <c r="B650" s="193"/>
    </row>
    <row r="651" ht="12.75">
      <c r="B651" s="193"/>
    </row>
    <row r="652" ht="12.75">
      <c r="B652" s="193"/>
    </row>
    <row r="653" ht="12.75">
      <c r="B653" s="193"/>
    </row>
    <row r="654" ht="12.75">
      <c r="B654" s="193"/>
    </row>
    <row r="655" ht="12.75">
      <c r="B655" s="193"/>
    </row>
    <row r="656" ht="12.75">
      <c r="B656" s="193"/>
    </row>
    <row r="657" ht="12.75">
      <c r="B657" s="193"/>
    </row>
    <row r="658" ht="12.75">
      <c r="B658" s="193"/>
    </row>
    <row r="659" ht="12.75">
      <c r="B659" s="193"/>
    </row>
    <row r="660" ht="12.75">
      <c r="B660" s="193"/>
    </row>
    <row r="661" ht="12.75">
      <c r="B661" s="193"/>
    </row>
    <row r="662" ht="12.75">
      <c r="B662" s="193"/>
    </row>
    <row r="663" ht="12.75">
      <c r="B663" s="193"/>
    </row>
    <row r="664" ht="12.75">
      <c r="B664" s="193"/>
    </row>
    <row r="665" ht="12.75">
      <c r="B665" s="193"/>
    </row>
    <row r="666" ht="12.75">
      <c r="B666" s="193"/>
    </row>
    <row r="667" ht="12.75">
      <c r="B667" s="193"/>
    </row>
    <row r="668" ht="12.75">
      <c r="B668" s="193"/>
    </row>
    <row r="669" ht="12.75">
      <c r="B669" s="193"/>
    </row>
    <row r="670" ht="12.75">
      <c r="B670" s="193"/>
    </row>
    <row r="671" ht="12.75">
      <c r="B671" s="193"/>
    </row>
    <row r="672" ht="12.75">
      <c r="B672" s="193"/>
    </row>
    <row r="673" ht="12.75">
      <c r="B673" s="193"/>
    </row>
    <row r="674" ht="12.75">
      <c r="B674" s="193"/>
    </row>
    <row r="675" ht="12.75">
      <c r="B675" s="193"/>
    </row>
    <row r="676" ht="12.75">
      <c r="B676" s="193"/>
    </row>
    <row r="677" ht="12.75">
      <c r="B677" s="193"/>
    </row>
    <row r="678" ht="12.75">
      <c r="B678" s="193"/>
    </row>
    <row r="679" ht="12.75">
      <c r="B679" s="193"/>
    </row>
    <row r="680" ht="12.75">
      <c r="B680" s="193"/>
    </row>
    <row r="681" ht="12.75">
      <c r="B681" s="193"/>
    </row>
    <row r="682" ht="12.75">
      <c r="B682" s="193"/>
    </row>
    <row r="683" ht="12.75">
      <c r="B683" s="193"/>
    </row>
    <row r="684" ht="12.75">
      <c r="B684" s="193"/>
    </row>
    <row r="685" ht="12.75">
      <c r="B685" s="193"/>
    </row>
    <row r="686" ht="12.75">
      <c r="B686" s="193"/>
    </row>
    <row r="687" ht="12.75">
      <c r="B687" s="193"/>
    </row>
    <row r="688" ht="12.75">
      <c r="B688" s="193"/>
    </row>
    <row r="689" ht="12.75">
      <c r="B689" s="193"/>
    </row>
    <row r="690" ht="12.75">
      <c r="B690" s="193"/>
    </row>
    <row r="691" ht="12.75">
      <c r="B691" s="193"/>
    </row>
    <row r="692" ht="12.75">
      <c r="B692" s="193"/>
    </row>
    <row r="693" ht="12.75">
      <c r="B693" s="193"/>
    </row>
    <row r="694" ht="12.75">
      <c r="B694" s="193"/>
    </row>
    <row r="695" ht="12.75">
      <c r="B695" s="193"/>
    </row>
    <row r="696" ht="12.75">
      <c r="B696" s="193"/>
    </row>
    <row r="697" ht="12.75">
      <c r="B697" s="193"/>
    </row>
    <row r="698" ht="12.75">
      <c r="B698" s="193"/>
    </row>
    <row r="699" ht="12.75">
      <c r="B699" s="193"/>
    </row>
    <row r="700" ht="12.75">
      <c r="B700" s="193"/>
    </row>
    <row r="701" ht="12.75">
      <c r="B701" s="193"/>
    </row>
    <row r="702" ht="12.75">
      <c r="B702" s="193"/>
    </row>
    <row r="703" ht="12.75">
      <c r="B703" s="193"/>
    </row>
    <row r="704" ht="12.75">
      <c r="B704" s="193"/>
    </row>
    <row r="705" ht="12.75">
      <c r="B705" s="193"/>
    </row>
    <row r="706" ht="12.75">
      <c r="B706" s="193"/>
    </row>
    <row r="707" ht="12.75">
      <c r="B707" s="193"/>
    </row>
    <row r="708" ht="12.75">
      <c r="B708" s="193"/>
    </row>
    <row r="709" ht="12.75">
      <c r="B709" s="193"/>
    </row>
    <row r="710" ht="12.75">
      <c r="B710" s="193"/>
    </row>
    <row r="711" ht="12.75">
      <c r="B711" s="193"/>
    </row>
    <row r="712" ht="12.75">
      <c r="B712" s="193"/>
    </row>
    <row r="713" ht="12.75">
      <c r="B713" s="193"/>
    </row>
    <row r="714" ht="12.75">
      <c r="B714" s="193"/>
    </row>
    <row r="715" ht="12.75">
      <c r="B715" s="193"/>
    </row>
    <row r="716" ht="12.75">
      <c r="B716" s="193"/>
    </row>
    <row r="717" ht="12.75">
      <c r="B717" s="193"/>
    </row>
    <row r="718" ht="12.75">
      <c r="B718" s="193"/>
    </row>
    <row r="719" ht="12.75">
      <c r="B719" s="193"/>
    </row>
    <row r="720" ht="12.75">
      <c r="B720" s="193"/>
    </row>
    <row r="721" ht="12.75">
      <c r="B721" s="193"/>
    </row>
    <row r="722" ht="12.75">
      <c r="B722" s="193"/>
    </row>
    <row r="723" ht="12.75">
      <c r="B723" s="193"/>
    </row>
    <row r="724" ht="12.75">
      <c r="B724" s="193"/>
    </row>
    <row r="725" ht="12.75">
      <c r="B725" s="193"/>
    </row>
    <row r="726" ht="12.75">
      <c r="B726" s="193"/>
    </row>
    <row r="727" ht="12.75">
      <c r="B727" s="193"/>
    </row>
    <row r="728" ht="12.75">
      <c r="B728" s="193"/>
    </row>
    <row r="729" ht="12.75">
      <c r="B729" s="193"/>
    </row>
    <row r="730" ht="12.75">
      <c r="B730" s="193"/>
    </row>
    <row r="731" ht="12.75">
      <c r="B731" s="193"/>
    </row>
    <row r="732" ht="12.75">
      <c r="B732" s="193"/>
    </row>
    <row r="733" ht="12.75">
      <c r="B733" s="193"/>
    </row>
    <row r="734" ht="12.75">
      <c r="B734" s="193"/>
    </row>
    <row r="735" ht="12.75">
      <c r="B735" s="193"/>
    </row>
    <row r="736" ht="12.75">
      <c r="B736" s="193"/>
    </row>
    <row r="737" ht="12.75">
      <c r="B737" s="193"/>
    </row>
    <row r="738" ht="12.75">
      <c r="B738" s="193"/>
    </row>
    <row r="739" ht="12.75">
      <c r="B739" s="193"/>
    </row>
    <row r="740" ht="12.75">
      <c r="B740" s="193"/>
    </row>
    <row r="741" ht="12.75">
      <c r="B741" s="193"/>
    </row>
    <row r="742" ht="12.75">
      <c r="B742" s="193"/>
    </row>
    <row r="743" ht="12.75">
      <c r="B743" s="193"/>
    </row>
    <row r="744" ht="12.75">
      <c r="B744" s="193"/>
    </row>
    <row r="745" ht="12.75">
      <c r="B745" s="193"/>
    </row>
    <row r="746" ht="12.75">
      <c r="B746" s="193"/>
    </row>
    <row r="747" ht="12.75">
      <c r="B747" s="193"/>
    </row>
    <row r="748" ht="12.75">
      <c r="B748" s="193"/>
    </row>
    <row r="749" ht="12.75">
      <c r="B749" s="193"/>
    </row>
    <row r="750" ht="12.75">
      <c r="B750" s="193"/>
    </row>
    <row r="751" ht="12.75">
      <c r="B751" s="193"/>
    </row>
    <row r="752" ht="12.75">
      <c r="B752" s="193"/>
    </row>
    <row r="753" ht="12.75">
      <c r="B753" s="193"/>
    </row>
    <row r="754" ht="12.75">
      <c r="B754" s="193"/>
    </row>
    <row r="755" ht="12.75">
      <c r="B755" s="193"/>
    </row>
    <row r="756" ht="12.75">
      <c r="B756" s="193"/>
    </row>
    <row r="757" ht="12.75">
      <c r="B757" s="193"/>
    </row>
    <row r="758" ht="12.75">
      <c r="B758" s="193"/>
    </row>
    <row r="759" ht="12.75">
      <c r="B759" s="193"/>
    </row>
    <row r="760" ht="12.75">
      <c r="B760" s="193"/>
    </row>
    <row r="761" ht="12.75">
      <c r="B761" s="193"/>
    </row>
    <row r="762" ht="12.75">
      <c r="B762" s="193"/>
    </row>
    <row r="763" ht="12.75">
      <c r="B763" s="193"/>
    </row>
    <row r="764" ht="12.75">
      <c r="B764" s="193"/>
    </row>
    <row r="765" ht="12.75">
      <c r="B765" s="193"/>
    </row>
    <row r="766" ht="12.75">
      <c r="B766" s="193"/>
    </row>
    <row r="767" ht="12.75">
      <c r="B767" s="193"/>
    </row>
    <row r="768" ht="12.75">
      <c r="B768" s="193"/>
    </row>
    <row r="769" ht="12.75">
      <c r="B769" s="193"/>
    </row>
    <row r="770" ht="12.75">
      <c r="B770" s="193"/>
    </row>
    <row r="771" ht="12.75">
      <c r="B771" s="193"/>
    </row>
    <row r="772" ht="12.75">
      <c r="B772" s="193"/>
    </row>
    <row r="773" ht="12.75">
      <c r="B773" s="193"/>
    </row>
    <row r="774" ht="12.75">
      <c r="B774" s="193"/>
    </row>
    <row r="775" ht="12.75">
      <c r="B775" s="193"/>
    </row>
    <row r="776" ht="12.75">
      <c r="B776" s="193"/>
    </row>
    <row r="777" ht="12.75">
      <c r="B777" s="193"/>
    </row>
    <row r="778" ht="12.75">
      <c r="B778" s="193"/>
    </row>
    <row r="779" ht="12.75">
      <c r="B779" s="193"/>
    </row>
    <row r="780" ht="12.75">
      <c r="B780" s="193"/>
    </row>
    <row r="781" ht="12.75">
      <c r="B781" s="193"/>
    </row>
    <row r="782" ht="12.75">
      <c r="B782" s="193"/>
    </row>
    <row r="783" ht="12.75">
      <c r="B783" s="193"/>
    </row>
    <row r="784" ht="12.75">
      <c r="B784" s="193"/>
    </row>
    <row r="785" ht="12.75">
      <c r="B785" s="193"/>
    </row>
    <row r="786" ht="12.75">
      <c r="B786" s="193"/>
    </row>
    <row r="787" ht="12.75">
      <c r="B787" s="193"/>
    </row>
    <row r="788" ht="12.75">
      <c r="B788" s="193"/>
    </row>
    <row r="789" ht="12.75">
      <c r="B789" s="193"/>
    </row>
    <row r="790" ht="12.75">
      <c r="B790" s="193"/>
    </row>
    <row r="791" ht="12.75">
      <c r="B791" s="193"/>
    </row>
    <row r="792" ht="12.75">
      <c r="B792" s="193"/>
    </row>
    <row r="793" ht="12.75">
      <c r="B793" s="193"/>
    </row>
    <row r="794" ht="12.75">
      <c r="B794" s="193"/>
    </row>
    <row r="795" ht="12.75">
      <c r="B795" s="193"/>
    </row>
    <row r="796" ht="12.75">
      <c r="B796" s="193"/>
    </row>
    <row r="797" ht="12.75">
      <c r="B797" s="193"/>
    </row>
    <row r="798" ht="12.75">
      <c r="B798" s="193"/>
    </row>
    <row r="799" ht="12.75">
      <c r="B799" s="193"/>
    </row>
    <row r="800" ht="12.75">
      <c r="B800" s="193"/>
    </row>
    <row r="801" ht="12.75">
      <c r="B801" s="193"/>
    </row>
    <row r="802" ht="12.75">
      <c r="B802" s="193"/>
    </row>
    <row r="803" ht="12.75">
      <c r="B803" s="193"/>
    </row>
    <row r="804" ht="12.75">
      <c r="B804" s="193"/>
    </row>
    <row r="805" ht="12.75">
      <c r="B805" s="193"/>
    </row>
    <row r="806" ht="12.75">
      <c r="B806" s="193"/>
    </row>
    <row r="807" ht="12.75">
      <c r="B807" s="193"/>
    </row>
    <row r="808" ht="12.75">
      <c r="B808" s="193"/>
    </row>
    <row r="809" ht="12.75">
      <c r="B809" s="193"/>
    </row>
    <row r="810" ht="12.75">
      <c r="B810" s="193"/>
    </row>
    <row r="811" ht="12.75">
      <c r="B811" s="193"/>
    </row>
    <row r="812" ht="12.75">
      <c r="B812" s="193"/>
    </row>
    <row r="813" ht="12.75">
      <c r="B813" s="193"/>
    </row>
    <row r="814" ht="12.75">
      <c r="B814" s="193"/>
    </row>
    <row r="815" ht="12.75">
      <c r="B815" s="193"/>
    </row>
    <row r="816" ht="12.75">
      <c r="B816" s="193"/>
    </row>
    <row r="817" ht="12.75">
      <c r="B817" s="193"/>
    </row>
    <row r="818" ht="12.75">
      <c r="B818" s="193"/>
    </row>
    <row r="819" ht="12.75">
      <c r="B819" s="193"/>
    </row>
    <row r="820" ht="12.75">
      <c r="B820" s="193"/>
    </row>
    <row r="821" ht="12.75">
      <c r="B821" s="193"/>
    </row>
    <row r="822" ht="12.75">
      <c r="B822" s="193"/>
    </row>
    <row r="823" ht="12.75">
      <c r="B823" s="193"/>
    </row>
    <row r="824" ht="12.75">
      <c r="B824" s="193"/>
    </row>
    <row r="825" ht="12.75">
      <c r="B825" s="193"/>
    </row>
    <row r="826" ht="12.75">
      <c r="B826" s="193"/>
    </row>
    <row r="827" ht="12.75">
      <c r="B827" s="193"/>
    </row>
    <row r="828" ht="12.75">
      <c r="B828" s="193"/>
    </row>
    <row r="829" ht="12.75">
      <c r="B829" s="193"/>
    </row>
    <row r="830" ht="12.75">
      <c r="B830" s="193"/>
    </row>
    <row r="831" ht="12.75">
      <c r="B831" s="193"/>
    </row>
    <row r="832" ht="12.75">
      <c r="B832" s="193"/>
    </row>
    <row r="833" ht="12.75">
      <c r="B833" s="193"/>
    </row>
    <row r="834" ht="12.75">
      <c r="B834" s="193"/>
    </row>
    <row r="835" ht="12.75">
      <c r="B835" s="193"/>
    </row>
    <row r="836" ht="12.75">
      <c r="B836" s="193"/>
    </row>
    <row r="837" ht="12.75">
      <c r="B837" s="193"/>
    </row>
    <row r="838" ht="12.75">
      <c r="B838" s="193"/>
    </row>
    <row r="839" ht="12.75">
      <c r="B839" s="193"/>
    </row>
    <row r="840" ht="12.75">
      <c r="B840" s="193"/>
    </row>
    <row r="841" ht="12.75">
      <c r="B841" s="193"/>
    </row>
    <row r="842" ht="12.75">
      <c r="B842" s="193"/>
    </row>
    <row r="843" ht="12.75">
      <c r="B843" s="193"/>
    </row>
    <row r="844" ht="12.75">
      <c r="B844" s="193"/>
    </row>
    <row r="845" ht="12.75">
      <c r="B845" s="193"/>
    </row>
    <row r="846" ht="12.75">
      <c r="B846" s="193"/>
    </row>
    <row r="847" ht="12.75">
      <c r="B847" s="193"/>
    </row>
    <row r="848" ht="12.75">
      <c r="B848" s="193"/>
    </row>
    <row r="849" ht="12.75">
      <c r="B849" s="193"/>
    </row>
    <row r="850" ht="12.75">
      <c r="B850" s="193"/>
    </row>
    <row r="851" ht="12.75">
      <c r="B851" s="193"/>
    </row>
    <row r="852" ht="12.75">
      <c r="B852" s="193"/>
    </row>
    <row r="853" ht="12.75">
      <c r="B853" s="193"/>
    </row>
    <row r="854" ht="12.75">
      <c r="B854" s="193"/>
    </row>
    <row r="855" ht="12.75">
      <c r="B855" s="193"/>
    </row>
    <row r="856" ht="12.75">
      <c r="B856" s="193"/>
    </row>
    <row r="857" ht="12.75">
      <c r="B857" s="193"/>
    </row>
    <row r="858" ht="12.75">
      <c r="B858" s="193"/>
    </row>
    <row r="859" ht="12.75">
      <c r="B859" s="193"/>
    </row>
    <row r="860" ht="12.75">
      <c r="B860" s="193"/>
    </row>
    <row r="861" ht="12.75">
      <c r="B861" s="193"/>
    </row>
    <row r="862" ht="12.75">
      <c r="B862" s="193"/>
    </row>
    <row r="863" ht="12.75">
      <c r="B863" s="193"/>
    </row>
    <row r="864" ht="12.75">
      <c r="B864" s="193"/>
    </row>
    <row r="865" ht="12.75">
      <c r="B865" s="193"/>
    </row>
    <row r="866" ht="12.75">
      <c r="B866" s="193"/>
    </row>
    <row r="867" ht="12.75">
      <c r="B867" s="193"/>
    </row>
    <row r="868" ht="12.75">
      <c r="B868" s="193"/>
    </row>
    <row r="869" ht="12.75">
      <c r="B869" s="193"/>
    </row>
    <row r="870" ht="12.75">
      <c r="B870" s="193"/>
    </row>
    <row r="871" ht="12.75">
      <c r="B871" s="193"/>
    </row>
    <row r="872" ht="12.75">
      <c r="B872" s="193"/>
    </row>
    <row r="873" ht="12.75">
      <c r="B873" s="193"/>
    </row>
    <row r="874" ht="12.75">
      <c r="B874" s="193"/>
    </row>
    <row r="875" ht="12.75">
      <c r="B875" s="193"/>
    </row>
    <row r="876" ht="12.75">
      <c r="B876" s="193"/>
    </row>
    <row r="877" ht="12.75">
      <c r="B877" s="193"/>
    </row>
    <row r="878" ht="12.75">
      <c r="B878" s="193"/>
    </row>
    <row r="879" ht="12.75">
      <c r="B879" s="193"/>
    </row>
    <row r="880" ht="12.75">
      <c r="B880" s="193"/>
    </row>
    <row r="881" ht="12.75">
      <c r="B881" s="193"/>
    </row>
    <row r="882" ht="12.75">
      <c r="B882" s="193"/>
    </row>
    <row r="883" ht="12.75">
      <c r="B883" s="193"/>
    </row>
    <row r="884" ht="12.75">
      <c r="B884" s="193"/>
    </row>
    <row r="885" ht="12.75">
      <c r="B885" s="193"/>
    </row>
    <row r="886" ht="12.75">
      <c r="B886" s="193"/>
    </row>
    <row r="887" ht="12.75">
      <c r="B887" s="193"/>
    </row>
    <row r="888" ht="12.75">
      <c r="B888" s="193"/>
    </row>
    <row r="889" ht="12.75">
      <c r="B889" s="193"/>
    </row>
    <row r="890" ht="12.75">
      <c r="B890" s="193"/>
    </row>
    <row r="891" ht="12.75">
      <c r="B891" s="193"/>
    </row>
    <row r="892" ht="12.75">
      <c r="B892" s="193"/>
    </row>
    <row r="893" ht="12.75">
      <c r="B893" s="193"/>
    </row>
    <row r="894" ht="12.75">
      <c r="B894" s="193"/>
    </row>
    <row r="895" ht="12.75">
      <c r="B895" s="193"/>
    </row>
    <row r="896" ht="12.75">
      <c r="B896" s="193"/>
    </row>
    <row r="897" ht="12.75">
      <c r="B897" s="193"/>
    </row>
    <row r="898" ht="12.75">
      <c r="B898" s="193"/>
    </row>
    <row r="899" ht="12.75">
      <c r="B899" s="193"/>
    </row>
    <row r="900" ht="12.75">
      <c r="B900" s="193"/>
    </row>
    <row r="901" ht="12.75">
      <c r="B901" s="193"/>
    </row>
    <row r="902" ht="12.75">
      <c r="B902" s="193"/>
    </row>
    <row r="903" ht="12.75">
      <c r="B903" s="193"/>
    </row>
    <row r="904" ht="12.75">
      <c r="B904" s="193"/>
    </row>
    <row r="905" ht="12.75">
      <c r="B905" s="193"/>
    </row>
    <row r="906" ht="12.75">
      <c r="B906" s="193"/>
    </row>
    <row r="907" ht="12.75">
      <c r="B907" s="193"/>
    </row>
    <row r="908" ht="12.75">
      <c r="B908" s="193"/>
    </row>
    <row r="909" ht="12.75">
      <c r="B909" s="193"/>
    </row>
    <row r="910" ht="12.75">
      <c r="B910" s="193"/>
    </row>
    <row r="911" ht="12.75">
      <c r="B911" s="193"/>
    </row>
    <row r="912" ht="12.75">
      <c r="B912" s="193"/>
    </row>
    <row r="913" ht="12.75">
      <c r="B913" s="193"/>
    </row>
    <row r="914" ht="12.75">
      <c r="B914" s="193"/>
    </row>
    <row r="915" ht="12.75">
      <c r="B915" s="193"/>
    </row>
    <row r="916" ht="12.75">
      <c r="B916" s="193"/>
    </row>
    <row r="917" ht="12.75">
      <c r="B917" s="193"/>
    </row>
    <row r="918" ht="12.75">
      <c r="B918" s="193"/>
    </row>
    <row r="919" ht="12.75">
      <c r="B919" s="193"/>
    </row>
    <row r="920" ht="12.75">
      <c r="B920" s="193"/>
    </row>
    <row r="921" ht="12.75">
      <c r="B921" s="193"/>
    </row>
    <row r="922" ht="12.75">
      <c r="B922" s="193"/>
    </row>
    <row r="923" ht="12.75">
      <c r="B923" s="193"/>
    </row>
    <row r="924" ht="12.75">
      <c r="B924" s="193"/>
    </row>
    <row r="925" ht="12.75">
      <c r="B925" s="193"/>
    </row>
    <row r="926" ht="12.75">
      <c r="B926" s="193"/>
    </row>
    <row r="927" ht="12.75">
      <c r="B927" s="193"/>
    </row>
    <row r="928" ht="12.75">
      <c r="B928" s="193"/>
    </row>
    <row r="929" ht="12.75">
      <c r="B929" s="193"/>
    </row>
    <row r="930" ht="12.75">
      <c r="B930" s="193"/>
    </row>
    <row r="931" ht="12.75">
      <c r="B931" s="193"/>
    </row>
    <row r="932" ht="12.75">
      <c r="B932" s="193"/>
    </row>
    <row r="933" ht="12.75">
      <c r="B933" s="193"/>
    </row>
    <row r="934" ht="12.75">
      <c r="B934" s="193"/>
    </row>
    <row r="935" ht="12.75">
      <c r="B935" s="193"/>
    </row>
    <row r="936" ht="12.75">
      <c r="B936" s="193"/>
    </row>
    <row r="937" ht="12.75">
      <c r="B937" s="193"/>
    </row>
    <row r="938" ht="12.75">
      <c r="B938" s="193"/>
    </row>
    <row r="939" ht="12.75">
      <c r="B939" s="193"/>
    </row>
    <row r="940" ht="12.75">
      <c r="B940" s="193"/>
    </row>
    <row r="941" ht="12.75">
      <c r="B941" s="193"/>
    </row>
    <row r="942" ht="12.75">
      <c r="B942" s="193"/>
    </row>
    <row r="943" ht="12.75">
      <c r="B943" s="193"/>
    </row>
    <row r="944" ht="12.75">
      <c r="B944" s="193"/>
    </row>
    <row r="945" ht="12.75">
      <c r="B945" s="193"/>
    </row>
    <row r="946" ht="12.75">
      <c r="B946" s="193"/>
    </row>
    <row r="947" ht="12.75">
      <c r="B947" s="193"/>
    </row>
    <row r="948" ht="12.75">
      <c r="B948" s="193"/>
    </row>
    <row r="949" ht="12.75">
      <c r="B949" s="193"/>
    </row>
    <row r="950" ht="12.75">
      <c r="B950" s="193"/>
    </row>
    <row r="951" ht="12.75">
      <c r="B951" s="193"/>
    </row>
    <row r="952" ht="12.75">
      <c r="B952" s="193"/>
    </row>
    <row r="953" ht="12.75">
      <c r="B953" s="193"/>
    </row>
    <row r="954" ht="12.75">
      <c r="B954" s="193"/>
    </row>
    <row r="955" ht="12.75">
      <c r="B955" s="193"/>
    </row>
    <row r="956" ht="12.75">
      <c r="B956" s="193"/>
    </row>
    <row r="957" ht="12.75">
      <c r="B957" s="193"/>
    </row>
    <row r="958" ht="12.75">
      <c r="B958" s="193"/>
    </row>
    <row r="959" ht="12.75">
      <c r="B959" s="193"/>
    </row>
    <row r="960" ht="12.75">
      <c r="B960" s="193"/>
    </row>
    <row r="961" ht="12.75">
      <c r="B961" s="193"/>
    </row>
    <row r="962" ht="12.75">
      <c r="B962" s="193"/>
    </row>
    <row r="963" ht="12.75">
      <c r="B963" s="193"/>
    </row>
    <row r="964" ht="12.75">
      <c r="B964" s="193"/>
    </row>
    <row r="965" ht="12.75">
      <c r="B965" s="193"/>
    </row>
    <row r="966" ht="12.75">
      <c r="B966" s="193"/>
    </row>
    <row r="967" ht="12.75">
      <c r="B967" s="193"/>
    </row>
    <row r="968" ht="12.75">
      <c r="B968" s="193"/>
    </row>
    <row r="969" ht="12.75">
      <c r="B969" s="193"/>
    </row>
    <row r="970" ht="12.75">
      <c r="B970" s="193"/>
    </row>
    <row r="971" ht="12.75">
      <c r="B971" s="193"/>
    </row>
    <row r="972" ht="12.75">
      <c r="B972" s="193"/>
    </row>
    <row r="973" ht="12.75">
      <c r="B973" s="193"/>
    </row>
    <row r="974" ht="12.75">
      <c r="B974" s="193"/>
    </row>
    <row r="975" ht="12.75">
      <c r="B975" s="193"/>
    </row>
    <row r="976" ht="12.75">
      <c r="B976" s="193"/>
    </row>
    <row r="977" ht="12.75">
      <c r="B977" s="193"/>
    </row>
    <row r="978" ht="12.75">
      <c r="B978" s="193"/>
    </row>
    <row r="979" ht="12.75">
      <c r="B979" s="193"/>
    </row>
    <row r="980" ht="12.75">
      <c r="B980" s="193"/>
    </row>
    <row r="981" ht="12.75">
      <c r="B981" s="193"/>
    </row>
    <row r="982" ht="12.75">
      <c r="B982" s="193"/>
    </row>
    <row r="983" ht="12.75">
      <c r="B983" s="193"/>
    </row>
    <row r="984" ht="12.75">
      <c r="B984" s="193"/>
    </row>
    <row r="985" ht="12.75">
      <c r="B985" s="193"/>
    </row>
    <row r="986" ht="12.75">
      <c r="B986" s="193"/>
    </row>
    <row r="987" ht="12.75">
      <c r="B987" s="193"/>
    </row>
    <row r="988" ht="12.75">
      <c r="B988" s="193"/>
    </row>
    <row r="989" ht="12.75">
      <c r="B989" s="193"/>
    </row>
    <row r="990" ht="12.75">
      <c r="B990" s="193"/>
    </row>
    <row r="991" ht="12.75">
      <c r="B991" s="193"/>
    </row>
    <row r="992" ht="12.75">
      <c r="B992" s="193"/>
    </row>
    <row r="993" ht="12.75">
      <c r="B993" s="193"/>
    </row>
    <row r="994" ht="12.75">
      <c r="B994" s="193"/>
    </row>
    <row r="995" ht="12.75">
      <c r="B995" s="193"/>
    </row>
    <row r="996" ht="12.75">
      <c r="B996" s="193"/>
    </row>
    <row r="997" ht="12.75">
      <c r="B997" s="193"/>
    </row>
    <row r="998" ht="12.75">
      <c r="B998" s="193"/>
    </row>
    <row r="999" ht="12.75">
      <c r="B999" s="193"/>
    </row>
    <row r="1000" ht="12.75">
      <c r="B1000" s="193"/>
    </row>
    <row r="1001" ht="12.75">
      <c r="B1001" s="193"/>
    </row>
    <row r="1002" ht="12.75">
      <c r="B1002" s="193"/>
    </row>
    <row r="1003" ht="12.75">
      <c r="B1003" s="193"/>
    </row>
    <row r="1004" ht="12.75">
      <c r="B1004" s="193"/>
    </row>
    <row r="1005" ht="12.75">
      <c r="B1005" s="193"/>
    </row>
    <row r="1006" ht="12.75">
      <c r="B1006" s="193"/>
    </row>
    <row r="1007" ht="12.75">
      <c r="B1007" s="193"/>
    </row>
    <row r="1008" ht="12.75">
      <c r="B1008" s="193"/>
    </row>
    <row r="1009" ht="12.75">
      <c r="B1009" s="193"/>
    </row>
    <row r="1010" ht="12.75">
      <c r="B1010" s="193"/>
    </row>
    <row r="1011" ht="12.75">
      <c r="B1011" s="193"/>
    </row>
    <row r="1012" ht="12.75">
      <c r="B1012" s="193"/>
    </row>
    <row r="1013" ht="12.75">
      <c r="B1013" s="193"/>
    </row>
    <row r="1014" ht="12.75">
      <c r="B1014" s="193"/>
    </row>
    <row r="1015" ht="12.75">
      <c r="B1015" s="193"/>
    </row>
    <row r="1016" ht="12.75">
      <c r="B1016" s="193"/>
    </row>
    <row r="1017" ht="12.75">
      <c r="B1017" s="193"/>
    </row>
    <row r="1018" ht="12.75">
      <c r="B1018" s="193"/>
    </row>
    <row r="1019" ht="12.75">
      <c r="B1019" s="193"/>
    </row>
    <row r="1020" ht="12.75">
      <c r="B1020" s="193"/>
    </row>
    <row r="1021" ht="12.75">
      <c r="B1021" s="193"/>
    </row>
    <row r="1022" ht="12.75">
      <c r="B1022" s="193"/>
    </row>
    <row r="1023" ht="12.75">
      <c r="B1023" s="193"/>
    </row>
    <row r="1024" ht="12.75">
      <c r="B1024" s="193"/>
    </row>
    <row r="1025" ht="12.75">
      <c r="B1025" s="193"/>
    </row>
    <row r="1026" ht="12.75">
      <c r="B1026" s="193"/>
    </row>
    <row r="1027" ht="12.75">
      <c r="B1027" s="193"/>
    </row>
    <row r="1028" ht="12.75">
      <c r="B1028" s="193"/>
    </row>
    <row r="1029" ht="12.75">
      <c r="B1029" s="193"/>
    </row>
    <row r="1030" ht="12.75">
      <c r="B1030" s="193"/>
    </row>
    <row r="1031" ht="12.75">
      <c r="B1031" s="193"/>
    </row>
    <row r="1032" ht="12.75">
      <c r="B1032" s="193"/>
    </row>
    <row r="1033" ht="12.75">
      <c r="B1033" s="193"/>
    </row>
    <row r="1034" ht="12.75">
      <c r="B1034" s="193"/>
    </row>
    <row r="1035" ht="12.75">
      <c r="B1035" s="193"/>
    </row>
    <row r="1036" ht="12.75">
      <c r="B1036" s="193"/>
    </row>
    <row r="1037" ht="12.75">
      <c r="B1037" s="193"/>
    </row>
    <row r="1038" ht="12.75">
      <c r="B1038" s="193"/>
    </row>
    <row r="1039" ht="12.75">
      <c r="B1039" s="193"/>
    </row>
    <row r="1040" ht="12.75">
      <c r="B1040" s="193"/>
    </row>
    <row r="1041" ht="12.75">
      <c r="B1041" s="193"/>
    </row>
    <row r="1042" ht="12.75">
      <c r="B1042" s="193"/>
    </row>
    <row r="1043" ht="12.75">
      <c r="B1043" s="193"/>
    </row>
    <row r="1044" ht="12.75">
      <c r="B1044" s="193"/>
    </row>
    <row r="1045" ht="12.75">
      <c r="B1045" s="193"/>
    </row>
    <row r="1046" ht="12.75">
      <c r="B1046" s="193"/>
    </row>
    <row r="1047" ht="12.75">
      <c r="B1047" s="193"/>
    </row>
    <row r="1048" ht="12.75">
      <c r="B1048" s="193"/>
    </row>
    <row r="1049" ht="12.75">
      <c r="B1049" s="193"/>
    </row>
    <row r="1050" ht="12.75">
      <c r="B1050" s="193"/>
    </row>
    <row r="1051" ht="12.75">
      <c r="B1051" s="193"/>
    </row>
    <row r="1052" ht="12.75">
      <c r="B1052" s="193"/>
    </row>
    <row r="1053" ht="12.75">
      <c r="B1053" s="193"/>
    </row>
    <row r="1054" ht="12.75">
      <c r="B1054" s="193"/>
    </row>
    <row r="1055" ht="12.75">
      <c r="B1055" s="193"/>
    </row>
    <row r="1056" ht="12.75">
      <c r="B1056" s="193"/>
    </row>
    <row r="1057" ht="12.75">
      <c r="B1057" s="193"/>
    </row>
    <row r="1058" ht="12.75">
      <c r="B1058" s="193"/>
    </row>
    <row r="1059" ht="12.75">
      <c r="B1059" s="193"/>
    </row>
    <row r="1060" ht="12.75">
      <c r="B1060" s="193"/>
    </row>
    <row r="1061" ht="12.75">
      <c r="B1061" s="193"/>
    </row>
    <row r="1062" ht="12.75">
      <c r="B1062" s="193"/>
    </row>
    <row r="1063" ht="12.75">
      <c r="B1063" s="193"/>
    </row>
    <row r="1064" ht="12.75">
      <c r="B1064" s="193"/>
    </row>
    <row r="1065" ht="12.75">
      <c r="B1065" s="193"/>
    </row>
    <row r="1066" ht="12.75">
      <c r="B1066" s="193"/>
    </row>
    <row r="1067" ht="12.75">
      <c r="B1067" s="193"/>
    </row>
    <row r="1068" ht="12.75">
      <c r="B1068" s="193"/>
    </row>
    <row r="1069" ht="12.75">
      <c r="B1069" s="193"/>
    </row>
    <row r="1070" ht="12.75">
      <c r="B1070" s="193"/>
    </row>
    <row r="1071" ht="12.75">
      <c r="B1071" s="193"/>
    </row>
    <row r="1072" ht="12.75">
      <c r="B1072" s="193"/>
    </row>
    <row r="1073" ht="12.75">
      <c r="B1073" s="193"/>
    </row>
    <row r="1074" ht="12.75">
      <c r="B1074" s="193"/>
    </row>
    <row r="1075" ht="12.75">
      <c r="B1075" s="193"/>
    </row>
    <row r="1076" ht="12.75">
      <c r="B1076" s="193"/>
    </row>
    <row r="1077" ht="12.75">
      <c r="B1077" s="193"/>
    </row>
    <row r="1078" ht="12.75">
      <c r="B1078" s="193"/>
    </row>
    <row r="1079" ht="12.75">
      <c r="B1079" s="193"/>
    </row>
    <row r="1080" ht="12.75">
      <c r="B1080" s="193"/>
    </row>
    <row r="1081" ht="12.75">
      <c r="B1081" s="193"/>
    </row>
    <row r="1082" ht="12.75">
      <c r="B1082" s="193"/>
    </row>
    <row r="1083" ht="12.75">
      <c r="B1083" s="193"/>
    </row>
    <row r="1084" ht="12.75">
      <c r="B1084" s="193"/>
    </row>
    <row r="1085" ht="12.75">
      <c r="B1085" s="193"/>
    </row>
    <row r="1086" ht="12.75">
      <c r="B1086" s="193"/>
    </row>
    <row r="1087" ht="12.75">
      <c r="B1087" s="193"/>
    </row>
    <row r="1088" ht="12.75">
      <c r="B1088" s="193"/>
    </row>
    <row r="1089" ht="12.75">
      <c r="B1089" s="193"/>
    </row>
    <row r="1090" ht="12.75">
      <c r="B1090" s="193"/>
    </row>
    <row r="1091" ht="12.75">
      <c r="B1091" s="193"/>
    </row>
    <row r="1092" ht="12.75">
      <c r="B1092" s="193"/>
    </row>
    <row r="1093" ht="12.75">
      <c r="B1093" s="193"/>
    </row>
    <row r="1094" ht="12.75">
      <c r="B1094" s="193"/>
    </row>
    <row r="1095" ht="12.75">
      <c r="B1095" s="193"/>
    </row>
    <row r="1096" ht="12.75">
      <c r="B1096" s="193"/>
    </row>
    <row r="1097" ht="12.75">
      <c r="B1097" s="193"/>
    </row>
    <row r="1098" ht="12.75">
      <c r="B1098" s="193"/>
    </row>
    <row r="1099" ht="12.75">
      <c r="B1099" s="193"/>
    </row>
    <row r="1100" ht="12.75">
      <c r="B1100" s="193"/>
    </row>
    <row r="1101" ht="12.75">
      <c r="B1101" s="193"/>
    </row>
    <row r="1102" ht="12.75">
      <c r="B1102" s="193"/>
    </row>
    <row r="1103" ht="12.75">
      <c r="B1103" s="193"/>
    </row>
    <row r="1104" ht="12.75">
      <c r="B1104" s="193"/>
    </row>
    <row r="1105" ht="12.75">
      <c r="B1105" s="193"/>
    </row>
    <row r="1106" ht="12.75">
      <c r="B1106" s="193"/>
    </row>
    <row r="1107" ht="12.75">
      <c r="B1107" s="193"/>
    </row>
    <row r="1108" ht="12.75">
      <c r="B1108" s="193"/>
    </row>
    <row r="1109" ht="12.75">
      <c r="B1109" s="193"/>
    </row>
    <row r="1110" ht="12.75">
      <c r="B1110" s="193"/>
    </row>
    <row r="1111" ht="12.75">
      <c r="B1111" s="193"/>
    </row>
    <row r="1112" ht="12.75">
      <c r="B1112" s="193"/>
    </row>
    <row r="1113" ht="12.75">
      <c r="B1113" s="193"/>
    </row>
    <row r="1114" ht="12.75">
      <c r="B1114" s="193"/>
    </row>
    <row r="1115" ht="12.75">
      <c r="B1115" s="193"/>
    </row>
    <row r="1116" ht="12.75">
      <c r="B1116" s="193"/>
    </row>
    <row r="1117" ht="12.75">
      <c r="B1117" s="193"/>
    </row>
    <row r="1118" ht="12.75">
      <c r="B1118" s="193"/>
    </row>
    <row r="1119" ht="12.75">
      <c r="B1119" s="193"/>
    </row>
    <row r="1120" ht="12.75">
      <c r="B1120" s="193"/>
    </row>
    <row r="1121" ht="12.75">
      <c r="B1121" s="193"/>
    </row>
    <row r="1122" ht="12.75">
      <c r="B1122" s="193"/>
    </row>
    <row r="1123" ht="12.75">
      <c r="B1123" s="193"/>
    </row>
    <row r="1124" ht="12.75">
      <c r="B1124" s="193"/>
    </row>
    <row r="1125" ht="12.75">
      <c r="B1125" s="193"/>
    </row>
    <row r="1126" ht="12.75">
      <c r="B1126" s="193"/>
    </row>
    <row r="1127" ht="12.75">
      <c r="B1127" s="193"/>
    </row>
    <row r="1128" ht="12.75">
      <c r="B1128" s="193"/>
    </row>
    <row r="1129" ht="12.75">
      <c r="B1129" s="193"/>
    </row>
    <row r="1130" ht="12.75">
      <c r="B1130" s="193"/>
    </row>
    <row r="1131" ht="12.75">
      <c r="B1131" s="193"/>
    </row>
    <row r="1132" ht="12.75">
      <c r="B1132" s="193"/>
    </row>
    <row r="1133" ht="12.75">
      <c r="B1133" s="193"/>
    </row>
    <row r="1134" ht="12.75">
      <c r="B1134" s="193"/>
    </row>
    <row r="1135" ht="12.75">
      <c r="B1135" s="193"/>
    </row>
    <row r="1136" ht="12.75">
      <c r="B1136" s="193"/>
    </row>
    <row r="1137" ht="12.75">
      <c r="B1137" s="193"/>
    </row>
  </sheetData>
  <sheetProtection/>
  <mergeCells count="1">
    <mergeCell ref="C1:O1"/>
  </mergeCells>
  <printOptions gridLines="1" horizontalCentered="1"/>
  <pageMargins left="0.2" right="0" top="0.77" bottom="0.35" header="0.375" footer="0.18"/>
  <pageSetup horizontalDpi="150" verticalDpi="150" orientation="landscape" scale="55" r:id="rId1"/>
  <headerFooter alignWithMargins="0">
    <oddHeader>&amp;CCOLSTRIP UNIT 1-4 PRODUCTION ACQUISITION VALUE
AMA CALCULATION FOR THE TWELVE MONTHS ENDED DECEMBER 31, 2008
&amp;"Courier New,Bold"
</oddHeader>
  </headerFooter>
  <colBreaks count="1" manualBreakCount="1">
    <brk id="16" min="1" max="1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U1137"/>
  <sheetViews>
    <sheetView zoomScalePageLayoutView="0" workbookViewId="0" topLeftCell="A1">
      <pane xSplit="2" ySplit="2" topLeftCell="E9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C20" sqref="C20"/>
    </sheetView>
  </sheetViews>
  <sheetFormatPr defaultColWidth="12.7109375" defaultRowHeight="12.75"/>
  <cols>
    <col min="1" max="1" width="7.8515625" style="108" customWidth="1"/>
    <col min="2" max="2" width="34.28125" style="109" customWidth="1"/>
    <col min="3" max="3" width="13.140625" style="101" customWidth="1"/>
    <col min="4" max="4" width="13.00390625" style="101" customWidth="1"/>
    <col min="5" max="5" width="12.7109375" style="101" customWidth="1"/>
    <col min="6" max="6" width="13.140625" style="101" customWidth="1"/>
    <col min="7" max="7" width="12.8515625" style="101" customWidth="1"/>
    <col min="8" max="8" width="12.28125" style="101" customWidth="1"/>
    <col min="9" max="9" width="12.57421875" style="101" customWidth="1"/>
    <col min="10" max="10" width="12.28125" style="101" customWidth="1"/>
    <col min="11" max="11" width="12.57421875" style="101" customWidth="1"/>
    <col min="12" max="12" width="12.140625" style="101" customWidth="1"/>
    <col min="13" max="13" width="11.7109375" style="101" customWidth="1"/>
    <col min="14" max="14" width="12.00390625" style="101" customWidth="1"/>
    <col min="15" max="15" width="11.8515625" style="101" customWidth="1"/>
    <col min="16" max="16" width="16.00390625" style="109" customWidth="1"/>
    <col min="17" max="17" width="9.28125" style="110" hidden="1" customWidth="1"/>
    <col min="18" max="18" width="9.28125" style="111" hidden="1" customWidth="1"/>
    <col min="19" max="19" width="14.421875" style="109" hidden="1" customWidth="1"/>
    <col min="20" max="20" width="12.7109375" style="109" customWidth="1"/>
    <col min="21" max="21" width="16.00390625" style="109" bestFit="1" customWidth="1"/>
    <col min="22" max="16384" width="12.7109375" style="109" customWidth="1"/>
  </cols>
  <sheetData>
    <row r="1" spans="3:15" ht="12.75">
      <c r="C1" s="561" t="s">
        <v>175</v>
      </c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3"/>
    </row>
    <row r="2" spans="1:21" s="85" customFormat="1" ht="38.25">
      <c r="A2" s="79" t="s">
        <v>14</v>
      </c>
      <c r="B2" s="175" t="s">
        <v>43</v>
      </c>
      <c r="C2" s="81" t="s">
        <v>198</v>
      </c>
      <c r="D2" s="81" t="s">
        <v>199</v>
      </c>
      <c r="E2" s="81" t="s">
        <v>200</v>
      </c>
      <c r="F2" s="81" t="s">
        <v>201</v>
      </c>
      <c r="G2" s="81" t="s">
        <v>218</v>
      </c>
      <c r="H2" s="81" t="s">
        <v>219</v>
      </c>
      <c r="I2" s="81" t="s">
        <v>220</v>
      </c>
      <c r="J2" s="81" t="s">
        <v>446</v>
      </c>
      <c r="K2" s="81" t="s">
        <v>447</v>
      </c>
      <c r="L2" s="81" t="s">
        <v>448</v>
      </c>
      <c r="M2" s="81" t="s">
        <v>449</v>
      </c>
      <c r="N2" s="81" t="s">
        <v>450</v>
      </c>
      <c r="O2" s="81" t="s">
        <v>451</v>
      </c>
      <c r="P2" s="82" t="s">
        <v>176</v>
      </c>
      <c r="Q2" s="82" t="s">
        <v>105</v>
      </c>
      <c r="R2" s="83" t="s">
        <v>106</v>
      </c>
      <c r="S2" s="82" t="s">
        <v>107</v>
      </c>
      <c r="T2" s="84"/>
      <c r="U2" s="84"/>
    </row>
    <row r="3" spans="1:19" s="91" customFormat="1" ht="12.75">
      <c r="A3" s="86"/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89"/>
      <c r="R3" s="90"/>
      <c r="S3" s="89"/>
    </row>
    <row r="4" spans="1:16" s="96" customFormat="1" ht="12.75">
      <c r="A4" s="176"/>
      <c r="B4" s="93" t="s">
        <v>108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6" s="96" customFormat="1" ht="12.75">
      <c r="A5" s="176" t="s">
        <v>20</v>
      </c>
      <c r="B5" s="93" t="s">
        <v>21</v>
      </c>
      <c r="C5" s="184">
        <f>'1302'!D12</f>
        <v>4646</v>
      </c>
      <c r="D5" s="184">
        <f>'1302'!E12</f>
        <v>4657</v>
      </c>
      <c r="E5" s="184">
        <f>'1302'!F12</f>
        <v>4667</v>
      </c>
      <c r="F5" s="184">
        <f>'1302'!G12</f>
        <v>4678</v>
      </c>
      <c r="G5" s="184">
        <f>'1302'!H12</f>
        <v>4689</v>
      </c>
      <c r="H5" s="184">
        <f>'1302'!I12</f>
        <v>4700</v>
      </c>
      <c r="I5" s="184">
        <f>'1302'!J12</f>
        <v>4710</v>
      </c>
      <c r="J5" s="184">
        <f>'1302'!K12</f>
        <v>4721</v>
      </c>
      <c r="K5" s="184">
        <f>'1302'!L12</f>
        <v>4732</v>
      </c>
      <c r="L5" s="184">
        <f>'1302'!M12</f>
        <v>4743</v>
      </c>
      <c r="M5" s="184">
        <f>'1302'!N12</f>
        <v>4753</v>
      </c>
      <c r="N5" s="184">
        <f>'1302'!O12</f>
        <v>4764</v>
      </c>
      <c r="O5" s="184">
        <f>'1302'!P12</f>
        <v>4775</v>
      </c>
      <c r="P5" s="184">
        <f>'1302'!Q12</f>
        <v>4710418</v>
      </c>
    </row>
    <row r="6" spans="1:20" s="96" customFormat="1" ht="12.75">
      <c r="A6" s="176" t="s">
        <v>22</v>
      </c>
      <c r="B6" s="93" t="s">
        <v>23</v>
      </c>
      <c r="C6" s="184">
        <f>'1302'!D18</f>
        <v>40114</v>
      </c>
      <c r="D6" s="184">
        <f>'1302'!E18</f>
        <v>40201</v>
      </c>
      <c r="E6" s="184">
        <f>'1302'!F18</f>
        <v>40301</v>
      </c>
      <c r="F6" s="184">
        <f>'1302'!G18</f>
        <v>40402</v>
      </c>
      <c r="G6" s="184">
        <f>'1302'!H18</f>
        <v>40496</v>
      </c>
      <c r="H6" s="184">
        <f>'1302'!I18</f>
        <v>40592</v>
      </c>
      <c r="I6" s="184">
        <f>'1302'!J18</f>
        <v>40685</v>
      </c>
      <c r="J6" s="184">
        <f>'1302'!K18</f>
        <v>40782</v>
      </c>
      <c r="K6" s="184">
        <f>'1302'!L18</f>
        <v>40879</v>
      </c>
      <c r="L6" s="184">
        <f>'1302'!M18</f>
        <v>40978</v>
      </c>
      <c r="M6" s="184">
        <f>'1302'!N18</f>
        <v>41079</v>
      </c>
      <c r="N6" s="184">
        <f>'1302'!O18</f>
        <v>41184</v>
      </c>
      <c r="O6" s="184">
        <f>'1302'!P18</f>
        <v>41295</v>
      </c>
      <c r="P6" s="184">
        <f>'1302'!Q18</f>
        <v>40690146</v>
      </c>
      <c r="T6" s="185" t="s">
        <v>167</v>
      </c>
    </row>
    <row r="7" spans="1:20" s="96" customFormat="1" ht="12.75">
      <c r="A7" s="176" t="s">
        <v>24</v>
      </c>
      <c r="B7" s="93" t="s">
        <v>25</v>
      </c>
      <c r="C7" s="184">
        <f>'1302'!D24</f>
        <v>10763</v>
      </c>
      <c r="D7" s="184">
        <f>'1302'!E24</f>
        <v>10810</v>
      </c>
      <c r="E7" s="184">
        <f>'1302'!F24</f>
        <v>10857</v>
      </c>
      <c r="F7" s="184">
        <f>'1302'!G24</f>
        <v>10904</v>
      </c>
      <c r="G7" s="184">
        <f>'1302'!H24</f>
        <v>10952</v>
      </c>
      <c r="H7" s="184">
        <f>'1302'!I24</f>
        <v>11001</v>
      </c>
      <c r="I7" s="184">
        <f>'1302'!J24</f>
        <v>11048</v>
      </c>
      <c r="J7" s="184">
        <f>'1302'!K24</f>
        <v>11097</v>
      </c>
      <c r="K7" s="184">
        <f>'1302'!L24</f>
        <v>11145</v>
      </c>
      <c r="L7" s="184">
        <f>'1302'!M24</f>
        <v>11192</v>
      </c>
      <c r="M7" s="184">
        <f>'1302'!N24</f>
        <v>11240</v>
      </c>
      <c r="N7" s="184">
        <f>'1302'!O24</f>
        <v>11288</v>
      </c>
      <c r="O7" s="184">
        <f>'1302'!P24</f>
        <v>11336</v>
      </c>
      <c r="P7" s="184">
        <f>'1302'!Q24</f>
        <v>11048685</v>
      </c>
      <c r="T7" s="185" t="s">
        <v>168</v>
      </c>
    </row>
    <row r="8" spans="1:20" s="96" customFormat="1" ht="12.75">
      <c r="A8" s="176" t="s">
        <v>26</v>
      </c>
      <c r="B8" s="93" t="s">
        <v>27</v>
      </c>
      <c r="C8" s="184">
        <f>'1302'!D30</f>
        <v>4378</v>
      </c>
      <c r="D8" s="184">
        <f>'1302'!E30</f>
        <v>4382</v>
      </c>
      <c r="E8" s="184">
        <f>'1302'!F30</f>
        <v>4387</v>
      </c>
      <c r="F8" s="184">
        <f>'1302'!G30</f>
        <v>4392</v>
      </c>
      <c r="G8" s="184">
        <f>'1302'!H30</f>
        <v>4396</v>
      </c>
      <c r="H8" s="184">
        <f>'1302'!I30</f>
        <v>4401</v>
      </c>
      <c r="I8" s="184">
        <f>'1302'!J30</f>
        <v>4405</v>
      </c>
      <c r="J8" s="184">
        <f>'1302'!K30</f>
        <v>4410</v>
      </c>
      <c r="K8" s="184">
        <f>'1302'!L30</f>
        <v>4415</v>
      </c>
      <c r="L8" s="184">
        <f>'1302'!M30</f>
        <v>4419</v>
      </c>
      <c r="M8" s="184">
        <f>'1302'!N30</f>
        <v>4424</v>
      </c>
      <c r="N8" s="184">
        <f>'1302'!O30</f>
        <v>4428</v>
      </c>
      <c r="O8" s="184">
        <f>'1302'!P30</f>
        <v>4433</v>
      </c>
      <c r="P8" s="184">
        <f>'1302'!Q30</f>
        <v>4405415</v>
      </c>
      <c r="T8" s="185" t="s">
        <v>169</v>
      </c>
    </row>
    <row r="9" spans="1:20" s="96" customFormat="1" ht="12.75">
      <c r="A9" s="176" t="s">
        <v>28</v>
      </c>
      <c r="B9" s="93" t="s">
        <v>29</v>
      </c>
      <c r="C9" s="187">
        <f>'1302'!D36</f>
        <v>240</v>
      </c>
      <c r="D9" s="187">
        <f>'1302'!E36</f>
        <v>241</v>
      </c>
      <c r="E9" s="187">
        <f>'1302'!F36</f>
        <v>243</v>
      </c>
      <c r="F9" s="187">
        <f>'1302'!G36</f>
        <v>244</v>
      </c>
      <c r="G9" s="187">
        <f>'1302'!H36</f>
        <v>246</v>
      </c>
      <c r="H9" s="187">
        <f>'1302'!I36</f>
        <v>247</v>
      </c>
      <c r="I9" s="187">
        <f>'1302'!J36</f>
        <v>249</v>
      </c>
      <c r="J9" s="187">
        <f>'1302'!K36</f>
        <v>250</v>
      </c>
      <c r="K9" s="187">
        <f>'1302'!L36</f>
        <v>252</v>
      </c>
      <c r="L9" s="187">
        <f>'1302'!M36</f>
        <v>254</v>
      </c>
      <c r="M9" s="187">
        <f>'1302'!N36</f>
        <v>255</v>
      </c>
      <c r="N9" s="187">
        <f>'1302'!O36</f>
        <v>257</v>
      </c>
      <c r="O9" s="187">
        <f>'1302'!P36</f>
        <v>258</v>
      </c>
      <c r="P9" s="187">
        <f>'1302'!Q36</f>
        <v>248899</v>
      </c>
      <c r="T9" s="185"/>
    </row>
    <row r="10" spans="1:16" s="96" customFormat="1" ht="12.75">
      <c r="A10" s="176"/>
      <c r="B10" s="97" t="s">
        <v>109</v>
      </c>
      <c r="C10" s="98">
        <f aca="true" t="shared" si="0" ref="C10:P10">SUM(C5:C9)</f>
        <v>60141</v>
      </c>
      <c r="D10" s="98">
        <f t="shared" si="0"/>
        <v>60291</v>
      </c>
      <c r="E10" s="98">
        <f t="shared" si="0"/>
        <v>60455</v>
      </c>
      <c r="F10" s="98">
        <f t="shared" si="0"/>
        <v>60620</v>
      </c>
      <c r="G10" s="98">
        <f t="shared" si="0"/>
        <v>60779</v>
      </c>
      <c r="H10" s="98">
        <f t="shared" si="0"/>
        <v>60941</v>
      </c>
      <c r="I10" s="98">
        <f t="shared" si="0"/>
        <v>61097</v>
      </c>
      <c r="J10" s="98">
        <f t="shared" si="0"/>
        <v>61260</v>
      </c>
      <c r="K10" s="98">
        <f t="shared" si="0"/>
        <v>61423</v>
      </c>
      <c r="L10" s="98">
        <f t="shared" si="0"/>
        <v>61586</v>
      </c>
      <c r="M10" s="98">
        <f t="shared" si="0"/>
        <v>61751</v>
      </c>
      <c r="N10" s="98">
        <f t="shared" si="0"/>
        <v>61921</v>
      </c>
      <c r="O10" s="98">
        <f t="shared" si="0"/>
        <v>62097</v>
      </c>
      <c r="P10" s="188">
        <f t="shared" si="0"/>
        <v>61103563</v>
      </c>
    </row>
    <row r="11" spans="1:16" s="96" customFormat="1" ht="12.75">
      <c r="A11" s="176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P11" s="95"/>
    </row>
    <row r="12" spans="1:16" s="96" customFormat="1" ht="12.75">
      <c r="A12" s="176"/>
      <c r="B12" s="93" t="s">
        <v>110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P12" s="95"/>
    </row>
    <row r="13" spans="1:19" s="96" customFormat="1" ht="12.75">
      <c r="A13" s="176" t="s">
        <v>20</v>
      </c>
      <c r="B13" s="93" t="s">
        <v>21</v>
      </c>
      <c r="C13" s="184">
        <f>'1302'!D14</f>
        <v>985</v>
      </c>
      <c r="D13" s="184">
        <f>'1302'!E14</f>
        <v>988</v>
      </c>
      <c r="E13" s="184">
        <f>'1302'!F14</f>
        <v>991</v>
      </c>
      <c r="F13" s="184">
        <f>'1302'!G14</f>
        <v>994</v>
      </c>
      <c r="G13" s="184">
        <f>'1302'!H14</f>
        <v>997</v>
      </c>
      <c r="H13" s="184">
        <f>'1302'!I14</f>
        <v>1000</v>
      </c>
      <c r="I13" s="184">
        <f>'1302'!J14</f>
        <v>1003</v>
      </c>
      <c r="J13" s="184">
        <f>'1302'!K14</f>
        <v>1006</v>
      </c>
      <c r="K13" s="184">
        <f>'1302'!L14</f>
        <v>1008</v>
      </c>
      <c r="L13" s="184">
        <f>'1302'!M14</f>
        <v>1011</v>
      </c>
      <c r="M13" s="184">
        <f>'1302'!N14</f>
        <v>1014</v>
      </c>
      <c r="N13" s="184">
        <f>'1302'!O14</f>
        <v>1017</v>
      </c>
      <c r="O13" s="184">
        <f>'1302'!P14</f>
        <v>1020</v>
      </c>
      <c r="P13" s="184">
        <f>'1302'!Q14</f>
        <v>1002662</v>
      </c>
      <c r="Q13" s="184">
        <f>'1301'!R14</f>
        <v>0</v>
      </c>
      <c r="R13" s="184">
        <f>'1301'!S14</f>
        <v>0</v>
      </c>
      <c r="S13" s="184">
        <f>'1301'!T14</f>
        <v>0</v>
      </c>
    </row>
    <row r="14" spans="1:19" s="96" customFormat="1" ht="12.75">
      <c r="A14" s="176" t="s">
        <v>22</v>
      </c>
      <c r="B14" s="93" t="s">
        <v>23</v>
      </c>
      <c r="C14" s="184">
        <f>'1302'!D20</f>
        <v>33281</v>
      </c>
      <c r="D14" s="184">
        <f>'1302'!E20</f>
        <v>33385</v>
      </c>
      <c r="E14" s="184">
        <f>'1302'!F20</f>
        <v>33479</v>
      </c>
      <c r="F14" s="184">
        <f>'1302'!G20</f>
        <v>33573</v>
      </c>
      <c r="G14" s="184">
        <f>'1302'!H20</f>
        <v>33674</v>
      </c>
      <c r="H14" s="184">
        <f>'1302'!I20</f>
        <v>33770</v>
      </c>
      <c r="I14" s="184">
        <f>'1302'!J20</f>
        <v>33865</v>
      </c>
      <c r="J14" s="184">
        <f>'1302'!K20</f>
        <v>33961</v>
      </c>
      <c r="K14" s="184">
        <f>'1302'!L20</f>
        <v>34057</v>
      </c>
      <c r="L14" s="184">
        <f>'1302'!M20</f>
        <v>34153</v>
      </c>
      <c r="M14" s="184">
        <f>'1302'!N20</f>
        <v>34248</v>
      </c>
      <c r="N14" s="184">
        <f>'1302'!O20</f>
        <v>34344</v>
      </c>
      <c r="O14" s="184">
        <f>'1302'!P20</f>
        <v>34439</v>
      </c>
      <c r="P14" s="184">
        <f>'1302'!Q20</f>
        <v>33864137</v>
      </c>
      <c r="Q14" s="184">
        <f>'1301'!R20</f>
        <v>0</v>
      </c>
      <c r="R14" s="184">
        <f>'1301'!S20</f>
        <v>0</v>
      </c>
      <c r="S14" s="184">
        <f>'1301'!T20</f>
        <v>0</v>
      </c>
    </row>
    <row r="15" spans="1:19" s="96" customFormat="1" ht="12.75">
      <c r="A15" s="176" t="s">
        <v>24</v>
      </c>
      <c r="B15" s="93" t="s">
        <v>25</v>
      </c>
      <c r="C15" s="184">
        <f>'1302'!D26</f>
        <v>10013</v>
      </c>
      <c r="D15" s="184">
        <f>'1302'!E26</f>
        <v>10064</v>
      </c>
      <c r="E15" s="184">
        <f>'1302'!F26</f>
        <v>10115</v>
      </c>
      <c r="F15" s="184">
        <f>'1302'!G26</f>
        <v>10167</v>
      </c>
      <c r="G15" s="184">
        <f>'1302'!H26</f>
        <v>10218</v>
      </c>
      <c r="H15" s="184">
        <f>'1302'!I26</f>
        <v>10270</v>
      </c>
      <c r="I15" s="184">
        <f>'1302'!J26</f>
        <v>10330</v>
      </c>
      <c r="J15" s="184">
        <f>'1302'!K26</f>
        <v>10385</v>
      </c>
      <c r="K15" s="184">
        <f>'1302'!L26</f>
        <v>10440</v>
      </c>
      <c r="L15" s="184">
        <f>'1302'!M26</f>
        <v>10494</v>
      </c>
      <c r="M15" s="184">
        <f>'1302'!N26</f>
        <v>10548</v>
      </c>
      <c r="N15" s="184">
        <f>'1302'!O26</f>
        <v>10602</v>
      </c>
      <c r="O15" s="184">
        <f>'1302'!P26</f>
        <v>10656</v>
      </c>
      <c r="P15" s="184">
        <f>'1302'!Q26</f>
        <v>10330632</v>
      </c>
      <c r="Q15" s="184">
        <f>'1301'!R26</f>
        <v>0</v>
      </c>
      <c r="R15" s="184">
        <f>'1301'!S26</f>
        <v>0</v>
      </c>
      <c r="S15" s="184">
        <f>'1301'!T26</f>
        <v>0</v>
      </c>
    </row>
    <row r="16" spans="1:19" s="96" customFormat="1" ht="12.75">
      <c r="A16" s="176" t="s">
        <v>26</v>
      </c>
      <c r="B16" s="93" t="s">
        <v>27</v>
      </c>
      <c r="C16" s="184">
        <f>'1302'!D32</f>
        <v>1248</v>
      </c>
      <c r="D16" s="184">
        <f>'1302'!E32</f>
        <v>1251</v>
      </c>
      <c r="E16" s="184">
        <f>'1302'!F32</f>
        <v>1254</v>
      </c>
      <c r="F16" s="184">
        <f>'1302'!G32</f>
        <v>1257</v>
      </c>
      <c r="G16" s="184">
        <f>'1302'!H32</f>
        <v>1261</v>
      </c>
      <c r="H16" s="184">
        <f>'1302'!I32</f>
        <v>1264</v>
      </c>
      <c r="I16" s="184">
        <f>'1302'!J32</f>
        <v>1267</v>
      </c>
      <c r="J16" s="184">
        <f>'1302'!K32</f>
        <v>1270</v>
      </c>
      <c r="K16" s="184">
        <f>'1302'!L32</f>
        <v>1274</v>
      </c>
      <c r="L16" s="184">
        <f>'1302'!M32</f>
        <v>1277</v>
      </c>
      <c r="M16" s="184">
        <f>'1302'!N32</f>
        <v>1280</v>
      </c>
      <c r="N16" s="184">
        <f>'1302'!O32</f>
        <v>1284</v>
      </c>
      <c r="O16" s="184">
        <f>'1302'!P32</f>
        <v>1287</v>
      </c>
      <c r="P16" s="184">
        <f>'1302'!Q32</f>
        <v>1267181</v>
      </c>
      <c r="Q16" s="184">
        <f>'1301'!R32</f>
        <v>0</v>
      </c>
      <c r="R16" s="184">
        <f>'1301'!S32</f>
        <v>0</v>
      </c>
      <c r="S16" s="184">
        <f>'1301'!T32</f>
        <v>0</v>
      </c>
    </row>
    <row r="17" spans="1:19" s="96" customFormat="1" ht="12.75">
      <c r="A17" s="176" t="s">
        <v>28</v>
      </c>
      <c r="B17" s="93" t="s">
        <v>29</v>
      </c>
      <c r="C17" s="187">
        <f>'1302'!D39</f>
        <v>327</v>
      </c>
      <c r="D17" s="187">
        <f>'1302'!E39</f>
        <v>329</v>
      </c>
      <c r="E17" s="187">
        <f>'1302'!F39</f>
        <v>331</v>
      </c>
      <c r="F17" s="187">
        <f>'1302'!G39</f>
        <v>333</v>
      </c>
      <c r="G17" s="187">
        <f>'1302'!H39</f>
        <v>334</v>
      </c>
      <c r="H17" s="187">
        <f>'1302'!I39</f>
        <v>336</v>
      </c>
      <c r="I17" s="187">
        <f>'1302'!J39</f>
        <v>338</v>
      </c>
      <c r="J17" s="187">
        <f>'1302'!K39</f>
        <v>340</v>
      </c>
      <c r="K17" s="187">
        <f>'1302'!L39</f>
        <v>342</v>
      </c>
      <c r="L17" s="187">
        <f>'1302'!M39</f>
        <v>344</v>
      </c>
      <c r="M17" s="187">
        <f>'1302'!N39</f>
        <v>345</v>
      </c>
      <c r="N17" s="187">
        <f>'1302'!O39</f>
        <v>347</v>
      </c>
      <c r="O17" s="187">
        <f>'1302'!P39</f>
        <v>349</v>
      </c>
      <c r="P17" s="187">
        <f>'1302'!Q39</f>
        <v>338064</v>
      </c>
      <c r="Q17" s="187">
        <f>'1301'!R39</f>
        <v>0</v>
      </c>
      <c r="R17" s="187">
        <f>'1301'!S39</f>
        <v>0</v>
      </c>
      <c r="S17" s="187">
        <f>'1301'!T39</f>
        <v>0</v>
      </c>
    </row>
    <row r="18" spans="1:21" s="96" customFormat="1" ht="12.75">
      <c r="A18" s="176"/>
      <c r="B18" s="97" t="s">
        <v>111</v>
      </c>
      <c r="C18" s="98">
        <f aca="true" t="shared" si="1" ref="C18:P18">SUM(C13:C17)</f>
        <v>45854</v>
      </c>
      <c r="D18" s="98">
        <f t="shared" si="1"/>
        <v>46017</v>
      </c>
      <c r="E18" s="98">
        <f t="shared" si="1"/>
        <v>46170</v>
      </c>
      <c r="F18" s="98">
        <f t="shared" si="1"/>
        <v>46324</v>
      </c>
      <c r="G18" s="98">
        <f t="shared" si="1"/>
        <v>46484</v>
      </c>
      <c r="H18" s="98">
        <f t="shared" si="1"/>
        <v>46640</v>
      </c>
      <c r="I18" s="98">
        <f t="shared" si="1"/>
        <v>46803</v>
      </c>
      <c r="J18" s="98">
        <f t="shared" si="1"/>
        <v>46962</v>
      </c>
      <c r="K18" s="98">
        <f t="shared" si="1"/>
        <v>47121</v>
      </c>
      <c r="L18" s="98">
        <f t="shared" si="1"/>
        <v>47279</v>
      </c>
      <c r="M18" s="98">
        <f t="shared" si="1"/>
        <v>47435</v>
      </c>
      <c r="N18" s="98">
        <f t="shared" si="1"/>
        <v>47594</v>
      </c>
      <c r="O18" s="98">
        <f t="shared" si="1"/>
        <v>47751</v>
      </c>
      <c r="P18" s="188">
        <f t="shared" si="1"/>
        <v>46802676</v>
      </c>
      <c r="U18" s="189"/>
    </row>
    <row r="19" spans="1:12" s="102" customFormat="1" ht="12.75">
      <c r="A19" s="106"/>
      <c r="B19" s="190"/>
      <c r="C19" s="101"/>
      <c r="D19" s="101"/>
      <c r="E19" s="100"/>
      <c r="F19" s="100"/>
      <c r="G19" s="100"/>
      <c r="H19" s="100"/>
      <c r="I19" s="100"/>
      <c r="J19" s="100"/>
      <c r="K19" s="100"/>
      <c r="L19" s="100"/>
    </row>
    <row r="20" spans="1:16" s="96" customFormat="1" ht="12.75">
      <c r="A20" s="176"/>
      <c r="B20" s="93" t="s">
        <v>112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P20" s="95"/>
    </row>
    <row r="21" spans="1:16" s="96" customFormat="1" ht="12.75">
      <c r="A21" s="176" t="s">
        <v>20</v>
      </c>
      <c r="B21" s="93" t="s">
        <v>21</v>
      </c>
      <c r="C21" s="184">
        <f>'1302'!D13</f>
        <v>25706</v>
      </c>
      <c r="D21" s="184">
        <f>'1302'!E13</f>
        <v>25730</v>
      </c>
      <c r="E21" s="184">
        <f>'1302'!F13</f>
        <v>25754</v>
      </c>
      <c r="F21" s="184">
        <f>'1302'!G13</f>
        <v>25778</v>
      </c>
      <c r="G21" s="184">
        <f>'1302'!H13</f>
        <v>25802</v>
      </c>
      <c r="H21" s="184">
        <f>'1302'!I13</f>
        <v>25826</v>
      </c>
      <c r="I21" s="184">
        <f>'1302'!J13</f>
        <v>25850</v>
      </c>
      <c r="J21" s="184">
        <f>'1302'!K13</f>
        <v>25874</v>
      </c>
      <c r="K21" s="184">
        <f>'1302'!L13</f>
        <v>25897</v>
      </c>
      <c r="L21" s="184">
        <f>'1302'!M13</f>
        <v>25921</v>
      </c>
      <c r="M21" s="184">
        <f>'1302'!N13</f>
        <v>25945</v>
      </c>
      <c r="N21" s="184">
        <f>'1302'!O13</f>
        <v>25969</v>
      </c>
      <c r="O21" s="184">
        <f>'1302'!P13</f>
        <v>25993</v>
      </c>
      <c r="P21" s="184">
        <f>'1302'!Q13</f>
        <v>25849541</v>
      </c>
    </row>
    <row r="22" spans="1:16" s="96" customFormat="1" ht="12.75">
      <c r="A22" s="176" t="s">
        <v>22</v>
      </c>
      <c r="B22" s="93" t="s">
        <v>23</v>
      </c>
      <c r="C22" s="184">
        <f>'1302'!D19</f>
        <v>4820</v>
      </c>
      <c r="D22" s="184">
        <f>'1302'!E19</f>
        <v>4827</v>
      </c>
      <c r="E22" s="184">
        <f>'1302'!F19</f>
        <v>4833</v>
      </c>
      <c r="F22" s="184">
        <f>'1302'!G19</f>
        <v>4840</v>
      </c>
      <c r="G22" s="184">
        <f>'1302'!H19</f>
        <v>4846</v>
      </c>
      <c r="H22" s="184">
        <f>'1302'!I19</f>
        <v>4853</v>
      </c>
      <c r="I22" s="184">
        <f>'1302'!J19</f>
        <v>4860</v>
      </c>
      <c r="J22" s="184">
        <f>'1302'!K19</f>
        <v>4866</v>
      </c>
      <c r="K22" s="184">
        <f>'1302'!L19</f>
        <v>4873</v>
      </c>
      <c r="L22" s="184">
        <f>'1302'!M19</f>
        <v>4879</v>
      </c>
      <c r="M22" s="184">
        <f>'1302'!N19</f>
        <v>4886</v>
      </c>
      <c r="N22" s="184">
        <f>'1302'!O19</f>
        <v>4892</v>
      </c>
      <c r="O22" s="184">
        <f>'1302'!P19</f>
        <v>4899</v>
      </c>
      <c r="P22" s="184">
        <f>'1302'!Q19</f>
        <v>4859524</v>
      </c>
    </row>
    <row r="23" spans="1:16" s="96" customFormat="1" ht="12.75">
      <c r="A23" s="176" t="s">
        <v>24</v>
      </c>
      <c r="B23" s="93" t="s">
        <v>25</v>
      </c>
      <c r="C23" s="184">
        <f>'1302'!D25</f>
        <v>3264</v>
      </c>
      <c r="D23" s="184">
        <f>'1302'!E25</f>
        <v>3268</v>
      </c>
      <c r="E23" s="184">
        <f>'1302'!F25</f>
        <v>3272</v>
      </c>
      <c r="F23" s="184">
        <f>'1302'!G25</f>
        <v>3276</v>
      </c>
      <c r="G23" s="184">
        <f>'1302'!H25</f>
        <v>3280</v>
      </c>
      <c r="H23" s="184">
        <f>'1302'!I25</f>
        <v>3284</v>
      </c>
      <c r="I23" s="184">
        <f>'1302'!J25</f>
        <v>3288</v>
      </c>
      <c r="J23" s="184">
        <f>'1302'!K25</f>
        <v>3291</v>
      </c>
      <c r="K23" s="184">
        <f>'1302'!L25</f>
        <v>3295</v>
      </c>
      <c r="L23" s="184">
        <f>'1302'!M25</f>
        <v>3299</v>
      </c>
      <c r="M23" s="184">
        <f>'1302'!N25</f>
        <v>3303</v>
      </c>
      <c r="N23" s="184">
        <f>'1302'!O25</f>
        <v>3307</v>
      </c>
      <c r="O23" s="184">
        <f>'1302'!P25</f>
        <v>3311</v>
      </c>
      <c r="P23" s="184">
        <f>'1302'!Q25</f>
        <v>3287547</v>
      </c>
    </row>
    <row r="24" spans="1:16" s="96" customFormat="1" ht="12.75">
      <c r="A24" s="176" t="s">
        <v>26</v>
      </c>
      <c r="B24" s="93" t="s">
        <v>27</v>
      </c>
      <c r="C24" s="184">
        <f>'1302'!D31</f>
        <v>1805</v>
      </c>
      <c r="D24" s="184">
        <f>'1302'!E31</f>
        <v>1807</v>
      </c>
      <c r="E24" s="184">
        <f>'1302'!F31</f>
        <v>1809</v>
      </c>
      <c r="F24" s="184">
        <f>'1302'!G31</f>
        <v>1811</v>
      </c>
      <c r="G24" s="184">
        <f>'1302'!H31</f>
        <v>1814</v>
      </c>
      <c r="H24" s="184">
        <f>'1302'!I31</f>
        <v>1816</v>
      </c>
      <c r="I24" s="184">
        <f>'1302'!J31</f>
        <v>1818</v>
      </c>
      <c r="J24" s="184">
        <f>'1302'!K31</f>
        <v>1820</v>
      </c>
      <c r="K24" s="184">
        <f>'1302'!L31</f>
        <v>1823</v>
      </c>
      <c r="L24" s="184">
        <f>'1302'!M31</f>
        <v>1825</v>
      </c>
      <c r="M24" s="184">
        <f>'1302'!N31</f>
        <v>1827</v>
      </c>
      <c r="N24" s="184">
        <f>'1302'!O31</f>
        <v>1829</v>
      </c>
      <c r="O24" s="184">
        <f>'1302'!P31</f>
        <v>1831</v>
      </c>
      <c r="P24" s="184">
        <f>'1302'!Q31</f>
        <v>1818121</v>
      </c>
    </row>
    <row r="25" spans="1:16" s="96" customFormat="1" ht="12.75">
      <c r="A25" s="176" t="s">
        <v>28</v>
      </c>
      <c r="B25" s="93" t="s">
        <v>29</v>
      </c>
      <c r="C25" s="184">
        <f>'1302'!D37</f>
        <v>4786</v>
      </c>
      <c r="D25" s="184">
        <f>'1302'!E37</f>
        <v>4793</v>
      </c>
      <c r="E25" s="184">
        <f>'1302'!F37</f>
        <v>4800</v>
      </c>
      <c r="F25" s="184">
        <f>'1302'!G37</f>
        <v>4808</v>
      </c>
      <c r="G25" s="184">
        <f>'1302'!H37</f>
        <v>4815</v>
      </c>
      <c r="H25" s="184">
        <f>'1302'!I37</f>
        <v>4822</v>
      </c>
      <c r="I25" s="184">
        <f>'1302'!J37</f>
        <v>4830</v>
      </c>
      <c r="J25" s="184">
        <f>'1302'!K37</f>
        <v>4837</v>
      </c>
      <c r="K25" s="184">
        <f>'1302'!L37</f>
        <v>4844</v>
      </c>
      <c r="L25" s="184">
        <f>'1302'!M37</f>
        <v>4851</v>
      </c>
      <c r="M25" s="184">
        <f>'1302'!N37</f>
        <v>4859</v>
      </c>
      <c r="N25" s="184">
        <f>'1302'!O37</f>
        <v>4866</v>
      </c>
      <c r="O25" s="184">
        <f>'1302'!P37</f>
        <v>4873</v>
      </c>
      <c r="P25" s="184">
        <f>'1302'!Q37</f>
        <v>4829577</v>
      </c>
    </row>
    <row r="26" spans="1:16" s="96" customFormat="1" ht="12.75">
      <c r="A26" s="176" t="s">
        <v>49</v>
      </c>
      <c r="B26" s="93" t="s">
        <v>96</v>
      </c>
      <c r="C26" s="191">
        <v>480</v>
      </c>
      <c r="D26" s="191">
        <v>480</v>
      </c>
      <c r="E26" s="191">
        <v>480</v>
      </c>
      <c r="F26" s="191">
        <v>480</v>
      </c>
      <c r="G26" s="191">
        <v>480</v>
      </c>
      <c r="H26" s="191">
        <v>480</v>
      </c>
      <c r="I26" s="191">
        <v>480</v>
      </c>
      <c r="J26" s="191">
        <v>480</v>
      </c>
      <c r="K26" s="191">
        <v>480</v>
      </c>
      <c r="L26" s="191">
        <v>480</v>
      </c>
      <c r="M26" s="191">
        <v>480</v>
      </c>
      <c r="N26" s="191">
        <v>480</v>
      </c>
      <c r="O26" s="191">
        <v>480</v>
      </c>
      <c r="P26" s="192">
        <v>480942.62</v>
      </c>
    </row>
    <row r="27" spans="1:16" s="96" customFormat="1" ht="12.75">
      <c r="A27" s="176"/>
      <c r="B27" s="97" t="s">
        <v>113</v>
      </c>
      <c r="C27" s="98">
        <f aca="true" t="shared" si="2" ref="C27:P27">SUM(C21:C26)</f>
        <v>40861</v>
      </c>
      <c r="D27" s="98">
        <f t="shared" si="2"/>
        <v>40905</v>
      </c>
      <c r="E27" s="98">
        <f t="shared" si="2"/>
        <v>40948</v>
      </c>
      <c r="F27" s="98">
        <f t="shared" si="2"/>
        <v>40993</v>
      </c>
      <c r="G27" s="98">
        <f t="shared" si="2"/>
        <v>41037</v>
      </c>
      <c r="H27" s="98">
        <f t="shared" si="2"/>
        <v>41081</v>
      </c>
      <c r="I27" s="98">
        <f t="shared" si="2"/>
        <v>41126</v>
      </c>
      <c r="J27" s="98">
        <f t="shared" si="2"/>
        <v>41168</v>
      </c>
      <c r="K27" s="98">
        <f t="shared" si="2"/>
        <v>41212</v>
      </c>
      <c r="L27" s="98">
        <f t="shared" si="2"/>
        <v>41255</v>
      </c>
      <c r="M27" s="98">
        <f t="shared" si="2"/>
        <v>41300</v>
      </c>
      <c r="N27" s="98">
        <f t="shared" si="2"/>
        <v>41343</v>
      </c>
      <c r="O27" s="98">
        <f t="shared" si="2"/>
        <v>41387</v>
      </c>
      <c r="P27" s="98">
        <f t="shared" si="2"/>
        <v>41125252.62</v>
      </c>
    </row>
    <row r="28" spans="1:12" s="102" customFormat="1" ht="12.75">
      <c r="A28" s="106"/>
      <c r="B28" s="190"/>
      <c r="C28" s="101"/>
      <c r="D28" s="101"/>
      <c r="E28" s="100"/>
      <c r="F28" s="100"/>
      <c r="G28" s="100"/>
      <c r="H28" s="100"/>
      <c r="I28" s="100"/>
      <c r="J28" s="100"/>
      <c r="K28" s="100"/>
      <c r="L28" s="100"/>
    </row>
    <row r="29" spans="1:16" s="96" customFormat="1" ht="12.75">
      <c r="A29" s="176"/>
      <c r="B29" s="93" t="s">
        <v>114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P29" s="95"/>
    </row>
    <row r="30" spans="1:16" s="96" customFormat="1" ht="12.75">
      <c r="A30" s="176" t="s">
        <v>20</v>
      </c>
      <c r="B30" s="93" t="s">
        <v>21</v>
      </c>
      <c r="C30" s="184">
        <f>'1302'!D15</f>
        <v>19013</v>
      </c>
      <c r="D30" s="184">
        <f>'1302'!E15</f>
        <v>19045</v>
      </c>
      <c r="E30" s="184">
        <f>'1302'!F15</f>
        <v>19077</v>
      </c>
      <c r="F30" s="184">
        <f>'1302'!G15</f>
        <v>19108</v>
      </c>
      <c r="G30" s="184">
        <f>'1302'!H15</f>
        <v>19140</v>
      </c>
      <c r="H30" s="184">
        <f>'1302'!I15</f>
        <v>19172</v>
      </c>
      <c r="I30" s="184">
        <f>'1302'!J15</f>
        <v>19203</v>
      </c>
      <c r="J30" s="184">
        <f>'1302'!K15</f>
        <v>19235</v>
      </c>
      <c r="K30" s="184">
        <f>'1302'!L15</f>
        <v>19267</v>
      </c>
      <c r="L30" s="184">
        <f>'1302'!M15</f>
        <v>19298</v>
      </c>
      <c r="M30" s="184">
        <f>'1302'!N15</f>
        <v>19330</v>
      </c>
      <c r="N30" s="184">
        <f>'1302'!O15</f>
        <v>19362</v>
      </c>
      <c r="O30" s="184">
        <f>'1302'!P15</f>
        <v>19393</v>
      </c>
      <c r="P30" s="184">
        <f>'1302'!Q15</f>
        <v>19203195</v>
      </c>
    </row>
    <row r="31" spans="1:16" s="96" customFormat="1" ht="12.75">
      <c r="A31" s="176" t="s">
        <v>22</v>
      </c>
      <c r="B31" s="93" t="s">
        <v>23</v>
      </c>
      <c r="C31" s="184">
        <f>'1302'!D21</f>
        <v>83363</v>
      </c>
      <c r="D31" s="184">
        <f>'1302'!E21</f>
        <v>83497</v>
      </c>
      <c r="E31" s="184">
        <f>'1302'!F21</f>
        <v>83650</v>
      </c>
      <c r="F31" s="184">
        <f>'1302'!G21</f>
        <v>83803</v>
      </c>
      <c r="G31" s="184">
        <f>'1302'!H21</f>
        <v>83953</v>
      </c>
      <c r="H31" s="184">
        <f>'1302'!I21</f>
        <v>84100</v>
      </c>
      <c r="I31" s="184">
        <f>'1302'!J21</f>
        <v>84252</v>
      </c>
      <c r="J31" s="184">
        <f>'1302'!K21</f>
        <v>84406</v>
      </c>
      <c r="K31" s="184">
        <f>'1302'!L21</f>
        <v>84551</v>
      </c>
      <c r="L31" s="184">
        <f>'1302'!M21</f>
        <v>84703</v>
      </c>
      <c r="M31" s="184">
        <f>'1302'!N21</f>
        <v>84856</v>
      </c>
      <c r="N31" s="184">
        <f>'1302'!O21</f>
        <v>85010</v>
      </c>
      <c r="O31" s="184">
        <f>'1302'!P21</f>
        <v>85167</v>
      </c>
      <c r="P31" s="184">
        <f>'1302'!Q21</f>
        <v>84254011</v>
      </c>
    </row>
    <row r="32" spans="1:16" s="96" customFormat="1" ht="12.75">
      <c r="A32" s="176" t="s">
        <v>24</v>
      </c>
      <c r="B32" s="93" t="s">
        <v>25</v>
      </c>
      <c r="C32" s="184">
        <f>'1302'!D27</f>
        <v>18071</v>
      </c>
      <c r="D32" s="184">
        <f>'1302'!E27</f>
        <v>18134</v>
      </c>
      <c r="E32" s="184">
        <f>'1302'!F27</f>
        <v>18196</v>
      </c>
      <c r="F32" s="184">
        <f>'1302'!G27</f>
        <v>18257</v>
      </c>
      <c r="G32" s="184">
        <f>'1302'!H27</f>
        <v>18318</v>
      </c>
      <c r="H32" s="184">
        <f>'1302'!I27</f>
        <v>18385</v>
      </c>
      <c r="I32" s="184">
        <f>'1302'!J27</f>
        <v>18447</v>
      </c>
      <c r="J32" s="184">
        <f>'1302'!K27</f>
        <v>18510</v>
      </c>
      <c r="K32" s="184">
        <f>'1302'!L27</f>
        <v>18581</v>
      </c>
      <c r="L32" s="184">
        <f>'1302'!M27</f>
        <v>18646</v>
      </c>
      <c r="M32" s="184">
        <f>'1302'!N27</f>
        <v>18711</v>
      </c>
      <c r="N32" s="184">
        <f>'1302'!O27</f>
        <v>18776</v>
      </c>
      <c r="O32" s="184">
        <f>'1302'!P27</f>
        <v>18841</v>
      </c>
      <c r="P32" s="184">
        <f>'1302'!Q27</f>
        <v>18451357</v>
      </c>
    </row>
    <row r="33" spans="1:16" s="96" customFormat="1" ht="12.75">
      <c r="A33" s="176" t="s">
        <v>26</v>
      </c>
      <c r="B33" s="93" t="s">
        <v>27</v>
      </c>
      <c r="C33" s="184">
        <f>'1302'!D33</f>
        <v>3978</v>
      </c>
      <c r="D33" s="184">
        <f>'1302'!E33</f>
        <v>3985</v>
      </c>
      <c r="E33" s="184">
        <f>'1302'!F33</f>
        <v>3992</v>
      </c>
      <c r="F33" s="184">
        <f>'1302'!G33</f>
        <v>3998</v>
      </c>
      <c r="G33" s="184">
        <f>'1302'!H33</f>
        <v>4005</v>
      </c>
      <c r="H33" s="184">
        <f>'1302'!I33</f>
        <v>4012</v>
      </c>
      <c r="I33" s="184">
        <f>'1302'!J33</f>
        <v>4019</v>
      </c>
      <c r="J33" s="184">
        <f>'1302'!K33</f>
        <v>4026</v>
      </c>
      <c r="K33" s="184">
        <f>'1302'!L33</f>
        <v>4032</v>
      </c>
      <c r="L33" s="184">
        <f>'1302'!M33</f>
        <v>4039</v>
      </c>
      <c r="M33" s="184">
        <f>'1302'!N33</f>
        <v>4046</v>
      </c>
      <c r="N33" s="184">
        <f>'1302'!O33</f>
        <v>4053</v>
      </c>
      <c r="O33" s="184">
        <f>'1302'!P33</f>
        <v>4060</v>
      </c>
      <c r="P33" s="184">
        <f>'1302'!Q33</f>
        <v>4018765</v>
      </c>
    </row>
    <row r="34" spans="1:16" s="96" customFormat="1" ht="12.75">
      <c r="A34" s="176" t="s">
        <v>28</v>
      </c>
      <c r="B34" s="93" t="s">
        <v>29</v>
      </c>
      <c r="C34" s="187">
        <f>'1302'!D40</f>
        <v>265</v>
      </c>
      <c r="D34" s="187">
        <f>'1302'!E40</f>
        <v>266</v>
      </c>
      <c r="E34" s="187">
        <f>'1302'!F40</f>
        <v>268</v>
      </c>
      <c r="F34" s="187">
        <f>'1302'!G40</f>
        <v>269</v>
      </c>
      <c r="G34" s="187">
        <f>'1302'!H40</f>
        <v>270</v>
      </c>
      <c r="H34" s="187">
        <f>'1302'!I40</f>
        <v>271</v>
      </c>
      <c r="I34" s="187">
        <f>'1302'!J40</f>
        <v>273</v>
      </c>
      <c r="J34" s="187">
        <f>'1302'!K40</f>
        <v>274</v>
      </c>
      <c r="K34" s="187">
        <f>'1302'!L40</f>
        <v>275</v>
      </c>
      <c r="L34" s="187">
        <f>'1302'!M40</f>
        <v>277</v>
      </c>
      <c r="M34" s="187">
        <f>'1302'!N40</f>
        <v>278</v>
      </c>
      <c r="N34" s="187">
        <f>'1302'!O40</f>
        <v>279</v>
      </c>
      <c r="O34" s="187">
        <f>'1302'!P40</f>
        <v>280</v>
      </c>
      <c r="P34" s="187">
        <f>'1302'!Q40</f>
        <v>272770</v>
      </c>
    </row>
    <row r="35" spans="1:16" s="96" customFormat="1" ht="12.75">
      <c r="A35" s="176"/>
      <c r="B35" s="97" t="s">
        <v>115</v>
      </c>
      <c r="C35" s="98">
        <f aca="true" t="shared" si="3" ref="C35:P35">SUM(C30:C34)</f>
        <v>124690</v>
      </c>
      <c r="D35" s="98">
        <f t="shared" si="3"/>
        <v>124927</v>
      </c>
      <c r="E35" s="98">
        <f t="shared" si="3"/>
        <v>125183</v>
      </c>
      <c r="F35" s="98">
        <f t="shared" si="3"/>
        <v>125435</v>
      </c>
      <c r="G35" s="98">
        <f t="shared" si="3"/>
        <v>125686</v>
      </c>
      <c r="H35" s="98">
        <f t="shared" si="3"/>
        <v>125940</v>
      </c>
      <c r="I35" s="98">
        <f t="shared" si="3"/>
        <v>126194</v>
      </c>
      <c r="J35" s="98">
        <f t="shared" si="3"/>
        <v>126451</v>
      </c>
      <c r="K35" s="98">
        <f t="shared" si="3"/>
        <v>126706</v>
      </c>
      <c r="L35" s="98">
        <f t="shared" si="3"/>
        <v>126963</v>
      </c>
      <c r="M35" s="98">
        <f t="shared" si="3"/>
        <v>127221</v>
      </c>
      <c r="N35" s="98">
        <f t="shared" si="3"/>
        <v>127480</v>
      </c>
      <c r="O35" s="98">
        <f t="shared" si="3"/>
        <v>127741</v>
      </c>
      <c r="P35" s="188">
        <f t="shared" si="3"/>
        <v>126200098</v>
      </c>
    </row>
    <row r="36" spans="1:12" s="102" customFormat="1" ht="12.75">
      <c r="A36" s="106"/>
      <c r="B36" s="190"/>
      <c r="C36" s="101"/>
      <c r="D36" s="101"/>
      <c r="E36" s="100"/>
      <c r="F36" s="100"/>
      <c r="G36" s="100"/>
      <c r="H36" s="100"/>
      <c r="I36" s="100"/>
      <c r="J36" s="100"/>
      <c r="K36" s="100"/>
      <c r="L36" s="100"/>
    </row>
    <row r="37" spans="1:16" s="96" customFormat="1" ht="12.75">
      <c r="A37" s="176"/>
      <c r="B37" s="93" t="s">
        <v>116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P37" s="95"/>
    </row>
    <row r="38" spans="1:16" s="96" customFormat="1" ht="12.75">
      <c r="A38" s="176" t="s">
        <v>20</v>
      </c>
      <c r="B38" s="93" t="s">
        <v>21</v>
      </c>
      <c r="C38" s="184">
        <f>'1302'!D17</f>
        <v>16850</v>
      </c>
      <c r="D38" s="184">
        <f>'1302'!E17</f>
        <v>16882</v>
      </c>
      <c r="E38" s="184">
        <f>'1302'!F17</f>
        <v>16914</v>
      </c>
      <c r="F38" s="184">
        <f>'1302'!G17</f>
        <v>16945</v>
      </c>
      <c r="G38" s="184">
        <f>'1302'!H17</f>
        <v>16977</v>
      </c>
      <c r="H38" s="184">
        <f>'1302'!I17</f>
        <v>17009</v>
      </c>
      <c r="I38" s="184">
        <f>'1302'!J17</f>
        <v>17040</v>
      </c>
      <c r="J38" s="184">
        <f>'1302'!K17</f>
        <v>17072</v>
      </c>
      <c r="K38" s="184">
        <f>'1302'!L17</f>
        <v>17104</v>
      </c>
      <c r="L38" s="184">
        <f>'1302'!M17</f>
        <v>17135</v>
      </c>
      <c r="M38" s="184">
        <f>'1302'!N17</f>
        <v>17167</v>
      </c>
      <c r="N38" s="184">
        <f>'1302'!O17</f>
        <v>17199</v>
      </c>
      <c r="O38" s="184">
        <f>'1302'!P17</f>
        <v>17230</v>
      </c>
      <c r="P38" s="184">
        <f>'1302'!Q17</f>
        <v>17040192</v>
      </c>
    </row>
    <row r="39" spans="1:16" s="96" customFormat="1" ht="12.75">
      <c r="A39" s="176" t="s">
        <v>22</v>
      </c>
      <c r="B39" s="93" t="s">
        <v>23</v>
      </c>
      <c r="C39" s="184">
        <f>'1302'!D23</f>
        <v>65738</v>
      </c>
      <c r="D39" s="184">
        <f>'1302'!E23</f>
        <v>65895</v>
      </c>
      <c r="E39" s="184">
        <f>'1302'!F23</f>
        <v>66050</v>
      </c>
      <c r="F39" s="184">
        <f>'1302'!G23</f>
        <v>66205</v>
      </c>
      <c r="G39" s="184">
        <f>'1302'!H23</f>
        <v>66362</v>
      </c>
      <c r="H39" s="184">
        <f>'1302'!I23</f>
        <v>66517</v>
      </c>
      <c r="I39" s="184">
        <f>'1302'!J23</f>
        <v>66673</v>
      </c>
      <c r="J39" s="184">
        <f>'1302'!K23</f>
        <v>66829</v>
      </c>
      <c r="K39" s="184">
        <f>'1302'!L23</f>
        <v>66985</v>
      </c>
      <c r="L39" s="184">
        <f>'1302'!M23</f>
        <v>67141</v>
      </c>
      <c r="M39" s="184">
        <f>'1302'!N23</f>
        <v>67296</v>
      </c>
      <c r="N39" s="184">
        <f>'1302'!O23</f>
        <v>67452</v>
      </c>
      <c r="O39" s="184">
        <f>'1302'!P23</f>
        <v>67608</v>
      </c>
      <c r="P39" s="184">
        <f>'1302'!Q23</f>
        <v>66673143</v>
      </c>
    </row>
    <row r="40" spans="1:16" s="96" customFormat="1" ht="12.75">
      <c r="A40" s="176" t="s">
        <v>24</v>
      </c>
      <c r="B40" s="93" t="s">
        <v>25</v>
      </c>
      <c r="C40" s="184">
        <f>'1302'!D29</f>
        <v>17433</v>
      </c>
      <c r="D40" s="184">
        <f>'1302'!E29</f>
        <v>17510</v>
      </c>
      <c r="E40" s="184">
        <f>'1302'!F29</f>
        <v>17574</v>
      </c>
      <c r="F40" s="184">
        <f>'1302'!G29</f>
        <v>17638</v>
      </c>
      <c r="G40" s="184">
        <f>'1302'!H29</f>
        <v>17704</v>
      </c>
      <c r="H40" s="184">
        <f>'1302'!I29</f>
        <v>17768</v>
      </c>
      <c r="I40" s="184">
        <f>'1302'!J29</f>
        <v>17833</v>
      </c>
      <c r="J40" s="184">
        <f>'1302'!K29</f>
        <v>17897</v>
      </c>
      <c r="K40" s="184">
        <f>'1302'!L29</f>
        <v>17962</v>
      </c>
      <c r="L40" s="184">
        <f>'1302'!M29</f>
        <v>18026</v>
      </c>
      <c r="M40" s="184">
        <f>'1302'!N29</f>
        <v>18091</v>
      </c>
      <c r="N40" s="184">
        <f>'1302'!O29</f>
        <v>18155</v>
      </c>
      <c r="O40" s="184">
        <f>'1302'!P29</f>
        <v>18219</v>
      </c>
      <c r="P40" s="184">
        <f>'1302'!Q29</f>
        <v>17832098</v>
      </c>
    </row>
    <row r="41" spans="1:16" s="96" customFormat="1" ht="12.75">
      <c r="A41" s="176" t="s">
        <v>26</v>
      </c>
      <c r="B41" s="93" t="s">
        <v>27</v>
      </c>
      <c r="C41" s="184">
        <f>'1302'!D35</f>
        <v>3285</v>
      </c>
      <c r="D41" s="184">
        <f>'1302'!E35</f>
        <v>3291</v>
      </c>
      <c r="E41" s="184">
        <f>'1302'!F35</f>
        <v>3298</v>
      </c>
      <c r="F41" s="184">
        <f>'1302'!G35</f>
        <v>3304</v>
      </c>
      <c r="G41" s="184">
        <f>'1302'!H35</f>
        <v>3311</v>
      </c>
      <c r="H41" s="184">
        <f>'1302'!I35</f>
        <v>3318</v>
      </c>
      <c r="I41" s="184">
        <f>'1302'!J35</f>
        <v>3324</v>
      </c>
      <c r="J41" s="184">
        <f>'1302'!K35</f>
        <v>3331</v>
      </c>
      <c r="K41" s="184">
        <f>'1302'!L35</f>
        <v>3337</v>
      </c>
      <c r="L41" s="184">
        <f>'1302'!M35</f>
        <v>3344</v>
      </c>
      <c r="M41" s="184">
        <f>'1302'!N35</f>
        <v>3351</v>
      </c>
      <c r="N41" s="184">
        <f>'1302'!O35</f>
        <v>3357</v>
      </c>
      <c r="O41" s="184">
        <f>'1302'!P35</f>
        <v>3364</v>
      </c>
      <c r="P41" s="184">
        <f>'1302'!Q35</f>
        <v>3324241</v>
      </c>
    </row>
    <row r="42" spans="1:16" s="96" customFormat="1" ht="12.75">
      <c r="A42" s="176" t="s">
        <v>28</v>
      </c>
      <c r="B42" s="93" t="s">
        <v>29</v>
      </c>
      <c r="C42" s="187">
        <f>'1302'!D42</f>
        <v>301</v>
      </c>
      <c r="D42" s="187">
        <f>'1302'!E42</f>
        <v>302</v>
      </c>
      <c r="E42" s="187">
        <f>'1302'!F42</f>
        <v>303</v>
      </c>
      <c r="F42" s="187">
        <f>'1302'!G42</f>
        <v>305</v>
      </c>
      <c r="G42" s="187">
        <f>'1302'!H42</f>
        <v>306</v>
      </c>
      <c r="H42" s="187">
        <f>'1302'!I42</f>
        <v>308</v>
      </c>
      <c r="I42" s="187">
        <f>'1302'!J42</f>
        <v>309</v>
      </c>
      <c r="J42" s="187">
        <f>'1302'!K42</f>
        <v>311</v>
      </c>
      <c r="K42" s="187">
        <f>'1302'!L42</f>
        <v>312</v>
      </c>
      <c r="L42" s="187">
        <f>'1302'!M42</f>
        <v>314</v>
      </c>
      <c r="M42" s="187">
        <f>'1302'!N42</f>
        <v>315</v>
      </c>
      <c r="N42" s="187">
        <f>'1302'!O42</f>
        <v>316</v>
      </c>
      <c r="O42" s="187">
        <f>'1302'!P42</f>
        <v>318</v>
      </c>
      <c r="P42" s="187">
        <f>'1302'!Q42</f>
        <v>309205</v>
      </c>
    </row>
    <row r="43" spans="1:16" s="96" customFormat="1" ht="12.75">
      <c r="A43" s="176"/>
      <c r="B43" s="97" t="s">
        <v>117</v>
      </c>
      <c r="C43" s="98">
        <f aca="true" t="shared" si="4" ref="C43:P43">SUM(C38:C42)</f>
        <v>103607</v>
      </c>
      <c r="D43" s="98">
        <f t="shared" si="4"/>
        <v>103880</v>
      </c>
      <c r="E43" s="98">
        <f t="shared" si="4"/>
        <v>104139</v>
      </c>
      <c r="F43" s="98">
        <f t="shared" si="4"/>
        <v>104397</v>
      </c>
      <c r="G43" s="98">
        <f t="shared" si="4"/>
        <v>104660</v>
      </c>
      <c r="H43" s="98">
        <f t="shared" si="4"/>
        <v>104920</v>
      </c>
      <c r="I43" s="98">
        <f t="shared" si="4"/>
        <v>105179</v>
      </c>
      <c r="J43" s="98">
        <f t="shared" si="4"/>
        <v>105440</v>
      </c>
      <c r="K43" s="98">
        <f t="shared" si="4"/>
        <v>105700</v>
      </c>
      <c r="L43" s="98">
        <f t="shared" si="4"/>
        <v>105960</v>
      </c>
      <c r="M43" s="98">
        <f t="shared" si="4"/>
        <v>106220</v>
      </c>
      <c r="N43" s="98">
        <f t="shared" si="4"/>
        <v>106479</v>
      </c>
      <c r="O43" s="98">
        <f t="shared" si="4"/>
        <v>106739</v>
      </c>
      <c r="P43" s="188">
        <f t="shared" si="4"/>
        <v>105178879</v>
      </c>
    </row>
    <row r="44" spans="1:12" s="102" customFormat="1" ht="12.75">
      <c r="A44" s="106"/>
      <c r="B44" s="190"/>
      <c r="C44" s="101"/>
      <c r="D44" s="101"/>
      <c r="E44" s="100"/>
      <c r="F44" s="100"/>
      <c r="G44" s="100"/>
      <c r="H44" s="100"/>
      <c r="I44" s="100"/>
      <c r="J44" s="100"/>
      <c r="K44" s="100"/>
      <c r="L44" s="100"/>
    </row>
    <row r="45" spans="1:16" s="96" customFormat="1" ht="12.75">
      <c r="A45" s="176"/>
      <c r="B45" s="93" t="s">
        <v>118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P45" s="95"/>
    </row>
    <row r="46" spans="1:16" s="96" customFormat="1" ht="12.75">
      <c r="A46" s="176" t="s">
        <v>20</v>
      </c>
      <c r="B46" s="93" t="s">
        <v>21</v>
      </c>
      <c r="C46" s="184">
        <f>'1302'!D16</f>
        <v>47294</v>
      </c>
      <c r="D46" s="184">
        <f>'1302'!E16</f>
        <v>47365</v>
      </c>
      <c r="E46" s="184">
        <f>'1302'!F16</f>
        <v>47437</v>
      </c>
      <c r="F46" s="184">
        <f>'1302'!G16</f>
        <v>47509</v>
      </c>
      <c r="G46" s="184">
        <f>'1302'!H16</f>
        <v>47581</v>
      </c>
      <c r="H46" s="184">
        <f>'1302'!I16</f>
        <v>47653</v>
      </c>
      <c r="I46" s="184">
        <f>'1302'!J16</f>
        <v>47725</v>
      </c>
      <c r="J46" s="184">
        <f>'1302'!K16</f>
        <v>47796</v>
      </c>
      <c r="K46" s="184">
        <f>'1302'!L16</f>
        <v>47868</v>
      </c>
      <c r="L46" s="184">
        <f>'1302'!M16</f>
        <v>47940</v>
      </c>
      <c r="M46" s="184">
        <f>'1302'!N16</f>
        <v>48012</v>
      </c>
      <c r="N46" s="184">
        <f>'1302'!O16</f>
        <v>48083</v>
      </c>
      <c r="O46" s="184">
        <f>'1302'!P16</f>
        <v>48155</v>
      </c>
      <c r="P46" s="184">
        <f>'1302'!Q16</f>
        <v>47724478</v>
      </c>
    </row>
    <row r="47" spans="1:16" s="96" customFormat="1" ht="12.75">
      <c r="A47" s="176" t="s">
        <v>22</v>
      </c>
      <c r="B47" s="93" t="s">
        <v>23</v>
      </c>
      <c r="C47" s="184">
        <f>'1302'!D22</f>
        <v>10192</v>
      </c>
      <c r="D47" s="184">
        <f>'1302'!E22</f>
        <v>10213</v>
      </c>
      <c r="E47" s="184">
        <f>'1302'!F22</f>
        <v>10234</v>
      </c>
      <c r="F47" s="184">
        <f>'1302'!G22</f>
        <v>10256</v>
      </c>
      <c r="G47" s="184">
        <f>'1302'!H22</f>
        <v>10277</v>
      </c>
      <c r="H47" s="184">
        <f>'1302'!I22</f>
        <v>10298</v>
      </c>
      <c r="I47" s="184">
        <f>'1302'!J22</f>
        <v>10319</v>
      </c>
      <c r="J47" s="184">
        <f>'1302'!K22</f>
        <v>10340</v>
      </c>
      <c r="K47" s="184">
        <f>'1302'!L22</f>
        <v>10361</v>
      </c>
      <c r="L47" s="184">
        <f>'1302'!M22</f>
        <v>10382</v>
      </c>
      <c r="M47" s="184">
        <f>'1302'!N22</f>
        <v>10403</v>
      </c>
      <c r="N47" s="184">
        <f>'1302'!O22</f>
        <v>10424</v>
      </c>
      <c r="O47" s="184">
        <f>'1302'!P22</f>
        <v>10445</v>
      </c>
      <c r="P47" s="184">
        <f>'1302'!Q22</f>
        <v>10318676</v>
      </c>
    </row>
    <row r="48" spans="1:16" s="96" customFormat="1" ht="12.75">
      <c r="A48" s="176" t="s">
        <v>24</v>
      </c>
      <c r="B48" s="93" t="s">
        <v>25</v>
      </c>
      <c r="C48" s="184">
        <f>'1302'!D28</f>
        <v>-108</v>
      </c>
      <c r="D48" s="184">
        <f>'1302'!E28</f>
        <v>-108</v>
      </c>
      <c r="E48" s="94">
        <f>'1302'!F28</f>
        <v>-108</v>
      </c>
      <c r="F48" s="94">
        <f>'1302'!G28</f>
        <v>-108</v>
      </c>
      <c r="G48" s="184">
        <f>'1302'!H28</f>
        <v>-107</v>
      </c>
      <c r="H48" s="184">
        <f>'1302'!I28</f>
        <v>-107</v>
      </c>
      <c r="I48" s="184">
        <f>'1302'!J28</f>
        <v>-107</v>
      </c>
      <c r="J48" s="184">
        <f>'1302'!K28</f>
        <v>-107</v>
      </c>
      <c r="K48" s="184">
        <f>'1302'!L28</f>
        <v>-106</v>
      </c>
      <c r="L48" s="184">
        <f>'1302'!M28</f>
        <v>-106</v>
      </c>
      <c r="M48" s="184">
        <f>'1302'!N28</f>
        <v>-106</v>
      </c>
      <c r="N48" s="184">
        <f>'1302'!O28</f>
        <v>-106</v>
      </c>
      <c r="O48" s="184">
        <f>'1302'!P28</f>
        <v>-105</v>
      </c>
      <c r="P48" s="184">
        <f>'1302'!Q28</f>
        <v>-106861</v>
      </c>
    </row>
    <row r="49" spans="1:16" s="96" customFormat="1" ht="12.75">
      <c r="A49" s="176" t="s">
        <v>26</v>
      </c>
      <c r="B49" s="93" t="s">
        <v>27</v>
      </c>
      <c r="C49" s="184">
        <f>'1302'!D34</f>
        <v>4733</v>
      </c>
      <c r="D49" s="184">
        <f>'1302'!E34</f>
        <v>4741</v>
      </c>
      <c r="E49" s="94">
        <f>'1302'!F34</f>
        <v>4750</v>
      </c>
      <c r="F49" s="94">
        <f>'1302'!G34</f>
        <v>4758</v>
      </c>
      <c r="G49" s="184">
        <f>'1302'!H34</f>
        <v>4766</v>
      </c>
      <c r="H49" s="184">
        <f>'1302'!I34</f>
        <v>4774</v>
      </c>
      <c r="I49" s="184">
        <f>'1302'!J34</f>
        <v>4782</v>
      </c>
      <c r="J49" s="184">
        <f>'1302'!K34</f>
        <v>4790</v>
      </c>
      <c r="K49" s="184">
        <f>'1302'!L34</f>
        <v>4799</v>
      </c>
      <c r="L49" s="184">
        <f>'1302'!M34</f>
        <v>4807</v>
      </c>
      <c r="M49" s="184">
        <f>'1302'!N34</f>
        <v>4815</v>
      </c>
      <c r="N49" s="184">
        <f>'1302'!O34</f>
        <v>4823</v>
      </c>
      <c r="O49" s="184">
        <f>'1302'!P34</f>
        <v>4831</v>
      </c>
      <c r="P49" s="184">
        <f>'1302'!Q34</f>
        <v>4782271</v>
      </c>
    </row>
    <row r="50" spans="1:16" s="96" customFormat="1" ht="12.75">
      <c r="A50" s="176" t="s">
        <v>28</v>
      </c>
      <c r="B50" s="93" t="s">
        <v>29</v>
      </c>
      <c r="C50" s="184">
        <f>'1302'!D41</f>
        <v>2479</v>
      </c>
      <c r="D50" s="184">
        <f>'1302'!E41</f>
        <v>2485</v>
      </c>
      <c r="E50" s="184">
        <f>'1302'!F41</f>
        <v>2492</v>
      </c>
      <c r="F50" s="184">
        <f>'1302'!G41</f>
        <v>2498</v>
      </c>
      <c r="G50" s="184">
        <f>'1302'!H41</f>
        <v>2504</v>
      </c>
      <c r="H50" s="184">
        <f>'1302'!I41</f>
        <v>2510</v>
      </c>
      <c r="I50" s="184">
        <f>'1302'!J41</f>
        <v>2516</v>
      </c>
      <c r="J50" s="184">
        <f>'1302'!K41</f>
        <v>2522</v>
      </c>
      <c r="K50" s="184">
        <f>'1302'!L41</f>
        <v>2528</v>
      </c>
      <c r="L50" s="184">
        <f>'1302'!M41</f>
        <v>2534</v>
      </c>
      <c r="M50" s="184">
        <f>'1302'!N41</f>
        <v>2540</v>
      </c>
      <c r="N50" s="184">
        <f>'1302'!O41</f>
        <v>2547</v>
      </c>
      <c r="O50" s="184">
        <f>'1302'!P41</f>
        <v>2553</v>
      </c>
      <c r="P50" s="184">
        <f>'1302'!Q41</f>
        <v>2515969</v>
      </c>
    </row>
    <row r="51" spans="1:16" s="96" customFormat="1" ht="12.75">
      <c r="A51" s="176" t="s">
        <v>49</v>
      </c>
      <c r="B51" s="93" t="s">
        <v>96</v>
      </c>
      <c r="C51" s="186">
        <v>237</v>
      </c>
      <c r="D51" s="186">
        <v>237</v>
      </c>
      <c r="E51" s="186">
        <v>237</v>
      </c>
      <c r="F51" s="186">
        <v>237</v>
      </c>
      <c r="G51" s="186">
        <v>237</v>
      </c>
      <c r="H51" s="186">
        <v>237</v>
      </c>
      <c r="I51" s="186">
        <v>237</v>
      </c>
      <c r="J51" s="186">
        <v>237</v>
      </c>
      <c r="K51" s="186">
        <v>237</v>
      </c>
      <c r="L51" s="186">
        <v>237</v>
      </c>
      <c r="M51" s="186">
        <v>237</v>
      </c>
      <c r="N51" s="186">
        <v>237</v>
      </c>
      <c r="O51" s="186">
        <v>237</v>
      </c>
      <c r="P51" s="186">
        <v>236566.03</v>
      </c>
    </row>
    <row r="52" spans="1:16" s="96" customFormat="1" ht="12.75">
      <c r="A52" s="176"/>
      <c r="B52" s="97" t="s">
        <v>119</v>
      </c>
      <c r="C52" s="98">
        <f aca="true" t="shared" si="5" ref="C52:P52">SUM(C46:C51)</f>
        <v>64827</v>
      </c>
      <c r="D52" s="98">
        <f t="shared" si="5"/>
        <v>64933</v>
      </c>
      <c r="E52" s="98">
        <f t="shared" si="5"/>
        <v>65042</v>
      </c>
      <c r="F52" s="98">
        <f t="shared" si="5"/>
        <v>65150</v>
      </c>
      <c r="G52" s="98">
        <f t="shared" si="5"/>
        <v>65258</v>
      </c>
      <c r="H52" s="98">
        <f t="shared" si="5"/>
        <v>65365</v>
      </c>
      <c r="I52" s="98">
        <f t="shared" si="5"/>
        <v>65472</v>
      </c>
      <c r="J52" s="98">
        <f t="shared" si="5"/>
        <v>65578</v>
      </c>
      <c r="K52" s="98">
        <f t="shared" si="5"/>
        <v>65687</v>
      </c>
      <c r="L52" s="98">
        <f t="shared" si="5"/>
        <v>65794</v>
      </c>
      <c r="M52" s="98">
        <f t="shared" si="5"/>
        <v>65901</v>
      </c>
      <c r="N52" s="98">
        <f t="shared" si="5"/>
        <v>66008</v>
      </c>
      <c r="O52" s="98">
        <f t="shared" si="5"/>
        <v>66116</v>
      </c>
      <c r="P52" s="98">
        <f t="shared" si="5"/>
        <v>65471099.03</v>
      </c>
    </row>
    <row r="53" spans="1:12" s="102" customFormat="1" ht="12.75">
      <c r="A53" s="106"/>
      <c r="B53" s="190"/>
      <c r="C53" s="101"/>
      <c r="D53" s="101"/>
      <c r="E53" s="100"/>
      <c r="F53" s="100"/>
      <c r="G53" s="100"/>
      <c r="H53" s="100"/>
      <c r="I53" s="100"/>
      <c r="J53" s="100"/>
      <c r="K53" s="100"/>
      <c r="L53" s="100"/>
    </row>
    <row r="54" spans="1:16" s="96" customFormat="1" ht="12.75">
      <c r="A54" s="176"/>
      <c r="B54" s="93" t="s">
        <v>120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P54" s="95"/>
    </row>
    <row r="55" spans="1:16" s="96" customFormat="1" ht="12.75">
      <c r="A55" s="176" t="s">
        <v>28</v>
      </c>
      <c r="B55" s="93" t="s">
        <v>29</v>
      </c>
      <c r="C55" s="187">
        <f>'1302'!D38</f>
        <v>172</v>
      </c>
      <c r="D55" s="187">
        <f>'1302'!E38</f>
        <v>172</v>
      </c>
      <c r="E55" s="187">
        <f>'1302'!F38</f>
        <v>172</v>
      </c>
      <c r="F55" s="187">
        <f>'1302'!G38</f>
        <v>172</v>
      </c>
      <c r="G55" s="187">
        <f>'1302'!H38</f>
        <v>173</v>
      </c>
      <c r="H55" s="187">
        <f>'1302'!I38</f>
        <v>173</v>
      </c>
      <c r="I55" s="187">
        <f>'1302'!J38</f>
        <v>173</v>
      </c>
      <c r="J55" s="187">
        <f>'1302'!K38</f>
        <v>174</v>
      </c>
      <c r="K55" s="187">
        <f>'1302'!L38</f>
        <v>174</v>
      </c>
      <c r="L55" s="187">
        <f>'1302'!M38</f>
        <v>174</v>
      </c>
      <c r="M55" s="187">
        <f>'1302'!N38</f>
        <v>174</v>
      </c>
      <c r="N55" s="187">
        <f>'1302'!O38</f>
        <v>175</v>
      </c>
      <c r="O55" s="187">
        <f>'1302'!P38</f>
        <v>175</v>
      </c>
      <c r="P55" s="187">
        <f>'1302'!Q38</f>
        <v>173333</v>
      </c>
    </row>
    <row r="56" spans="1:16" s="96" customFormat="1" ht="12.75">
      <c r="A56" s="176"/>
      <c r="B56" s="97" t="s">
        <v>121</v>
      </c>
      <c r="C56" s="98">
        <f aca="true" t="shared" si="6" ref="C56:P56">SUM(C55:C55)</f>
        <v>172</v>
      </c>
      <c r="D56" s="98">
        <f t="shared" si="6"/>
        <v>172</v>
      </c>
      <c r="E56" s="98">
        <f t="shared" si="6"/>
        <v>172</v>
      </c>
      <c r="F56" s="98">
        <f t="shared" si="6"/>
        <v>172</v>
      </c>
      <c r="G56" s="98">
        <f t="shared" si="6"/>
        <v>173</v>
      </c>
      <c r="H56" s="98">
        <f t="shared" si="6"/>
        <v>173</v>
      </c>
      <c r="I56" s="98">
        <f t="shared" si="6"/>
        <v>173</v>
      </c>
      <c r="J56" s="98">
        <f t="shared" si="6"/>
        <v>174</v>
      </c>
      <c r="K56" s="98">
        <f t="shared" si="6"/>
        <v>174</v>
      </c>
      <c r="L56" s="98">
        <f t="shared" si="6"/>
        <v>174</v>
      </c>
      <c r="M56" s="98">
        <f t="shared" si="6"/>
        <v>174</v>
      </c>
      <c r="N56" s="98">
        <f t="shared" si="6"/>
        <v>175</v>
      </c>
      <c r="O56" s="98">
        <f t="shared" si="6"/>
        <v>175</v>
      </c>
      <c r="P56" s="188">
        <f t="shared" si="6"/>
        <v>173333</v>
      </c>
    </row>
    <row r="57" spans="1:12" s="102" customFormat="1" ht="12.75">
      <c r="A57" s="106"/>
      <c r="B57" s="190"/>
      <c r="C57" s="101"/>
      <c r="D57" s="101"/>
      <c r="E57" s="100"/>
      <c r="F57" s="100"/>
      <c r="G57" s="100"/>
      <c r="H57" s="100"/>
      <c r="I57" s="100"/>
      <c r="J57" s="100"/>
      <c r="K57" s="100"/>
      <c r="L57" s="100"/>
    </row>
    <row r="58" spans="1:16" s="105" customFormat="1" ht="12.75">
      <c r="A58" s="177"/>
      <c r="B58" s="103" t="s">
        <v>122</v>
      </c>
      <c r="C58" s="104">
        <f aca="true" t="shared" si="7" ref="C58:P58">+C56+C52+C43+C35+C27+C18+C10</f>
        <v>440152</v>
      </c>
      <c r="D58" s="104">
        <f t="shared" si="7"/>
        <v>441125</v>
      </c>
      <c r="E58" s="104">
        <f t="shared" si="7"/>
        <v>442109</v>
      </c>
      <c r="F58" s="104">
        <f t="shared" si="7"/>
        <v>443091</v>
      </c>
      <c r="G58" s="104">
        <f t="shared" si="7"/>
        <v>444077</v>
      </c>
      <c r="H58" s="104">
        <f t="shared" si="7"/>
        <v>445060</v>
      </c>
      <c r="I58" s="104">
        <f t="shared" si="7"/>
        <v>446044</v>
      </c>
      <c r="J58" s="104">
        <f t="shared" si="7"/>
        <v>447033</v>
      </c>
      <c r="K58" s="104">
        <f t="shared" si="7"/>
        <v>448023</v>
      </c>
      <c r="L58" s="104">
        <f t="shared" si="7"/>
        <v>449011</v>
      </c>
      <c r="M58" s="104">
        <f t="shared" si="7"/>
        <v>450002</v>
      </c>
      <c r="N58" s="104">
        <f t="shared" si="7"/>
        <v>451000</v>
      </c>
      <c r="O58" s="104">
        <f t="shared" si="7"/>
        <v>452006</v>
      </c>
      <c r="P58" s="104">
        <f t="shared" si="7"/>
        <v>446054900.65</v>
      </c>
    </row>
    <row r="59" spans="1:15" s="102" customFormat="1" ht="12.75">
      <c r="A59" s="99"/>
      <c r="B59" s="103"/>
      <c r="C59" s="101"/>
      <c r="D59" s="101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1:16" s="102" customFormat="1" ht="12.75">
      <c r="A60" s="99"/>
      <c r="B60" s="193"/>
      <c r="C60" s="100">
        <f aca="true" t="shared" si="8" ref="C60:P60">+C58-C51-C26</f>
        <v>439435</v>
      </c>
      <c r="D60" s="100">
        <f t="shared" si="8"/>
        <v>440408</v>
      </c>
      <c r="E60" s="100">
        <f t="shared" si="8"/>
        <v>441392</v>
      </c>
      <c r="F60" s="100">
        <f t="shared" si="8"/>
        <v>442374</v>
      </c>
      <c r="G60" s="100">
        <f t="shared" si="8"/>
        <v>443360</v>
      </c>
      <c r="H60" s="100">
        <f t="shared" si="8"/>
        <v>444343</v>
      </c>
      <c r="I60" s="100">
        <f t="shared" si="8"/>
        <v>445327</v>
      </c>
      <c r="J60" s="100">
        <f t="shared" si="8"/>
        <v>446316</v>
      </c>
      <c r="K60" s="100">
        <f t="shared" si="8"/>
        <v>447306</v>
      </c>
      <c r="L60" s="100">
        <f t="shared" si="8"/>
        <v>448294</v>
      </c>
      <c r="M60" s="100">
        <f t="shared" si="8"/>
        <v>449285</v>
      </c>
      <c r="N60" s="100">
        <f t="shared" si="8"/>
        <v>450283</v>
      </c>
      <c r="O60" s="100">
        <f t="shared" si="8"/>
        <v>451289</v>
      </c>
      <c r="P60" s="100">
        <f t="shared" si="8"/>
        <v>445337392</v>
      </c>
    </row>
    <row r="61" spans="1:18" s="102" customFormat="1" ht="12.75">
      <c r="A61" s="99"/>
      <c r="B61" s="193"/>
      <c r="C61" s="100"/>
      <c r="D61" s="100"/>
      <c r="E61" s="101"/>
      <c r="F61" s="101"/>
      <c r="G61" s="101"/>
      <c r="H61" s="100"/>
      <c r="I61" s="100"/>
      <c r="J61" s="100"/>
      <c r="K61" s="100"/>
      <c r="L61" s="100"/>
      <c r="M61" s="100"/>
      <c r="N61" s="100"/>
      <c r="O61" s="100"/>
      <c r="Q61" s="106"/>
      <c r="R61" s="107"/>
    </row>
    <row r="62" spans="1:18" s="102" customFormat="1" ht="12.75">
      <c r="A62" s="99"/>
      <c r="B62" s="193"/>
      <c r="C62" s="100"/>
      <c r="D62" s="100"/>
      <c r="E62" s="101"/>
      <c r="F62" s="101"/>
      <c r="G62" s="101"/>
      <c r="H62" s="100"/>
      <c r="I62" s="100"/>
      <c r="J62" s="100"/>
      <c r="K62" s="100"/>
      <c r="L62" s="100"/>
      <c r="M62" s="100"/>
      <c r="N62" s="100"/>
      <c r="O62" s="100"/>
      <c r="Q62" s="106"/>
      <c r="R62" s="107"/>
    </row>
    <row r="63" spans="1:18" s="102" customFormat="1" ht="12.75">
      <c r="A63" s="99"/>
      <c r="B63" s="193"/>
      <c r="C63" s="100"/>
      <c r="D63" s="100"/>
      <c r="E63" s="101"/>
      <c r="F63" s="101"/>
      <c r="G63" s="101"/>
      <c r="H63" s="100"/>
      <c r="I63" s="100"/>
      <c r="J63" s="100"/>
      <c r="K63" s="100"/>
      <c r="L63" s="100"/>
      <c r="M63" s="100"/>
      <c r="N63" s="100"/>
      <c r="O63" s="100"/>
      <c r="Q63" s="106"/>
      <c r="R63" s="107"/>
    </row>
    <row r="64" spans="1:18" s="102" customFormat="1" ht="12.75">
      <c r="A64" s="99"/>
      <c r="B64" s="193"/>
      <c r="C64" s="100"/>
      <c r="D64" s="100"/>
      <c r="E64" s="101"/>
      <c r="F64" s="101"/>
      <c r="G64" s="101"/>
      <c r="H64" s="100"/>
      <c r="I64" s="100"/>
      <c r="J64" s="100"/>
      <c r="K64" s="100"/>
      <c r="L64" s="100"/>
      <c r="M64" s="100"/>
      <c r="N64" s="100"/>
      <c r="O64" s="100"/>
      <c r="Q64" s="106"/>
      <c r="R64" s="107"/>
    </row>
    <row r="65" spans="1:18" s="102" customFormat="1" ht="12.75">
      <c r="A65" s="99"/>
      <c r="B65" s="193"/>
      <c r="C65" s="100"/>
      <c r="D65" s="100"/>
      <c r="E65" s="101"/>
      <c r="F65" s="101"/>
      <c r="G65" s="101"/>
      <c r="H65" s="100"/>
      <c r="I65" s="100"/>
      <c r="J65" s="100"/>
      <c r="K65" s="100"/>
      <c r="L65" s="100"/>
      <c r="M65" s="100"/>
      <c r="N65" s="100"/>
      <c r="O65" s="100"/>
      <c r="Q65" s="106"/>
      <c r="R65" s="107"/>
    </row>
    <row r="66" spans="1:18" s="102" customFormat="1" ht="12.75">
      <c r="A66" s="99"/>
      <c r="B66" s="193"/>
      <c r="C66" s="100"/>
      <c r="D66" s="100"/>
      <c r="E66" s="101"/>
      <c r="F66" s="101"/>
      <c r="G66" s="101"/>
      <c r="H66" s="100"/>
      <c r="I66" s="100"/>
      <c r="J66" s="100"/>
      <c r="K66" s="100"/>
      <c r="L66" s="100"/>
      <c r="M66" s="100"/>
      <c r="N66" s="100"/>
      <c r="O66" s="100"/>
      <c r="Q66" s="106"/>
      <c r="R66" s="107"/>
    </row>
    <row r="67" spans="1:18" s="102" customFormat="1" ht="12.75">
      <c r="A67" s="99"/>
      <c r="B67" s="193"/>
      <c r="C67" s="100"/>
      <c r="D67" s="100"/>
      <c r="E67" s="101"/>
      <c r="F67" s="101"/>
      <c r="G67" s="101"/>
      <c r="H67" s="100"/>
      <c r="I67" s="100"/>
      <c r="J67" s="100"/>
      <c r="K67" s="100"/>
      <c r="L67" s="100"/>
      <c r="M67" s="100"/>
      <c r="N67" s="100"/>
      <c r="O67" s="100"/>
      <c r="Q67" s="106"/>
      <c r="R67" s="107"/>
    </row>
    <row r="68" spans="1:18" s="102" customFormat="1" ht="12.75">
      <c r="A68" s="99"/>
      <c r="B68" s="193"/>
      <c r="C68" s="100"/>
      <c r="D68" s="100"/>
      <c r="E68" s="101"/>
      <c r="F68" s="101"/>
      <c r="G68" s="101"/>
      <c r="H68" s="100"/>
      <c r="I68" s="100"/>
      <c r="J68" s="100"/>
      <c r="K68" s="100"/>
      <c r="L68" s="100"/>
      <c r="M68" s="100"/>
      <c r="N68" s="100"/>
      <c r="O68" s="100"/>
      <c r="Q68" s="106"/>
      <c r="R68" s="107"/>
    </row>
    <row r="69" spans="1:18" s="102" customFormat="1" ht="12.75">
      <c r="A69" s="99"/>
      <c r="B69" s="193"/>
      <c r="C69" s="100"/>
      <c r="D69" s="100"/>
      <c r="E69" s="101"/>
      <c r="F69" s="101"/>
      <c r="G69" s="101"/>
      <c r="H69" s="100"/>
      <c r="I69" s="100"/>
      <c r="J69" s="100"/>
      <c r="K69" s="100"/>
      <c r="L69" s="100"/>
      <c r="M69" s="100"/>
      <c r="N69" s="100"/>
      <c r="O69" s="100"/>
      <c r="Q69" s="106"/>
      <c r="R69" s="107"/>
    </row>
    <row r="70" spans="1:18" s="102" customFormat="1" ht="12.75">
      <c r="A70" s="99"/>
      <c r="B70" s="193"/>
      <c r="C70" s="100"/>
      <c r="D70" s="100"/>
      <c r="E70" s="101"/>
      <c r="F70" s="101"/>
      <c r="G70" s="101"/>
      <c r="H70" s="100"/>
      <c r="I70" s="100"/>
      <c r="J70" s="100"/>
      <c r="K70" s="100"/>
      <c r="L70" s="100"/>
      <c r="M70" s="100"/>
      <c r="N70" s="100"/>
      <c r="O70" s="100"/>
      <c r="Q70" s="106"/>
      <c r="R70" s="107"/>
    </row>
    <row r="71" spans="1:18" s="102" customFormat="1" ht="12.75">
      <c r="A71" s="99"/>
      <c r="B71" s="193"/>
      <c r="C71" s="100"/>
      <c r="D71" s="100"/>
      <c r="E71" s="101"/>
      <c r="F71" s="101"/>
      <c r="G71" s="101"/>
      <c r="H71" s="100"/>
      <c r="I71" s="100"/>
      <c r="J71" s="100"/>
      <c r="K71" s="100"/>
      <c r="L71" s="100"/>
      <c r="M71" s="100"/>
      <c r="N71" s="100"/>
      <c r="O71" s="100"/>
      <c r="Q71" s="106"/>
      <c r="R71" s="107"/>
    </row>
    <row r="72" spans="1:18" s="102" customFormat="1" ht="12.75">
      <c r="A72" s="99"/>
      <c r="B72" s="193"/>
      <c r="C72" s="100"/>
      <c r="D72" s="100"/>
      <c r="E72" s="101"/>
      <c r="F72" s="101"/>
      <c r="G72" s="101"/>
      <c r="H72" s="100"/>
      <c r="I72" s="100"/>
      <c r="J72" s="100"/>
      <c r="K72" s="100"/>
      <c r="L72" s="100"/>
      <c r="M72" s="100"/>
      <c r="N72" s="100"/>
      <c r="O72" s="100"/>
      <c r="Q72" s="106"/>
      <c r="R72" s="107"/>
    </row>
    <row r="73" spans="1:18" s="102" customFormat="1" ht="12.75">
      <c r="A73" s="99"/>
      <c r="B73" s="193"/>
      <c r="C73" s="100"/>
      <c r="D73" s="100"/>
      <c r="E73" s="101"/>
      <c r="F73" s="101"/>
      <c r="G73" s="101"/>
      <c r="H73" s="100"/>
      <c r="I73" s="100"/>
      <c r="J73" s="100"/>
      <c r="K73" s="100"/>
      <c r="L73" s="100"/>
      <c r="M73" s="100"/>
      <c r="N73" s="100"/>
      <c r="O73" s="100"/>
      <c r="Q73" s="106"/>
      <c r="R73" s="107"/>
    </row>
    <row r="74" spans="1:18" s="102" customFormat="1" ht="12.75">
      <c r="A74" s="99"/>
      <c r="B74" s="193"/>
      <c r="C74" s="100"/>
      <c r="D74" s="100"/>
      <c r="E74" s="101"/>
      <c r="F74" s="101"/>
      <c r="G74" s="101"/>
      <c r="H74" s="100"/>
      <c r="I74" s="100"/>
      <c r="J74" s="100"/>
      <c r="K74" s="100"/>
      <c r="L74" s="100"/>
      <c r="M74" s="100"/>
      <c r="N74" s="100"/>
      <c r="O74" s="100"/>
      <c r="Q74" s="106"/>
      <c r="R74" s="107"/>
    </row>
    <row r="75" spans="1:18" s="102" customFormat="1" ht="12.75">
      <c r="A75" s="99"/>
      <c r="B75" s="193"/>
      <c r="C75" s="100"/>
      <c r="D75" s="100"/>
      <c r="E75" s="101"/>
      <c r="F75" s="101"/>
      <c r="G75" s="101"/>
      <c r="H75" s="100"/>
      <c r="I75" s="100"/>
      <c r="J75" s="100"/>
      <c r="K75" s="100"/>
      <c r="L75" s="100"/>
      <c r="M75" s="100"/>
      <c r="N75" s="100"/>
      <c r="O75" s="100"/>
      <c r="Q75" s="106"/>
      <c r="R75" s="107"/>
    </row>
    <row r="76" spans="1:18" s="102" customFormat="1" ht="12.75">
      <c r="A76" s="99"/>
      <c r="B76" s="193"/>
      <c r="C76" s="100"/>
      <c r="D76" s="100"/>
      <c r="E76" s="101"/>
      <c r="F76" s="101"/>
      <c r="G76" s="101"/>
      <c r="H76" s="100"/>
      <c r="I76" s="100"/>
      <c r="J76" s="100"/>
      <c r="K76" s="100"/>
      <c r="L76" s="100"/>
      <c r="M76" s="100"/>
      <c r="N76" s="100"/>
      <c r="O76" s="100"/>
      <c r="Q76" s="106"/>
      <c r="R76" s="107"/>
    </row>
    <row r="77" spans="1:18" s="102" customFormat="1" ht="12.75">
      <c r="A77" s="99"/>
      <c r="B77" s="193"/>
      <c r="C77" s="100"/>
      <c r="D77" s="100"/>
      <c r="E77" s="101"/>
      <c r="F77" s="101"/>
      <c r="G77" s="101"/>
      <c r="H77" s="100"/>
      <c r="I77" s="100"/>
      <c r="J77" s="100"/>
      <c r="K77" s="100"/>
      <c r="L77" s="100"/>
      <c r="M77" s="100"/>
      <c r="N77" s="100"/>
      <c r="O77" s="100"/>
      <c r="Q77" s="106"/>
      <c r="R77" s="107"/>
    </row>
    <row r="78" spans="1:18" s="102" customFormat="1" ht="12.75">
      <c r="A78" s="99"/>
      <c r="B78" s="193"/>
      <c r="C78" s="100"/>
      <c r="D78" s="100"/>
      <c r="E78" s="101"/>
      <c r="F78" s="101"/>
      <c r="G78" s="101"/>
      <c r="H78" s="100"/>
      <c r="I78" s="100"/>
      <c r="J78" s="100"/>
      <c r="K78" s="100"/>
      <c r="L78" s="100"/>
      <c r="M78" s="100"/>
      <c r="N78" s="100"/>
      <c r="O78" s="100"/>
      <c r="Q78" s="106"/>
      <c r="R78" s="107"/>
    </row>
    <row r="79" spans="1:18" s="102" customFormat="1" ht="12.75">
      <c r="A79" s="99"/>
      <c r="B79" s="193"/>
      <c r="C79" s="100"/>
      <c r="D79" s="100"/>
      <c r="E79" s="101"/>
      <c r="F79" s="101"/>
      <c r="G79" s="101"/>
      <c r="H79" s="100"/>
      <c r="I79" s="100"/>
      <c r="J79" s="100"/>
      <c r="K79" s="100"/>
      <c r="L79" s="100"/>
      <c r="M79" s="100"/>
      <c r="N79" s="100"/>
      <c r="O79" s="100"/>
      <c r="Q79" s="106"/>
      <c r="R79" s="107"/>
    </row>
    <row r="80" spans="1:18" s="102" customFormat="1" ht="12.75">
      <c r="A80" s="99"/>
      <c r="B80" s="193"/>
      <c r="C80" s="100"/>
      <c r="D80" s="100"/>
      <c r="E80" s="101"/>
      <c r="F80" s="101"/>
      <c r="G80" s="101"/>
      <c r="H80" s="100"/>
      <c r="I80" s="100"/>
      <c r="J80" s="100"/>
      <c r="K80" s="100"/>
      <c r="L80" s="100"/>
      <c r="M80" s="100"/>
      <c r="N80" s="100"/>
      <c r="O80" s="100"/>
      <c r="Q80" s="106"/>
      <c r="R80" s="107"/>
    </row>
    <row r="81" spans="1:18" s="102" customFormat="1" ht="12.75">
      <c r="A81" s="99"/>
      <c r="B81" s="193"/>
      <c r="C81" s="100"/>
      <c r="D81" s="100"/>
      <c r="E81" s="101"/>
      <c r="F81" s="101"/>
      <c r="G81" s="101"/>
      <c r="H81" s="100"/>
      <c r="I81" s="100"/>
      <c r="J81" s="100"/>
      <c r="K81" s="100"/>
      <c r="L81" s="100"/>
      <c r="M81" s="100"/>
      <c r="N81" s="100"/>
      <c r="O81" s="100"/>
      <c r="Q81" s="106"/>
      <c r="R81" s="107"/>
    </row>
    <row r="82" spans="1:18" s="102" customFormat="1" ht="12.75">
      <c r="A82" s="99"/>
      <c r="B82" s="193"/>
      <c r="C82" s="100"/>
      <c r="D82" s="100"/>
      <c r="E82" s="101"/>
      <c r="F82" s="101"/>
      <c r="G82" s="101"/>
      <c r="H82" s="100"/>
      <c r="I82" s="100"/>
      <c r="J82" s="100"/>
      <c r="K82" s="100"/>
      <c r="L82" s="100"/>
      <c r="M82" s="100"/>
      <c r="N82" s="100"/>
      <c r="O82" s="100"/>
      <c r="Q82" s="106"/>
      <c r="R82" s="107"/>
    </row>
    <row r="83" spans="1:18" s="102" customFormat="1" ht="12.75">
      <c r="A83" s="99"/>
      <c r="B83" s="193"/>
      <c r="C83" s="100"/>
      <c r="D83" s="100"/>
      <c r="E83" s="101"/>
      <c r="F83" s="101"/>
      <c r="G83" s="101"/>
      <c r="H83" s="100"/>
      <c r="I83" s="100"/>
      <c r="J83" s="100"/>
      <c r="K83" s="100"/>
      <c r="L83" s="100"/>
      <c r="M83" s="100"/>
      <c r="N83" s="100"/>
      <c r="O83" s="100"/>
      <c r="Q83" s="106"/>
      <c r="R83" s="107"/>
    </row>
    <row r="84" spans="1:18" s="102" customFormat="1" ht="12.75">
      <c r="A84" s="99"/>
      <c r="B84" s="193"/>
      <c r="C84" s="100"/>
      <c r="D84" s="100"/>
      <c r="E84" s="101"/>
      <c r="F84" s="101"/>
      <c r="G84" s="101"/>
      <c r="H84" s="100"/>
      <c r="I84" s="100"/>
      <c r="J84" s="100"/>
      <c r="K84" s="100"/>
      <c r="L84" s="100"/>
      <c r="M84" s="100"/>
      <c r="N84" s="100"/>
      <c r="O84" s="100"/>
      <c r="Q84" s="106"/>
      <c r="R84" s="107"/>
    </row>
    <row r="85" spans="1:18" s="102" customFormat="1" ht="12.75">
      <c r="A85" s="99"/>
      <c r="B85" s="193"/>
      <c r="C85" s="100"/>
      <c r="D85" s="100"/>
      <c r="E85" s="101"/>
      <c r="F85" s="101"/>
      <c r="G85" s="101"/>
      <c r="H85" s="100"/>
      <c r="I85" s="100"/>
      <c r="J85" s="100"/>
      <c r="K85" s="100"/>
      <c r="L85" s="100"/>
      <c r="M85" s="100"/>
      <c r="N85" s="100"/>
      <c r="O85" s="100"/>
      <c r="Q85" s="106"/>
      <c r="R85" s="107"/>
    </row>
    <row r="86" spans="1:18" s="102" customFormat="1" ht="12.75">
      <c r="A86" s="99"/>
      <c r="B86" s="193"/>
      <c r="C86" s="100"/>
      <c r="D86" s="100"/>
      <c r="E86" s="101"/>
      <c r="F86" s="101"/>
      <c r="G86" s="101"/>
      <c r="H86" s="100"/>
      <c r="I86" s="100"/>
      <c r="J86" s="100"/>
      <c r="K86" s="100"/>
      <c r="L86" s="100"/>
      <c r="M86" s="100"/>
      <c r="N86" s="100"/>
      <c r="O86" s="100"/>
      <c r="Q86" s="106"/>
      <c r="R86" s="107"/>
    </row>
    <row r="87" spans="1:18" s="102" customFormat="1" ht="12.75">
      <c r="A87" s="99"/>
      <c r="B87" s="193"/>
      <c r="C87" s="100"/>
      <c r="D87" s="100"/>
      <c r="E87" s="101"/>
      <c r="F87" s="101"/>
      <c r="G87" s="101"/>
      <c r="H87" s="100"/>
      <c r="I87" s="100"/>
      <c r="J87" s="100"/>
      <c r="K87" s="100"/>
      <c r="L87" s="100"/>
      <c r="M87" s="100"/>
      <c r="N87" s="100"/>
      <c r="O87" s="100"/>
      <c r="Q87" s="106"/>
      <c r="R87" s="107"/>
    </row>
    <row r="88" spans="1:18" s="102" customFormat="1" ht="12.75">
      <c r="A88" s="99"/>
      <c r="B88" s="193"/>
      <c r="C88" s="100"/>
      <c r="D88" s="100"/>
      <c r="E88" s="101"/>
      <c r="F88" s="101"/>
      <c r="G88" s="101"/>
      <c r="H88" s="100"/>
      <c r="I88" s="100"/>
      <c r="J88" s="100"/>
      <c r="K88" s="100"/>
      <c r="L88" s="100"/>
      <c r="M88" s="100"/>
      <c r="N88" s="100"/>
      <c r="O88" s="100"/>
      <c r="Q88" s="106"/>
      <c r="R88" s="107"/>
    </row>
    <row r="89" spans="1:18" s="102" customFormat="1" ht="12.75">
      <c r="A89" s="99"/>
      <c r="B89" s="193"/>
      <c r="C89" s="100"/>
      <c r="D89" s="100"/>
      <c r="E89" s="101"/>
      <c r="F89" s="101"/>
      <c r="G89" s="101"/>
      <c r="H89" s="100"/>
      <c r="I89" s="100"/>
      <c r="J89" s="100"/>
      <c r="K89" s="100"/>
      <c r="L89" s="100"/>
      <c r="M89" s="100"/>
      <c r="N89" s="100"/>
      <c r="O89" s="100"/>
      <c r="Q89" s="106"/>
      <c r="R89" s="107"/>
    </row>
    <row r="90" spans="1:18" s="102" customFormat="1" ht="12.75">
      <c r="A90" s="99"/>
      <c r="B90" s="193"/>
      <c r="C90" s="100"/>
      <c r="D90" s="100"/>
      <c r="E90" s="101"/>
      <c r="F90" s="101"/>
      <c r="G90" s="101"/>
      <c r="H90" s="100"/>
      <c r="I90" s="100"/>
      <c r="J90" s="100"/>
      <c r="K90" s="100"/>
      <c r="L90" s="100"/>
      <c r="M90" s="100"/>
      <c r="N90" s="100"/>
      <c r="O90" s="100"/>
      <c r="Q90" s="106"/>
      <c r="R90" s="107"/>
    </row>
    <row r="91" spans="1:18" s="102" customFormat="1" ht="12.75">
      <c r="A91" s="99"/>
      <c r="B91" s="193"/>
      <c r="C91" s="100"/>
      <c r="D91" s="100"/>
      <c r="E91" s="101"/>
      <c r="F91" s="101"/>
      <c r="G91" s="101"/>
      <c r="H91" s="100"/>
      <c r="I91" s="100"/>
      <c r="J91" s="100"/>
      <c r="K91" s="100"/>
      <c r="L91" s="100"/>
      <c r="M91" s="100"/>
      <c r="N91" s="100"/>
      <c r="O91" s="100"/>
      <c r="Q91" s="106"/>
      <c r="R91" s="107"/>
    </row>
    <row r="92" spans="1:18" s="102" customFormat="1" ht="12.75">
      <c r="A92" s="99"/>
      <c r="B92" s="193"/>
      <c r="C92" s="100"/>
      <c r="D92" s="100"/>
      <c r="E92" s="101"/>
      <c r="F92" s="101"/>
      <c r="G92" s="101"/>
      <c r="H92" s="100"/>
      <c r="I92" s="100"/>
      <c r="J92" s="100"/>
      <c r="K92" s="100"/>
      <c r="L92" s="100"/>
      <c r="M92" s="100"/>
      <c r="N92" s="100"/>
      <c r="O92" s="100"/>
      <c r="Q92" s="106"/>
      <c r="R92" s="107"/>
    </row>
    <row r="93" spans="1:18" s="102" customFormat="1" ht="12.75">
      <c r="A93" s="99"/>
      <c r="B93" s="193"/>
      <c r="C93" s="100"/>
      <c r="D93" s="100"/>
      <c r="E93" s="101"/>
      <c r="F93" s="101"/>
      <c r="G93" s="101"/>
      <c r="H93" s="100"/>
      <c r="I93" s="100"/>
      <c r="J93" s="100"/>
      <c r="K93" s="100"/>
      <c r="L93" s="100"/>
      <c r="M93" s="100"/>
      <c r="N93" s="100"/>
      <c r="O93" s="100"/>
      <c r="Q93" s="106"/>
      <c r="R93" s="107"/>
    </row>
    <row r="94" spans="1:18" s="102" customFormat="1" ht="12.75">
      <c r="A94" s="99"/>
      <c r="B94" s="193"/>
      <c r="C94" s="100"/>
      <c r="D94" s="100"/>
      <c r="E94" s="101"/>
      <c r="F94" s="101"/>
      <c r="G94" s="101"/>
      <c r="H94" s="100"/>
      <c r="I94" s="100"/>
      <c r="J94" s="100"/>
      <c r="K94" s="100"/>
      <c r="L94" s="100"/>
      <c r="M94" s="100"/>
      <c r="N94" s="100"/>
      <c r="O94" s="100"/>
      <c r="Q94" s="106"/>
      <c r="R94" s="107"/>
    </row>
    <row r="95" spans="1:18" s="102" customFormat="1" ht="12.75">
      <c r="A95" s="99"/>
      <c r="B95" s="193"/>
      <c r="C95" s="100"/>
      <c r="D95" s="100"/>
      <c r="E95" s="101"/>
      <c r="F95" s="101"/>
      <c r="G95" s="101"/>
      <c r="H95" s="100"/>
      <c r="I95" s="100"/>
      <c r="J95" s="100"/>
      <c r="K95" s="100"/>
      <c r="L95" s="100"/>
      <c r="M95" s="100"/>
      <c r="N95" s="100"/>
      <c r="O95" s="100"/>
      <c r="Q95" s="106"/>
      <c r="R95" s="107"/>
    </row>
    <row r="96" spans="1:18" s="102" customFormat="1" ht="12.75">
      <c r="A96" s="99"/>
      <c r="B96" s="193"/>
      <c r="C96" s="100"/>
      <c r="D96" s="100"/>
      <c r="E96" s="101"/>
      <c r="F96" s="101"/>
      <c r="G96" s="101"/>
      <c r="H96" s="100"/>
      <c r="I96" s="100"/>
      <c r="J96" s="100"/>
      <c r="K96" s="100"/>
      <c r="L96" s="100"/>
      <c r="M96" s="100"/>
      <c r="N96" s="100"/>
      <c r="O96" s="100"/>
      <c r="Q96" s="106"/>
      <c r="R96" s="107"/>
    </row>
    <row r="97" spans="1:18" s="102" customFormat="1" ht="12.75">
      <c r="A97" s="99"/>
      <c r="B97" s="193"/>
      <c r="C97" s="100"/>
      <c r="D97" s="100"/>
      <c r="E97" s="101"/>
      <c r="F97" s="101"/>
      <c r="G97" s="101"/>
      <c r="H97" s="100"/>
      <c r="I97" s="100"/>
      <c r="J97" s="100"/>
      <c r="K97" s="100"/>
      <c r="L97" s="100"/>
      <c r="M97" s="100"/>
      <c r="N97" s="100"/>
      <c r="O97" s="100"/>
      <c r="Q97" s="106"/>
      <c r="R97" s="107"/>
    </row>
    <row r="98" spans="1:18" s="102" customFormat="1" ht="12.75">
      <c r="A98" s="99"/>
      <c r="B98" s="193"/>
      <c r="C98" s="100"/>
      <c r="D98" s="100"/>
      <c r="E98" s="101"/>
      <c r="F98" s="101"/>
      <c r="G98" s="101"/>
      <c r="H98" s="100"/>
      <c r="I98" s="100"/>
      <c r="J98" s="100"/>
      <c r="K98" s="100"/>
      <c r="L98" s="100"/>
      <c r="M98" s="100"/>
      <c r="N98" s="100"/>
      <c r="O98" s="100"/>
      <c r="Q98" s="106"/>
      <c r="R98" s="107"/>
    </row>
    <row r="99" spans="1:18" s="102" customFormat="1" ht="12.75">
      <c r="A99" s="99"/>
      <c r="B99" s="193"/>
      <c r="C99" s="100"/>
      <c r="D99" s="100"/>
      <c r="E99" s="101"/>
      <c r="F99" s="101"/>
      <c r="G99" s="101"/>
      <c r="H99" s="100"/>
      <c r="I99" s="100"/>
      <c r="J99" s="100"/>
      <c r="K99" s="100"/>
      <c r="L99" s="100"/>
      <c r="M99" s="100"/>
      <c r="N99" s="100"/>
      <c r="O99" s="100"/>
      <c r="Q99" s="106"/>
      <c r="R99" s="107"/>
    </row>
    <row r="100" spans="1:18" s="102" customFormat="1" ht="12.75">
      <c r="A100" s="99"/>
      <c r="B100" s="193"/>
      <c r="C100" s="100"/>
      <c r="D100" s="100"/>
      <c r="E100" s="101"/>
      <c r="F100" s="101"/>
      <c r="G100" s="101"/>
      <c r="H100" s="100"/>
      <c r="I100" s="100"/>
      <c r="J100" s="100"/>
      <c r="K100" s="100"/>
      <c r="L100" s="100"/>
      <c r="M100" s="100"/>
      <c r="N100" s="100"/>
      <c r="O100" s="100"/>
      <c r="Q100" s="106"/>
      <c r="R100" s="107"/>
    </row>
    <row r="101" spans="1:18" s="102" customFormat="1" ht="12.75">
      <c r="A101" s="99"/>
      <c r="B101" s="193"/>
      <c r="C101" s="100"/>
      <c r="D101" s="100"/>
      <c r="E101" s="101"/>
      <c r="F101" s="101"/>
      <c r="G101" s="101"/>
      <c r="H101" s="100"/>
      <c r="I101" s="100"/>
      <c r="J101" s="100"/>
      <c r="K101" s="100"/>
      <c r="L101" s="100"/>
      <c r="M101" s="100"/>
      <c r="N101" s="100"/>
      <c r="O101" s="100"/>
      <c r="Q101" s="106"/>
      <c r="R101" s="107"/>
    </row>
    <row r="102" spans="1:18" s="102" customFormat="1" ht="12.75">
      <c r="A102" s="99"/>
      <c r="B102" s="193"/>
      <c r="C102" s="100"/>
      <c r="D102" s="100"/>
      <c r="E102" s="101"/>
      <c r="F102" s="101"/>
      <c r="G102" s="101"/>
      <c r="H102" s="100"/>
      <c r="I102" s="100"/>
      <c r="J102" s="100"/>
      <c r="K102" s="100"/>
      <c r="L102" s="100"/>
      <c r="M102" s="100"/>
      <c r="N102" s="100"/>
      <c r="O102" s="100"/>
      <c r="Q102" s="106"/>
      <c r="R102" s="107"/>
    </row>
    <row r="103" spans="1:18" s="102" customFormat="1" ht="12.75">
      <c r="A103" s="99"/>
      <c r="B103" s="193"/>
      <c r="C103" s="100"/>
      <c r="D103" s="100"/>
      <c r="E103" s="101"/>
      <c r="F103" s="101"/>
      <c r="G103" s="101"/>
      <c r="H103" s="100"/>
      <c r="I103" s="100"/>
      <c r="J103" s="100"/>
      <c r="K103" s="100"/>
      <c r="L103" s="100"/>
      <c r="M103" s="100"/>
      <c r="N103" s="100"/>
      <c r="O103" s="100"/>
      <c r="Q103" s="106"/>
      <c r="R103" s="107"/>
    </row>
    <row r="104" spans="1:18" s="102" customFormat="1" ht="12.75">
      <c r="A104" s="99"/>
      <c r="B104" s="193"/>
      <c r="C104" s="100"/>
      <c r="D104" s="100"/>
      <c r="E104" s="101"/>
      <c r="F104" s="101"/>
      <c r="G104" s="101"/>
      <c r="H104" s="100"/>
      <c r="I104" s="100"/>
      <c r="J104" s="100"/>
      <c r="K104" s="100"/>
      <c r="L104" s="100"/>
      <c r="M104" s="100"/>
      <c r="N104" s="100"/>
      <c r="O104" s="100"/>
      <c r="Q104" s="106"/>
      <c r="R104" s="107"/>
    </row>
    <row r="105" spans="1:18" s="102" customFormat="1" ht="12.75">
      <c r="A105" s="99"/>
      <c r="B105" s="193"/>
      <c r="C105" s="100"/>
      <c r="D105" s="100"/>
      <c r="E105" s="101"/>
      <c r="F105" s="101"/>
      <c r="G105" s="101"/>
      <c r="H105" s="100"/>
      <c r="I105" s="100"/>
      <c r="J105" s="100"/>
      <c r="K105" s="100"/>
      <c r="L105" s="100"/>
      <c r="M105" s="100"/>
      <c r="N105" s="100"/>
      <c r="O105" s="100"/>
      <c r="Q105" s="106"/>
      <c r="R105" s="107"/>
    </row>
    <row r="106" spans="1:18" s="102" customFormat="1" ht="12.75">
      <c r="A106" s="99"/>
      <c r="B106" s="193"/>
      <c r="C106" s="100"/>
      <c r="D106" s="100"/>
      <c r="E106" s="101"/>
      <c r="F106" s="101"/>
      <c r="G106" s="101"/>
      <c r="H106" s="100"/>
      <c r="I106" s="100"/>
      <c r="J106" s="100"/>
      <c r="K106" s="100"/>
      <c r="L106" s="100"/>
      <c r="M106" s="100"/>
      <c r="N106" s="100"/>
      <c r="O106" s="100"/>
      <c r="Q106" s="106"/>
      <c r="R106" s="107"/>
    </row>
    <row r="107" spans="1:18" s="102" customFormat="1" ht="12.75">
      <c r="A107" s="99"/>
      <c r="B107" s="193"/>
      <c r="C107" s="100"/>
      <c r="D107" s="100"/>
      <c r="E107" s="101"/>
      <c r="F107" s="101"/>
      <c r="G107" s="101"/>
      <c r="H107" s="100"/>
      <c r="I107" s="100"/>
      <c r="J107" s="100"/>
      <c r="K107" s="100"/>
      <c r="L107" s="100"/>
      <c r="M107" s="100"/>
      <c r="N107" s="100"/>
      <c r="O107" s="100"/>
      <c r="Q107" s="106"/>
      <c r="R107" s="107"/>
    </row>
    <row r="108" spans="1:18" s="102" customFormat="1" ht="12.75">
      <c r="A108" s="99"/>
      <c r="B108" s="193"/>
      <c r="C108" s="100"/>
      <c r="D108" s="100"/>
      <c r="E108" s="101"/>
      <c r="F108" s="101"/>
      <c r="G108" s="101"/>
      <c r="H108" s="100"/>
      <c r="I108" s="100"/>
      <c r="J108" s="100"/>
      <c r="K108" s="100"/>
      <c r="L108" s="100"/>
      <c r="M108" s="100"/>
      <c r="N108" s="100"/>
      <c r="O108" s="100"/>
      <c r="Q108" s="106"/>
      <c r="R108" s="107"/>
    </row>
    <row r="109" spans="1:18" s="102" customFormat="1" ht="12.75">
      <c r="A109" s="99"/>
      <c r="B109" s="193"/>
      <c r="C109" s="100"/>
      <c r="D109" s="100"/>
      <c r="E109" s="101"/>
      <c r="F109" s="101"/>
      <c r="G109" s="101"/>
      <c r="H109" s="100"/>
      <c r="I109" s="100"/>
      <c r="J109" s="100"/>
      <c r="K109" s="100"/>
      <c r="L109" s="100"/>
      <c r="M109" s="100"/>
      <c r="N109" s="100"/>
      <c r="O109" s="100"/>
      <c r="Q109" s="106"/>
      <c r="R109" s="107"/>
    </row>
    <row r="110" spans="1:18" s="102" customFormat="1" ht="12.75">
      <c r="A110" s="99"/>
      <c r="B110" s="193"/>
      <c r="C110" s="100"/>
      <c r="D110" s="100"/>
      <c r="E110" s="101"/>
      <c r="F110" s="101"/>
      <c r="G110" s="101"/>
      <c r="H110" s="100"/>
      <c r="I110" s="100"/>
      <c r="J110" s="100"/>
      <c r="K110" s="100"/>
      <c r="L110" s="100"/>
      <c r="M110" s="100"/>
      <c r="N110" s="100"/>
      <c r="O110" s="100"/>
      <c r="Q110" s="106"/>
      <c r="R110" s="107"/>
    </row>
    <row r="111" spans="1:18" s="102" customFormat="1" ht="12.75">
      <c r="A111" s="99"/>
      <c r="B111" s="193"/>
      <c r="C111" s="100"/>
      <c r="D111" s="100"/>
      <c r="E111" s="101"/>
      <c r="F111" s="101"/>
      <c r="G111" s="101"/>
      <c r="H111" s="100"/>
      <c r="I111" s="100"/>
      <c r="J111" s="100"/>
      <c r="K111" s="100"/>
      <c r="L111" s="100"/>
      <c r="M111" s="100"/>
      <c r="N111" s="100"/>
      <c r="O111" s="100"/>
      <c r="Q111" s="106"/>
      <c r="R111" s="107"/>
    </row>
    <row r="112" spans="1:18" s="102" customFormat="1" ht="12.75">
      <c r="A112" s="99"/>
      <c r="B112" s="193"/>
      <c r="C112" s="100"/>
      <c r="D112" s="100"/>
      <c r="E112" s="101"/>
      <c r="F112" s="101"/>
      <c r="G112" s="101"/>
      <c r="H112" s="100"/>
      <c r="I112" s="100"/>
      <c r="J112" s="100"/>
      <c r="K112" s="100"/>
      <c r="L112" s="100"/>
      <c r="M112" s="100"/>
      <c r="N112" s="100"/>
      <c r="O112" s="100"/>
      <c r="Q112" s="106"/>
      <c r="R112" s="107"/>
    </row>
    <row r="113" spans="1:18" s="102" customFormat="1" ht="12.75">
      <c r="A113" s="99"/>
      <c r="B113" s="193"/>
      <c r="C113" s="100"/>
      <c r="D113" s="100"/>
      <c r="E113" s="101"/>
      <c r="F113" s="101"/>
      <c r="G113" s="101"/>
      <c r="H113" s="100"/>
      <c r="I113" s="100"/>
      <c r="J113" s="100"/>
      <c r="K113" s="100"/>
      <c r="L113" s="100"/>
      <c r="M113" s="100"/>
      <c r="N113" s="100"/>
      <c r="O113" s="100"/>
      <c r="Q113" s="106"/>
      <c r="R113" s="107"/>
    </row>
    <row r="114" spans="1:18" s="102" customFormat="1" ht="12.75">
      <c r="A114" s="99"/>
      <c r="B114" s="193"/>
      <c r="C114" s="100"/>
      <c r="D114" s="100"/>
      <c r="E114" s="101"/>
      <c r="F114" s="101"/>
      <c r="G114" s="101"/>
      <c r="H114" s="100"/>
      <c r="I114" s="100"/>
      <c r="J114" s="100"/>
      <c r="K114" s="100"/>
      <c r="L114" s="100"/>
      <c r="M114" s="100"/>
      <c r="N114" s="100"/>
      <c r="O114" s="100"/>
      <c r="Q114" s="106"/>
      <c r="R114" s="107"/>
    </row>
    <row r="115" spans="1:18" s="102" customFormat="1" ht="12.75">
      <c r="A115" s="99"/>
      <c r="B115" s="193"/>
      <c r="C115" s="100"/>
      <c r="D115" s="100"/>
      <c r="E115" s="101"/>
      <c r="F115" s="101"/>
      <c r="G115" s="101"/>
      <c r="H115" s="100"/>
      <c r="I115" s="100"/>
      <c r="J115" s="100"/>
      <c r="K115" s="100"/>
      <c r="L115" s="100"/>
      <c r="M115" s="100"/>
      <c r="N115" s="100"/>
      <c r="O115" s="100"/>
      <c r="Q115" s="106"/>
      <c r="R115" s="107"/>
    </row>
    <row r="116" spans="1:18" s="102" customFormat="1" ht="12.75">
      <c r="A116" s="99"/>
      <c r="B116" s="193"/>
      <c r="C116" s="100"/>
      <c r="D116" s="100"/>
      <c r="E116" s="101"/>
      <c r="F116" s="101"/>
      <c r="G116" s="101"/>
      <c r="H116" s="100"/>
      <c r="I116" s="100"/>
      <c r="J116" s="100"/>
      <c r="K116" s="100"/>
      <c r="L116" s="100"/>
      <c r="M116" s="100"/>
      <c r="N116" s="100"/>
      <c r="O116" s="100"/>
      <c r="Q116" s="106"/>
      <c r="R116" s="107"/>
    </row>
    <row r="117" spans="1:18" s="102" customFormat="1" ht="12.75">
      <c r="A117" s="99"/>
      <c r="B117" s="193"/>
      <c r="C117" s="100"/>
      <c r="D117" s="100"/>
      <c r="E117" s="101"/>
      <c r="F117" s="101"/>
      <c r="G117" s="101"/>
      <c r="H117" s="100"/>
      <c r="I117" s="100"/>
      <c r="J117" s="100"/>
      <c r="K117" s="100"/>
      <c r="L117" s="100"/>
      <c r="M117" s="100"/>
      <c r="N117" s="100"/>
      <c r="O117" s="100"/>
      <c r="Q117" s="106"/>
      <c r="R117" s="107"/>
    </row>
    <row r="118" spans="1:18" s="102" customFormat="1" ht="12.75">
      <c r="A118" s="99"/>
      <c r="B118" s="193"/>
      <c r="C118" s="100"/>
      <c r="D118" s="100"/>
      <c r="E118" s="101"/>
      <c r="F118" s="101"/>
      <c r="G118" s="101"/>
      <c r="H118" s="100"/>
      <c r="I118" s="100"/>
      <c r="J118" s="100"/>
      <c r="K118" s="100"/>
      <c r="L118" s="100"/>
      <c r="M118" s="100"/>
      <c r="N118" s="100"/>
      <c r="O118" s="100"/>
      <c r="Q118" s="106"/>
      <c r="R118" s="107"/>
    </row>
    <row r="119" spans="1:18" s="102" customFormat="1" ht="12.75">
      <c r="A119" s="99"/>
      <c r="B119" s="193"/>
      <c r="C119" s="100"/>
      <c r="D119" s="100"/>
      <c r="E119" s="101"/>
      <c r="F119" s="101"/>
      <c r="G119" s="101"/>
      <c r="H119" s="100"/>
      <c r="I119" s="100"/>
      <c r="J119" s="100"/>
      <c r="K119" s="100"/>
      <c r="L119" s="100"/>
      <c r="M119" s="100"/>
      <c r="N119" s="100"/>
      <c r="O119" s="100"/>
      <c r="Q119" s="106"/>
      <c r="R119" s="107"/>
    </row>
    <row r="120" spans="1:18" s="102" customFormat="1" ht="12.75">
      <c r="A120" s="99"/>
      <c r="B120" s="193"/>
      <c r="C120" s="100"/>
      <c r="D120" s="100"/>
      <c r="E120" s="101"/>
      <c r="F120" s="101"/>
      <c r="G120" s="101"/>
      <c r="H120" s="100"/>
      <c r="I120" s="100"/>
      <c r="J120" s="100"/>
      <c r="K120" s="100"/>
      <c r="L120" s="100"/>
      <c r="M120" s="100"/>
      <c r="N120" s="100"/>
      <c r="O120" s="100"/>
      <c r="Q120" s="106"/>
      <c r="R120" s="107"/>
    </row>
    <row r="121" spans="1:18" s="102" customFormat="1" ht="12.75">
      <c r="A121" s="99"/>
      <c r="B121" s="193"/>
      <c r="C121" s="100"/>
      <c r="D121" s="100"/>
      <c r="E121" s="101"/>
      <c r="F121" s="101"/>
      <c r="G121" s="101"/>
      <c r="H121" s="100"/>
      <c r="I121" s="100"/>
      <c r="J121" s="100"/>
      <c r="K121" s="100"/>
      <c r="L121" s="100"/>
      <c r="M121" s="100"/>
      <c r="N121" s="100"/>
      <c r="O121" s="100"/>
      <c r="Q121" s="106"/>
      <c r="R121" s="107"/>
    </row>
    <row r="122" spans="1:18" s="102" customFormat="1" ht="12.75">
      <c r="A122" s="99"/>
      <c r="B122" s="193"/>
      <c r="C122" s="100"/>
      <c r="D122" s="100"/>
      <c r="E122" s="101"/>
      <c r="F122" s="101"/>
      <c r="G122" s="101"/>
      <c r="H122" s="100"/>
      <c r="I122" s="100"/>
      <c r="J122" s="100"/>
      <c r="K122" s="100"/>
      <c r="L122" s="100"/>
      <c r="M122" s="100"/>
      <c r="N122" s="100"/>
      <c r="O122" s="100"/>
      <c r="Q122" s="106"/>
      <c r="R122" s="107"/>
    </row>
    <row r="123" spans="1:18" s="102" customFormat="1" ht="12.75">
      <c r="A123" s="99"/>
      <c r="B123" s="193"/>
      <c r="C123" s="100"/>
      <c r="D123" s="100"/>
      <c r="E123" s="101"/>
      <c r="F123" s="101"/>
      <c r="G123" s="101"/>
      <c r="H123" s="100"/>
      <c r="I123" s="100"/>
      <c r="J123" s="100"/>
      <c r="K123" s="100"/>
      <c r="L123" s="100"/>
      <c r="M123" s="100"/>
      <c r="N123" s="100"/>
      <c r="O123" s="100"/>
      <c r="Q123" s="106"/>
      <c r="R123" s="107"/>
    </row>
    <row r="124" spans="1:18" s="102" customFormat="1" ht="12.75">
      <c r="A124" s="99"/>
      <c r="B124" s="193"/>
      <c r="C124" s="100"/>
      <c r="D124" s="100"/>
      <c r="E124" s="101"/>
      <c r="F124" s="101"/>
      <c r="G124" s="101"/>
      <c r="H124" s="100"/>
      <c r="I124" s="100"/>
      <c r="J124" s="100"/>
      <c r="K124" s="100"/>
      <c r="L124" s="100"/>
      <c r="M124" s="100"/>
      <c r="N124" s="100"/>
      <c r="O124" s="100"/>
      <c r="Q124" s="106"/>
      <c r="R124" s="107"/>
    </row>
    <row r="125" spans="1:18" s="102" customFormat="1" ht="12.75">
      <c r="A125" s="99"/>
      <c r="B125" s="193"/>
      <c r="C125" s="100"/>
      <c r="D125" s="100"/>
      <c r="E125" s="101"/>
      <c r="F125" s="101"/>
      <c r="G125" s="101"/>
      <c r="H125" s="100"/>
      <c r="I125" s="100"/>
      <c r="J125" s="100"/>
      <c r="K125" s="100"/>
      <c r="L125" s="100"/>
      <c r="M125" s="100"/>
      <c r="N125" s="100"/>
      <c r="O125" s="100"/>
      <c r="Q125" s="106"/>
      <c r="R125" s="107"/>
    </row>
    <row r="126" spans="1:18" s="102" customFormat="1" ht="12.75">
      <c r="A126" s="99"/>
      <c r="B126" s="193"/>
      <c r="C126" s="100"/>
      <c r="D126" s="100"/>
      <c r="E126" s="101"/>
      <c r="F126" s="101"/>
      <c r="G126" s="101"/>
      <c r="H126" s="100"/>
      <c r="I126" s="100"/>
      <c r="J126" s="100"/>
      <c r="K126" s="100"/>
      <c r="L126" s="100"/>
      <c r="M126" s="100"/>
      <c r="N126" s="100"/>
      <c r="O126" s="100"/>
      <c r="Q126" s="106"/>
      <c r="R126" s="107"/>
    </row>
    <row r="127" spans="1:18" s="102" customFormat="1" ht="12.75">
      <c r="A127" s="99"/>
      <c r="B127" s="193"/>
      <c r="C127" s="100"/>
      <c r="D127" s="100"/>
      <c r="E127" s="101"/>
      <c r="F127" s="101"/>
      <c r="G127" s="101"/>
      <c r="H127" s="100"/>
      <c r="I127" s="100"/>
      <c r="J127" s="100"/>
      <c r="K127" s="100"/>
      <c r="L127" s="100"/>
      <c r="M127" s="100"/>
      <c r="N127" s="100"/>
      <c r="O127" s="100"/>
      <c r="Q127" s="106"/>
      <c r="R127" s="107"/>
    </row>
    <row r="128" spans="1:18" s="102" customFormat="1" ht="12.75">
      <c r="A128" s="99"/>
      <c r="B128" s="193"/>
      <c r="C128" s="100"/>
      <c r="D128" s="100"/>
      <c r="E128" s="101"/>
      <c r="F128" s="101"/>
      <c r="G128" s="101"/>
      <c r="H128" s="100"/>
      <c r="I128" s="100"/>
      <c r="J128" s="100"/>
      <c r="K128" s="100"/>
      <c r="L128" s="100"/>
      <c r="M128" s="100"/>
      <c r="N128" s="100"/>
      <c r="O128" s="100"/>
      <c r="Q128" s="106"/>
      <c r="R128" s="107"/>
    </row>
    <row r="129" spans="1:18" s="102" customFormat="1" ht="12.75">
      <c r="A129" s="99"/>
      <c r="B129" s="193"/>
      <c r="C129" s="100"/>
      <c r="D129" s="100"/>
      <c r="E129" s="101"/>
      <c r="F129" s="101"/>
      <c r="G129" s="101"/>
      <c r="H129" s="100"/>
      <c r="I129" s="100"/>
      <c r="J129" s="100"/>
      <c r="K129" s="100"/>
      <c r="L129" s="100"/>
      <c r="M129" s="100"/>
      <c r="N129" s="100"/>
      <c r="O129" s="100"/>
      <c r="Q129" s="106"/>
      <c r="R129" s="107"/>
    </row>
    <row r="130" spans="1:18" s="102" customFormat="1" ht="12.75">
      <c r="A130" s="99"/>
      <c r="B130" s="193"/>
      <c r="C130" s="100"/>
      <c r="D130" s="100"/>
      <c r="E130" s="101"/>
      <c r="F130" s="101"/>
      <c r="G130" s="101"/>
      <c r="H130" s="100"/>
      <c r="I130" s="100"/>
      <c r="J130" s="100"/>
      <c r="K130" s="100"/>
      <c r="L130" s="100"/>
      <c r="M130" s="100"/>
      <c r="N130" s="100"/>
      <c r="O130" s="100"/>
      <c r="Q130" s="106"/>
      <c r="R130" s="107"/>
    </row>
    <row r="131" spans="1:18" s="102" customFormat="1" ht="12.75">
      <c r="A131" s="99"/>
      <c r="B131" s="193"/>
      <c r="C131" s="100"/>
      <c r="D131" s="100"/>
      <c r="E131" s="101"/>
      <c r="F131" s="101"/>
      <c r="G131" s="101"/>
      <c r="H131" s="100"/>
      <c r="I131" s="100"/>
      <c r="J131" s="100"/>
      <c r="K131" s="100"/>
      <c r="L131" s="100"/>
      <c r="M131" s="100"/>
      <c r="N131" s="100"/>
      <c r="O131" s="100"/>
      <c r="Q131" s="106"/>
      <c r="R131" s="107"/>
    </row>
    <row r="132" spans="1:18" s="102" customFormat="1" ht="12.75">
      <c r="A132" s="99"/>
      <c r="B132" s="193"/>
      <c r="C132" s="100"/>
      <c r="D132" s="100"/>
      <c r="E132" s="101"/>
      <c r="F132" s="101"/>
      <c r="G132" s="101"/>
      <c r="H132" s="100"/>
      <c r="I132" s="100"/>
      <c r="J132" s="100"/>
      <c r="K132" s="100"/>
      <c r="L132" s="100"/>
      <c r="M132" s="100"/>
      <c r="N132" s="100"/>
      <c r="O132" s="100"/>
      <c r="Q132" s="106"/>
      <c r="R132" s="107"/>
    </row>
    <row r="133" spans="1:18" s="102" customFormat="1" ht="12.75">
      <c r="A133" s="99"/>
      <c r="B133" s="193"/>
      <c r="C133" s="100"/>
      <c r="D133" s="100"/>
      <c r="E133" s="101"/>
      <c r="F133" s="101"/>
      <c r="G133" s="101"/>
      <c r="H133" s="100"/>
      <c r="I133" s="100"/>
      <c r="J133" s="100"/>
      <c r="K133" s="100"/>
      <c r="L133" s="100"/>
      <c r="M133" s="100"/>
      <c r="N133" s="100"/>
      <c r="O133" s="100"/>
      <c r="Q133" s="106"/>
      <c r="R133" s="107"/>
    </row>
    <row r="134" spans="1:18" s="102" customFormat="1" ht="12.75">
      <c r="A134" s="99"/>
      <c r="B134" s="193"/>
      <c r="C134" s="100"/>
      <c r="D134" s="100"/>
      <c r="E134" s="101"/>
      <c r="F134" s="101"/>
      <c r="G134" s="101"/>
      <c r="H134" s="100"/>
      <c r="I134" s="100"/>
      <c r="J134" s="100"/>
      <c r="K134" s="100"/>
      <c r="L134" s="100"/>
      <c r="M134" s="100"/>
      <c r="N134" s="100"/>
      <c r="O134" s="100"/>
      <c r="Q134" s="106"/>
      <c r="R134" s="107"/>
    </row>
    <row r="135" spans="1:18" s="102" customFormat="1" ht="12.75">
      <c r="A135" s="99"/>
      <c r="B135" s="193"/>
      <c r="C135" s="100"/>
      <c r="D135" s="100"/>
      <c r="E135" s="101"/>
      <c r="F135" s="101"/>
      <c r="G135" s="101"/>
      <c r="H135" s="100"/>
      <c r="I135" s="100"/>
      <c r="J135" s="100"/>
      <c r="K135" s="100"/>
      <c r="L135" s="100"/>
      <c r="M135" s="100"/>
      <c r="N135" s="100"/>
      <c r="O135" s="100"/>
      <c r="Q135" s="106"/>
      <c r="R135" s="107"/>
    </row>
    <row r="136" spans="1:18" s="102" customFormat="1" ht="12.75">
      <c r="A136" s="99"/>
      <c r="B136" s="193"/>
      <c r="C136" s="100"/>
      <c r="D136" s="100"/>
      <c r="E136" s="101"/>
      <c r="F136" s="101"/>
      <c r="G136" s="101"/>
      <c r="H136" s="100"/>
      <c r="I136" s="100"/>
      <c r="J136" s="100"/>
      <c r="K136" s="100"/>
      <c r="L136" s="100"/>
      <c r="M136" s="100"/>
      <c r="N136" s="100"/>
      <c r="O136" s="100"/>
      <c r="Q136" s="106"/>
      <c r="R136" s="107"/>
    </row>
    <row r="137" spans="1:18" s="102" customFormat="1" ht="12.75">
      <c r="A137" s="99"/>
      <c r="B137" s="193"/>
      <c r="C137" s="100"/>
      <c r="D137" s="100"/>
      <c r="E137" s="101"/>
      <c r="F137" s="101"/>
      <c r="G137" s="101"/>
      <c r="H137" s="100"/>
      <c r="I137" s="100"/>
      <c r="J137" s="100"/>
      <c r="K137" s="100"/>
      <c r="L137" s="100"/>
      <c r="M137" s="100"/>
      <c r="N137" s="100"/>
      <c r="O137" s="100"/>
      <c r="Q137" s="106"/>
      <c r="R137" s="107"/>
    </row>
    <row r="138" spans="1:18" s="102" customFormat="1" ht="12.75">
      <c r="A138" s="99"/>
      <c r="B138" s="193"/>
      <c r="C138" s="100"/>
      <c r="D138" s="100"/>
      <c r="E138" s="101"/>
      <c r="F138" s="101"/>
      <c r="G138" s="101"/>
      <c r="H138" s="100"/>
      <c r="I138" s="100"/>
      <c r="J138" s="100"/>
      <c r="K138" s="100"/>
      <c r="L138" s="100"/>
      <c r="M138" s="100"/>
      <c r="N138" s="100"/>
      <c r="O138" s="100"/>
      <c r="Q138" s="106"/>
      <c r="R138" s="107"/>
    </row>
    <row r="139" spans="1:18" s="102" customFormat="1" ht="12.75">
      <c r="A139" s="99"/>
      <c r="B139" s="193"/>
      <c r="C139" s="100"/>
      <c r="D139" s="100"/>
      <c r="E139" s="101"/>
      <c r="F139" s="101"/>
      <c r="G139" s="101"/>
      <c r="H139" s="100"/>
      <c r="I139" s="100"/>
      <c r="J139" s="100"/>
      <c r="K139" s="100"/>
      <c r="L139" s="100"/>
      <c r="M139" s="100"/>
      <c r="N139" s="100"/>
      <c r="O139" s="100"/>
      <c r="Q139" s="106"/>
      <c r="R139" s="107"/>
    </row>
    <row r="140" spans="1:18" s="102" customFormat="1" ht="12.75">
      <c r="A140" s="99"/>
      <c r="B140" s="193"/>
      <c r="C140" s="100"/>
      <c r="D140" s="100"/>
      <c r="E140" s="101"/>
      <c r="F140" s="101"/>
      <c r="G140" s="101"/>
      <c r="H140" s="100"/>
      <c r="I140" s="100"/>
      <c r="J140" s="100"/>
      <c r="K140" s="100"/>
      <c r="L140" s="100"/>
      <c r="M140" s="100"/>
      <c r="N140" s="100"/>
      <c r="O140" s="100"/>
      <c r="Q140" s="106"/>
      <c r="R140" s="107"/>
    </row>
    <row r="141" spans="1:18" s="102" customFormat="1" ht="12.75">
      <c r="A141" s="99"/>
      <c r="B141" s="193"/>
      <c r="C141" s="100"/>
      <c r="D141" s="100"/>
      <c r="E141" s="101"/>
      <c r="F141" s="101"/>
      <c r="G141" s="101"/>
      <c r="H141" s="100"/>
      <c r="I141" s="100"/>
      <c r="J141" s="100"/>
      <c r="K141" s="100"/>
      <c r="L141" s="100"/>
      <c r="M141" s="100"/>
      <c r="N141" s="100"/>
      <c r="O141" s="100"/>
      <c r="Q141" s="106"/>
      <c r="R141" s="107"/>
    </row>
    <row r="142" spans="1:18" s="102" customFormat="1" ht="12.75">
      <c r="A142" s="99"/>
      <c r="B142" s="193"/>
      <c r="C142" s="100"/>
      <c r="D142" s="100"/>
      <c r="E142" s="101"/>
      <c r="F142" s="101"/>
      <c r="G142" s="101"/>
      <c r="H142" s="100"/>
      <c r="I142" s="100"/>
      <c r="J142" s="100"/>
      <c r="K142" s="100"/>
      <c r="L142" s="100"/>
      <c r="M142" s="100"/>
      <c r="N142" s="100"/>
      <c r="O142" s="100"/>
      <c r="Q142" s="106"/>
      <c r="R142" s="107"/>
    </row>
    <row r="143" spans="1:18" s="102" customFormat="1" ht="12.75">
      <c r="A143" s="99"/>
      <c r="B143" s="193"/>
      <c r="C143" s="100"/>
      <c r="D143" s="100"/>
      <c r="E143" s="101"/>
      <c r="F143" s="101"/>
      <c r="G143" s="101"/>
      <c r="H143" s="100"/>
      <c r="I143" s="100"/>
      <c r="J143" s="100"/>
      <c r="K143" s="100"/>
      <c r="L143" s="100"/>
      <c r="M143" s="100"/>
      <c r="N143" s="100"/>
      <c r="O143" s="100"/>
      <c r="Q143" s="106"/>
      <c r="R143" s="107"/>
    </row>
    <row r="144" spans="1:18" s="102" customFormat="1" ht="12.75">
      <c r="A144" s="99"/>
      <c r="B144" s="193"/>
      <c r="C144" s="100"/>
      <c r="D144" s="100"/>
      <c r="E144" s="101"/>
      <c r="F144" s="101"/>
      <c r="G144" s="101"/>
      <c r="H144" s="100"/>
      <c r="I144" s="100"/>
      <c r="J144" s="100"/>
      <c r="K144" s="100"/>
      <c r="L144" s="100"/>
      <c r="M144" s="100"/>
      <c r="N144" s="100"/>
      <c r="O144" s="100"/>
      <c r="Q144" s="106"/>
      <c r="R144" s="107"/>
    </row>
    <row r="145" spans="1:18" s="102" customFormat="1" ht="12.75">
      <c r="A145" s="99"/>
      <c r="B145" s="193"/>
      <c r="C145" s="100"/>
      <c r="D145" s="100"/>
      <c r="E145" s="101"/>
      <c r="F145" s="101"/>
      <c r="G145" s="101"/>
      <c r="H145" s="100"/>
      <c r="I145" s="100"/>
      <c r="J145" s="100"/>
      <c r="K145" s="100"/>
      <c r="L145" s="100"/>
      <c r="M145" s="100"/>
      <c r="N145" s="100"/>
      <c r="O145" s="100"/>
      <c r="Q145" s="106"/>
      <c r="R145" s="107"/>
    </row>
    <row r="146" spans="1:18" s="102" customFormat="1" ht="12.75">
      <c r="A146" s="99"/>
      <c r="B146" s="193"/>
      <c r="C146" s="100"/>
      <c r="D146" s="100"/>
      <c r="E146" s="101"/>
      <c r="F146" s="101"/>
      <c r="G146" s="101"/>
      <c r="H146" s="100"/>
      <c r="I146" s="100"/>
      <c r="J146" s="100"/>
      <c r="K146" s="100"/>
      <c r="L146" s="100"/>
      <c r="M146" s="100"/>
      <c r="N146" s="100"/>
      <c r="O146" s="100"/>
      <c r="Q146" s="106"/>
      <c r="R146" s="107"/>
    </row>
    <row r="147" spans="1:18" s="102" customFormat="1" ht="12.75">
      <c r="A147" s="99"/>
      <c r="B147" s="193"/>
      <c r="C147" s="100"/>
      <c r="D147" s="100"/>
      <c r="E147" s="101"/>
      <c r="F147" s="101"/>
      <c r="G147" s="101"/>
      <c r="H147" s="100"/>
      <c r="I147" s="100"/>
      <c r="J147" s="100"/>
      <c r="K147" s="100"/>
      <c r="L147" s="100"/>
      <c r="M147" s="100"/>
      <c r="N147" s="100"/>
      <c r="O147" s="100"/>
      <c r="Q147" s="106"/>
      <c r="R147" s="107"/>
    </row>
    <row r="148" spans="1:18" s="102" customFormat="1" ht="12.75">
      <c r="A148" s="99"/>
      <c r="B148" s="193"/>
      <c r="C148" s="100"/>
      <c r="D148" s="100"/>
      <c r="E148" s="101"/>
      <c r="F148" s="101"/>
      <c r="G148" s="101"/>
      <c r="H148" s="100"/>
      <c r="I148" s="100"/>
      <c r="J148" s="100"/>
      <c r="K148" s="100"/>
      <c r="L148" s="100"/>
      <c r="M148" s="100"/>
      <c r="N148" s="100"/>
      <c r="O148" s="100"/>
      <c r="Q148" s="106"/>
      <c r="R148" s="107"/>
    </row>
    <row r="149" spans="1:18" s="102" customFormat="1" ht="12.75">
      <c r="A149" s="99"/>
      <c r="B149" s="193"/>
      <c r="C149" s="100"/>
      <c r="D149" s="100"/>
      <c r="E149" s="101"/>
      <c r="F149" s="101"/>
      <c r="G149" s="101"/>
      <c r="H149" s="100"/>
      <c r="I149" s="100"/>
      <c r="J149" s="100"/>
      <c r="K149" s="100"/>
      <c r="L149" s="100"/>
      <c r="M149" s="100"/>
      <c r="N149" s="100"/>
      <c r="O149" s="100"/>
      <c r="Q149" s="106"/>
      <c r="R149" s="107"/>
    </row>
    <row r="150" spans="1:18" s="102" customFormat="1" ht="12.75">
      <c r="A150" s="99"/>
      <c r="B150" s="193"/>
      <c r="C150" s="100"/>
      <c r="D150" s="100"/>
      <c r="E150" s="101"/>
      <c r="F150" s="101"/>
      <c r="G150" s="101"/>
      <c r="H150" s="100"/>
      <c r="I150" s="100"/>
      <c r="J150" s="100"/>
      <c r="K150" s="100"/>
      <c r="L150" s="100"/>
      <c r="M150" s="100"/>
      <c r="N150" s="100"/>
      <c r="O150" s="100"/>
      <c r="Q150" s="106"/>
      <c r="R150" s="107"/>
    </row>
    <row r="151" spans="1:18" s="102" customFormat="1" ht="12.75">
      <c r="A151" s="99"/>
      <c r="B151" s="193"/>
      <c r="C151" s="100"/>
      <c r="D151" s="100"/>
      <c r="E151" s="101"/>
      <c r="F151" s="101"/>
      <c r="G151" s="101"/>
      <c r="H151" s="100"/>
      <c r="I151" s="100"/>
      <c r="J151" s="100"/>
      <c r="K151" s="100"/>
      <c r="L151" s="100"/>
      <c r="M151" s="100"/>
      <c r="N151" s="100"/>
      <c r="O151" s="100"/>
      <c r="Q151" s="106"/>
      <c r="R151" s="107"/>
    </row>
    <row r="152" spans="1:18" s="102" customFormat="1" ht="12.75">
      <c r="A152" s="99"/>
      <c r="B152" s="193"/>
      <c r="C152" s="100"/>
      <c r="D152" s="100"/>
      <c r="E152" s="101"/>
      <c r="F152" s="101"/>
      <c r="G152" s="101"/>
      <c r="H152" s="100"/>
      <c r="I152" s="100"/>
      <c r="J152" s="100"/>
      <c r="K152" s="100"/>
      <c r="L152" s="100"/>
      <c r="M152" s="100"/>
      <c r="N152" s="100"/>
      <c r="O152" s="100"/>
      <c r="Q152" s="106"/>
      <c r="R152" s="107"/>
    </row>
    <row r="153" spans="1:18" s="102" customFormat="1" ht="12.75">
      <c r="A153" s="99"/>
      <c r="B153" s="193"/>
      <c r="C153" s="100"/>
      <c r="D153" s="100"/>
      <c r="E153" s="101"/>
      <c r="F153" s="101"/>
      <c r="G153" s="101"/>
      <c r="H153" s="100"/>
      <c r="I153" s="100"/>
      <c r="J153" s="100"/>
      <c r="K153" s="100"/>
      <c r="L153" s="100"/>
      <c r="M153" s="100"/>
      <c r="N153" s="100"/>
      <c r="O153" s="100"/>
      <c r="Q153" s="106"/>
      <c r="R153" s="107"/>
    </row>
    <row r="154" spans="1:18" s="102" customFormat="1" ht="12.75">
      <c r="A154" s="99"/>
      <c r="B154" s="193"/>
      <c r="C154" s="100"/>
      <c r="D154" s="100"/>
      <c r="E154" s="101"/>
      <c r="F154" s="101"/>
      <c r="G154" s="101"/>
      <c r="H154" s="100"/>
      <c r="I154" s="100"/>
      <c r="J154" s="100"/>
      <c r="K154" s="100"/>
      <c r="L154" s="100"/>
      <c r="M154" s="100"/>
      <c r="N154" s="100"/>
      <c r="O154" s="100"/>
      <c r="Q154" s="106"/>
      <c r="R154" s="107"/>
    </row>
    <row r="155" spans="1:18" s="102" customFormat="1" ht="12.75">
      <c r="A155" s="99"/>
      <c r="B155" s="193"/>
      <c r="C155" s="100"/>
      <c r="D155" s="100"/>
      <c r="E155" s="101"/>
      <c r="F155" s="101"/>
      <c r="G155" s="101"/>
      <c r="H155" s="100"/>
      <c r="I155" s="100"/>
      <c r="J155" s="100"/>
      <c r="K155" s="100"/>
      <c r="L155" s="100"/>
      <c r="M155" s="100"/>
      <c r="N155" s="100"/>
      <c r="O155" s="100"/>
      <c r="Q155" s="106"/>
      <c r="R155" s="107"/>
    </row>
    <row r="156" spans="1:18" s="102" customFormat="1" ht="12.75">
      <c r="A156" s="99"/>
      <c r="B156" s="193"/>
      <c r="C156" s="100"/>
      <c r="D156" s="100"/>
      <c r="E156" s="101"/>
      <c r="F156" s="101"/>
      <c r="G156" s="101"/>
      <c r="H156" s="100"/>
      <c r="I156" s="100"/>
      <c r="J156" s="100"/>
      <c r="K156" s="100"/>
      <c r="L156" s="100"/>
      <c r="M156" s="100"/>
      <c r="N156" s="100"/>
      <c r="O156" s="100"/>
      <c r="Q156" s="106"/>
      <c r="R156" s="107"/>
    </row>
    <row r="157" spans="1:18" s="102" customFormat="1" ht="12.75">
      <c r="A157" s="99"/>
      <c r="B157" s="193"/>
      <c r="C157" s="100"/>
      <c r="D157" s="100"/>
      <c r="E157" s="101"/>
      <c r="F157" s="101"/>
      <c r="G157" s="101"/>
      <c r="H157" s="100"/>
      <c r="I157" s="100"/>
      <c r="J157" s="100"/>
      <c r="K157" s="100"/>
      <c r="L157" s="100"/>
      <c r="M157" s="100"/>
      <c r="N157" s="100"/>
      <c r="O157" s="100"/>
      <c r="Q157" s="106"/>
      <c r="R157" s="107"/>
    </row>
    <row r="158" spans="1:18" s="102" customFormat="1" ht="12.75">
      <c r="A158" s="99"/>
      <c r="B158" s="193"/>
      <c r="C158" s="100"/>
      <c r="D158" s="100"/>
      <c r="E158" s="101"/>
      <c r="F158" s="101"/>
      <c r="G158" s="101"/>
      <c r="H158" s="100"/>
      <c r="I158" s="100"/>
      <c r="J158" s="100"/>
      <c r="K158" s="100"/>
      <c r="L158" s="100"/>
      <c r="M158" s="100"/>
      <c r="N158" s="100"/>
      <c r="O158" s="100"/>
      <c r="Q158" s="106"/>
      <c r="R158" s="107"/>
    </row>
    <row r="159" spans="1:18" s="102" customFormat="1" ht="12.75">
      <c r="A159" s="99"/>
      <c r="B159" s="193"/>
      <c r="C159" s="100"/>
      <c r="D159" s="100"/>
      <c r="E159" s="101"/>
      <c r="F159" s="101"/>
      <c r="G159" s="101"/>
      <c r="H159" s="100"/>
      <c r="I159" s="100"/>
      <c r="J159" s="100"/>
      <c r="K159" s="100"/>
      <c r="L159" s="100"/>
      <c r="M159" s="100"/>
      <c r="N159" s="100"/>
      <c r="O159" s="100"/>
      <c r="Q159" s="106"/>
      <c r="R159" s="107"/>
    </row>
    <row r="160" spans="1:18" s="102" customFormat="1" ht="12.75">
      <c r="A160" s="99"/>
      <c r="B160" s="193"/>
      <c r="C160" s="100"/>
      <c r="D160" s="100"/>
      <c r="E160" s="101"/>
      <c r="F160" s="101"/>
      <c r="G160" s="101"/>
      <c r="H160" s="100"/>
      <c r="I160" s="100"/>
      <c r="J160" s="100"/>
      <c r="K160" s="100"/>
      <c r="L160" s="100"/>
      <c r="M160" s="100"/>
      <c r="N160" s="100"/>
      <c r="O160" s="100"/>
      <c r="Q160" s="106"/>
      <c r="R160" s="107"/>
    </row>
    <row r="161" spans="1:18" s="102" customFormat="1" ht="12.75">
      <c r="A161" s="99"/>
      <c r="B161" s="193"/>
      <c r="C161" s="100"/>
      <c r="D161" s="100"/>
      <c r="E161" s="101"/>
      <c r="F161" s="101"/>
      <c r="G161" s="101"/>
      <c r="H161" s="100"/>
      <c r="I161" s="100"/>
      <c r="J161" s="100"/>
      <c r="K161" s="100"/>
      <c r="L161" s="100"/>
      <c r="M161" s="100"/>
      <c r="N161" s="100"/>
      <c r="O161" s="100"/>
      <c r="Q161" s="106"/>
      <c r="R161" s="107"/>
    </row>
    <row r="162" spans="1:18" s="102" customFormat="1" ht="12.75">
      <c r="A162" s="99"/>
      <c r="B162" s="193"/>
      <c r="C162" s="100"/>
      <c r="D162" s="100"/>
      <c r="E162" s="101"/>
      <c r="F162" s="101"/>
      <c r="G162" s="101"/>
      <c r="H162" s="100"/>
      <c r="I162" s="100"/>
      <c r="J162" s="100"/>
      <c r="K162" s="100"/>
      <c r="L162" s="100"/>
      <c r="M162" s="100"/>
      <c r="N162" s="100"/>
      <c r="O162" s="100"/>
      <c r="Q162" s="106"/>
      <c r="R162" s="107"/>
    </row>
    <row r="163" spans="1:18" s="102" customFormat="1" ht="12.75">
      <c r="A163" s="99"/>
      <c r="B163" s="193"/>
      <c r="C163" s="100"/>
      <c r="D163" s="100"/>
      <c r="E163" s="101"/>
      <c r="F163" s="101"/>
      <c r="G163" s="101"/>
      <c r="H163" s="100"/>
      <c r="I163" s="100"/>
      <c r="J163" s="100"/>
      <c r="K163" s="100"/>
      <c r="L163" s="100"/>
      <c r="M163" s="100"/>
      <c r="N163" s="100"/>
      <c r="O163" s="100"/>
      <c r="Q163" s="106"/>
      <c r="R163" s="107"/>
    </row>
    <row r="164" spans="1:18" s="102" customFormat="1" ht="12.75">
      <c r="A164" s="99"/>
      <c r="B164" s="193"/>
      <c r="C164" s="100"/>
      <c r="D164" s="100"/>
      <c r="E164" s="101"/>
      <c r="F164" s="101"/>
      <c r="G164" s="101"/>
      <c r="H164" s="100"/>
      <c r="I164" s="100"/>
      <c r="J164" s="100"/>
      <c r="K164" s="100"/>
      <c r="L164" s="100"/>
      <c r="M164" s="100"/>
      <c r="N164" s="100"/>
      <c r="O164" s="100"/>
      <c r="Q164" s="106"/>
      <c r="R164" s="107"/>
    </row>
    <row r="165" spans="1:18" s="102" customFormat="1" ht="12.75">
      <c r="A165" s="99"/>
      <c r="B165" s="193"/>
      <c r="C165" s="100"/>
      <c r="D165" s="100"/>
      <c r="E165" s="101"/>
      <c r="F165" s="101"/>
      <c r="G165" s="101"/>
      <c r="H165" s="100"/>
      <c r="I165" s="100"/>
      <c r="J165" s="100"/>
      <c r="K165" s="100"/>
      <c r="L165" s="100"/>
      <c r="M165" s="100"/>
      <c r="N165" s="100"/>
      <c r="O165" s="100"/>
      <c r="Q165" s="106"/>
      <c r="R165" s="107"/>
    </row>
    <row r="166" spans="1:18" s="102" customFormat="1" ht="12.75">
      <c r="A166" s="99"/>
      <c r="B166" s="193"/>
      <c r="C166" s="100"/>
      <c r="D166" s="100"/>
      <c r="E166" s="101"/>
      <c r="F166" s="101"/>
      <c r="G166" s="101"/>
      <c r="H166" s="100"/>
      <c r="I166" s="100"/>
      <c r="J166" s="100"/>
      <c r="K166" s="100"/>
      <c r="L166" s="100"/>
      <c r="M166" s="100"/>
      <c r="N166" s="100"/>
      <c r="O166" s="100"/>
      <c r="Q166" s="106"/>
      <c r="R166" s="107"/>
    </row>
    <row r="167" spans="1:18" s="102" customFormat="1" ht="12.75">
      <c r="A167" s="99"/>
      <c r="B167" s="193"/>
      <c r="C167" s="100"/>
      <c r="D167" s="100"/>
      <c r="E167" s="101"/>
      <c r="F167" s="101"/>
      <c r="G167" s="101"/>
      <c r="H167" s="100"/>
      <c r="I167" s="100"/>
      <c r="J167" s="100"/>
      <c r="K167" s="100"/>
      <c r="L167" s="100"/>
      <c r="M167" s="100"/>
      <c r="N167" s="100"/>
      <c r="O167" s="100"/>
      <c r="Q167" s="106"/>
      <c r="R167" s="107"/>
    </row>
    <row r="168" spans="1:18" s="102" customFormat="1" ht="12.75">
      <c r="A168" s="99"/>
      <c r="B168" s="193"/>
      <c r="C168" s="100"/>
      <c r="D168" s="100"/>
      <c r="E168" s="101"/>
      <c r="F168" s="101"/>
      <c r="G168" s="101"/>
      <c r="H168" s="100"/>
      <c r="I168" s="100"/>
      <c r="J168" s="100"/>
      <c r="K168" s="100"/>
      <c r="L168" s="100"/>
      <c r="M168" s="100"/>
      <c r="N168" s="100"/>
      <c r="O168" s="100"/>
      <c r="Q168" s="106"/>
      <c r="R168" s="107"/>
    </row>
    <row r="169" spans="1:18" s="102" customFormat="1" ht="12.75">
      <c r="A169" s="99"/>
      <c r="B169" s="193"/>
      <c r="C169" s="100"/>
      <c r="D169" s="100"/>
      <c r="E169" s="101"/>
      <c r="F169" s="101"/>
      <c r="G169" s="101"/>
      <c r="H169" s="100"/>
      <c r="I169" s="100"/>
      <c r="J169" s="100"/>
      <c r="K169" s="100"/>
      <c r="L169" s="100"/>
      <c r="M169" s="100"/>
      <c r="N169" s="100"/>
      <c r="O169" s="100"/>
      <c r="Q169" s="106"/>
      <c r="R169" s="107"/>
    </row>
    <row r="170" spans="1:18" s="102" customFormat="1" ht="12.75">
      <c r="A170" s="99"/>
      <c r="B170" s="193"/>
      <c r="C170" s="100"/>
      <c r="D170" s="100"/>
      <c r="E170" s="101"/>
      <c r="F170" s="101"/>
      <c r="G170" s="101"/>
      <c r="H170" s="100"/>
      <c r="I170" s="100"/>
      <c r="J170" s="100"/>
      <c r="K170" s="100"/>
      <c r="L170" s="100"/>
      <c r="M170" s="100"/>
      <c r="N170" s="100"/>
      <c r="O170" s="100"/>
      <c r="Q170" s="106"/>
      <c r="R170" s="107"/>
    </row>
    <row r="171" spans="1:18" s="102" customFormat="1" ht="12.75">
      <c r="A171" s="99"/>
      <c r="B171" s="193"/>
      <c r="C171" s="100"/>
      <c r="D171" s="100"/>
      <c r="E171" s="101"/>
      <c r="F171" s="101"/>
      <c r="G171" s="101"/>
      <c r="H171" s="100"/>
      <c r="I171" s="100"/>
      <c r="J171" s="100"/>
      <c r="K171" s="100"/>
      <c r="L171" s="100"/>
      <c r="M171" s="100"/>
      <c r="N171" s="100"/>
      <c r="O171" s="100"/>
      <c r="Q171" s="106"/>
      <c r="R171" s="107"/>
    </row>
    <row r="172" spans="1:18" s="102" customFormat="1" ht="12.75">
      <c r="A172" s="99"/>
      <c r="B172" s="193"/>
      <c r="C172" s="100"/>
      <c r="D172" s="100"/>
      <c r="E172" s="101"/>
      <c r="F172" s="101"/>
      <c r="G172" s="101"/>
      <c r="H172" s="100"/>
      <c r="I172" s="100"/>
      <c r="J172" s="100"/>
      <c r="K172" s="100"/>
      <c r="L172" s="100"/>
      <c r="M172" s="100"/>
      <c r="N172" s="100"/>
      <c r="O172" s="100"/>
      <c r="Q172" s="106"/>
      <c r="R172" s="107"/>
    </row>
    <row r="173" spans="1:18" s="102" customFormat="1" ht="12.75">
      <c r="A173" s="99"/>
      <c r="B173" s="193"/>
      <c r="C173" s="100"/>
      <c r="D173" s="100"/>
      <c r="E173" s="101"/>
      <c r="F173" s="101"/>
      <c r="G173" s="101"/>
      <c r="H173" s="100"/>
      <c r="I173" s="100"/>
      <c r="J173" s="100"/>
      <c r="K173" s="100"/>
      <c r="L173" s="100"/>
      <c r="M173" s="100"/>
      <c r="N173" s="100"/>
      <c r="O173" s="100"/>
      <c r="Q173" s="106"/>
      <c r="R173" s="107"/>
    </row>
    <row r="174" spans="1:18" s="102" customFormat="1" ht="12.75">
      <c r="A174" s="99"/>
      <c r="B174" s="193"/>
      <c r="C174" s="100"/>
      <c r="D174" s="100"/>
      <c r="E174" s="101"/>
      <c r="F174" s="101"/>
      <c r="G174" s="101"/>
      <c r="H174" s="100"/>
      <c r="I174" s="100"/>
      <c r="J174" s="100"/>
      <c r="K174" s="100"/>
      <c r="L174" s="100"/>
      <c r="M174" s="100"/>
      <c r="N174" s="100"/>
      <c r="O174" s="100"/>
      <c r="Q174" s="106"/>
      <c r="R174" s="107"/>
    </row>
    <row r="175" spans="1:18" s="102" customFormat="1" ht="12.75">
      <c r="A175" s="99"/>
      <c r="B175" s="193"/>
      <c r="C175" s="100"/>
      <c r="D175" s="100"/>
      <c r="E175" s="101"/>
      <c r="F175" s="101"/>
      <c r="G175" s="101"/>
      <c r="H175" s="100"/>
      <c r="I175" s="100"/>
      <c r="J175" s="100"/>
      <c r="K175" s="100"/>
      <c r="L175" s="100"/>
      <c r="M175" s="100"/>
      <c r="N175" s="100"/>
      <c r="O175" s="100"/>
      <c r="Q175" s="106"/>
      <c r="R175" s="107"/>
    </row>
    <row r="176" spans="1:18" s="102" customFormat="1" ht="12.75">
      <c r="A176" s="99"/>
      <c r="B176" s="193"/>
      <c r="C176" s="100"/>
      <c r="D176" s="100"/>
      <c r="E176" s="101"/>
      <c r="F176" s="101"/>
      <c r="G176" s="101"/>
      <c r="H176" s="100"/>
      <c r="I176" s="100"/>
      <c r="J176" s="100"/>
      <c r="K176" s="100"/>
      <c r="L176" s="100"/>
      <c r="M176" s="100"/>
      <c r="N176" s="100"/>
      <c r="O176" s="100"/>
      <c r="Q176" s="106"/>
      <c r="R176" s="107"/>
    </row>
    <row r="177" spans="1:18" s="102" customFormat="1" ht="12.75">
      <c r="A177" s="99"/>
      <c r="B177" s="193"/>
      <c r="C177" s="100"/>
      <c r="D177" s="100"/>
      <c r="E177" s="101"/>
      <c r="F177" s="101"/>
      <c r="G177" s="101"/>
      <c r="H177" s="100"/>
      <c r="I177" s="100"/>
      <c r="J177" s="100"/>
      <c r="K177" s="100"/>
      <c r="L177" s="100"/>
      <c r="M177" s="100"/>
      <c r="N177" s="100"/>
      <c r="O177" s="100"/>
      <c r="Q177" s="106"/>
      <c r="R177" s="107"/>
    </row>
    <row r="178" spans="1:18" s="102" customFormat="1" ht="12.75">
      <c r="A178" s="99"/>
      <c r="B178" s="193"/>
      <c r="C178" s="100"/>
      <c r="D178" s="100"/>
      <c r="E178" s="101"/>
      <c r="F178" s="101"/>
      <c r="G178" s="101"/>
      <c r="H178" s="100"/>
      <c r="I178" s="100"/>
      <c r="J178" s="100"/>
      <c r="K178" s="100"/>
      <c r="L178" s="100"/>
      <c r="M178" s="100"/>
      <c r="N178" s="100"/>
      <c r="O178" s="100"/>
      <c r="Q178" s="106"/>
      <c r="R178" s="107"/>
    </row>
    <row r="179" spans="1:18" s="102" customFormat="1" ht="12.75">
      <c r="A179" s="99"/>
      <c r="B179" s="193"/>
      <c r="C179" s="100"/>
      <c r="D179" s="100"/>
      <c r="E179" s="101"/>
      <c r="F179" s="101"/>
      <c r="G179" s="101"/>
      <c r="H179" s="100"/>
      <c r="I179" s="100"/>
      <c r="J179" s="100"/>
      <c r="K179" s="100"/>
      <c r="L179" s="100"/>
      <c r="M179" s="100"/>
      <c r="N179" s="100"/>
      <c r="O179" s="100"/>
      <c r="Q179" s="106"/>
      <c r="R179" s="107"/>
    </row>
    <row r="180" spans="1:18" s="102" customFormat="1" ht="12.75">
      <c r="A180" s="99"/>
      <c r="B180" s="193"/>
      <c r="C180" s="100"/>
      <c r="D180" s="100"/>
      <c r="E180" s="101"/>
      <c r="F180" s="101"/>
      <c r="G180" s="101"/>
      <c r="H180" s="100"/>
      <c r="I180" s="100"/>
      <c r="J180" s="100"/>
      <c r="K180" s="100"/>
      <c r="L180" s="100"/>
      <c r="M180" s="100"/>
      <c r="N180" s="100"/>
      <c r="O180" s="100"/>
      <c r="Q180" s="106"/>
      <c r="R180" s="107"/>
    </row>
    <row r="181" spans="1:18" s="102" customFormat="1" ht="12.75">
      <c r="A181" s="99"/>
      <c r="B181" s="193"/>
      <c r="C181" s="100"/>
      <c r="D181" s="100"/>
      <c r="E181" s="101"/>
      <c r="F181" s="101"/>
      <c r="G181" s="101"/>
      <c r="H181" s="100"/>
      <c r="I181" s="100"/>
      <c r="J181" s="100"/>
      <c r="K181" s="100"/>
      <c r="L181" s="100"/>
      <c r="M181" s="100"/>
      <c r="N181" s="100"/>
      <c r="O181" s="100"/>
      <c r="Q181" s="106"/>
      <c r="R181" s="107"/>
    </row>
    <row r="182" spans="1:18" s="102" customFormat="1" ht="12.75">
      <c r="A182" s="99"/>
      <c r="B182" s="193"/>
      <c r="C182" s="100"/>
      <c r="D182" s="100"/>
      <c r="E182" s="101"/>
      <c r="F182" s="101"/>
      <c r="G182" s="101"/>
      <c r="H182" s="100"/>
      <c r="I182" s="100"/>
      <c r="J182" s="100"/>
      <c r="K182" s="100"/>
      <c r="L182" s="100"/>
      <c r="M182" s="100"/>
      <c r="N182" s="100"/>
      <c r="O182" s="100"/>
      <c r="Q182" s="106"/>
      <c r="R182" s="107"/>
    </row>
    <row r="183" spans="1:18" s="102" customFormat="1" ht="12.75">
      <c r="A183" s="99"/>
      <c r="B183" s="193"/>
      <c r="C183" s="100"/>
      <c r="D183" s="100"/>
      <c r="E183" s="101"/>
      <c r="F183" s="101"/>
      <c r="G183" s="101"/>
      <c r="H183" s="100"/>
      <c r="I183" s="100"/>
      <c r="J183" s="100"/>
      <c r="K183" s="100"/>
      <c r="L183" s="100"/>
      <c r="M183" s="100"/>
      <c r="N183" s="100"/>
      <c r="O183" s="100"/>
      <c r="Q183" s="106"/>
      <c r="R183" s="107"/>
    </row>
    <row r="184" spans="1:18" s="102" customFormat="1" ht="12.75">
      <c r="A184" s="99"/>
      <c r="B184" s="193"/>
      <c r="C184" s="100"/>
      <c r="D184" s="100"/>
      <c r="E184" s="101"/>
      <c r="F184" s="101"/>
      <c r="G184" s="101"/>
      <c r="H184" s="100"/>
      <c r="I184" s="100"/>
      <c r="J184" s="100"/>
      <c r="K184" s="100"/>
      <c r="L184" s="100"/>
      <c r="M184" s="100"/>
      <c r="N184" s="100"/>
      <c r="O184" s="100"/>
      <c r="Q184" s="106"/>
      <c r="R184" s="107"/>
    </row>
    <row r="185" spans="1:18" s="102" customFormat="1" ht="12.75">
      <c r="A185" s="99"/>
      <c r="B185" s="193"/>
      <c r="C185" s="100"/>
      <c r="D185" s="100"/>
      <c r="E185" s="101"/>
      <c r="F185" s="101"/>
      <c r="G185" s="101"/>
      <c r="H185" s="100"/>
      <c r="I185" s="100"/>
      <c r="J185" s="100"/>
      <c r="K185" s="100"/>
      <c r="L185" s="100"/>
      <c r="M185" s="100"/>
      <c r="N185" s="100"/>
      <c r="O185" s="100"/>
      <c r="Q185" s="106"/>
      <c r="R185" s="107"/>
    </row>
    <row r="186" spans="1:18" s="102" customFormat="1" ht="12.75">
      <c r="A186" s="99"/>
      <c r="B186" s="193"/>
      <c r="C186" s="100"/>
      <c r="D186" s="100"/>
      <c r="E186" s="101"/>
      <c r="F186" s="101"/>
      <c r="G186" s="101"/>
      <c r="H186" s="100"/>
      <c r="I186" s="100"/>
      <c r="J186" s="100"/>
      <c r="K186" s="100"/>
      <c r="L186" s="100"/>
      <c r="M186" s="100"/>
      <c r="N186" s="100"/>
      <c r="O186" s="100"/>
      <c r="Q186" s="106"/>
      <c r="R186" s="107"/>
    </row>
    <row r="187" spans="1:18" s="102" customFormat="1" ht="12.75">
      <c r="A187" s="99"/>
      <c r="B187" s="193"/>
      <c r="C187" s="100"/>
      <c r="D187" s="100"/>
      <c r="E187" s="101"/>
      <c r="F187" s="101"/>
      <c r="G187" s="101"/>
      <c r="H187" s="100"/>
      <c r="I187" s="100"/>
      <c r="J187" s="100"/>
      <c r="K187" s="100"/>
      <c r="L187" s="100"/>
      <c r="M187" s="100"/>
      <c r="N187" s="100"/>
      <c r="O187" s="100"/>
      <c r="Q187" s="106"/>
      <c r="R187" s="107"/>
    </row>
    <row r="188" spans="1:18" s="102" customFormat="1" ht="12.75">
      <c r="A188" s="99"/>
      <c r="B188" s="193"/>
      <c r="C188" s="100"/>
      <c r="D188" s="100"/>
      <c r="E188" s="101"/>
      <c r="F188" s="101"/>
      <c r="G188" s="101"/>
      <c r="H188" s="100"/>
      <c r="I188" s="100"/>
      <c r="J188" s="100"/>
      <c r="K188" s="100"/>
      <c r="L188" s="100"/>
      <c r="M188" s="100"/>
      <c r="N188" s="100"/>
      <c r="O188" s="100"/>
      <c r="Q188" s="106"/>
      <c r="R188" s="107"/>
    </row>
    <row r="189" spans="1:18" s="102" customFormat="1" ht="12.75">
      <c r="A189" s="99"/>
      <c r="B189" s="193"/>
      <c r="C189" s="100"/>
      <c r="D189" s="100"/>
      <c r="E189" s="101"/>
      <c r="F189" s="101"/>
      <c r="G189" s="101"/>
      <c r="H189" s="100"/>
      <c r="I189" s="100"/>
      <c r="J189" s="100"/>
      <c r="K189" s="100"/>
      <c r="L189" s="100"/>
      <c r="M189" s="100"/>
      <c r="N189" s="100"/>
      <c r="O189" s="100"/>
      <c r="Q189" s="106"/>
      <c r="R189" s="107"/>
    </row>
    <row r="190" spans="1:18" s="102" customFormat="1" ht="12.75">
      <c r="A190" s="99"/>
      <c r="B190" s="193"/>
      <c r="C190" s="100"/>
      <c r="D190" s="100"/>
      <c r="E190" s="101"/>
      <c r="F190" s="101"/>
      <c r="G190" s="101"/>
      <c r="H190" s="100"/>
      <c r="I190" s="100"/>
      <c r="J190" s="100"/>
      <c r="K190" s="100"/>
      <c r="L190" s="100"/>
      <c r="M190" s="100"/>
      <c r="N190" s="100"/>
      <c r="O190" s="100"/>
      <c r="Q190" s="106"/>
      <c r="R190" s="107"/>
    </row>
    <row r="191" spans="1:18" s="102" customFormat="1" ht="12.75">
      <c r="A191" s="99"/>
      <c r="B191" s="193"/>
      <c r="C191" s="100"/>
      <c r="D191" s="100"/>
      <c r="E191" s="101"/>
      <c r="F191" s="101"/>
      <c r="G191" s="101"/>
      <c r="H191" s="100"/>
      <c r="I191" s="100"/>
      <c r="J191" s="100"/>
      <c r="K191" s="100"/>
      <c r="L191" s="100"/>
      <c r="M191" s="100"/>
      <c r="N191" s="100"/>
      <c r="O191" s="100"/>
      <c r="Q191" s="106"/>
      <c r="R191" s="107"/>
    </row>
    <row r="192" spans="1:18" s="102" customFormat="1" ht="12.75">
      <c r="A192" s="99"/>
      <c r="B192" s="193"/>
      <c r="C192" s="100"/>
      <c r="D192" s="100"/>
      <c r="E192" s="101"/>
      <c r="F192" s="101"/>
      <c r="G192" s="101"/>
      <c r="H192" s="100"/>
      <c r="I192" s="100"/>
      <c r="J192" s="100"/>
      <c r="K192" s="100"/>
      <c r="L192" s="100"/>
      <c r="M192" s="100"/>
      <c r="N192" s="100"/>
      <c r="O192" s="100"/>
      <c r="Q192" s="106"/>
      <c r="R192" s="107"/>
    </row>
    <row r="193" spans="2:8" ht="12.75">
      <c r="B193" s="193"/>
      <c r="H193" s="100"/>
    </row>
    <row r="194" ht="12.75">
      <c r="B194" s="193"/>
    </row>
    <row r="195" ht="12.75">
      <c r="B195" s="193"/>
    </row>
    <row r="196" ht="12.75">
      <c r="B196" s="193"/>
    </row>
    <row r="197" ht="12.75">
      <c r="B197" s="193"/>
    </row>
    <row r="198" ht="12.75">
      <c r="B198" s="193"/>
    </row>
    <row r="199" ht="12.75">
      <c r="B199" s="193"/>
    </row>
    <row r="200" ht="12.75">
      <c r="B200" s="193"/>
    </row>
    <row r="201" ht="12.75">
      <c r="B201" s="193"/>
    </row>
    <row r="202" ht="12.75">
      <c r="B202" s="193"/>
    </row>
    <row r="203" ht="12.75">
      <c r="B203" s="193"/>
    </row>
    <row r="204" ht="12.75">
      <c r="B204" s="193"/>
    </row>
    <row r="205" ht="12.75">
      <c r="B205" s="193"/>
    </row>
    <row r="206" ht="12.75">
      <c r="B206" s="193"/>
    </row>
    <row r="207" ht="12.75">
      <c r="B207" s="193"/>
    </row>
    <row r="208" ht="12.75">
      <c r="B208" s="193"/>
    </row>
    <row r="209" ht="12.75">
      <c r="B209" s="193"/>
    </row>
    <row r="210" ht="12.75">
      <c r="B210" s="193"/>
    </row>
    <row r="211" ht="12.75">
      <c r="B211" s="193"/>
    </row>
    <row r="212" ht="12.75">
      <c r="B212" s="193"/>
    </row>
    <row r="213" ht="12.75">
      <c r="B213" s="193"/>
    </row>
    <row r="214" ht="12.75">
      <c r="B214" s="193"/>
    </row>
    <row r="215" ht="12.75">
      <c r="B215" s="193"/>
    </row>
    <row r="216" ht="12.75">
      <c r="B216" s="193"/>
    </row>
    <row r="217" ht="12.75">
      <c r="B217" s="193"/>
    </row>
    <row r="218" ht="12.75">
      <c r="B218" s="193"/>
    </row>
    <row r="219" ht="12.75">
      <c r="B219" s="193"/>
    </row>
    <row r="220" ht="12.75">
      <c r="B220" s="193"/>
    </row>
    <row r="221" ht="12.75">
      <c r="B221" s="193"/>
    </row>
    <row r="222" ht="12.75">
      <c r="B222" s="193"/>
    </row>
    <row r="223" ht="12.75">
      <c r="B223" s="193"/>
    </row>
    <row r="224" ht="12.75">
      <c r="B224" s="193"/>
    </row>
    <row r="225" ht="12.75">
      <c r="B225" s="193"/>
    </row>
    <row r="226" ht="12.75">
      <c r="B226" s="193"/>
    </row>
    <row r="227" ht="12.75">
      <c r="B227" s="193"/>
    </row>
    <row r="228" ht="12.75">
      <c r="B228" s="193"/>
    </row>
    <row r="229" ht="12.75">
      <c r="B229" s="193"/>
    </row>
    <row r="230" ht="12.75">
      <c r="B230" s="193"/>
    </row>
    <row r="231" ht="12.75">
      <c r="B231" s="193"/>
    </row>
    <row r="232" ht="12.75">
      <c r="B232" s="193"/>
    </row>
    <row r="233" ht="12.75">
      <c r="B233" s="193"/>
    </row>
    <row r="234" ht="12.75">
      <c r="B234" s="193"/>
    </row>
    <row r="235" ht="12.75">
      <c r="B235" s="193"/>
    </row>
    <row r="236" ht="12.75">
      <c r="B236" s="193"/>
    </row>
    <row r="237" ht="12.75">
      <c r="B237" s="193"/>
    </row>
    <row r="238" ht="12.75">
      <c r="B238" s="193"/>
    </row>
    <row r="239" ht="12.75">
      <c r="B239" s="193"/>
    </row>
    <row r="240" ht="12.75">
      <c r="B240" s="193"/>
    </row>
    <row r="241" ht="12.75">
      <c r="B241" s="193"/>
    </row>
    <row r="242" ht="12.75">
      <c r="B242" s="193"/>
    </row>
    <row r="243" ht="12.75">
      <c r="B243" s="193"/>
    </row>
    <row r="244" ht="12.75">
      <c r="B244" s="193"/>
    </row>
    <row r="245" ht="12.75">
      <c r="B245" s="193"/>
    </row>
    <row r="246" ht="12.75">
      <c r="B246" s="193"/>
    </row>
    <row r="247" ht="12.75">
      <c r="B247" s="193"/>
    </row>
    <row r="248" ht="12.75">
      <c r="B248" s="193"/>
    </row>
    <row r="249" ht="12.75">
      <c r="B249" s="193"/>
    </row>
    <row r="250" ht="12.75">
      <c r="B250" s="193"/>
    </row>
    <row r="251" ht="12.75">
      <c r="B251" s="193"/>
    </row>
    <row r="252" ht="12.75">
      <c r="B252" s="193"/>
    </row>
    <row r="253" ht="12.75">
      <c r="B253" s="193"/>
    </row>
    <row r="254" ht="12.75">
      <c r="B254" s="193"/>
    </row>
    <row r="255" ht="12.75">
      <c r="B255" s="193"/>
    </row>
    <row r="256" ht="12.75">
      <c r="B256" s="193"/>
    </row>
    <row r="257" ht="12.75">
      <c r="B257" s="193"/>
    </row>
    <row r="258" ht="12.75">
      <c r="B258" s="193"/>
    </row>
    <row r="259" ht="12.75">
      <c r="B259" s="193"/>
    </row>
    <row r="260" ht="12.75">
      <c r="B260" s="193"/>
    </row>
    <row r="261" ht="12.75">
      <c r="B261" s="193"/>
    </row>
    <row r="262" ht="12.75">
      <c r="B262" s="193"/>
    </row>
    <row r="263" ht="12.75">
      <c r="B263" s="193"/>
    </row>
    <row r="264" ht="12.75">
      <c r="B264" s="193"/>
    </row>
    <row r="265" ht="12.75">
      <c r="B265" s="193"/>
    </row>
    <row r="266" ht="12.75">
      <c r="B266" s="193"/>
    </row>
    <row r="267" ht="12.75">
      <c r="B267" s="193"/>
    </row>
    <row r="268" ht="12.75">
      <c r="B268" s="193"/>
    </row>
    <row r="269" ht="12.75">
      <c r="B269" s="193"/>
    </row>
    <row r="270" ht="12.75">
      <c r="B270" s="193"/>
    </row>
    <row r="271" ht="12.75">
      <c r="B271" s="193"/>
    </row>
    <row r="272" ht="12.75">
      <c r="B272" s="193"/>
    </row>
    <row r="273" ht="12.75">
      <c r="B273" s="193"/>
    </row>
    <row r="274" ht="12.75">
      <c r="B274" s="193"/>
    </row>
    <row r="275" ht="12.75">
      <c r="B275" s="193"/>
    </row>
    <row r="276" ht="12.75">
      <c r="B276" s="193"/>
    </row>
    <row r="277" ht="12.75">
      <c r="B277" s="193"/>
    </row>
    <row r="278" ht="12.75">
      <c r="B278" s="193"/>
    </row>
    <row r="279" ht="12.75">
      <c r="B279" s="193"/>
    </row>
    <row r="280" ht="12.75">
      <c r="B280" s="193"/>
    </row>
    <row r="281" ht="12.75">
      <c r="B281" s="193"/>
    </row>
    <row r="282" ht="12.75">
      <c r="B282" s="193"/>
    </row>
    <row r="283" ht="12.75">
      <c r="B283" s="193"/>
    </row>
    <row r="284" ht="12.75">
      <c r="B284" s="193"/>
    </row>
    <row r="285" ht="12.75">
      <c r="B285" s="193"/>
    </row>
    <row r="286" ht="12.75">
      <c r="B286" s="193"/>
    </row>
    <row r="287" ht="12.75">
      <c r="B287" s="193"/>
    </row>
    <row r="288" ht="12.75">
      <c r="B288" s="193"/>
    </row>
    <row r="289" ht="12.75">
      <c r="B289" s="193"/>
    </row>
    <row r="290" ht="12.75">
      <c r="B290" s="193"/>
    </row>
    <row r="291" ht="12.75">
      <c r="B291" s="193"/>
    </row>
    <row r="292" ht="12.75">
      <c r="B292" s="193"/>
    </row>
    <row r="293" ht="12.75">
      <c r="B293" s="193"/>
    </row>
    <row r="294" ht="12.75">
      <c r="B294" s="193"/>
    </row>
    <row r="295" ht="12.75">
      <c r="B295" s="193"/>
    </row>
    <row r="296" ht="12.75">
      <c r="B296" s="193"/>
    </row>
    <row r="297" ht="12.75">
      <c r="B297" s="193"/>
    </row>
    <row r="298" ht="12.75">
      <c r="B298" s="193"/>
    </row>
    <row r="299" ht="12.75">
      <c r="B299" s="193"/>
    </row>
    <row r="300" ht="12.75">
      <c r="B300" s="193"/>
    </row>
    <row r="301" ht="12.75">
      <c r="B301" s="193"/>
    </row>
    <row r="302" ht="12.75">
      <c r="B302" s="193"/>
    </row>
    <row r="303" ht="12.75">
      <c r="B303" s="193"/>
    </row>
    <row r="304" ht="12.75">
      <c r="B304" s="193"/>
    </row>
    <row r="305" ht="12.75">
      <c r="B305" s="193"/>
    </row>
    <row r="306" ht="12.75">
      <c r="B306" s="193"/>
    </row>
    <row r="307" ht="12.75">
      <c r="B307" s="193"/>
    </row>
    <row r="308" ht="12.75">
      <c r="B308" s="193"/>
    </row>
    <row r="309" ht="12.75">
      <c r="B309" s="193"/>
    </row>
    <row r="310" ht="12.75">
      <c r="B310" s="193"/>
    </row>
    <row r="311" ht="12.75">
      <c r="B311" s="193"/>
    </row>
    <row r="312" ht="12.75">
      <c r="B312" s="193"/>
    </row>
    <row r="313" ht="12.75">
      <c r="B313" s="193"/>
    </row>
    <row r="314" ht="12.75">
      <c r="B314" s="193"/>
    </row>
    <row r="315" ht="12.75">
      <c r="B315" s="193"/>
    </row>
    <row r="316" ht="12.75">
      <c r="B316" s="193"/>
    </row>
    <row r="317" ht="12.75">
      <c r="B317" s="193"/>
    </row>
    <row r="318" ht="12.75">
      <c r="B318" s="193"/>
    </row>
    <row r="319" ht="12.75">
      <c r="B319" s="193"/>
    </row>
    <row r="320" ht="12.75">
      <c r="B320" s="193"/>
    </row>
    <row r="321" ht="12.75">
      <c r="B321" s="193"/>
    </row>
    <row r="322" ht="12.75">
      <c r="B322" s="193"/>
    </row>
    <row r="323" ht="12.75">
      <c r="B323" s="193"/>
    </row>
    <row r="324" ht="12.75">
      <c r="B324" s="193"/>
    </row>
    <row r="325" ht="12.75">
      <c r="B325" s="193"/>
    </row>
    <row r="326" ht="12.75">
      <c r="B326" s="193"/>
    </row>
    <row r="327" ht="12.75">
      <c r="B327" s="193"/>
    </row>
    <row r="328" ht="12.75">
      <c r="B328" s="193"/>
    </row>
    <row r="329" ht="12.75">
      <c r="B329" s="193"/>
    </row>
    <row r="330" ht="12.75">
      <c r="B330" s="193"/>
    </row>
    <row r="331" ht="12.75">
      <c r="B331" s="193"/>
    </row>
    <row r="332" ht="12.75">
      <c r="B332" s="193"/>
    </row>
    <row r="333" ht="12.75">
      <c r="B333" s="193"/>
    </row>
    <row r="334" ht="12.75">
      <c r="B334" s="193"/>
    </row>
    <row r="335" ht="12.75">
      <c r="B335" s="193"/>
    </row>
    <row r="336" ht="12.75">
      <c r="B336" s="193"/>
    </row>
    <row r="337" ht="12.75">
      <c r="B337" s="193"/>
    </row>
    <row r="338" ht="12.75">
      <c r="B338" s="193"/>
    </row>
    <row r="339" ht="12.75">
      <c r="B339" s="193"/>
    </row>
    <row r="340" ht="12.75">
      <c r="B340" s="193"/>
    </row>
    <row r="341" ht="12.75">
      <c r="B341" s="193"/>
    </row>
    <row r="342" ht="12.75">
      <c r="B342" s="193"/>
    </row>
    <row r="343" ht="12.75">
      <c r="B343" s="193"/>
    </row>
    <row r="344" ht="12.75">
      <c r="B344" s="193"/>
    </row>
    <row r="345" ht="12.75">
      <c r="B345" s="193"/>
    </row>
    <row r="346" ht="12.75">
      <c r="B346" s="193"/>
    </row>
    <row r="347" ht="12.75">
      <c r="B347" s="193"/>
    </row>
    <row r="348" ht="12.75">
      <c r="B348" s="193"/>
    </row>
    <row r="349" ht="12.75">
      <c r="B349" s="193"/>
    </row>
    <row r="350" ht="12.75">
      <c r="B350" s="193"/>
    </row>
    <row r="351" ht="12.75">
      <c r="B351" s="193"/>
    </row>
    <row r="352" ht="12.75">
      <c r="B352" s="193"/>
    </row>
    <row r="353" ht="12.75">
      <c r="B353" s="193"/>
    </row>
    <row r="354" ht="12.75">
      <c r="B354" s="193"/>
    </row>
    <row r="355" ht="12.75">
      <c r="B355" s="193"/>
    </row>
    <row r="356" ht="12.75">
      <c r="B356" s="193"/>
    </row>
    <row r="357" ht="12.75">
      <c r="B357" s="193"/>
    </row>
    <row r="358" ht="12.75">
      <c r="B358" s="193"/>
    </row>
    <row r="359" ht="12.75">
      <c r="B359" s="193"/>
    </row>
    <row r="360" ht="12.75">
      <c r="B360" s="193"/>
    </row>
    <row r="361" ht="12.75">
      <c r="B361" s="193"/>
    </row>
    <row r="362" ht="12.75">
      <c r="B362" s="193"/>
    </row>
    <row r="363" ht="12.75">
      <c r="B363" s="193"/>
    </row>
    <row r="364" ht="12.75">
      <c r="B364" s="193"/>
    </row>
    <row r="365" ht="12.75">
      <c r="B365" s="193"/>
    </row>
    <row r="366" ht="12.75">
      <c r="B366" s="193"/>
    </row>
    <row r="367" ht="12.75">
      <c r="B367" s="193"/>
    </row>
    <row r="368" ht="12.75">
      <c r="B368" s="193"/>
    </row>
    <row r="369" ht="12.75">
      <c r="B369" s="193"/>
    </row>
    <row r="370" ht="12.75">
      <c r="B370" s="193"/>
    </row>
    <row r="371" ht="12.75">
      <c r="B371" s="193"/>
    </row>
    <row r="372" ht="12.75">
      <c r="B372" s="193"/>
    </row>
    <row r="373" ht="12.75">
      <c r="B373" s="193"/>
    </row>
    <row r="374" ht="12.75">
      <c r="B374" s="193"/>
    </row>
    <row r="375" ht="12.75">
      <c r="B375" s="193"/>
    </row>
    <row r="376" ht="12.75">
      <c r="B376" s="193"/>
    </row>
    <row r="377" ht="12.75">
      <c r="B377" s="193"/>
    </row>
    <row r="378" ht="12.75">
      <c r="B378" s="193"/>
    </row>
    <row r="379" ht="12.75">
      <c r="B379" s="193"/>
    </row>
    <row r="380" ht="12.75">
      <c r="B380" s="193"/>
    </row>
    <row r="381" ht="12.75">
      <c r="B381" s="193"/>
    </row>
    <row r="382" ht="12.75">
      <c r="B382" s="193"/>
    </row>
    <row r="383" ht="12.75">
      <c r="B383" s="193"/>
    </row>
    <row r="384" ht="12.75">
      <c r="B384" s="193"/>
    </row>
    <row r="385" ht="12.75">
      <c r="B385" s="193"/>
    </row>
    <row r="386" ht="12.75">
      <c r="B386" s="193"/>
    </row>
    <row r="387" ht="12.75">
      <c r="B387" s="193"/>
    </row>
    <row r="388" ht="12.75">
      <c r="B388" s="193"/>
    </row>
    <row r="389" ht="12.75">
      <c r="B389" s="193"/>
    </row>
    <row r="390" ht="12.75">
      <c r="B390" s="193"/>
    </row>
    <row r="391" ht="12.75">
      <c r="B391" s="193"/>
    </row>
    <row r="392" ht="12.75">
      <c r="B392" s="193"/>
    </row>
    <row r="393" ht="12.75">
      <c r="B393" s="193"/>
    </row>
    <row r="394" ht="12.75">
      <c r="B394" s="193"/>
    </row>
    <row r="395" ht="12.75">
      <c r="B395" s="193"/>
    </row>
    <row r="396" ht="12.75">
      <c r="B396" s="193"/>
    </row>
    <row r="397" ht="12.75">
      <c r="B397" s="193"/>
    </row>
    <row r="398" ht="12.75">
      <c r="B398" s="193"/>
    </row>
    <row r="399" ht="12.75">
      <c r="B399" s="193"/>
    </row>
    <row r="400" ht="12.75">
      <c r="B400" s="193"/>
    </row>
    <row r="401" ht="12.75">
      <c r="B401" s="193"/>
    </row>
    <row r="402" ht="12.75">
      <c r="B402" s="193"/>
    </row>
    <row r="403" ht="12.75">
      <c r="B403" s="193"/>
    </row>
    <row r="404" ht="12.75">
      <c r="B404" s="193"/>
    </row>
    <row r="405" ht="12.75">
      <c r="B405" s="193"/>
    </row>
    <row r="406" ht="12.75">
      <c r="B406" s="193"/>
    </row>
    <row r="407" ht="12.75">
      <c r="B407" s="193"/>
    </row>
    <row r="408" ht="12.75">
      <c r="B408" s="193"/>
    </row>
    <row r="409" ht="12.75">
      <c r="B409" s="193"/>
    </row>
    <row r="410" ht="12.75">
      <c r="B410" s="193"/>
    </row>
    <row r="411" ht="12.75">
      <c r="B411" s="193"/>
    </row>
    <row r="412" ht="12.75">
      <c r="B412" s="193"/>
    </row>
    <row r="413" ht="12.75">
      <c r="B413" s="193"/>
    </row>
    <row r="414" ht="12.75">
      <c r="B414" s="193"/>
    </row>
    <row r="415" ht="12.75">
      <c r="B415" s="193"/>
    </row>
    <row r="416" ht="12.75">
      <c r="B416" s="193"/>
    </row>
    <row r="417" ht="12.75">
      <c r="B417" s="193"/>
    </row>
    <row r="418" ht="12.75">
      <c r="B418" s="193"/>
    </row>
    <row r="419" ht="12.75">
      <c r="B419" s="193"/>
    </row>
    <row r="420" ht="12.75">
      <c r="B420" s="193"/>
    </row>
    <row r="421" ht="12.75">
      <c r="B421" s="193"/>
    </row>
    <row r="422" ht="12.75">
      <c r="B422" s="193"/>
    </row>
    <row r="423" ht="12.75">
      <c r="B423" s="193"/>
    </row>
    <row r="424" ht="12.75">
      <c r="B424" s="193"/>
    </row>
    <row r="425" ht="12.75">
      <c r="B425" s="193"/>
    </row>
    <row r="426" ht="12.75">
      <c r="B426" s="193"/>
    </row>
    <row r="427" ht="12.75">
      <c r="B427" s="193"/>
    </row>
    <row r="428" ht="12.75">
      <c r="B428" s="193"/>
    </row>
    <row r="429" ht="12.75">
      <c r="B429" s="193"/>
    </row>
    <row r="430" ht="12.75">
      <c r="B430" s="193"/>
    </row>
    <row r="431" ht="12.75">
      <c r="B431" s="193"/>
    </row>
    <row r="432" ht="12.75">
      <c r="B432" s="193"/>
    </row>
    <row r="433" ht="12.75">
      <c r="B433" s="193"/>
    </row>
    <row r="434" ht="12.75">
      <c r="B434" s="193"/>
    </row>
    <row r="435" ht="12.75">
      <c r="B435" s="193"/>
    </row>
    <row r="436" ht="12.75">
      <c r="B436" s="193"/>
    </row>
    <row r="437" ht="12.75">
      <c r="B437" s="193"/>
    </row>
    <row r="438" ht="12.75">
      <c r="B438" s="193"/>
    </row>
    <row r="439" ht="12.75">
      <c r="B439" s="193"/>
    </row>
    <row r="440" ht="12.75">
      <c r="B440" s="193"/>
    </row>
    <row r="441" ht="12.75">
      <c r="B441" s="193"/>
    </row>
    <row r="442" ht="12.75">
      <c r="B442" s="193"/>
    </row>
    <row r="443" ht="12.75">
      <c r="B443" s="193"/>
    </row>
    <row r="444" ht="12.75">
      <c r="B444" s="193"/>
    </row>
    <row r="445" ht="12.75">
      <c r="B445" s="193"/>
    </row>
    <row r="446" ht="12.75">
      <c r="B446" s="193"/>
    </row>
    <row r="447" ht="12.75">
      <c r="B447" s="193"/>
    </row>
    <row r="448" ht="12.75">
      <c r="B448" s="193"/>
    </row>
    <row r="449" ht="12.75">
      <c r="B449" s="193"/>
    </row>
    <row r="450" ht="12.75">
      <c r="B450" s="193"/>
    </row>
    <row r="451" ht="12.75">
      <c r="B451" s="193"/>
    </row>
    <row r="452" ht="12.75">
      <c r="B452" s="193"/>
    </row>
    <row r="453" ht="12.75">
      <c r="B453" s="193"/>
    </row>
    <row r="454" ht="12.75">
      <c r="B454" s="193"/>
    </row>
    <row r="455" ht="12.75">
      <c r="B455" s="193"/>
    </row>
    <row r="456" ht="12.75">
      <c r="B456" s="193"/>
    </row>
    <row r="457" ht="12.75">
      <c r="B457" s="193"/>
    </row>
    <row r="458" ht="12.75">
      <c r="B458" s="193"/>
    </row>
    <row r="459" ht="12.75">
      <c r="B459" s="193"/>
    </row>
    <row r="460" ht="12.75">
      <c r="B460" s="193"/>
    </row>
    <row r="461" ht="12.75">
      <c r="B461" s="193"/>
    </row>
    <row r="462" ht="12.75">
      <c r="B462" s="193"/>
    </row>
    <row r="463" ht="12.75">
      <c r="B463" s="193"/>
    </row>
    <row r="464" ht="12.75">
      <c r="B464" s="193"/>
    </row>
    <row r="465" ht="12.75">
      <c r="B465" s="193"/>
    </row>
    <row r="466" ht="12.75">
      <c r="B466" s="193"/>
    </row>
    <row r="467" ht="12.75">
      <c r="B467" s="193"/>
    </row>
    <row r="468" ht="12.75">
      <c r="B468" s="193"/>
    </row>
    <row r="469" ht="12.75">
      <c r="B469" s="193"/>
    </row>
    <row r="470" ht="12.75">
      <c r="B470" s="193"/>
    </row>
    <row r="471" ht="12.75">
      <c r="B471" s="193"/>
    </row>
    <row r="472" ht="12.75">
      <c r="B472" s="193"/>
    </row>
    <row r="473" ht="12.75">
      <c r="B473" s="193"/>
    </row>
    <row r="474" ht="12.75">
      <c r="B474" s="193"/>
    </row>
    <row r="475" ht="12.75">
      <c r="B475" s="193"/>
    </row>
    <row r="476" ht="12.75">
      <c r="B476" s="193"/>
    </row>
    <row r="477" ht="12.75">
      <c r="B477" s="193"/>
    </row>
    <row r="478" ht="12.75">
      <c r="B478" s="193"/>
    </row>
    <row r="479" ht="12.75">
      <c r="B479" s="193"/>
    </row>
    <row r="480" ht="12.75">
      <c r="B480" s="193"/>
    </row>
    <row r="481" ht="12.75">
      <c r="B481" s="193"/>
    </row>
    <row r="482" ht="12.75">
      <c r="B482" s="193"/>
    </row>
    <row r="483" ht="12.75">
      <c r="B483" s="193"/>
    </row>
    <row r="484" ht="12.75">
      <c r="B484" s="193"/>
    </row>
    <row r="485" ht="12.75">
      <c r="B485" s="193"/>
    </row>
    <row r="486" ht="12.75">
      <c r="B486" s="193"/>
    </row>
    <row r="487" ht="12.75">
      <c r="B487" s="193"/>
    </row>
    <row r="488" ht="12.75">
      <c r="B488" s="193"/>
    </row>
    <row r="489" ht="12.75">
      <c r="B489" s="193"/>
    </row>
    <row r="490" ht="12.75">
      <c r="B490" s="193"/>
    </row>
    <row r="491" ht="12.75">
      <c r="B491" s="193"/>
    </row>
    <row r="492" ht="12.75">
      <c r="B492" s="193"/>
    </row>
    <row r="493" ht="12.75">
      <c r="B493" s="193"/>
    </row>
    <row r="494" ht="12.75">
      <c r="B494" s="193"/>
    </row>
    <row r="495" ht="12.75">
      <c r="B495" s="193"/>
    </row>
    <row r="496" ht="12.75">
      <c r="B496" s="193"/>
    </row>
    <row r="497" ht="12.75">
      <c r="B497" s="193"/>
    </row>
    <row r="498" ht="12.75">
      <c r="B498" s="193"/>
    </row>
    <row r="499" ht="12.75">
      <c r="B499" s="193"/>
    </row>
    <row r="500" ht="12.75">
      <c r="B500" s="193"/>
    </row>
    <row r="501" ht="12.75">
      <c r="B501" s="193"/>
    </row>
    <row r="502" ht="12.75">
      <c r="B502" s="193"/>
    </row>
    <row r="503" ht="12.75">
      <c r="B503" s="193"/>
    </row>
    <row r="504" ht="12.75">
      <c r="B504" s="193"/>
    </row>
    <row r="505" ht="12.75">
      <c r="B505" s="193"/>
    </row>
    <row r="506" ht="12.75">
      <c r="B506" s="193"/>
    </row>
    <row r="507" ht="12.75">
      <c r="B507" s="193"/>
    </row>
    <row r="508" ht="12.75">
      <c r="B508" s="193"/>
    </row>
    <row r="509" ht="12.75">
      <c r="B509" s="193"/>
    </row>
    <row r="510" ht="12.75">
      <c r="B510" s="193"/>
    </row>
    <row r="511" ht="12.75">
      <c r="B511" s="193"/>
    </row>
    <row r="512" ht="12.75">
      <c r="B512" s="193"/>
    </row>
    <row r="513" ht="12.75">
      <c r="B513" s="193"/>
    </row>
    <row r="514" ht="12.75">
      <c r="B514" s="193"/>
    </row>
    <row r="515" ht="12.75">
      <c r="B515" s="193"/>
    </row>
    <row r="516" ht="12.75">
      <c r="B516" s="193"/>
    </row>
    <row r="517" ht="12.75">
      <c r="B517" s="193"/>
    </row>
    <row r="518" ht="12.75">
      <c r="B518" s="193"/>
    </row>
    <row r="519" ht="12.75">
      <c r="B519" s="193"/>
    </row>
    <row r="520" ht="12.75">
      <c r="B520" s="193"/>
    </row>
    <row r="521" ht="12.75">
      <c r="B521" s="193"/>
    </row>
    <row r="522" ht="12.75">
      <c r="B522" s="193"/>
    </row>
    <row r="523" ht="12.75">
      <c r="B523" s="193"/>
    </row>
    <row r="524" ht="12.75">
      <c r="B524" s="193"/>
    </row>
    <row r="525" ht="12.75">
      <c r="B525" s="193"/>
    </row>
    <row r="526" ht="12.75">
      <c r="B526" s="193"/>
    </row>
    <row r="527" ht="12.75">
      <c r="B527" s="193"/>
    </row>
    <row r="528" ht="12.75">
      <c r="B528" s="193"/>
    </row>
    <row r="529" ht="12.75">
      <c r="B529" s="193"/>
    </row>
    <row r="530" ht="12.75">
      <c r="B530" s="193"/>
    </row>
    <row r="531" ht="12.75">
      <c r="B531" s="193"/>
    </row>
    <row r="532" ht="12.75">
      <c r="B532" s="193"/>
    </row>
    <row r="533" ht="12.75">
      <c r="B533" s="193"/>
    </row>
    <row r="534" ht="12.75">
      <c r="B534" s="193"/>
    </row>
    <row r="535" ht="12.75">
      <c r="B535" s="193"/>
    </row>
    <row r="536" ht="12.75">
      <c r="B536" s="193"/>
    </row>
    <row r="537" ht="12.75">
      <c r="B537" s="193"/>
    </row>
    <row r="538" ht="12.75">
      <c r="B538" s="193"/>
    </row>
    <row r="539" ht="12.75">
      <c r="B539" s="193"/>
    </row>
    <row r="540" ht="12.75">
      <c r="B540" s="193"/>
    </row>
    <row r="541" ht="12.75">
      <c r="B541" s="193"/>
    </row>
    <row r="542" ht="12.75">
      <c r="B542" s="193"/>
    </row>
    <row r="543" ht="12.75">
      <c r="B543" s="193"/>
    </row>
    <row r="544" ht="12.75">
      <c r="B544" s="193"/>
    </row>
    <row r="545" ht="12.75">
      <c r="B545" s="193"/>
    </row>
    <row r="546" ht="12.75">
      <c r="B546" s="193"/>
    </row>
    <row r="547" ht="12.75">
      <c r="B547" s="193"/>
    </row>
    <row r="548" ht="12.75">
      <c r="B548" s="193"/>
    </row>
    <row r="549" ht="12.75">
      <c r="B549" s="193"/>
    </row>
    <row r="550" ht="12.75">
      <c r="B550" s="193"/>
    </row>
    <row r="551" ht="12.75">
      <c r="B551" s="193"/>
    </row>
    <row r="552" ht="12.75">
      <c r="B552" s="193"/>
    </row>
    <row r="553" ht="12.75">
      <c r="B553" s="193"/>
    </row>
    <row r="554" ht="12.75">
      <c r="B554" s="193"/>
    </row>
    <row r="555" ht="12.75">
      <c r="B555" s="193"/>
    </row>
    <row r="556" ht="12.75">
      <c r="B556" s="193"/>
    </row>
    <row r="557" ht="12.75">
      <c r="B557" s="193"/>
    </row>
    <row r="558" ht="12.75">
      <c r="B558" s="193"/>
    </row>
    <row r="559" ht="12.75">
      <c r="B559" s="193"/>
    </row>
    <row r="560" ht="12.75">
      <c r="B560" s="193"/>
    </row>
    <row r="561" ht="12.75">
      <c r="B561" s="193"/>
    </row>
    <row r="562" ht="12.75">
      <c r="B562" s="193"/>
    </row>
    <row r="563" ht="12.75">
      <c r="B563" s="193"/>
    </row>
    <row r="564" ht="12.75">
      <c r="B564" s="193"/>
    </row>
    <row r="565" ht="12.75">
      <c r="B565" s="193"/>
    </row>
    <row r="566" ht="12.75">
      <c r="B566" s="193"/>
    </row>
    <row r="567" ht="12.75">
      <c r="B567" s="193"/>
    </row>
    <row r="568" ht="12.75">
      <c r="B568" s="193"/>
    </row>
    <row r="569" ht="12.75">
      <c r="B569" s="193"/>
    </row>
    <row r="570" ht="12.75">
      <c r="B570" s="193"/>
    </row>
    <row r="571" ht="12.75">
      <c r="B571" s="193"/>
    </row>
    <row r="572" ht="12.75">
      <c r="B572" s="193"/>
    </row>
    <row r="573" ht="12.75">
      <c r="B573" s="193"/>
    </row>
    <row r="574" ht="12.75">
      <c r="B574" s="193"/>
    </row>
    <row r="575" ht="12.75">
      <c r="B575" s="193"/>
    </row>
    <row r="576" ht="12.75">
      <c r="B576" s="193"/>
    </row>
    <row r="577" ht="12.75">
      <c r="B577" s="193"/>
    </row>
    <row r="578" ht="12.75">
      <c r="B578" s="193"/>
    </row>
    <row r="579" ht="12.75">
      <c r="B579" s="193"/>
    </row>
    <row r="580" ht="12.75">
      <c r="B580" s="193"/>
    </row>
    <row r="581" ht="12.75">
      <c r="B581" s="193"/>
    </row>
    <row r="582" ht="12.75">
      <c r="B582" s="193"/>
    </row>
    <row r="583" ht="12.75">
      <c r="B583" s="193"/>
    </row>
    <row r="584" ht="12.75">
      <c r="B584" s="193"/>
    </row>
    <row r="585" ht="12.75">
      <c r="B585" s="193"/>
    </row>
    <row r="586" ht="12.75">
      <c r="B586" s="193"/>
    </row>
    <row r="587" ht="12.75">
      <c r="B587" s="193"/>
    </row>
    <row r="588" ht="12.75">
      <c r="B588" s="193"/>
    </row>
    <row r="589" ht="12.75">
      <c r="B589" s="193"/>
    </row>
    <row r="590" ht="12.75">
      <c r="B590" s="193"/>
    </row>
    <row r="591" ht="12.75">
      <c r="B591" s="193"/>
    </row>
    <row r="592" ht="12.75">
      <c r="B592" s="193"/>
    </row>
    <row r="593" ht="12.75">
      <c r="B593" s="193"/>
    </row>
    <row r="594" ht="12.75">
      <c r="B594" s="193"/>
    </row>
    <row r="595" ht="12.75">
      <c r="B595" s="193"/>
    </row>
    <row r="596" ht="12.75">
      <c r="B596" s="193"/>
    </row>
    <row r="597" ht="12.75">
      <c r="B597" s="193"/>
    </row>
    <row r="598" ht="12.75">
      <c r="B598" s="193"/>
    </row>
    <row r="599" ht="12.75">
      <c r="B599" s="193"/>
    </row>
    <row r="600" ht="12.75">
      <c r="B600" s="193"/>
    </row>
    <row r="601" ht="12.75">
      <c r="B601" s="193"/>
    </row>
    <row r="602" ht="12.75">
      <c r="B602" s="193"/>
    </row>
    <row r="603" ht="12.75">
      <c r="B603" s="193"/>
    </row>
    <row r="604" ht="12.75">
      <c r="B604" s="193"/>
    </row>
    <row r="605" ht="12.75">
      <c r="B605" s="193"/>
    </row>
    <row r="606" ht="12.75">
      <c r="B606" s="193"/>
    </row>
    <row r="607" ht="12.75">
      <c r="B607" s="193"/>
    </row>
    <row r="608" ht="12.75">
      <c r="B608" s="193"/>
    </row>
    <row r="609" ht="12.75">
      <c r="B609" s="193"/>
    </row>
    <row r="610" ht="12.75">
      <c r="B610" s="193"/>
    </row>
    <row r="611" ht="12.75">
      <c r="B611" s="193"/>
    </row>
    <row r="612" ht="12.75">
      <c r="B612" s="193"/>
    </row>
    <row r="613" ht="12.75">
      <c r="B613" s="193"/>
    </row>
    <row r="614" ht="12.75">
      <c r="B614" s="193"/>
    </row>
    <row r="615" ht="12.75">
      <c r="B615" s="193"/>
    </row>
    <row r="616" ht="12.75">
      <c r="B616" s="193"/>
    </row>
    <row r="617" ht="12.75">
      <c r="B617" s="193"/>
    </row>
    <row r="618" ht="12.75">
      <c r="B618" s="193"/>
    </row>
    <row r="619" ht="12.75">
      <c r="B619" s="193"/>
    </row>
    <row r="620" ht="12.75">
      <c r="B620" s="193"/>
    </row>
    <row r="621" ht="12.75">
      <c r="B621" s="193"/>
    </row>
    <row r="622" ht="12.75">
      <c r="B622" s="193"/>
    </row>
    <row r="623" ht="12.75">
      <c r="B623" s="193"/>
    </row>
    <row r="624" ht="12.75">
      <c r="B624" s="193"/>
    </row>
    <row r="625" ht="12.75">
      <c r="B625" s="193"/>
    </row>
    <row r="626" ht="12.75">
      <c r="B626" s="193"/>
    </row>
    <row r="627" ht="12.75">
      <c r="B627" s="193"/>
    </row>
    <row r="628" ht="12.75">
      <c r="B628" s="193"/>
    </row>
    <row r="629" ht="12.75">
      <c r="B629" s="193"/>
    </row>
    <row r="630" ht="12.75">
      <c r="B630" s="193"/>
    </row>
    <row r="631" ht="12.75">
      <c r="B631" s="193"/>
    </row>
    <row r="632" ht="12.75">
      <c r="B632" s="193"/>
    </row>
    <row r="633" ht="12.75">
      <c r="B633" s="193"/>
    </row>
    <row r="634" ht="12.75">
      <c r="B634" s="193"/>
    </row>
    <row r="635" ht="12.75">
      <c r="B635" s="193"/>
    </row>
    <row r="636" ht="12.75">
      <c r="B636" s="193"/>
    </row>
    <row r="637" ht="12.75">
      <c r="B637" s="193"/>
    </row>
    <row r="638" ht="12.75">
      <c r="B638" s="193"/>
    </row>
    <row r="639" ht="12.75">
      <c r="B639" s="193"/>
    </row>
    <row r="640" ht="12.75">
      <c r="B640" s="193"/>
    </row>
    <row r="641" ht="12.75">
      <c r="B641" s="193"/>
    </row>
    <row r="642" ht="12.75">
      <c r="B642" s="193"/>
    </row>
    <row r="643" ht="12.75">
      <c r="B643" s="193"/>
    </row>
    <row r="644" ht="12.75">
      <c r="B644" s="193"/>
    </row>
    <row r="645" ht="12.75">
      <c r="B645" s="193"/>
    </row>
    <row r="646" ht="12.75">
      <c r="B646" s="193"/>
    </row>
    <row r="647" ht="12.75">
      <c r="B647" s="193"/>
    </row>
    <row r="648" ht="12.75">
      <c r="B648" s="193"/>
    </row>
    <row r="649" ht="12.75">
      <c r="B649" s="193"/>
    </row>
    <row r="650" ht="12.75">
      <c r="B650" s="193"/>
    </row>
    <row r="651" ht="12.75">
      <c r="B651" s="193"/>
    </row>
    <row r="652" ht="12.75">
      <c r="B652" s="193"/>
    </row>
    <row r="653" ht="12.75">
      <c r="B653" s="193"/>
    </row>
    <row r="654" ht="12.75">
      <c r="B654" s="193"/>
    </row>
    <row r="655" ht="12.75">
      <c r="B655" s="193"/>
    </row>
    <row r="656" ht="12.75">
      <c r="B656" s="193"/>
    </row>
    <row r="657" ht="12.75">
      <c r="B657" s="193"/>
    </row>
    <row r="658" ht="12.75">
      <c r="B658" s="193"/>
    </row>
    <row r="659" ht="12.75">
      <c r="B659" s="193"/>
    </row>
    <row r="660" ht="12.75">
      <c r="B660" s="193"/>
    </row>
    <row r="661" ht="12.75">
      <c r="B661" s="193"/>
    </row>
    <row r="662" ht="12.75">
      <c r="B662" s="193"/>
    </row>
    <row r="663" ht="12.75">
      <c r="B663" s="193"/>
    </row>
    <row r="664" ht="12.75">
      <c r="B664" s="193"/>
    </row>
    <row r="665" ht="12.75">
      <c r="B665" s="193"/>
    </row>
    <row r="666" ht="12.75">
      <c r="B666" s="193"/>
    </row>
    <row r="667" ht="12.75">
      <c r="B667" s="193"/>
    </row>
    <row r="668" ht="12.75">
      <c r="B668" s="193"/>
    </row>
    <row r="669" ht="12.75">
      <c r="B669" s="193"/>
    </row>
    <row r="670" ht="12.75">
      <c r="B670" s="193"/>
    </row>
    <row r="671" ht="12.75">
      <c r="B671" s="193"/>
    </row>
    <row r="672" ht="12.75">
      <c r="B672" s="193"/>
    </row>
    <row r="673" ht="12.75">
      <c r="B673" s="193"/>
    </row>
    <row r="674" ht="12.75">
      <c r="B674" s="193"/>
    </row>
    <row r="675" ht="12.75">
      <c r="B675" s="193"/>
    </row>
    <row r="676" ht="12.75">
      <c r="B676" s="193"/>
    </row>
    <row r="677" ht="12.75">
      <c r="B677" s="193"/>
    </row>
    <row r="678" ht="12.75">
      <c r="B678" s="193"/>
    </row>
    <row r="679" ht="12.75">
      <c r="B679" s="193"/>
    </row>
    <row r="680" ht="12.75">
      <c r="B680" s="193"/>
    </row>
    <row r="681" ht="12.75">
      <c r="B681" s="193"/>
    </row>
    <row r="682" ht="12.75">
      <c r="B682" s="193"/>
    </row>
    <row r="683" ht="12.75">
      <c r="B683" s="193"/>
    </row>
    <row r="684" ht="12.75">
      <c r="B684" s="193"/>
    </row>
    <row r="685" ht="12.75">
      <c r="B685" s="193"/>
    </row>
    <row r="686" ht="12.75">
      <c r="B686" s="193"/>
    </row>
    <row r="687" ht="12.75">
      <c r="B687" s="193"/>
    </row>
    <row r="688" ht="12.75">
      <c r="B688" s="193"/>
    </row>
    <row r="689" ht="12.75">
      <c r="B689" s="193"/>
    </row>
    <row r="690" ht="12.75">
      <c r="B690" s="193"/>
    </row>
    <row r="691" ht="12.75">
      <c r="B691" s="193"/>
    </row>
    <row r="692" ht="12.75">
      <c r="B692" s="193"/>
    </row>
    <row r="693" ht="12.75">
      <c r="B693" s="193"/>
    </row>
    <row r="694" ht="12.75">
      <c r="B694" s="193"/>
    </row>
    <row r="695" ht="12.75">
      <c r="B695" s="193"/>
    </row>
    <row r="696" ht="12.75">
      <c r="B696" s="193"/>
    </row>
    <row r="697" ht="12.75">
      <c r="B697" s="193"/>
    </row>
    <row r="698" ht="12.75">
      <c r="B698" s="193"/>
    </row>
    <row r="699" ht="12.75">
      <c r="B699" s="193"/>
    </row>
    <row r="700" ht="12.75">
      <c r="B700" s="193"/>
    </row>
    <row r="701" ht="12.75">
      <c r="B701" s="193"/>
    </row>
    <row r="702" ht="12.75">
      <c r="B702" s="193"/>
    </row>
    <row r="703" ht="12.75">
      <c r="B703" s="193"/>
    </row>
    <row r="704" ht="12.75">
      <c r="B704" s="193"/>
    </row>
    <row r="705" ht="12.75">
      <c r="B705" s="193"/>
    </row>
    <row r="706" ht="12.75">
      <c r="B706" s="193"/>
    </row>
    <row r="707" ht="12.75">
      <c r="B707" s="193"/>
    </row>
    <row r="708" ht="12.75">
      <c r="B708" s="193"/>
    </row>
    <row r="709" ht="12.75">
      <c r="B709" s="193"/>
    </row>
    <row r="710" ht="12.75">
      <c r="B710" s="193"/>
    </row>
    <row r="711" ht="12.75">
      <c r="B711" s="193"/>
    </row>
    <row r="712" ht="12.75">
      <c r="B712" s="193"/>
    </row>
    <row r="713" ht="12.75">
      <c r="B713" s="193"/>
    </row>
    <row r="714" ht="12.75">
      <c r="B714" s="193"/>
    </row>
    <row r="715" ht="12.75">
      <c r="B715" s="193"/>
    </row>
    <row r="716" ht="12.75">
      <c r="B716" s="193"/>
    </row>
    <row r="717" ht="12.75">
      <c r="B717" s="193"/>
    </row>
    <row r="718" ht="12.75">
      <c r="B718" s="193"/>
    </row>
    <row r="719" ht="12.75">
      <c r="B719" s="193"/>
    </row>
    <row r="720" ht="12.75">
      <c r="B720" s="193"/>
    </row>
    <row r="721" ht="12.75">
      <c r="B721" s="193"/>
    </row>
    <row r="722" ht="12.75">
      <c r="B722" s="193"/>
    </row>
    <row r="723" ht="12.75">
      <c r="B723" s="193"/>
    </row>
    <row r="724" ht="12.75">
      <c r="B724" s="193"/>
    </row>
    <row r="725" ht="12.75">
      <c r="B725" s="193"/>
    </row>
    <row r="726" ht="12.75">
      <c r="B726" s="193"/>
    </row>
    <row r="727" ht="12.75">
      <c r="B727" s="193"/>
    </row>
    <row r="728" ht="12.75">
      <c r="B728" s="193"/>
    </row>
    <row r="729" ht="12.75">
      <c r="B729" s="193"/>
    </row>
    <row r="730" ht="12.75">
      <c r="B730" s="193"/>
    </row>
    <row r="731" ht="12.75">
      <c r="B731" s="193"/>
    </row>
    <row r="732" ht="12.75">
      <c r="B732" s="193"/>
    </row>
    <row r="733" ht="12.75">
      <c r="B733" s="193"/>
    </row>
    <row r="734" ht="12.75">
      <c r="B734" s="193"/>
    </row>
    <row r="735" ht="12.75">
      <c r="B735" s="193"/>
    </row>
    <row r="736" ht="12.75">
      <c r="B736" s="193"/>
    </row>
    <row r="737" ht="12.75">
      <c r="B737" s="193"/>
    </row>
    <row r="738" ht="12.75">
      <c r="B738" s="193"/>
    </row>
    <row r="739" ht="12.75">
      <c r="B739" s="193"/>
    </row>
    <row r="740" ht="12.75">
      <c r="B740" s="193"/>
    </row>
    <row r="741" ht="12.75">
      <c r="B741" s="193"/>
    </row>
    <row r="742" ht="12.75">
      <c r="B742" s="193"/>
    </row>
    <row r="743" ht="12.75">
      <c r="B743" s="193"/>
    </row>
    <row r="744" ht="12.75">
      <c r="B744" s="193"/>
    </row>
    <row r="745" ht="12.75">
      <c r="B745" s="193"/>
    </row>
    <row r="746" ht="12.75">
      <c r="B746" s="193"/>
    </row>
    <row r="747" ht="12.75">
      <c r="B747" s="193"/>
    </row>
    <row r="748" ht="12.75">
      <c r="B748" s="193"/>
    </row>
    <row r="749" ht="12.75">
      <c r="B749" s="193"/>
    </row>
    <row r="750" ht="12.75">
      <c r="B750" s="193"/>
    </row>
    <row r="751" ht="12.75">
      <c r="B751" s="193"/>
    </row>
    <row r="752" ht="12.75">
      <c r="B752" s="193"/>
    </row>
    <row r="753" ht="12.75">
      <c r="B753" s="193"/>
    </row>
    <row r="754" ht="12.75">
      <c r="B754" s="193"/>
    </row>
    <row r="755" ht="12.75">
      <c r="B755" s="193"/>
    </row>
    <row r="756" ht="12.75">
      <c r="B756" s="193"/>
    </row>
    <row r="757" ht="12.75">
      <c r="B757" s="193"/>
    </row>
    <row r="758" ht="12.75">
      <c r="B758" s="193"/>
    </row>
    <row r="759" ht="12.75">
      <c r="B759" s="193"/>
    </row>
    <row r="760" ht="12.75">
      <c r="B760" s="193"/>
    </row>
    <row r="761" ht="12.75">
      <c r="B761" s="193"/>
    </row>
    <row r="762" ht="12.75">
      <c r="B762" s="193"/>
    </row>
    <row r="763" ht="12.75">
      <c r="B763" s="193"/>
    </row>
    <row r="764" ht="12.75">
      <c r="B764" s="193"/>
    </row>
    <row r="765" ht="12.75">
      <c r="B765" s="193"/>
    </row>
    <row r="766" ht="12.75">
      <c r="B766" s="193"/>
    </row>
    <row r="767" ht="12.75">
      <c r="B767" s="193"/>
    </row>
    <row r="768" ht="12.75">
      <c r="B768" s="193"/>
    </row>
    <row r="769" ht="12.75">
      <c r="B769" s="193"/>
    </row>
    <row r="770" ht="12.75">
      <c r="B770" s="193"/>
    </row>
    <row r="771" ht="12.75">
      <c r="B771" s="193"/>
    </row>
    <row r="772" ht="12.75">
      <c r="B772" s="193"/>
    </row>
    <row r="773" ht="12.75">
      <c r="B773" s="193"/>
    </row>
    <row r="774" ht="12.75">
      <c r="B774" s="193"/>
    </row>
    <row r="775" ht="12.75">
      <c r="B775" s="193"/>
    </row>
    <row r="776" ht="12.75">
      <c r="B776" s="193"/>
    </row>
    <row r="777" ht="12.75">
      <c r="B777" s="193"/>
    </row>
    <row r="778" ht="12.75">
      <c r="B778" s="193"/>
    </row>
    <row r="779" ht="12.75">
      <c r="B779" s="193"/>
    </row>
    <row r="780" ht="12.75">
      <c r="B780" s="193"/>
    </row>
    <row r="781" ht="12.75">
      <c r="B781" s="193"/>
    </row>
    <row r="782" ht="12.75">
      <c r="B782" s="193"/>
    </row>
    <row r="783" ht="12.75">
      <c r="B783" s="193"/>
    </row>
    <row r="784" ht="12.75">
      <c r="B784" s="193"/>
    </row>
    <row r="785" ht="12.75">
      <c r="B785" s="193"/>
    </row>
    <row r="786" ht="12.75">
      <c r="B786" s="193"/>
    </row>
    <row r="787" ht="12.75">
      <c r="B787" s="193"/>
    </row>
    <row r="788" ht="12.75">
      <c r="B788" s="193"/>
    </row>
    <row r="789" ht="12.75">
      <c r="B789" s="193"/>
    </row>
    <row r="790" ht="12.75">
      <c r="B790" s="193"/>
    </row>
    <row r="791" ht="12.75">
      <c r="B791" s="193"/>
    </row>
    <row r="792" ht="12.75">
      <c r="B792" s="193"/>
    </row>
    <row r="793" ht="12.75">
      <c r="B793" s="193"/>
    </row>
    <row r="794" ht="12.75">
      <c r="B794" s="193"/>
    </row>
    <row r="795" ht="12.75">
      <c r="B795" s="193"/>
    </row>
    <row r="796" ht="12.75">
      <c r="B796" s="193"/>
    </row>
    <row r="797" ht="12.75">
      <c r="B797" s="193"/>
    </row>
    <row r="798" ht="12.75">
      <c r="B798" s="193"/>
    </row>
    <row r="799" ht="12.75">
      <c r="B799" s="193"/>
    </row>
    <row r="800" ht="12.75">
      <c r="B800" s="193"/>
    </row>
    <row r="801" ht="12.75">
      <c r="B801" s="193"/>
    </row>
    <row r="802" ht="12.75">
      <c r="B802" s="193"/>
    </row>
    <row r="803" ht="12.75">
      <c r="B803" s="193"/>
    </row>
    <row r="804" ht="12.75">
      <c r="B804" s="193"/>
    </row>
    <row r="805" ht="12.75">
      <c r="B805" s="193"/>
    </row>
    <row r="806" ht="12.75">
      <c r="B806" s="193"/>
    </row>
    <row r="807" ht="12.75">
      <c r="B807" s="193"/>
    </row>
    <row r="808" ht="12.75">
      <c r="B808" s="193"/>
    </row>
    <row r="809" ht="12.75">
      <c r="B809" s="193"/>
    </row>
    <row r="810" ht="12.75">
      <c r="B810" s="193"/>
    </row>
    <row r="811" ht="12.75">
      <c r="B811" s="193"/>
    </row>
    <row r="812" ht="12.75">
      <c r="B812" s="193"/>
    </row>
    <row r="813" ht="12.75">
      <c r="B813" s="193"/>
    </row>
    <row r="814" ht="12.75">
      <c r="B814" s="193"/>
    </row>
    <row r="815" ht="12.75">
      <c r="B815" s="193"/>
    </row>
    <row r="816" ht="12.75">
      <c r="B816" s="193"/>
    </row>
    <row r="817" ht="12.75">
      <c r="B817" s="193"/>
    </row>
    <row r="818" ht="12.75">
      <c r="B818" s="193"/>
    </row>
    <row r="819" ht="12.75">
      <c r="B819" s="193"/>
    </row>
    <row r="820" ht="12.75">
      <c r="B820" s="193"/>
    </row>
    <row r="821" ht="12.75">
      <c r="B821" s="193"/>
    </row>
    <row r="822" ht="12.75">
      <c r="B822" s="193"/>
    </row>
    <row r="823" ht="12.75">
      <c r="B823" s="193"/>
    </row>
    <row r="824" ht="12.75">
      <c r="B824" s="193"/>
    </row>
    <row r="825" ht="12.75">
      <c r="B825" s="193"/>
    </row>
    <row r="826" ht="12.75">
      <c r="B826" s="193"/>
    </row>
    <row r="827" ht="12.75">
      <c r="B827" s="193"/>
    </row>
    <row r="828" ht="12.75">
      <c r="B828" s="193"/>
    </row>
    <row r="829" ht="12.75">
      <c r="B829" s="193"/>
    </row>
    <row r="830" ht="12.75">
      <c r="B830" s="193"/>
    </row>
    <row r="831" ht="12.75">
      <c r="B831" s="193"/>
    </row>
    <row r="832" ht="12.75">
      <c r="B832" s="193"/>
    </row>
    <row r="833" ht="12.75">
      <c r="B833" s="193"/>
    </row>
    <row r="834" ht="12.75">
      <c r="B834" s="193"/>
    </row>
    <row r="835" ht="12.75">
      <c r="B835" s="193"/>
    </row>
    <row r="836" ht="12.75">
      <c r="B836" s="193"/>
    </row>
    <row r="837" ht="12.75">
      <c r="B837" s="193"/>
    </row>
    <row r="838" ht="12.75">
      <c r="B838" s="193"/>
    </row>
    <row r="839" ht="12.75">
      <c r="B839" s="193"/>
    </row>
    <row r="840" ht="12.75">
      <c r="B840" s="193"/>
    </row>
    <row r="841" ht="12.75">
      <c r="B841" s="193"/>
    </row>
    <row r="842" ht="12.75">
      <c r="B842" s="193"/>
    </row>
    <row r="843" ht="12.75">
      <c r="B843" s="193"/>
    </row>
    <row r="844" ht="12.75">
      <c r="B844" s="193"/>
    </row>
    <row r="845" ht="12.75">
      <c r="B845" s="193"/>
    </row>
    <row r="846" ht="12.75">
      <c r="B846" s="193"/>
    </row>
    <row r="847" ht="12.75">
      <c r="B847" s="193"/>
    </row>
    <row r="848" ht="12.75">
      <c r="B848" s="193"/>
    </row>
    <row r="849" ht="12.75">
      <c r="B849" s="193"/>
    </row>
    <row r="850" ht="12.75">
      <c r="B850" s="193"/>
    </row>
    <row r="851" ht="12.75">
      <c r="B851" s="193"/>
    </row>
    <row r="852" ht="12.75">
      <c r="B852" s="193"/>
    </row>
    <row r="853" ht="12.75">
      <c r="B853" s="193"/>
    </row>
    <row r="854" ht="12.75">
      <c r="B854" s="193"/>
    </row>
    <row r="855" ht="12.75">
      <c r="B855" s="193"/>
    </row>
    <row r="856" ht="12.75">
      <c r="B856" s="193"/>
    </row>
    <row r="857" ht="12.75">
      <c r="B857" s="193"/>
    </row>
    <row r="858" ht="12.75">
      <c r="B858" s="193"/>
    </row>
    <row r="859" ht="12.75">
      <c r="B859" s="193"/>
    </row>
    <row r="860" ht="12.75">
      <c r="B860" s="193"/>
    </row>
    <row r="861" ht="12.75">
      <c r="B861" s="193"/>
    </row>
    <row r="862" ht="12.75">
      <c r="B862" s="193"/>
    </row>
    <row r="863" ht="12.75">
      <c r="B863" s="193"/>
    </row>
    <row r="864" ht="12.75">
      <c r="B864" s="193"/>
    </row>
    <row r="865" ht="12.75">
      <c r="B865" s="193"/>
    </row>
    <row r="866" ht="12.75">
      <c r="B866" s="193"/>
    </row>
    <row r="867" ht="12.75">
      <c r="B867" s="193"/>
    </row>
    <row r="868" ht="12.75">
      <c r="B868" s="193"/>
    </row>
    <row r="869" ht="12.75">
      <c r="B869" s="193"/>
    </row>
    <row r="870" ht="12.75">
      <c r="B870" s="193"/>
    </row>
    <row r="871" ht="12.75">
      <c r="B871" s="193"/>
    </row>
    <row r="872" ht="12.75">
      <c r="B872" s="193"/>
    </row>
    <row r="873" ht="12.75">
      <c r="B873" s="193"/>
    </row>
    <row r="874" ht="12.75">
      <c r="B874" s="193"/>
    </row>
    <row r="875" ht="12.75">
      <c r="B875" s="193"/>
    </row>
    <row r="876" ht="12.75">
      <c r="B876" s="193"/>
    </row>
    <row r="877" ht="12.75">
      <c r="B877" s="193"/>
    </row>
    <row r="878" ht="12.75">
      <c r="B878" s="193"/>
    </row>
    <row r="879" ht="12.75">
      <c r="B879" s="193"/>
    </row>
    <row r="880" ht="12.75">
      <c r="B880" s="193"/>
    </row>
    <row r="881" ht="12.75">
      <c r="B881" s="193"/>
    </row>
    <row r="882" ht="12.75">
      <c r="B882" s="193"/>
    </row>
    <row r="883" ht="12.75">
      <c r="B883" s="193"/>
    </row>
    <row r="884" ht="12.75">
      <c r="B884" s="193"/>
    </row>
    <row r="885" ht="12.75">
      <c r="B885" s="193"/>
    </row>
    <row r="886" ht="12.75">
      <c r="B886" s="193"/>
    </row>
    <row r="887" ht="12.75">
      <c r="B887" s="193"/>
    </row>
    <row r="888" ht="12.75">
      <c r="B888" s="193"/>
    </row>
    <row r="889" ht="12.75">
      <c r="B889" s="193"/>
    </row>
    <row r="890" ht="12.75">
      <c r="B890" s="193"/>
    </row>
    <row r="891" ht="12.75">
      <c r="B891" s="193"/>
    </row>
    <row r="892" ht="12.75">
      <c r="B892" s="193"/>
    </row>
    <row r="893" ht="12.75">
      <c r="B893" s="193"/>
    </row>
    <row r="894" ht="12.75">
      <c r="B894" s="193"/>
    </row>
    <row r="895" ht="12.75">
      <c r="B895" s="193"/>
    </row>
    <row r="896" ht="12.75">
      <c r="B896" s="193"/>
    </row>
    <row r="897" ht="12.75">
      <c r="B897" s="193"/>
    </row>
    <row r="898" ht="12.75">
      <c r="B898" s="193"/>
    </row>
    <row r="899" ht="12.75">
      <c r="B899" s="193"/>
    </row>
    <row r="900" ht="12.75">
      <c r="B900" s="193"/>
    </row>
    <row r="901" ht="12.75">
      <c r="B901" s="193"/>
    </row>
    <row r="902" ht="12.75">
      <c r="B902" s="193"/>
    </row>
    <row r="903" ht="12.75">
      <c r="B903" s="193"/>
    </row>
    <row r="904" ht="12.75">
      <c r="B904" s="193"/>
    </row>
    <row r="905" ht="12.75">
      <c r="B905" s="193"/>
    </row>
    <row r="906" ht="12.75">
      <c r="B906" s="193"/>
    </row>
    <row r="907" ht="12.75">
      <c r="B907" s="193"/>
    </row>
    <row r="908" ht="12.75">
      <c r="B908" s="193"/>
    </row>
    <row r="909" ht="12.75">
      <c r="B909" s="193"/>
    </row>
    <row r="910" ht="12.75">
      <c r="B910" s="193"/>
    </row>
    <row r="911" ht="12.75">
      <c r="B911" s="193"/>
    </row>
    <row r="912" ht="12.75">
      <c r="B912" s="193"/>
    </row>
    <row r="913" ht="12.75">
      <c r="B913" s="193"/>
    </row>
    <row r="914" ht="12.75">
      <c r="B914" s="193"/>
    </row>
    <row r="915" ht="12.75">
      <c r="B915" s="193"/>
    </row>
    <row r="916" ht="12.75">
      <c r="B916" s="193"/>
    </row>
    <row r="917" ht="12.75">
      <c r="B917" s="193"/>
    </row>
    <row r="918" ht="12.75">
      <c r="B918" s="193"/>
    </row>
    <row r="919" ht="12.75">
      <c r="B919" s="193"/>
    </row>
    <row r="920" ht="12.75">
      <c r="B920" s="193"/>
    </row>
    <row r="921" ht="12.75">
      <c r="B921" s="193"/>
    </row>
    <row r="922" ht="12.75">
      <c r="B922" s="193"/>
    </row>
    <row r="923" ht="12.75">
      <c r="B923" s="193"/>
    </row>
    <row r="924" ht="12.75">
      <c r="B924" s="193"/>
    </row>
    <row r="925" ht="12.75">
      <c r="B925" s="193"/>
    </row>
    <row r="926" ht="12.75">
      <c r="B926" s="193"/>
    </row>
    <row r="927" ht="12.75">
      <c r="B927" s="193"/>
    </row>
    <row r="928" ht="12.75">
      <c r="B928" s="193"/>
    </row>
    <row r="929" ht="12.75">
      <c r="B929" s="193"/>
    </row>
    <row r="930" ht="12.75">
      <c r="B930" s="193"/>
    </row>
    <row r="931" ht="12.75">
      <c r="B931" s="193"/>
    </row>
    <row r="932" ht="12.75">
      <c r="B932" s="193"/>
    </row>
    <row r="933" ht="12.75">
      <c r="B933" s="193"/>
    </row>
    <row r="934" ht="12.75">
      <c r="B934" s="193"/>
    </row>
    <row r="935" ht="12.75">
      <c r="B935" s="193"/>
    </row>
    <row r="936" ht="12.75">
      <c r="B936" s="193"/>
    </row>
    <row r="937" ht="12.75">
      <c r="B937" s="193"/>
    </row>
    <row r="938" ht="12.75">
      <c r="B938" s="193"/>
    </row>
    <row r="939" ht="12.75">
      <c r="B939" s="193"/>
    </row>
    <row r="940" ht="12.75">
      <c r="B940" s="193"/>
    </row>
    <row r="941" ht="12.75">
      <c r="B941" s="193"/>
    </row>
    <row r="942" ht="12.75">
      <c r="B942" s="193"/>
    </row>
    <row r="943" ht="12.75">
      <c r="B943" s="193"/>
    </row>
    <row r="944" ht="12.75">
      <c r="B944" s="193"/>
    </row>
    <row r="945" ht="12.75">
      <c r="B945" s="193"/>
    </row>
    <row r="946" ht="12.75">
      <c r="B946" s="193"/>
    </row>
    <row r="947" ht="12.75">
      <c r="B947" s="193"/>
    </row>
    <row r="948" ht="12.75">
      <c r="B948" s="193"/>
    </row>
    <row r="949" ht="12.75">
      <c r="B949" s="193"/>
    </row>
    <row r="950" ht="12.75">
      <c r="B950" s="193"/>
    </row>
    <row r="951" ht="12.75">
      <c r="B951" s="193"/>
    </row>
    <row r="952" ht="12.75">
      <c r="B952" s="193"/>
    </row>
    <row r="953" ht="12.75">
      <c r="B953" s="193"/>
    </row>
    <row r="954" ht="12.75">
      <c r="B954" s="193"/>
    </row>
    <row r="955" ht="12.75">
      <c r="B955" s="193"/>
    </row>
    <row r="956" ht="12.75">
      <c r="B956" s="193"/>
    </row>
    <row r="957" ht="12.75">
      <c r="B957" s="193"/>
    </row>
    <row r="958" ht="12.75">
      <c r="B958" s="193"/>
    </row>
    <row r="959" ht="12.75">
      <c r="B959" s="193"/>
    </row>
    <row r="960" ht="12.75">
      <c r="B960" s="193"/>
    </row>
    <row r="961" ht="12.75">
      <c r="B961" s="193"/>
    </row>
    <row r="962" ht="12.75">
      <c r="B962" s="193"/>
    </row>
    <row r="963" ht="12.75">
      <c r="B963" s="193"/>
    </row>
    <row r="964" ht="12.75">
      <c r="B964" s="193"/>
    </row>
    <row r="965" ht="12.75">
      <c r="B965" s="193"/>
    </row>
    <row r="966" ht="12.75">
      <c r="B966" s="193"/>
    </row>
    <row r="967" ht="12.75">
      <c r="B967" s="193"/>
    </row>
    <row r="968" ht="12.75">
      <c r="B968" s="193"/>
    </row>
    <row r="969" ht="12.75">
      <c r="B969" s="193"/>
    </row>
    <row r="970" ht="12.75">
      <c r="B970" s="193"/>
    </row>
    <row r="971" ht="12.75">
      <c r="B971" s="193"/>
    </row>
    <row r="972" ht="12.75">
      <c r="B972" s="193"/>
    </row>
    <row r="973" ht="12.75">
      <c r="B973" s="193"/>
    </row>
    <row r="974" ht="12.75">
      <c r="B974" s="193"/>
    </row>
    <row r="975" ht="12.75">
      <c r="B975" s="193"/>
    </row>
    <row r="976" ht="12.75">
      <c r="B976" s="193"/>
    </row>
    <row r="977" ht="12.75">
      <c r="B977" s="193"/>
    </row>
    <row r="978" ht="12.75">
      <c r="B978" s="193"/>
    </row>
    <row r="979" ht="12.75">
      <c r="B979" s="193"/>
    </row>
    <row r="980" ht="12.75">
      <c r="B980" s="193"/>
    </row>
    <row r="981" ht="12.75">
      <c r="B981" s="193"/>
    </row>
    <row r="982" ht="12.75">
      <c r="B982" s="193"/>
    </row>
    <row r="983" ht="12.75">
      <c r="B983" s="193"/>
    </row>
    <row r="984" ht="12.75">
      <c r="B984" s="193"/>
    </row>
    <row r="985" ht="12.75">
      <c r="B985" s="193"/>
    </row>
    <row r="986" ht="12.75">
      <c r="B986" s="193"/>
    </row>
    <row r="987" ht="12.75">
      <c r="B987" s="193"/>
    </row>
    <row r="988" ht="12.75">
      <c r="B988" s="193"/>
    </row>
    <row r="989" ht="12.75">
      <c r="B989" s="193"/>
    </row>
    <row r="990" ht="12.75">
      <c r="B990" s="193"/>
    </row>
    <row r="991" ht="12.75">
      <c r="B991" s="193"/>
    </row>
    <row r="992" ht="12.75">
      <c r="B992" s="193"/>
    </row>
    <row r="993" ht="12.75">
      <c r="B993" s="193"/>
    </row>
    <row r="994" ht="12.75">
      <c r="B994" s="193"/>
    </row>
    <row r="995" ht="12.75">
      <c r="B995" s="193"/>
    </row>
    <row r="996" ht="12.75">
      <c r="B996" s="193"/>
    </row>
    <row r="997" ht="12.75">
      <c r="B997" s="193"/>
    </row>
    <row r="998" ht="12.75">
      <c r="B998" s="193"/>
    </row>
    <row r="999" ht="12.75">
      <c r="B999" s="193"/>
    </row>
    <row r="1000" ht="12.75">
      <c r="B1000" s="193"/>
    </row>
    <row r="1001" ht="12.75">
      <c r="B1001" s="193"/>
    </row>
    <row r="1002" ht="12.75">
      <c r="B1002" s="193"/>
    </row>
    <row r="1003" ht="12.75">
      <c r="B1003" s="193"/>
    </row>
    <row r="1004" ht="12.75">
      <c r="B1004" s="193"/>
    </row>
    <row r="1005" ht="12.75">
      <c r="B1005" s="193"/>
    </row>
    <row r="1006" ht="12.75">
      <c r="B1006" s="193"/>
    </row>
    <row r="1007" ht="12.75">
      <c r="B1007" s="193"/>
    </row>
    <row r="1008" ht="12.75">
      <c r="B1008" s="193"/>
    </row>
    <row r="1009" ht="12.75">
      <c r="B1009" s="193"/>
    </row>
    <row r="1010" ht="12.75">
      <c r="B1010" s="193"/>
    </row>
    <row r="1011" ht="12.75">
      <c r="B1011" s="193"/>
    </row>
    <row r="1012" ht="12.75">
      <c r="B1012" s="193"/>
    </row>
    <row r="1013" ht="12.75">
      <c r="B1013" s="193"/>
    </row>
    <row r="1014" ht="12.75">
      <c r="B1014" s="193"/>
    </row>
    <row r="1015" ht="12.75">
      <c r="B1015" s="193"/>
    </row>
    <row r="1016" ht="12.75">
      <c r="B1016" s="193"/>
    </row>
    <row r="1017" ht="12.75">
      <c r="B1017" s="193"/>
    </row>
    <row r="1018" ht="12.75">
      <c r="B1018" s="193"/>
    </row>
    <row r="1019" ht="12.75">
      <c r="B1019" s="193"/>
    </row>
    <row r="1020" ht="12.75">
      <c r="B1020" s="193"/>
    </row>
    <row r="1021" ht="12.75">
      <c r="B1021" s="193"/>
    </row>
    <row r="1022" ht="12.75">
      <c r="B1022" s="193"/>
    </row>
    <row r="1023" ht="12.75">
      <c r="B1023" s="193"/>
    </row>
    <row r="1024" ht="12.75">
      <c r="B1024" s="193"/>
    </row>
    <row r="1025" ht="12.75">
      <c r="B1025" s="193"/>
    </row>
    <row r="1026" ht="12.75">
      <c r="B1026" s="193"/>
    </row>
    <row r="1027" ht="12.75">
      <c r="B1027" s="193"/>
    </row>
    <row r="1028" ht="12.75">
      <c r="B1028" s="193"/>
    </row>
    <row r="1029" ht="12.75">
      <c r="B1029" s="193"/>
    </row>
    <row r="1030" ht="12.75">
      <c r="B1030" s="193"/>
    </row>
    <row r="1031" ht="12.75">
      <c r="B1031" s="193"/>
    </row>
    <row r="1032" ht="12.75">
      <c r="B1032" s="193"/>
    </row>
    <row r="1033" ht="12.75">
      <c r="B1033" s="193"/>
    </row>
    <row r="1034" ht="12.75">
      <c r="B1034" s="193"/>
    </row>
    <row r="1035" ht="12.75">
      <c r="B1035" s="193"/>
    </row>
    <row r="1036" ht="12.75">
      <c r="B1036" s="193"/>
    </row>
    <row r="1037" ht="12.75">
      <c r="B1037" s="193"/>
    </row>
    <row r="1038" ht="12.75">
      <c r="B1038" s="193"/>
    </row>
    <row r="1039" ht="12.75">
      <c r="B1039" s="193"/>
    </row>
    <row r="1040" ht="12.75">
      <c r="B1040" s="193"/>
    </row>
    <row r="1041" ht="12.75">
      <c r="B1041" s="193"/>
    </row>
    <row r="1042" ht="12.75">
      <c r="B1042" s="193"/>
    </row>
    <row r="1043" ht="12.75">
      <c r="B1043" s="193"/>
    </row>
    <row r="1044" ht="12.75">
      <c r="B1044" s="193"/>
    </row>
    <row r="1045" ht="12.75">
      <c r="B1045" s="193"/>
    </row>
    <row r="1046" ht="12.75">
      <c r="B1046" s="193"/>
    </row>
    <row r="1047" ht="12.75">
      <c r="B1047" s="193"/>
    </row>
    <row r="1048" ht="12.75">
      <c r="B1048" s="193"/>
    </row>
    <row r="1049" ht="12.75">
      <c r="B1049" s="193"/>
    </row>
    <row r="1050" ht="12.75">
      <c r="B1050" s="193"/>
    </row>
    <row r="1051" ht="12.75">
      <c r="B1051" s="193"/>
    </row>
    <row r="1052" ht="12.75">
      <c r="B1052" s="193"/>
    </row>
    <row r="1053" ht="12.75">
      <c r="B1053" s="193"/>
    </row>
    <row r="1054" ht="12.75">
      <c r="B1054" s="193"/>
    </row>
    <row r="1055" ht="12.75">
      <c r="B1055" s="193"/>
    </row>
    <row r="1056" ht="12.75">
      <c r="B1056" s="193"/>
    </row>
    <row r="1057" ht="12.75">
      <c r="B1057" s="193"/>
    </row>
    <row r="1058" ht="12.75">
      <c r="B1058" s="193"/>
    </row>
    <row r="1059" ht="12.75">
      <c r="B1059" s="193"/>
    </row>
    <row r="1060" ht="12.75">
      <c r="B1060" s="193"/>
    </row>
    <row r="1061" ht="12.75">
      <c r="B1061" s="193"/>
    </row>
    <row r="1062" ht="12.75">
      <c r="B1062" s="193"/>
    </row>
    <row r="1063" ht="12.75">
      <c r="B1063" s="193"/>
    </row>
    <row r="1064" ht="12.75">
      <c r="B1064" s="193"/>
    </row>
    <row r="1065" ht="12.75">
      <c r="B1065" s="193"/>
    </row>
    <row r="1066" ht="12.75">
      <c r="B1066" s="193"/>
    </row>
    <row r="1067" ht="12.75">
      <c r="B1067" s="193"/>
    </row>
    <row r="1068" ht="12.75">
      <c r="B1068" s="193"/>
    </row>
    <row r="1069" ht="12.75">
      <c r="B1069" s="193"/>
    </row>
    <row r="1070" ht="12.75">
      <c r="B1070" s="193"/>
    </row>
    <row r="1071" ht="12.75">
      <c r="B1071" s="193"/>
    </row>
    <row r="1072" ht="12.75">
      <c r="B1072" s="193"/>
    </row>
    <row r="1073" ht="12.75">
      <c r="B1073" s="193"/>
    </row>
    <row r="1074" ht="12.75">
      <c r="B1074" s="193"/>
    </row>
    <row r="1075" ht="12.75">
      <c r="B1075" s="193"/>
    </row>
    <row r="1076" ht="12.75">
      <c r="B1076" s="193"/>
    </row>
    <row r="1077" ht="12.75">
      <c r="B1077" s="193"/>
    </row>
    <row r="1078" ht="12.75">
      <c r="B1078" s="193"/>
    </row>
    <row r="1079" ht="12.75">
      <c r="B1079" s="193"/>
    </row>
    <row r="1080" ht="12.75">
      <c r="B1080" s="193"/>
    </row>
    <row r="1081" ht="12.75">
      <c r="B1081" s="193"/>
    </row>
    <row r="1082" ht="12.75">
      <c r="B1082" s="193"/>
    </row>
    <row r="1083" ht="12.75">
      <c r="B1083" s="193"/>
    </row>
    <row r="1084" ht="12.75">
      <c r="B1084" s="193"/>
    </row>
    <row r="1085" ht="12.75">
      <c r="B1085" s="193"/>
    </row>
    <row r="1086" ht="12.75">
      <c r="B1086" s="193"/>
    </row>
    <row r="1087" ht="12.75">
      <c r="B1087" s="193"/>
    </row>
    <row r="1088" ht="12.75">
      <c r="B1088" s="193"/>
    </row>
    <row r="1089" ht="12.75">
      <c r="B1089" s="193"/>
    </row>
    <row r="1090" ht="12.75">
      <c r="B1090" s="193"/>
    </row>
    <row r="1091" ht="12.75">
      <c r="B1091" s="193"/>
    </row>
    <row r="1092" ht="12.75">
      <c r="B1092" s="193"/>
    </row>
    <row r="1093" ht="12.75">
      <c r="B1093" s="193"/>
    </row>
    <row r="1094" ht="12.75">
      <c r="B1094" s="193"/>
    </row>
    <row r="1095" ht="12.75">
      <c r="B1095" s="193"/>
    </row>
    <row r="1096" ht="12.75">
      <c r="B1096" s="193"/>
    </row>
    <row r="1097" ht="12.75">
      <c r="B1097" s="193"/>
    </row>
    <row r="1098" ht="12.75">
      <c r="B1098" s="193"/>
    </row>
    <row r="1099" ht="12.75">
      <c r="B1099" s="193"/>
    </row>
    <row r="1100" ht="12.75">
      <c r="B1100" s="193"/>
    </row>
    <row r="1101" ht="12.75">
      <c r="B1101" s="193"/>
    </row>
    <row r="1102" ht="12.75">
      <c r="B1102" s="193"/>
    </row>
    <row r="1103" ht="12.75">
      <c r="B1103" s="193"/>
    </row>
    <row r="1104" ht="12.75">
      <c r="B1104" s="193"/>
    </row>
    <row r="1105" ht="12.75">
      <c r="B1105" s="193"/>
    </row>
    <row r="1106" ht="12.75">
      <c r="B1106" s="193"/>
    </row>
    <row r="1107" ht="12.75">
      <c r="B1107" s="193"/>
    </row>
    <row r="1108" ht="12.75">
      <c r="B1108" s="193"/>
    </row>
    <row r="1109" ht="12.75">
      <c r="B1109" s="193"/>
    </row>
    <row r="1110" ht="12.75">
      <c r="B1110" s="193"/>
    </row>
    <row r="1111" ht="12.75">
      <c r="B1111" s="193"/>
    </row>
    <row r="1112" ht="12.75">
      <c r="B1112" s="193"/>
    </row>
    <row r="1113" ht="12.75">
      <c r="B1113" s="193"/>
    </row>
    <row r="1114" ht="12.75">
      <c r="B1114" s="193"/>
    </row>
    <row r="1115" ht="12.75">
      <c r="B1115" s="193"/>
    </row>
    <row r="1116" ht="12.75">
      <c r="B1116" s="193"/>
    </row>
    <row r="1117" ht="12.75">
      <c r="B1117" s="193"/>
    </row>
    <row r="1118" ht="12.75">
      <c r="B1118" s="193"/>
    </row>
    <row r="1119" ht="12.75">
      <c r="B1119" s="193"/>
    </row>
    <row r="1120" ht="12.75">
      <c r="B1120" s="193"/>
    </row>
    <row r="1121" ht="12.75">
      <c r="B1121" s="193"/>
    </row>
    <row r="1122" ht="12.75">
      <c r="B1122" s="193"/>
    </row>
    <row r="1123" ht="12.75">
      <c r="B1123" s="193"/>
    </row>
    <row r="1124" ht="12.75">
      <c r="B1124" s="193"/>
    </row>
    <row r="1125" ht="12.75">
      <c r="B1125" s="193"/>
    </row>
    <row r="1126" ht="12.75">
      <c r="B1126" s="193"/>
    </row>
    <row r="1127" ht="12.75">
      <c r="B1127" s="193"/>
    </row>
    <row r="1128" ht="12.75">
      <c r="B1128" s="193"/>
    </row>
    <row r="1129" ht="12.75">
      <c r="B1129" s="193"/>
    </row>
    <row r="1130" ht="12.75">
      <c r="B1130" s="193"/>
    </row>
    <row r="1131" ht="12.75">
      <c r="B1131" s="193"/>
    </row>
    <row r="1132" ht="12.75">
      <c r="B1132" s="193"/>
    </row>
    <row r="1133" ht="12.75">
      <c r="B1133" s="193"/>
    </row>
    <row r="1134" ht="12.75">
      <c r="B1134" s="193"/>
    </row>
    <row r="1135" ht="12.75">
      <c r="B1135" s="193"/>
    </row>
    <row r="1136" ht="12.75">
      <c r="B1136" s="193"/>
    </row>
    <row r="1137" ht="12.75">
      <c r="B1137" s="193"/>
    </row>
  </sheetData>
  <sheetProtection/>
  <mergeCells count="1">
    <mergeCell ref="C1:O1"/>
  </mergeCells>
  <printOptions gridLines="1" horizontalCentered="1"/>
  <pageMargins left="0.2" right="0" top="0.77" bottom="0.35" header="0.375" footer="0.18"/>
  <pageSetup horizontalDpi="150" verticalDpi="150" orientation="landscape" scale="55" r:id="rId1"/>
  <headerFooter alignWithMargins="0">
    <oddHeader>&amp;CCOLSTRIP UNIT 1-4 PRODUCTION ACQUISITION VALUE
AMA CALCULATION FOR THE TWELVE MONTHS ENDED DECEMBER 31, 2008
&amp;"Courier New,Bold"
</oddHeader>
  </headerFooter>
  <colBreaks count="1" manualBreakCount="1">
    <brk id="16" min="1" max="1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77"/>
  <sheetViews>
    <sheetView zoomScale="115" zoomScaleNormal="115" zoomScalePageLayoutView="0" workbookViewId="0" topLeftCell="A1">
      <pane xSplit="2" ySplit="2" topLeftCell="E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C20" sqref="C20"/>
    </sheetView>
  </sheetViews>
  <sheetFormatPr defaultColWidth="13.28125" defaultRowHeight="12.75"/>
  <cols>
    <col min="1" max="1" width="8.28125" style="110" customWidth="1"/>
    <col min="2" max="2" width="25.7109375" style="109" customWidth="1"/>
    <col min="3" max="11" width="12.140625" style="101" customWidth="1"/>
    <col min="12" max="14" width="12.140625" style="112" customWidth="1"/>
    <col min="15" max="15" width="13.28125" style="109" customWidth="1"/>
    <col min="16" max="16" width="13.28125" style="96" customWidth="1"/>
    <col min="17" max="16384" width="13.28125" style="109" customWidth="1"/>
  </cols>
  <sheetData>
    <row r="1" spans="3:15" ht="12.75"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3"/>
      <c r="O1" s="179"/>
    </row>
    <row r="2" spans="1:16" s="85" customFormat="1" ht="37.5" customHeight="1">
      <c r="A2" s="79" t="s">
        <v>14</v>
      </c>
      <c r="B2" s="80" t="s">
        <v>43</v>
      </c>
      <c r="C2" s="81" t="s">
        <v>202</v>
      </c>
      <c r="D2" s="81" t="s">
        <v>203</v>
      </c>
      <c r="E2" s="81" t="s">
        <v>204</v>
      </c>
      <c r="F2" s="81" t="s">
        <v>215</v>
      </c>
      <c r="G2" s="81" t="s">
        <v>216</v>
      </c>
      <c r="H2" s="81" t="s">
        <v>217</v>
      </c>
      <c r="I2" s="81" t="s">
        <v>452</v>
      </c>
      <c r="J2" s="81" t="s">
        <v>453</v>
      </c>
      <c r="K2" s="81" t="s">
        <v>454</v>
      </c>
      <c r="L2" s="81" t="s">
        <v>455</v>
      </c>
      <c r="M2" s="81" t="s">
        <v>456</v>
      </c>
      <c r="N2" s="81" t="s">
        <v>457</v>
      </c>
      <c r="O2" s="82" t="s">
        <v>205</v>
      </c>
      <c r="P2" s="180"/>
    </row>
    <row r="3" spans="1:15" s="91" customFormat="1" ht="12.75">
      <c r="A3" s="87"/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s="96" customFormat="1" ht="12.75">
      <c r="A4" s="176"/>
      <c r="B4" s="93" t="s">
        <v>108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5"/>
    </row>
    <row r="5" spans="1:15" s="96" customFormat="1" ht="12.75">
      <c r="A5" s="176" t="s">
        <v>20</v>
      </c>
      <c r="B5" s="93" t="s">
        <v>21</v>
      </c>
      <c r="C5" s="94">
        <v>10666.37</v>
      </c>
      <c r="D5" s="94">
        <v>10666.37</v>
      </c>
      <c r="E5" s="94">
        <v>10666.37</v>
      </c>
      <c r="F5" s="94">
        <v>10674.36</v>
      </c>
      <c r="G5" s="94">
        <v>10707.16</v>
      </c>
      <c r="H5" s="94">
        <v>10707.16</v>
      </c>
      <c r="I5" s="94">
        <v>10710.33</v>
      </c>
      <c r="J5" s="94">
        <v>10743.5</v>
      </c>
      <c r="K5" s="94">
        <v>10743.5</v>
      </c>
      <c r="L5" s="94">
        <v>10743.5</v>
      </c>
      <c r="M5" s="94">
        <v>10743.5</v>
      </c>
      <c r="N5" s="94">
        <v>10743.5</v>
      </c>
      <c r="O5" s="94">
        <f>SUM(C5:N5)</f>
        <v>128515.62000000001</v>
      </c>
    </row>
    <row r="6" spans="1:15" s="96" customFormat="1" ht="12.75">
      <c r="A6" s="176" t="s">
        <v>22</v>
      </c>
      <c r="B6" s="93" t="s">
        <v>23</v>
      </c>
      <c r="C6" s="94">
        <v>98428.62</v>
      </c>
      <c r="D6" s="94">
        <v>100172.01</v>
      </c>
      <c r="E6" s="94">
        <v>100505.76</v>
      </c>
      <c r="F6" s="94">
        <v>100476.93</v>
      </c>
      <c r="G6" s="94">
        <v>99873.17</v>
      </c>
      <c r="H6" s="94">
        <v>99836.27</v>
      </c>
      <c r="I6" s="94">
        <v>99497.18</v>
      </c>
      <c r="J6" s="94">
        <v>98958.75</v>
      </c>
      <c r="K6" s="94">
        <v>99321.11</v>
      </c>
      <c r="L6" s="94">
        <v>100634.85</v>
      </c>
      <c r="M6" s="94">
        <v>105141.21</v>
      </c>
      <c r="N6" s="94">
        <v>111531.15</v>
      </c>
      <c r="O6" s="94">
        <f aca="true" t="shared" si="0" ref="O6:O55">SUM(C6:N6)</f>
        <v>1214377.0099999998</v>
      </c>
    </row>
    <row r="7" spans="1:16" s="96" customFormat="1" ht="12.75">
      <c r="A7" s="176" t="s">
        <v>24</v>
      </c>
      <c r="B7" s="93" t="s">
        <v>25</v>
      </c>
      <c r="C7" s="94">
        <v>47151.2</v>
      </c>
      <c r="D7" s="94">
        <v>47151.2</v>
      </c>
      <c r="E7" s="94">
        <v>47151.2</v>
      </c>
      <c r="F7" s="94">
        <v>47159.05</v>
      </c>
      <c r="G7" s="94">
        <v>47560.72</v>
      </c>
      <c r="H7" s="94">
        <v>47497.56</v>
      </c>
      <c r="I7" s="94">
        <v>47854.17</v>
      </c>
      <c r="J7" s="94">
        <v>47873.15</v>
      </c>
      <c r="K7" s="94">
        <v>47873.15</v>
      </c>
      <c r="L7" s="94">
        <v>47873.15</v>
      </c>
      <c r="M7" s="94">
        <v>47873.15</v>
      </c>
      <c r="N7" s="94">
        <v>47873.15</v>
      </c>
      <c r="O7" s="94">
        <f t="shared" si="0"/>
        <v>570890.85</v>
      </c>
      <c r="P7" s="181"/>
    </row>
    <row r="8" spans="1:15" s="96" customFormat="1" ht="12.75">
      <c r="A8" s="176" t="s">
        <v>26</v>
      </c>
      <c r="B8" s="93" t="s">
        <v>27</v>
      </c>
      <c r="C8" s="94">
        <v>4568.77</v>
      </c>
      <c r="D8" s="94">
        <v>4568.77</v>
      </c>
      <c r="E8" s="94">
        <v>4568.77</v>
      </c>
      <c r="F8" s="94">
        <v>4577.18</v>
      </c>
      <c r="G8" s="94">
        <v>4577.18</v>
      </c>
      <c r="H8" s="94">
        <v>4577.18</v>
      </c>
      <c r="I8" s="94">
        <v>4577.53</v>
      </c>
      <c r="J8" s="94">
        <v>4577.49</v>
      </c>
      <c r="K8" s="94">
        <v>4577.49</v>
      </c>
      <c r="L8" s="94">
        <v>4577.49</v>
      </c>
      <c r="M8" s="94">
        <v>4577.49</v>
      </c>
      <c r="N8" s="94">
        <v>4577.49</v>
      </c>
      <c r="O8" s="94">
        <f t="shared" si="0"/>
        <v>54902.829999999994</v>
      </c>
    </row>
    <row r="9" spans="1:15" s="96" customFormat="1" ht="12.75">
      <c r="A9" s="176" t="s">
        <v>28</v>
      </c>
      <c r="B9" s="93" t="s">
        <v>29</v>
      </c>
      <c r="C9" s="142">
        <v>1538.31</v>
      </c>
      <c r="D9" s="142">
        <v>1538.31</v>
      </c>
      <c r="E9" s="142">
        <v>1538.31</v>
      </c>
      <c r="F9" s="142">
        <v>1539.46</v>
      </c>
      <c r="G9" s="142">
        <v>1545.07</v>
      </c>
      <c r="H9" s="142">
        <v>1545.07</v>
      </c>
      <c r="I9" s="142">
        <v>1546.35</v>
      </c>
      <c r="J9" s="142">
        <v>1547.11</v>
      </c>
      <c r="K9" s="142">
        <v>1547.11</v>
      </c>
      <c r="L9" s="142">
        <v>1547.11</v>
      </c>
      <c r="M9" s="142">
        <v>1547.11</v>
      </c>
      <c r="N9" s="142">
        <v>1547.11</v>
      </c>
      <c r="O9" s="142">
        <f t="shared" si="0"/>
        <v>18526.430000000004</v>
      </c>
    </row>
    <row r="10" spans="1:15" s="96" customFormat="1" ht="12.75">
      <c r="A10" s="176"/>
      <c r="B10" s="97" t="s">
        <v>109</v>
      </c>
      <c r="C10" s="94">
        <f aca="true" t="shared" si="1" ref="C10:K10">SUM(C5:C9)</f>
        <v>162353.27</v>
      </c>
      <c r="D10" s="94">
        <f t="shared" si="1"/>
        <v>164096.65999999997</v>
      </c>
      <c r="E10" s="94">
        <f t="shared" si="1"/>
        <v>164430.40999999997</v>
      </c>
      <c r="F10" s="94">
        <f t="shared" si="1"/>
        <v>164426.97999999998</v>
      </c>
      <c r="G10" s="94">
        <f t="shared" si="1"/>
        <v>164263.3</v>
      </c>
      <c r="H10" s="94">
        <f t="shared" si="1"/>
        <v>164163.24</v>
      </c>
      <c r="I10" s="94">
        <f t="shared" si="1"/>
        <v>164185.56</v>
      </c>
      <c r="J10" s="94">
        <f t="shared" si="1"/>
        <v>163699.99999999997</v>
      </c>
      <c r="K10" s="94">
        <f t="shared" si="1"/>
        <v>164062.36</v>
      </c>
      <c r="L10" s="94">
        <f>SUM(L5:L9)</f>
        <v>165376.09999999998</v>
      </c>
      <c r="M10" s="94">
        <f>SUM(M5:M9)</f>
        <v>169882.46</v>
      </c>
      <c r="N10" s="94">
        <f>SUM(N5:N9)</f>
        <v>176272.39999999997</v>
      </c>
      <c r="O10" s="94">
        <f>SUM(O5:O9)</f>
        <v>1987212.74</v>
      </c>
    </row>
    <row r="11" spans="1:15" s="96" customFormat="1" ht="12.75">
      <c r="A11" s="176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s="96" customFormat="1" ht="12.75">
      <c r="A12" s="176"/>
      <c r="B12" s="93" t="s">
        <v>110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s="96" customFormat="1" ht="12.75">
      <c r="A13" s="176" t="s">
        <v>20</v>
      </c>
      <c r="B13" s="93" t="s">
        <v>21</v>
      </c>
      <c r="C13" s="222">
        <v>2796.17</v>
      </c>
      <c r="D13" s="222">
        <v>2796.17</v>
      </c>
      <c r="E13" s="222">
        <v>2796.17</v>
      </c>
      <c r="F13" s="222">
        <v>2806.39</v>
      </c>
      <c r="G13" s="222">
        <v>2831.26</v>
      </c>
      <c r="H13" s="222">
        <v>2831.26</v>
      </c>
      <c r="I13" s="222">
        <v>2833.66</v>
      </c>
      <c r="J13" s="222">
        <v>2858.83</v>
      </c>
      <c r="K13" s="222">
        <v>2858.83</v>
      </c>
      <c r="L13" s="222">
        <v>2806.3900000000003</v>
      </c>
      <c r="M13" s="222">
        <v>2858.83</v>
      </c>
      <c r="N13" s="222">
        <v>2858.83</v>
      </c>
      <c r="O13" s="94">
        <f t="shared" si="0"/>
        <v>33932.79</v>
      </c>
    </row>
    <row r="14" spans="1:15" s="96" customFormat="1" ht="12.75">
      <c r="A14" s="176" t="s">
        <v>22</v>
      </c>
      <c r="B14" s="93" t="s">
        <v>23</v>
      </c>
      <c r="C14" s="222">
        <v>93943.21</v>
      </c>
      <c r="D14" s="222">
        <v>93943.21</v>
      </c>
      <c r="E14" s="222">
        <v>93943.21</v>
      </c>
      <c r="F14" s="222">
        <v>95021.17</v>
      </c>
      <c r="G14" s="222">
        <v>95155.68</v>
      </c>
      <c r="H14" s="222">
        <v>95145.08</v>
      </c>
      <c r="I14" s="222">
        <v>95241.17</v>
      </c>
      <c r="J14" s="222">
        <v>95581.14</v>
      </c>
      <c r="K14" s="222">
        <v>95581.14</v>
      </c>
      <c r="L14" s="222">
        <v>95021.17</v>
      </c>
      <c r="M14" s="222">
        <v>95581.14</v>
      </c>
      <c r="N14" s="222">
        <v>95581.14</v>
      </c>
      <c r="O14" s="94">
        <f t="shared" si="0"/>
        <v>1139738.46</v>
      </c>
    </row>
    <row r="15" spans="1:15" s="96" customFormat="1" ht="12.75">
      <c r="A15" s="176" t="s">
        <v>24</v>
      </c>
      <c r="B15" s="93" t="s">
        <v>25</v>
      </c>
      <c r="C15" s="222">
        <v>51118.24</v>
      </c>
      <c r="D15" s="222">
        <v>51118.24</v>
      </c>
      <c r="E15" s="222">
        <v>51118.24</v>
      </c>
      <c r="F15" s="222">
        <v>51118.24</v>
      </c>
      <c r="G15" s="222">
        <v>51295.44</v>
      </c>
      <c r="H15" s="222">
        <v>52677.09</v>
      </c>
      <c r="I15" s="222">
        <v>53653.95</v>
      </c>
      <c r="J15" s="222">
        <v>54048.03</v>
      </c>
      <c r="K15" s="222">
        <v>54048.03</v>
      </c>
      <c r="L15" s="222">
        <v>51118.24</v>
      </c>
      <c r="M15" s="222">
        <v>54048.03</v>
      </c>
      <c r="N15" s="222">
        <v>54048.03</v>
      </c>
      <c r="O15" s="94">
        <f t="shared" si="0"/>
        <v>629409.8</v>
      </c>
    </row>
    <row r="16" spans="1:15" s="96" customFormat="1" ht="12.75">
      <c r="A16" s="176" t="s">
        <v>26</v>
      </c>
      <c r="B16" s="93" t="s">
        <v>27</v>
      </c>
      <c r="C16" s="222">
        <v>3251.43</v>
      </c>
      <c r="D16" s="222">
        <v>3251.43</v>
      </c>
      <c r="E16" s="222">
        <v>3251.43</v>
      </c>
      <c r="F16" s="222">
        <v>3263.73</v>
      </c>
      <c r="G16" s="222">
        <v>3263.73</v>
      </c>
      <c r="H16" s="222">
        <v>3263.73</v>
      </c>
      <c r="I16" s="222">
        <v>3263.73</v>
      </c>
      <c r="J16" s="222">
        <v>3264.29</v>
      </c>
      <c r="K16" s="222">
        <v>3264.29</v>
      </c>
      <c r="L16" s="222">
        <v>3263.73</v>
      </c>
      <c r="M16" s="222">
        <v>3264.29</v>
      </c>
      <c r="N16" s="222">
        <v>3264.29</v>
      </c>
      <c r="O16" s="94">
        <f t="shared" si="0"/>
        <v>39130.1</v>
      </c>
    </row>
    <row r="17" spans="1:15" s="96" customFormat="1" ht="12.75">
      <c r="A17" s="176" t="s">
        <v>28</v>
      </c>
      <c r="B17" s="93" t="s">
        <v>29</v>
      </c>
      <c r="C17" s="222">
        <v>1826.89</v>
      </c>
      <c r="D17" s="222">
        <v>1826.89</v>
      </c>
      <c r="E17" s="222">
        <v>1826.89</v>
      </c>
      <c r="F17" s="222">
        <v>1828.08</v>
      </c>
      <c r="G17" s="222">
        <v>1833.86</v>
      </c>
      <c r="H17" s="222">
        <v>1833.86</v>
      </c>
      <c r="I17" s="222">
        <v>1835.18</v>
      </c>
      <c r="J17" s="222">
        <v>1835.96</v>
      </c>
      <c r="K17" s="222">
        <v>1835.96</v>
      </c>
      <c r="L17" s="222">
        <v>1828.08</v>
      </c>
      <c r="M17" s="222">
        <v>1835.96</v>
      </c>
      <c r="N17" s="222">
        <v>1835.96</v>
      </c>
      <c r="O17" s="94">
        <f t="shared" si="0"/>
        <v>21983.57</v>
      </c>
    </row>
    <row r="18" spans="1:15" s="96" customFormat="1" ht="12.75">
      <c r="A18" s="176"/>
      <c r="B18" s="97" t="s">
        <v>111</v>
      </c>
      <c r="C18" s="98">
        <f aca="true" t="shared" si="2" ref="C18:K18">SUM(C13:C17)</f>
        <v>152935.94</v>
      </c>
      <c r="D18" s="98">
        <f t="shared" si="2"/>
        <v>152935.94</v>
      </c>
      <c r="E18" s="98">
        <f t="shared" si="2"/>
        <v>152935.94</v>
      </c>
      <c r="F18" s="98">
        <f t="shared" si="2"/>
        <v>154037.61</v>
      </c>
      <c r="G18" s="98">
        <f t="shared" si="2"/>
        <v>154379.97</v>
      </c>
      <c r="H18" s="98">
        <f t="shared" si="2"/>
        <v>155751.02</v>
      </c>
      <c r="I18" s="98">
        <f t="shared" si="2"/>
        <v>156827.69</v>
      </c>
      <c r="J18" s="98">
        <f t="shared" si="2"/>
        <v>157588.25</v>
      </c>
      <c r="K18" s="98">
        <f t="shared" si="2"/>
        <v>157588.25</v>
      </c>
      <c r="L18" s="98">
        <f>SUM(L13:L17)</f>
        <v>154037.61</v>
      </c>
      <c r="M18" s="98">
        <f>SUM(M13:M17)</f>
        <v>157588.25</v>
      </c>
      <c r="N18" s="98">
        <f>SUM(N13:N17)</f>
        <v>157588.25</v>
      </c>
      <c r="O18" s="98">
        <f>SUM(O13:O17)</f>
        <v>1864194.7200000002</v>
      </c>
    </row>
    <row r="19" spans="1:16" s="102" customFormat="1" ht="12.75">
      <c r="A19" s="106"/>
      <c r="B19" s="182"/>
      <c r="C19" s="224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94"/>
      <c r="P19" s="183"/>
    </row>
    <row r="20" spans="1:15" s="96" customFormat="1" ht="12.75">
      <c r="A20" s="176"/>
      <c r="B20" s="93" t="s">
        <v>112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 s="96" customFormat="1" ht="12.75">
      <c r="A21" s="176" t="s">
        <v>20</v>
      </c>
      <c r="B21" s="93" t="s">
        <v>21</v>
      </c>
      <c r="C21" s="94">
        <v>24074.77</v>
      </c>
      <c r="D21" s="94">
        <v>24042.92</v>
      </c>
      <c r="E21" s="94">
        <v>24010.92</v>
      </c>
      <c r="F21" s="94">
        <v>23978.76</v>
      </c>
      <c r="G21" s="94">
        <v>23946.45</v>
      </c>
      <c r="H21" s="94">
        <v>23913.99</v>
      </c>
      <c r="I21" s="94">
        <v>23881.36</v>
      </c>
      <c r="J21" s="94">
        <v>23848.58</v>
      </c>
      <c r="K21" s="94">
        <v>23815.65</v>
      </c>
      <c r="L21" s="94">
        <v>23782.55</v>
      </c>
      <c r="M21" s="94">
        <v>23749.3</v>
      </c>
      <c r="N21" s="94">
        <v>23715.88</v>
      </c>
      <c r="O21" s="94">
        <f t="shared" si="0"/>
        <v>286761.13</v>
      </c>
    </row>
    <row r="22" spans="1:15" s="96" customFormat="1" ht="12.75">
      <c r="A22" s="176" t="s">
        <v>22</v>
      </c>
      <c r="B22" s="93" t="s">
        <v>23</v>
      </c>
      <c r="C22" s="94">
        <v>6571.68</v>
      </c>
      <c r="D22" s="94">
        <v>6571.68</v>
      </c>
      <c r="E22" s="94">
        <v>6571.68</v>
      </c>
      <c r="F22" s="94">
        <v>6571.68</v>
      </c>
      <c r="G22" s="94">
        <v>6571.68</v>
      </c>
      <c r="H22" s="94">
        <v>6571.68</v>
      </c>
      <c r="I22" s="94">
        <v>6571.68</v>
      </c>
      <c r="J22" s="94">
        <v>6571.68</v>
      </c>
      <c r="K22" s="94">
        <v>6571.68</v>
      </c>
      <c r="L22" s="94">
        <v>6571.68</v>
      </c>
      <c r="M22" s="94">
        <v>6571.68</v>
      </c>
      <c r="N22" s="94">
        <v>6571.68</v>
      </c>
      <c r="O22" s="94">
        <f t="shared" si="0"/>
        <v>78860.16</v>
      </c>
    </row>
    <row r="23" spans="1:15" s="96" customFormat="1" ht="12.75">
      <c r="A23" s="176" t="s">
        <v>24</v>
      </c>
      <c r="B23" s="93" t="s">
        <v>25</v>
      </c>
      <c r="C23" s="94">
        <v>3948.64</v>
      </c>
      <c r="D23" s="94">
        <v>3948.64</v>
      </c>
      <c r="E23" s="94">
        <v>3948.64</v>
      </c>
      <c r="F23" s="94">
        <v>3948.64</v>
      </c>
      <c r="G23" s="94">
        <v>3948.64</v>
      </c>
      <c r="H23" s="94">
        <v>3948.64</v>
      </c>
      <c r="I23" s="94">
        <v>3948.64</v>
      </c>
      <c r="J23" s="94">
        <v>3948.64</v>
      </c>
      <c r="K23" s="94">
        <v>3948.64</v>
      </c>
      <c r="L23" s="94">
        <v>3948.64</v>
      </c>
      <c r="M23" s="94">
        <v>3948.64</v>
      </c>
      <c r="N23" s="94">
        <v>3948.64</v>
      </c>
      <c r="O23" s="94">
        <f t="shared" si="0"/>
        <v>47383.68</v>
      </c>
    </row>
    <row r="24" spans="1:15" s="96" customFormat="1" ht="12.75">
      <c r="A24" s="176" t="s">
        <v>26</v>
      </c>
      <c r="B24" s="93" t="s">
        <v>27</v>
      </c>
      <c r="C24" s="94">
        <v>2216.07</v>
      </c>
      <c r="D24" s="94">
        <v>2216.07</v>
      </c>
      <c r="E24" s="94">
        <v>2216.07</v>
      </c>
      <c r="F24" s="94">
        <v>2216.07</v>
      </c>
      <c r="G24" s="94">
        <v>2216.07</v>
      </c>
      <c r="H24" s="94">
        <v>2216.07</v>
      </c>
      <c r="I24" s="94">
        <v>2216.07</v>
      </c>
      <c r="J24" s="94">
        <v>2216.07</v>
      </c>
      <c r="K24" s="94">
        <v>2216.07</v>
      </c>
      <c r="L24" s="94">
        <v>2216.07</v>
      </c>
      <c r="M24" s="94">
        <v>2216.07</v>
      </c>
      <c r="N24" s="94">
        <v>2216.07</v>
      </c>
      <c r="O24" s="94">
        <f t="shared" si="0"/>
        <v>26592.84</v>
      </c>
    </row>
    <row r="25" spans="1:15" s="96" customFormat="1" ht="12.75">
      <c r="A25" s="176" t="s">
        <v>28</v>
      </c>
      <c r="B25" s="93" t="s">
        <v>29</v>
      </c>
      <c r="C25" s="94">
        <v>7289.83</v>
      </c>
      <c r="D25" s="94">
        <v>7289.83</v>
      </c>
      <c r="E25" s="94">
        <v>7289.83</v>
      </c>
      <c r="F25" s="94">
        <v>7289.83</v>
      </c>
      <c r="G25" s="94">
        <v>7289.83</v>
      </c>
      <c r="H25" s="94">
        <v>7289.83</v>
      </c>
      <c r="I25" s="94">
        <v>7289.83</v>
      </c>
      <c r="J25" s="94">
        <v>7289.83</v>
      </c>
      <c r="K25" s="94">
        <v>7289.83</v>
      </c>
      <c r="L25" s="94">
        <v>7289.83</v>
      </c>
      <c r="M25" s="94">
        <v>7289.83</v>
      </c>
      <c r="N25" s="94">
        <v>7289.83</v>
      </c>
      <c r="O25" s="94">
        <f t="shared" si="0"/>
        <v>87477.96</v>
      </c>
    </row>
    <row r="26" spans="1:15" s="96" customFormat="1" ht="12.75">
      <c r="A26" s="176" t="s">
        <v>49</v>
      </c>
      <c r="B26" s="93" t="s">
        <v>96</v>
      </c>
      <c r="C26" s="94">
        <v>1918.51</v>
      </c>
      <c r="D26" s="94">
        <v>1918.51</v>
      </c>
      <c r="E26" s="94">
        <v>1918.51</v>
      </c>
      <c r="F26" s="94">
        <v>1918.51</v>
      </c>
      <c r="G26" s="94">
        <v>1918.51</v>
      </c>
      <c r="H26" s="94">
        <v>1918.51</v>
      </c>
      <c r="I26" s="94">
        <v>1918.51</v>
      </c>
      <c r="J26" s="94">
        <v>1918.51</v>
      </c>
      <c r="K26" s="94">
        <v>1918.51</v>
      </c>
      <c r="L26" s="94">
        <v>1918.51</v>
      </c>
      <c r="M26" s="94">
        <v>1918.51</v>
      </c>
      <c r="N26" s="94">
        <v>1918.51</v>
      </c>
      <c r="O26" s="94">
        <f t="shared" si="0"/>
        <v>23022.119999999995</v>
      </c>
    </row>
    <row r="27" spans="1:15" s="96" customFormat="1" ht="12.75">
      <c r="A27" s="176"/>
      <c r="B27" s="97" t="s">
        <v>113</v>
      </c>
      <c r="C27" s="98">
        <f aca="true" t="shared" si="3" ref="C27:K27">SUM(C21:C26)</f>
        <v>46019.50000000001</v>
      </c>
      <c r="D27" s="98">
        <f t="shared" si="3"/>
        <v>45987.65</v>
      </c>
      <c r="E27" s="98">
        <f t="shared" si="3"/>
        <v>45955.65</v>
      </c>
      <c r="F27" s="98">
        <f t="shared" si="3"/>
        <v>45923.490000000005</v>
      </c>
      <c r="G27" s="98">
        <f t="shared" si="3"/>
        <v>45891.18000000001</v>
      </c>
      <c r="H27" s="98">
        <f t="shared" si="3"/>
        <v>45858.72000000001</v>
      </c>
      <c r="I27" s="98">
        <f t="shared" si="3"/>
        <v>45826.090000000004</v>
      </c>
      <c r="J27" s="98">
        <f t="shared" si="3"/>
        <v>45793.310000000005</v>
      </c>
      <c r="K27" s="98">
        <f t="shared" si="3"/>
        <v>45760.380000000005</v>
      </c>
      <c r="L27" s="98">
        <f>SUM(L21:L26)</f>
        <v>45727.280000000006</v>
      </c>
      <c r="M27" s="98">
        <f>SUM(M21:M26)</f>
        <v>45694.030000000006</v>
      </c>
      <c r="N27" s="98">
        <f>SUM(N21:N26)</f>
        <v>45660.61000000001</v>
      </c>
      <c r="O27" s="98">
        <f>SUM(O21:O26)</f>
        <v>550097.89</v>
      </c>
    </row>
    <row r="28" spans="1:16" s="102" customFormat="1" ht="12.75">
      <c r="A28" s="106"/>
      <c r="B28" s="182"/>
      <c r="C28" s="224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94"/>
      <c r="P28" s="183"/>
    </row>
    <row r="29" spans="1:15" s="96" customFormat="1" ht="12.75">
      <c r="A29" s="176"/>
      <c r="B29" s="93" t="s">
        <v>114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s="96" customFormat="1" ht="12.75">
      <c r="A30" s="176" t="s">
        <v>20</v>
      </c>
      <c r="B30" s="93" t="s">
        <v>21</v>
      </c>
      <c r="C30" s="94">
        <v>31627.89</v>
      </c>
      <c r="D30" s="94">
        <v>31627.89</v>
      </c>
      <c r="E30" s="94">
        <v>31627.89</v>
      </c>
      <c r="F30" s="94">
        <v>31633.46</v>
      </c>
      <c r="G30" s="94">
        <v>31638.7</v>
      </c>
      <c r="H30" s="94">
        <v>31638.7</v>
      </c>
      <c r="I30" s="94">
        <v>31640.84</v>
      </c>
      <c r="J30" s="94">
        <v>31658.3</v>
      </c>
      <c r="K30" s="94">
        <v>31658.3</v>
      </c>
      <c r="L30" s="94">
        <v>31658.3</v>
      </c>
      <c r="M30" s="94">
        <v>31658.3</v>
      </c>
      <c r="N30" s="94">
        <v>31658.3</v>
      </c>
      <c r="O30" s="94">
        <f t="shared" si="0"/>
        <v>379726.87</v>
      </c>
    </row>
    <row r="31" spans="1:15" s="96" customFormat="1" ht="12.75">
      <c r="A31" s="176" t="s">
        <v>22</v>
      </c>
      <c r="B31" s="93" t="s">
        <v>23</v>
      </c>
      <c r="C31" s="94">
        <v>151879.02</v>
      </c>
      <c r="D31" s="94">
        <v>153264.75</v>
      </c>
      <c r="E31" s="94">
        <v>153271.58</v>
      </c>
      <c r="F31" s="94">
        <v>152708.16</v>
      </c>
      <c r="G31" s="94">
        <v>151967.14</v>
      </c>
      <c r="H31" s="94">
        <v>152156.57</v>
      </c>
      <c r="I31" s="94">
        <v>153943.86</v>
      </c>
      <c r="J31" s="94">
        <v>151786.85</v>
      </c>
      <c r="K31" s="94">
        <v>152172.06</v>
      </c>
      <c r="L31" s="94">
        <v>152950.57</v>
      </c>
      <c r="M31" s="94">
        <v>154054.25</v>
      </c>
      <c r="N31" s="94">
        <v>156322.98</v>
      </c>
      <c r="O31" s="94">
        <f t="shared" si="0"/>
        <v>1836477.7900000003</v>
      </c>
    </row>
    <row r="32" spans="1:15" s="96" customFormat="1" ht="12.75">
      <c r="A32" s="176" t="s">
        <v>24</v>
      </c>
      <c r="B32" s="93" t="s">
        <v>25</v>
      </c>
      <c r="C32" s="94">
        <v>61461.56</v>
      </c>
      <c r="D32" s="94">
        <v>61461.56</v>
      </c>
      <c r="E32" s="94">
        <v>61461.56</v>
      </c>
      <c r="F32" s="94">
        <v>61461.59</v>
      </c>
      <c r="G32" s="94">
        <v>62419.8</v>
      </c>
      <c r="H32" s="94">
        <v>62387.08</v>
      </c>
      <c r="I32" s="94">
        <v>62411.57</v>
      </c>
      <c r="J32" s="94">
        <v>65042.94</v>
      </c>
      <c r="K32" s="94">
        <v>65042.94</v>
      </c>
      <c r="L32" s="94">
        <v>65042.94</v>
      </c>
      <c r="M32" s="94">
        <v>65042.94</v>
      </c>
      <c r="N32" s="94">
        <v>65042.94</v>
      </c>
      <c r="O32" s="94">
        <f t="shared" si="0"/>
        <v>758279.4199999999</v>
      </c>
    </row>
    <row r="33" spans="1:15" s="96" customFormat="1" ht="12.75">
      <c r="A33" s="176" t="s">
        <v>26</v>
      </c>
      <c r="B33" s="93" t="s">
        <v>27</v>
      </c>
      <c r="C33" s="94">
        <v>6782.21</v>
      </c>
      <c r="D33" s="94">
        <v>6782.21</v>
      </c>
      <c r="E33" s="94">
        <v>6782.21</v>
      </c>
      <c r="F33" s="94">
        <v>6782.21</v>
      </c>
      <c r="G33" s="94">
        <v>6782.21</v>
      </c>
      <c r="H33" s="94">
        <v>6782.21</v>
      </c>
      <c r="I33" s="94">
        <v>6808.33</v>
      </c>
      <c r="J33" s="94">
        <v>6808.33</v>
      </c>
      <c r="K33" s="94">
        <v>6808.33</v>
      </c>
      <c r="L33" s="94">
        <v>6808.33</v>
      </c>
      <c r="M33" s="94">
        <v>6808.33</v>
      </c>
      <c r="N33" s="94">
        <v>6808.33</v>
      </c>
      <c r="O33" s="94">
        <f t="shared" si="0"/>
        <v>81543.24</v>
      </c>
    </row>
    <row r="34" spans="1:15" s="96" customFormat="1" ht="12.75">
      <c r="A34" s="176" t="s">
        <v>28</v>
      </c>
      <c r="B34" s="93" t="s">
        <v>29</v>
      </c>
      <c r="C34" s="94">
        <v>1281.12</v>
      </c>
      <c r="D34" s="94">
        <v>1281.12</v>
      </c>
      <c r="E34" s="94">
        <v>1281.12</v>
      </c>
      <c r="F34" s="94">
        <v>1281.81</v>
      </c>
      <c r="G34" s="94">
        <v>1284.99</v>
      </c>
      <c r="H34" s="94">
        <v>1284.99</v>
      </c>
      <c r="I34" s="94">
        <v>1285.76</v>
      </c>
      <c r="J34" s="94">
        <v>1286.21</v>
      </c>
      <c r="K34" s="94">
        <v>1286.21</v>
      </c>
      <c r="L34" s="94">
        <v>1286.21</v>
      </c>
      <c r="M34" s="94">
        <v>1286.21</v>
      </c>
      <c r="N34" s="94">
        <v>1286.21</v>
      </c>
      <c r="O34" s="94">
        <f t="shared" si="0"/>
        <v>15411.959999999995</v>
      </c>
    </row>
    <row r="35" spans="1:15" s="96" customFormat="1" ht="12.75">
      <c r="A35" s="176"/>
      <c r="B35" s="97" t="s">
        <v>115</v>
      </c>
      <c r="C35" s="98">
        <f aca="true" t="shared" si="4" ref="C35:K35">SUM(C30:C34)</f>
        <v>253031.79999999996</v>
      </c>
      <c r="D35" s="98">
        <f t="shared" si="4"/>
        <v>254417.53</v>
      </c>
      <c r="E35" s="98">
        <f t="shared" si="4"/>
        <v>254424.35999999996</v>
      </c>
      <c r="F35" s="98">
        <f t="shared" si="4"/>
        <v>253867.22999999998</v>
      </c>
      <c r="G35" s="98">
        <f t="shared" si="4"/>
        <v>254092.84</v>
      </c>
      <c r="H35" s="98">
        <f t="shared" si="4"/>
        <v>254249.55000000002</v>
      </c>
      <c r="I35" s="98">
        <f t="shared" si="4"/>
        <v>256090.36</v>
      </c>
      <c r="J35" s="98">
        <f t="shared" si="4"/>
        <v>256582.62999999998</v>
      </c>
      <c r="K35" s="98">
        <f t="shared" si="4"/>
        <v>256967.83999999997</v>
      </c>
      <c r="L35" s="98">
        <f>SUM(L30:L34)</f>
        <v>257746.34999999998</v>
      </c>
      <c r="M35" s="98">
        <f>SUM(M30:M34)</f>
        <v>258850.02999999997</v>
      </c>
      <c r="N35" s="98">
        <f>SUM(N30:N34)</f>
        <v>261118.75999999998</v>
      </c>
      <c r="O35" s="98">
        <f>SUM(O30:O34)</f>
        <v>3071439.2800000003</v>
      </c>
    </row>
    <row r="36" spans="1:16" s="102" customFormat="1" ht="12.75">
      <c r="A36" s="106"/>
      <c r="B36" s="182"/>
      <c r="C36" s="224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94"/>
      <c r="P36" s="183"/>
    </row>
    <row r="37" spans="1:15" s="96" customFormat="1" ht="12.75">
      <c r="A37" s="176"/>
      <c r="B37" s="93" t="s">
        <v>116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s="96" customFormat="1" ht="12.75">
      <c r="A38" s="176" t="s">
        <v>20</v>
      </c>
      <c r="B38" s="93" t="s">
        <v>21</v>
      </c>
      <c r="C38" s="222">
        <v>31631.14</v>
      </c>
      <c r="D38" s="222">
        <v>31631.14</v>
      </c>
      <c r="E38" s="222">
        <v>31631.14</v>
      </c>
      <c r="F38" s="222">
        <v>31637.08</v>
      </c>
      <c r="G38" s="222">
        <v>31642.67</v>
      </c>
      <c r="H38" s="222">
        <v>31642.67</v>
      </c>
      <c r="I38" s="222">
        <v>31644.96</v>
      </c>
      <c r="J38" s="222">
        <v>31663.59</v>
      </c>
      <c r="K38" s="222">
        <v>31663.59</v>
      </c>
      <c r="L38" s="222">
        <v>31663.59</v>
      </c>
      <c r="M38" s="222">
        <v>31663.59</v>
      </c>
      <c r="N38" s="222">
        <v>31663.59</v>
      </c>
      <c r="O38" s="94">
        <f t="shared" si="0"/>
        <v>379778.75000000006</v>
      </c>
    </row>
    <row r="39" spans="1:15" s="96" customFormat="1" ht="12.75">
      <c r="A39" s="176" t="s">
        <v>22</v>
      </c>
      <c r="B39" s="93" t="s">
        <v>23</v>
      </c>
      <c r="C39" s="222">
        <v>154880.59</v>
      </c>
      <c r="D39" s="222">
        <v>154880.59</v>
      </c>
      <c r="E39" s="222">
        <v>154880.59</v>
      </c>
      <c r="F39" s="222">
        <v>155256.76</v>
      </c>
      <c r="G39" s="222">
        <v>155303.02</v>
      </c>
      <c r="H39" s="222">
        <v>155388.83</v>
      </c>
      <c r="I39" s="222">
        <v>155515.75</v>
      </c>
      <c r="J39" s="222">
        <v>155682.26</v>
      </c>
      <c r="K39" s="222">
        <v>155682.26</v>
      </c>
      <c r="L39" s="222">
        <v>155682.26</v>
      </c>
      <c r="M39" s="222">
        <v>155682.26</v>
      </c>
      <c r="N39" s="222">
        <v>155682.26</v>
      </c>
      <c r="O39" s="94">
        <f t="shared" si="0"/>
        <v>1864517.43</v>
      </c>
    </row>
    <row r="40" spans="1:15" s="96" customFormat="1" ht="12.75">
      <c r="A40" s="176" t="s">
        <v>24</v>
      </c>
      <c r="B40" s="93" t="s">
        <v>25</v>
      </c>
      <c r="C40" s="222">
        <v>64011.11</v>
      </c>
      <c r="D40" s="222">
        <v>64011.11</v>
      </c>
      <c r="E40" s="222">
        <v>64011.11</v>
      </c>
      <c r="F40" s="222">
        <v>64478.19</v>
      </c>
      <c r="G40" s="222">
        <v>64414.48</v>
      </c>
      <c r="H40" s="222">
        <v>64416.12</v>
      </c>
      <c r="I40" s="222">
        <v>64436.62</v>
      </c>
      <c r="J40" s="222">
        <v>64436.63</v>
      </c>
      <c r="K40" s="222">
        <v>64436.63</v>
      </c>
      <c r="L40" s="222">
        <v>64436.63</v>
      </c>
      <c r="M40" s="222">
        <v>64436.63</v>
      </c>
      <c r="N40" s="222">
        <v>64436.63</v>
      </c>
      <c r="O40" s="94">
        <f t="shared" si="0"/>
        <v>771961.89</v>
      </c>
    </row>
    <row r="41" spans="1:15" s="96" customFormat="1" ht="12.75">
      <c r="A41" s="176" t="s">
        <v>26</v>
      </c>
      <c r="B41" s="93" t="s">
        <v>27</v>
      </c>
      <c r="C41" s="222">
        <v>6603.81</v>
      </c>
      <c r="D41" s="222">
        <v>6603.81</v>
      </c>
      <c r="E41" s="222">
        <v>6603.81</v>
      </c>
      <c r="F41" s="222">
        <v>6603.81</v>
      </c>
      <c r="G41" s="222">
        <v>6603.81</v>
      </c>
      <c r="H41" s="222">
        <v>6603.81</v>
      </c>
      <c r="I41" s="222">
        <v>6603.81</v>
      </c>
      <c r="J41" s="222">
        <v>6603.81</v>
      </c>
      <c r="K41" s="222">
        <v>6603.81</v>
      </c>
      <c r="L41" s="222">
        <v>6603.81</v>
      </c>
      <c r="M41" s="222">
        <v>6603.81</v>
      </c>
      <c r="N41" s="222">
        <v>6603.81</v>
      </c>
      <c r="O41" s="94">
        <f t="shared" si="0"/>
        <v>79245.71999999999</v>
      </c>
    </row>
    <row r="42" spans="1:15" s="96" customFormat="1" ht="12.75">
      <c r="A42" s="176" t="s">
        <v>28</v>
      </c>
      <c r="B42" s="93" t="s">
        <v>29</v>
      </c>
      <c r="C42" s="222">
        <v>1435.14</v>
      </c>
      <c r="D42" s="222">
        <v>1435.14</v>
      </c>
      <c r="E42" s="222">
        <v>1435.14</v>
      </c>
      <c r="F42" s="222">
        <v>1435.81</v>
      </c>
      <c r="G42" s="222">
        <v>1438.86</v>
      </c>
      <c r="H42" s="222">
        <v>1438.86</v>
      </c>
      <c r="I42" s="222">
        <v>1439.59</v>
      </c>
      <c r="J42" s="222">
        <v>1440.03</v>
      </c>
      <c r="K42" s="222">
        <v>1440.03</v>
      </c>
      <c r="L42" s="222">
        <v>1440.03</v>
      </c>
      <c r="M42" s="222">
        <v>1440.03</v>
      </c>
      <c r="N42" s="222">
        <v>1440.03</v>
      </c>
      <c r="O42" s="94">
        <f t="shared" si="0"/>
        <v>17258.690000000002</v>
      </c>
    </row>
    <row r="43" spans="1:15" s="96" customFormat="1" ht="12.75">
      <c r="A43" s="176"/>
      <c r="B43" s="97" t="s">
        <v>117</v>
      </c>
      <c r="C43" s="98">
        <f aca="true" t="shared" si="5" ref="C43:K43">SUM(C38:C42)</f>
        <v>258561.78999999998</v>
      </c>
      <c r="D43" s="98">
        <f t="shared" si="5"/>
        <v>258561.78999999998</v>
      </c>
      <c r="E43" s="98">
        <f t="shared" si="5"/>
        <v>258561.78999999998</v>
      </c>
      <c r="F43" s="98">
        <f t="shared" si="5"/>
        <v>259411.65000000002</v>
      </c>
      <c r="G43" s="98">
        <f t="shared" si="5"/>
        <v>259402.84</v>
      </c>
      <c r="H43" s="98">
        <f t="shared" si="5"/>
        <v>259490.28999999998</v>
      </c>
      <c r="I43" s="98">
        <f t="shared" si="5"/>
        <v>259640.72999999998</v>
      </c>
      <c r="J43" s="98">
        <f t="shared" si="5"/>
        <v>259826.32</v>
      </c>
      <c r="K43" s="98">
        <f t="shared" si="5"/>
        <v>259826.32</v>
      </c>
      <c r="L43" s="98">
        <f>SUM(L38:L42)</f>
        <v>259826.32</v>
      </c>
      <c r="M43" s="98">
        <f>SUM(M38:M42)</f>
        <v>259826.32</v>
      </c>
      <c r="N43" s="98">
        <f>SUM(N38:N42)</f>
        <v>259826.32</v>
      </c>
      <c r="O43" s="98">
        <f>SUM(O38:O42)</f>
        <v>3112762.4800000004</v>
      </c>
    </row>
    <row r="44" spans="1:16" s="102" customFormat="1" ht="12.75">
      <c r="A44" s="106"/>
      <c r="B44" s="182"/>
      <c r="C44" s="224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94"/>
      <c r="P44" s="183"/>
    </row>
    <row r="45" spans="1:15" s="96" customFormat="1" ht="12.75">
      <c r="A45" s="176"/>
      <c r="B45" s="93" t="s">
        <v>118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5" s="96" customFormat="1" ht="12.75">
      <c r="A46" s="176" t="s">
        <v>20</v>
      </c>
      <c r="B46" s="93" t="s">
        <v>21</v>
      </c>
      <c r="C46" s="94">
        <v>71916.25</v>
      </c>
      <c r="D46" s="94">
        <v>71893.4</v>
      </c>
      <c r="E46" s="94">
        <v>71870.44</v>
      </c>
      <c r="F46" s="94">
        <v>71847.36</v>
      </c>
      <c r="G46" s="94">
        <v>71824.16</v>
      </c>
      <c r="H46" s="94">
        <v>71800.84</v>
      </c>
      <c r="I46" s="94">
        <v>71777.4</v>
      </c>
      <c r="J46" s="94">
        <v>71753.84</v>
      </c>
      <c r="K46" s="94">
        <v>71730.15</v>
      </c>
      <c r="L46" s="94">
        <v>71706.35</v>
      </c>
      <c r="M46" s="94">
        <v>71682.43</v>
      </c>
      <c r="N46" s="94">
        <v>71658.37</v>
      </c>
      <c r="O46" s="94">
        <f>SUM(C46:N46)</f>
        <v>861460.9899999999</v>
      </c>
    </row>
    <row r="47" spans="1:15" s="96" customFormat="1" ht="12.75">
      <c r="A47" s="176" t="s">
        <v>22</v>
      </c>
      <c r="B47" s="93" t="s">
        <v>23</v>
      </c>
      <c r="C47" s="94">
        <v>21055.15</v>
      </c>
      <c r="D47" s="94">
        <v>21055.15</v>
      </c>
      <c r="E47" s="94">
        <v>21055.15</v>
      </c>
      <c r="F47" s="94">
        <v>21055.15</v>
      </c>
      <c r="G47" s="94">
        <v>21055.15</v>
      </c>
      <c r="H47" s="94">
        <v>21055.15</v>
      </c>
      <c r="I47" s="94">
        <v>21055.15</v>
      </c>
      <c r="J47" s="94">
        <v>21055.15</v>
      </c>
      <c r="K47" s="94">
        <v>21055.15</v>
      </c>
      <c r="L47" s="94">
        <v>21055.15</v>
      </c>
      <c r="M47" s="94">
        <v>21055.15</v>
      </c>
      <c r="N47" s="94">
        <v>21055.15</v>
      </c>
      <c r="O47" s="94">
        <f>SUM(C47:N47)</f>
        <v>252661.79999999996</v>
      </c>
    </row>
    <row r="48" spans="1:15" s="96" customFormat="1" ht="12.75">
      <c r="A48" s="176" t="s">
        <v>24</v>
      </c>
      <c r="B48" s="93" t="s">
        <v>25</v>
      </c>
      <c r="C48" s="94">
        <v>232.65</v>
      </c>
      <c r="D48" s="94">
        <v>232.65</v>
      </c>
      <c r="E48" s="94">
        <v>232.65</v>
      </c>
      <c r="F48" s="94">
        <v>232.65</v>
      </c>
      <c r="G48" s="94">
        <v>232.65</v>
      </c>
      <c r="H48" s="94">
        <v>232.65</v>
      </c>
      <c r="I48" s="94">
        <v>232.65</v>
      </c>
      <c r="J48" s="94">
        <v>232.65</v>
      </c>
      <c r="K48" s="94">
        <v>232.65</v>
      </c>
      <c r="L48" s="94">
        <v>232.65</v>
      </c>
      <c r="M48" s="94">
        <v>232.65</v>
      </c>
      <c r="N48" s="94">
        <v>232.65</v>
      </c>
      <c r="O48" s="94">
        <f>SUM(C48:N48)</f>
        <v>2791.8000000000006</v>
      </c>
    </row>
    <row r="49" spans="1:15" s="96" customFormat="1" ht="12.75">
      <c r="A49" s="176" t="s">
        <v>26</v>
      </c>
      <c r="B49" s="93" t="s">
        <v>27</v>
      </c>
      <c r="C49" s="94">
        <v>8155</v>
      </c>
      <c r="D49" s="94">
        <v>8155</v>
      </c>
      <c r="E49" s="94">
        <v>8155</v>
      </c>
      <c r="F49" s="94">
        <v>8155</v>
      </c>
      <c r="G49" s="94">
        <v>8155</v>
      </c>
      <c r="H49" s="94">
        <v>8155</v>
      </c>
      <c r="I49" s="94">
        <v>8155</v>
      </c>
      <c r="J49" s="94">
        <v>8155</v>
      </c>
      <c r="K49" s="94">
        <v>8155</v>
      </c>
      <c r="L49" s="94">
        <v>8155</v>
      </c>
      <c r="M49" s="94">
        <v>8155</v>
      </c>
      <c r="N49" s="94">
        <v>8155</v>
      </c>
      <c r="O49" s="94">
        <f>SUM(C49:N49)</f>
        <v>97860</v>
      </c>
    </row>
    <row r="50" spans="1:15" s="96" customFormat="1" ht="12.75">
      <c r="A50" s="176" t="s">
        <v>28</v>
      </c>
      <c r="B50" s="93" t="s">
        <v>29</v>
      </c>
      <c r="C50" s="94">
        <v>6117.02</v>
      </c>
      <c r="D50" s="94">
        <v>6117.02</v>
      </c>
      <c r="E50" s="94">
        <v>6117.02</v>
      </c>
      <c r="F50" s="94">
        <v>6117.02</v>
      </c>
      <c r="G50" s="94">
        <v>6117.02</v>
      </c>
      <c r="H50" s="94">
        <v>6117.02</v>
      </c>
      <c r="I50" s="94">
        <v>6117.02</v>
      </c>
      <c r="J50" s="94">
        <v>6117.02</v>
      </c>
      <c r="K50" s="94">
        <v>6117.02</v>
      </c>
      <c r="L50" s="94">
        <v>6117.02</v>
      </c>
      <c r="M50" s="94">
        <v>6117.02</v>
      </c>
      <c r="N50" s="94">
        <v>6117.02</v>
      </c>
      <c r="O50" s="94">
        <f>SUM(C50:N50)</f>
        <v>73404.24000000002</v>
      </c>
    </row>
    <row r="51" spans="1:15" s="96" customFormat="1" ht="12.75">
      <c r="A51" s="176" t="s">
        <v>49</v>
      </c>
      <c r="B51" s="93" t="s">
        <v>96</v>
      </c>
      <c r="C51" s="94">
        <v>417.79</v>
      </c>
      <c r="D51" s="94">
        <v>417.79</v>
      </c>
      <c r="E51" s="94">
        <v>417.79</v>
      </c>
      <c r="F51" s="94">
        <v>417.79</v>
      </c>
      <c r="G51" s="94">
        <v>417.79</v>
      </c>
      <c r="H51" s="94">
        <v>417.79</v>
      </c>
      <c r="I51" s="94">
        <v>417.79</v>
      </c>
      <c r="J51" s="94">
        <v>417.79</v>
      </c>
      <c r="K51" s="94">
        <v>417.79</v>
      </c>
      <c r="L51" s="94">
        <v>417.79</v>
      </c>
      <c r="M51" s="94">
        <v>417.79</v>
      </c>
      <c r="N51" s="94">
        <v>417.79</v>
      </c>
      <c r="O51" s="94">
        <f t="shared" si="0"/>
        <v>5013.4800000000005</v>
      </c>
    </row>
    <row r="52" spans="1:15" s="96" customFormat="1" ht="12.75">
      <c r="A52" s="176"/>
      <c r="B52" s="97" t="s">
        <v>119</v>
      </c>
      <c r="C52" s="98">
        <f aca="true" t="shared" si="6" ref="C52:K52">SUM(C46:C51)</f>
        <v>107893.85999999999</v>
      </c>
      <c r="D52" s="98">
        <f t="shared" si="6"/>
        <v>107871.00999999998</v>
      </c>
      <c r="E52" s="98">
        <f t="shared" si="6"/>
        <v>107848.04999999999</v>
      </c>
      <c r="F52" s="98">
        <f t="shared" si="6"/>
        <v>107824.97</v>
      </c>
      <c r="G52" s="98">
        <f t="shared" si="6"/>
        <v>107801.76999999999</v>
      </c>
      <c r="H52" s="98">
        <f t="shared" si="6"/>
        <v>107778.44999999998</v>
      </c>
      <c r="I52" s="98">
        <f t="shared" si="6"/>
        <v>107755.00999999998</v>
      </c>
      <c r="J52" s="98">
        <f t="shared" si="6"/>
        <v>107731.44999999998</v>
      </c>
      <c r="K52" s="98">
        <f t="shared" si="6"/>
        <v>107707.75999999998</v>
      </c>
      <c r="L52" s="98">
        <f>SUM(L46:L51)</f>
        <v>107683.95999999999</v>
      </c>
      <c r="M52" s="98">
        <f>SUM(M46:M51)</f>
        <v>107660.03999999998</v>
      </c>
      <c r="N52" s="98">
        <f>SUM(N46:N51)</f>
        <v>107635.97999999998</v>
      </c>
      <c r="O52" s="98">
        <f>SUM(O46:O51)</f>
        <v>1293192.3099999998</v>
      </c>
    </row>
    <row r="53" spans="1:16" s="102" customFormat="1" ht="12.75">
      <c r="A53" s="106"/>
      <c r="B53" s="182"/>
      <c r="C53" s="224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94"/>
      <c r="P53" s="183"/>
    </row>
    <row r="54" spans="1:15" s="96" customFormat="1" ht="12.75">
      <c r="A54" s="176"/>
      <c r="B54" s="93" t="s">
        <v>120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s="96" customFormat="1" ht="12.75">
      <c r="A55" s="176" t="s">
        <v>28</v>
      </c>
      <c r="B55" s="93" t="s">
        <v>29</v>
      </c>
      <c r="C55" s="94">
        <v>289.26</v>
      </c>
      <c r="D55" s="94">
        <v>289.26</v>
      </c>
      <c r="E55" s="94">
        <v>289.26</v>
      </c>
      <c r="F55" s="94">
        <v>289.26</v>
      </c>
      <c r="G55" s="94">
        <v>289.26</v>
      </c>
      <c r="H55" s="94">
        <v>289.26</v>
      </c>
      <c r="I55" s="94">
        <v>289.26</v>
      </c>
      <c r="J55" s="94">
        <v>289.26</v>
      </c>
      <c r="K55" s="94">
        <v>289.26</v>
      </c>
      <c r="L55" s="94">
        <v>289.26</v>
      </c>
      <c r="M55" s="94">
        <v>289.26</v>
      </c>
      <c r="N55" s="94">
        <v>289.26</v>
      </c>
      <c r="O55" s="94">
        <f t="shared" si="0"/>
        <v>3471.120000000001</v>
      </c>
    </row>
    <row r="56" spans="1:15" s="96" customFormat="1" ht="12.75">
      <c r="A56" s="176"/>
      <c r="B56" s="97" t="s">
        <v>121</v>
      </c>
      <c r="C56" s="98">
        <f aca="true" t="shared" si="7" ref="C56:K56">C55</f>
        <v>289.26</v>
      </c>
      <c r="D56" s="98">
        <f t="shared" si="7"/>
        <v>289.26</v>
      </c>
      <c r="E56" s="98">
        <f t="shared" si="7"/>
        <v>289.26</v>
      </c>
      <c r="F56" s="98">
        <f t="shared" si="7"/>
        <v>289.26</v>
      </c>
      <c r="G56" s="98">
        <f t="shared" si="7"/>
        <v>289.26</v>
      </c>
      <c r="H56" s="98">
        <f t="shared" si="7"/>
        <v>289.26</v>
      </c>
      <c r="I56" s="98">
        <f t="shared" si="7"/>
        <v>289.26</v>
      </c>
      <c r="J56" s="98">
        <f t="shared" si="7"/>
        <v>289.26</v>
      </c>
      <c r="K56" s="98">
        <f t="shared" si="7"/>
        <v>289.26</v>
      </c>
      <c r="L56" s="98">
        <f>L55</f>
        <v>289.26</v>
      </c>
      <c r="M56" s="98">
        <f>M55</f>
        <v>289.26</v>
      </c>
      <c r="N56" s="98">
        <f>N55</f>
        <v>289.26</v>
      </c>
      <c r="O56" s="98">
        <f>O55</f>
        <v>3471.120000000001</v>
      </c>
    </row>
    <row r="57" spans="1:16" s="102" customFormat="1" ht="12.75">
      <c r="A57" s="106"/>
      <c r="B57" s="182"/>
      <c r="C57" s="224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94"/>
      <c r="P57" s="183"/>
    </row>
    <row r="58" spans="1:16" s="231" customFormat="1" ht="12.75">
      <c r="A58" s="227"/>
      <c r="B58" s="228" t="s">
        <v>122</v>
      </c>
      <c r="C58" s="229">
        <f aca="true" t="shared" si="8" ref="C58:H58">C56+C52+C43+C35+C27+C18+C10</f>
        <v>981085.4199999999</v>
      </c>
      <c r="D58" s="229">
        <f t="shared" si="8"/>
        <v>984159.8399999999</v>
      </c>
      <c r="E58" s="229">
        <f t="shared" si="8"/>
        <v>984445.46</v>
      </c>
      <c r="F58" s="229">
        <f t="shared" si="8"/>
        <v>985781.19</v>
      </c>
      <c r="G58" s="229">
        <f t="shared" si="8"/>
        <v>986121.1599999999</v>
      </c>
      <c r="H58" s="229">
        <f t="shared" si="8"/>
        <v>987580.5299999999</v>
      </c>
      <c r="I58" s="229">
        <f aca="true" t="shared" si="9" ref="I58:O58">I56+I52+I43+I35+I27+I18+I10</f>
        <v>990614.7</v>
      </c>
      <c r="J58" s="229">
        <f t="shared" si="9"/>
        <v>991511.22</v>
      </c>
      <c r="K58" s="229">
        <f t="shared" si="9"/>
        <v>992202.1699999999</v>
      </c>
      <c r="L58" s="229">
        <f t="shared" si="9"/>
        <v>990686.8799999999</v>
      </c>
      <c r="M58" s="229">
        <f t="shared" si="9"/>
        <v>999790.3899999999</v>
      </c>
      <c r="N58" s="229">
        <f t="shared" si="9"/>
        <v>1008391.5799999998</v>
      </c>
      <c r="O58" s="229">
        <f t="shared" si="9"/>
        <v>11882370.540000001</v>
      </c>
      <c r="P58" s="230"/>
    </row>
    <row r="59" spans="1:16" s="102" customFormat="1" ht="12.75">
      <c r="A59" s="106"/>
      <c r="B59" s="182"/>
      <c r="C59" s="223"/>
      <c r="D59" s="224"/>
      <c r="E59" s="224"/>
      <c r="F59" s="224"/>
      <c r="G59" s="223"/>
      <c r="H59" s="223"/>
      <c r="I59" s="223"/>
      <c r="J59" s="223"/>
      <c r="K59" s="223"/>
      <c r="L59" s="223"/>
      <c r="M59" s="223"/>
      <c r="N59" s="223"/>
      <c r="O59" s="94"/>
      <c r="P59" s="183"/>
    </row>
    <row r="60" spans="1:16" s="102" customFormat="1" ht="12.75">
      <c r="A60" s="106"/>
      <c r="B60" s="182"/>
      <c r="C60" s="223"/>
      <c r="D60" s="224"/>
      <c r="E60" s="224"/>
      <c r="F60" s="224"/>
      <c r="G60" s="223"/>
      <c r="H60" s="223"/>
      <c r="I60" s="223"/>
      <c r="J60" s="223"/>
      <c r="K60" s="223"/>
      <c r="L60" s="223"/>
      <c r="M60" s="223"/>
      <c r="N60" s="223"/>
      <c r="O60" s="225"/>
      <c r="P60" s="183"/>
    </row>
    <row r="61" spans="1:16" s="102" customFormat="1" ht="12.75">
      <c r="A61" s="106"/>
      <c r="B61" s="182"/>
      <c r="C61" s="223"/>
      <c r="D61" s="224"/>
      <c r="E61" s="224"/>
      <c r="F61" s="224"/>
      <c r="G61" s="223"/>
      <c r="H61" s="223"/>
      <c r="I61" s="223"/>
      <c r="J61" s="223"/>
      <c r="K61" s="223"/>
      <c r="L61" s="223"/>
      <c r="M61" s="223"/>
      <c r="N61" s="223"/>
      <c r="O61" s="226"/>
      <c r="P61" s="183"/>
    </row>
    <row r="62" spans="1:16" s="102" customFormat="1" ht="12.75">
      <c r="A62" s="106"/>
      <c r="B62" s="182"/>
      <c r="C62" s="223"/>
      <c r="D62" s="224"/>
      <c r="E62" s="224"/>
      <c r="F62" s="224"/>
      <c r="G62" s="223"/>
      <c r="H62" s="223"/>
      <c r="I62" s="223"/>
      <c r="J62" s="223"/>
      <c r="K62" s="223"/>
      <c r="L62" s="223"/>
      <c r="M62" s="223"/>
      <c r="N62" s="223"/>
      <c r="O62" s="226"/>
      <c r="P62" s="183"/>
    </row>
    <row r="63" spans="1:16" s="102" customFormat="1" ht="12.75">
      <c r="A63" s="106"/>
      <c r="B63" s="182"/>
      <c r="C63" s="223"/>
      <c r="D63" s="224"/>
      <c r="E63" s="224"/>
      <c r="F63" s="224"/>
      <c r="G63" s="223"/>
      <c r="H63" s="223"/>
      <c r="I63" s="223"/>
      <c r="J63" s="223"/>
      <c r="K63" s="223"/>
      <c r="L63" s="223"/>
      <c r="M63" s="223"/>
      <c r="N63" s="223"/>
      <c r="O63" s="226"/>
      <c r="P63" s="183"/>
    </row>
    <row r="64" spans="1:16" s="102" customFormat="1" ht="12.75">
      <c r="A64" s="106"/>
      <c r="B64" s="182"/>
      <c r="C64" s="223"/>
      <c r="D64" s="224"/>
      <c r="E64" s="224"/>
      <c r="F64" s="224"/>
      <c r="G64" s="223"/>
      <c r="H64" s="223"/>
      <c r="I64" s="223"/>
      <c r="J64" s="223"/>
      <c r="K64" s="223"/>
      <c r="L64" s="223"/>
      <c r="M64" s="223"/>
      <c r="N64" s="223"/>
      <c r="O64" s="226"/>
      <c r="P64" s="183"/>
    </row>
    <row r="65" spans="1:16" s="102" customFormat="1" ht="12.75">
      <c r="A65" s="106"/>
      <c r="B65" s="182"/>
      <c r="C65" s="223"/>
      <c r="D65" s="224"/>
      <c r="E65" s="224"/>
      <c r="F65" s="224"/>
      <c r="G65" s="223"/>
      <c r="H65" s="223"/>
      <c r="I65" s="223"/>
      <c r="J65" s="223"/>
      <c r="K65" s="223"/>
      <c r="L65" s="223"/>
      <c r="M65" s="223"/>
      <c r="N65" s="223"/>
      <c r="O65" s="226"/>
      <c r="P65" s="183"/>
    </row>
    <row r="66" spans="1:16" s="102" customFormat="1" ht="12.75">
      <c r="A66" s="106"/>
      <c r="B66" s="182"/>
      <c r="C66" s="223"/>
      <c r="D66" s="224"/>
      <c r="E66" s="224"/>
      <c r="F66" s="224"/>
      <c r="G66" s="223"/>
      <c r="H66" s="223"/>
      <c r="I66" s="223"/>
      <c r="J66" s="223"/>
      <c r="K66" s="223"/>
      <c r="L66" s="223"/>
      <c r="M66" s="223"/>
      <c r="N66" s="223"/>
      <c r="O66" s="226"/>
      <c r="P66" s="183"/>
    </row>
    <row r="67" spans="1:16" s="102" customFormat="1" ht="12.75">
      <c r="A67" s="106"/>
      <c r="B67" s="182"/>
      <c r="C67" s="223"/>
      <c r="D67" s="224"/>
      <c r="E67" s="224"/>
      <c r="F67" s="224"/>
      <c r="G67" s="223"/>
      <c r="H67" s="223"/>
      <c r="I67" s="223"/>
      <c r="J67" s="223"/>
      <c r="K67" s="223"/>
      <c r="L67" s="223"/>
      <c r="M67" s="223"/>
      <c r="N67" s="223"/>
      <c r="O67" s="226"/>
      <c r="P67" s="183"/>
    </row>
    <row r="68" spans="1:16" s="102" customFormat="1" ht="12.75">
      <c r="A68" s="106"/>
      <c r="B68" s="182"/>
      <c r="C68" s="223"/>
      <c r="D68" s="224"/>
      <c r="E68" s="224"/>
      <c r="F68" s="224"/>
      <c r="G68" s="223"/>
      <c r="H68" s="223"/>
      <c r="I68" s="223"/>
      <c r="J68" s="223"/>
      <c r="K68" s="223"/>
      <c r="L68" s="223"/>
      <c r="M68" s="223"/>
      <c r="N68" s="223"/>
      <c r="O68" s="226"/>
      <c r="P68" s="183"/>
    </row>
    <row r="69" spans="1:16" s="102" customFormat="1" ht="12.75">
      <c r="A69" s="106"/>
      <c r="B69" s="182"/>
      <c r="C69" s="223"/>
      <c r="D69" s="224"/>
      <c r="E69" s="224"/>
      <c r="F69" s="224"/>
      <c r="G69" s="223"/>
      <c r="H69" s="223"/>
      <c r="I69" s="223"/>
      <c r="J69" s="223"/>
      <c r="K69" s="223"/>
      <c r="L69" s="223"/>
      <c r="M69" s="223"/>
      <c r="N69" s="223"/>
      <c r="O69" s="226"/>
      <c r="P69" s="183"/>
    </row>
    <row r="70" spans="1:16" s="102" customFormat="1" ht="12.75">
      <c r="A70" s="106"/>
      <c r="B70" s="182"/>
      <c r="C70" s="223"/>
      <c r="D70" s="224"/>
      <c r="E70" s="224"/>
      <c r="F70" s="224"/>
      <c r="G70" s="223"/>
      <c r="H70" s="223"/>
      <c r="I70" s="223"/>
      <c r="J70" s="223"/>
      <c r="K70" s="223"/>
      <c r="L70" s="223"/>
      <c r="M70" s="223"/>
      <c r="N70" s="223"/>
      <c r="O70" s="226"/>
      <c r="P70" s="183"/>
    </row>
    <row r="71" spans="1:16" s="102" customFormat="1" ht="12.75">
      <c r="A71" s="106"/>
      <c r="B71" s="182"/>
      <c r="C71" s="223"/>
      <c r="D71" s="224"/>
      <c r="E71" s="224"/>
      <c r="F71" s="224"/>
      <c r="G71" s="223"/>
      <c r="H71" s="223"/>
      <c r="I71" s="223"/>
      <c r="J71" s="223"/>
      <c r="K71" s="223"/>
      <c r="L71" s="223"/>
      <c r="M71" s="223"/>
      <c r="N71" s="223"/>
      <c r="O71" s="226"/>
      <c r="P71" s="183"/>
    </row>
    <row r="72" spans="1:16" s="102" customFormat="1" ht="12.75">
      <c r="A72" s="106"/>
      <c r="B72" s="182"/>
      <c r="C72" s="223"/>
      <c r="D72" s="224"/>
      <c r="E72" s="224"/>
      <c r="F72" s="224"/>
      <c r="G72" s="223"/>
      <c r="H72" s="223"/>
      <c r="I72" s="223"/>
      <c r="J72" s="223"/>
      <c r="K72" s="223"/>
      <c r="L72" s="223"/>
      <c r="M72" s="223"/>
      <c r="N72" s="223"/>
      <c r="O72" s="226"/>
      <c r="P72" s="183"/>
    </row>
    <row r="73" spans="1:16" s="102" customFormat="1" ht="12.75">
      <c r="A73" s="106"/>
      <c r="B73" s="182"/>
      <c r="C73" s="223"/>
      <c r="D73" s="224"/>
      <c r="E73" s="224"/>
      <c r="F73" s="224"/>
      <c r="G73" s="223"/>
      <c r="H73" s="223"/>
      <c r="I73" s="223"/>
      <c r="J73" s="223"/>
      <c r="K73" s="223"/>
      <c r="L73" s="223"/>
      <c r="M73" s="223"/>
      <c r="N73" s="223"/>
      <c r="O73" s="226"/>
      <c r="P73" s="183"/>
    </row>
    <row r="74" spans="1:16" s="102" customFormat="1" ht="12.75">
      <c r="A74" s="106"/>
      <c r="B74" s="182"/>
      <c r="C74" s="223"/>
      <c r="D74" s="224"/>
      <c r="E74" s="224"/>
      <c r="F74" s="224"/>
      <c r="G74" s="223"/>
      <c r="H74" s="223"/>
      <c r="I74" s="223"/>
      <c r="J74" s="223"/>
      <c r="K74" s="223"/>
      <c r="L74" s="223"/>
      <c r="M74" s="223"/>
      <c r="N74" s="223"/>
      <c r="O74" s="226"/>
      <c r="P74" s="183"/>
    </row>
    <row r="75" spans="1:16" s="102" customFormat="1" ht="12.75">
      <c r="A75" s="106"/>
      <c r="B75" s="182"/>
      <c r="C75" s="223"/>
      <c r="D75" s="224"/>
      <c r="E75" s="224"/>
      <c r="F75" s="224"/>
      <c r="G75" s="223"/>
      <c r="H75" s="223"/>
      <c r="I75" s="223"/>
      <c r="J75" s="223"/>
      <c r="K75" s="223"/>
      <c r="L75" s="223"/>
      <c r="M75" s="223"/>
      <c r="N75" s="223"/>
      <c r="O75" s="226"/>
      <c r="P75" s="183"/>
    </row>
    <row r="76" spans="1:16" s="102" customFormat="1" ht="12.75">
      <c r="A76" s="106"/>
      <c r="B76" s="182"/>
      <c r="C76" s="223"/>
      <c r="D76" s="224"/>
      <c r="E76" s="224"/>
      <c r="F76" s="224"/>
      <c r="G76" s="223"/>
      <c r="H76" s="223"/>
      <c r="I76" s="223"/>
      <c r="J76" s="223"/>
      <c r="K76" s="223"/>
      <c r="L76" s="223"/>
      <c r="M76" s="223"/>
      <c r="N76" s="223"/>
      <c r="O76" s="226"/>
      <c r="P76" s="183"/>
    </row>
    <row r="77" spans="1:16" s="102" customFormat="1" ht="12.75">
      <c r="A77" s="106"/>
      <c r="B77" s="182"/>
      <c r="C77" s="223"/>
      <c r="D77" s="224"/>
      <c r="E77" s="224"/>
      <c r="F77" s="224"/>
      <c r="G77" s="223"/>
      <c r="H77" s="223"/>
      <c r="I77" s="223"/>
      <c r="J77" s="223"/>
      <c r="K77" s="223"/>
      <c r="L77" s="223"/>
      <c r="M77" s="223"/>
      <c r="N77" s="223"/>
      <c r="O77" s="226"/>
      <c r="P77" s="183"/>
    </row>
    <row r="78" spans="1:16" s="102" customFormat="1" ht="12.75">
      <c r="A78" s="106"/>
      <c r="B78" s="182"/>
      <c r="C78" s="223"/>
      <c r="D78" s="224"/>
      <c r="E78" s="224"/>
      <c r="F78" s="224"/>
      <c r="G78" s="223"/>
      <c r="H78" s="223"/>
      <c r="I78" s="223"/>
      <c r="J78" s="223"/>
      <c r="K78" s="223"/>
      <c r="L78" s="223"/>
      <c r="M78" s="223"/>
      <c r="N78" s="223"/>
      <c r="O78" s="226"/>
      <c r="P78" s="183"/>
    </row>
    <row r="79" spans="1:16" s="102" customFormat="1" ht="12.75">
      <c r="A79" s="106"/>
      <c r="B79" s="182"/>
      <c r="C79" s="223"/>
      <c r="D79" s="224"/>
      <c r="E79" s="224"/>
      <c r="F79" s="224"/>
      <c r="G79" s="223"/>
      <c r="H79" s="223"/>
      <c r="I79" s="223"/>
      <c r="J79" s="223"/>
      <c r="K79" s="223"/>
      <c r="L79" s="223"/>
      <c r="M79" s="223"/>
      <c r="N79" s="223"/>
      <c r="O79" s="226"/>
      <c r="P79" s="183"/>
    </row>
    <row r="80" spans="1:16" s="102" customFormat="1" ht="12.75">
      <c r="A80" s="106"/>
      <c r="B80" s="182"/>
      <c r="C80" s="223"/>
      <c r="D80" s="224"/>
      <c r="E80" s="224"/>
      <c r="F80" s="224"/>
      <c r="G80" s="223"/>
      <c r="H80" s="223"/>
      <c r="I80" s="223"/>
      <c r="J80" s="223"/>
      <c r="K80" s="223"/>
      <c r="L80" s="223"/>
      <c r="M80" s="223"/>
      <c r="N80" s="223"/>
      <c r="O80" s="226"/>
      <c r="P80" s="183"/>
    </row>
    <row r="81" spans="1:16" s="102" customFormat="1" ht="12.75">
      <c r="A81" s="106"/>
      <c r="B81" s="182"/>
      <c r="C81" s="223"/>
      <c r="D81" s="224"/>
      <c r="E81" s="224"/>
      <c r="F81" s="224"/>
      <c r="G81" s="223"/>
      <c r="H81" s="223"/>
      <c r="I81" s="223"/>
      <c r="J81" s="223"/>
      <c r="K81" s="223"/>
      <c r="L81" s="223"/>
      <c r="M81" s="223"/>
      <c r="N81" s="223"/>
      <c r="O81" s="226"/>
      <c r="P81" s="183"/>
    </row>
    <row r="82" spans="1:16" s="102" customFormat="1" ht="12.75">
      <c r="A82" s="106"/>
      <c r="B82" s="182"/>
      <c r="C82" s="223"/>
      <c r="D82" s="224"/>
      <c r="E82" s="224"/>
      <c r="F82" s="224"/>
      <c r="G82" s="223"/>
      <c r="H82" s="223"/>
      <c r="I82" s="223"/>
      <c r="J82" s="223"/>
      <c r="K82" s="223"/>
      <c r="L82" s="223"/>
      <c r="M82" s="223"/>
      <c r="N82" s="223"/>
      <c r="O82" s="226"/>
      <c r="P82" s="183"/>
    </row>
    <row r="83" spans="1:16" s="102" customFormat="1" ht="12.75">
      <c r="A83" s="106"/>
      <c r="B83" s="182"/>
      <c r="C83" s="223"/>
      <c r="D83" s="224"/>
      <c r="E83" s="224"/>
      <c r="F83" s="224"/>
      <c r="G83" s="223"/>
      <c r="H83" s="223"/>
      <c r="I83" s="223"/>
      <c r="J83" s="223"/>
      <c r="K83" s="223"/>
      <c r="L83" s="223"/>
      <c r="M83" s="223"/>
      <c r="N83" s="223"/>
      <c r="O83" s="226"/>
      <c r="P83" s="183"/>
    </row>
    <row r="84" spans="1:16" s="102" customFormat="1" ht="12.75">
      <c r="A84" s="106"/>
      <c r="B84" s="182"/>
      <c r="C84" s="223"/>
      <c r="D84" s="224"/>
      <c r="E84" s="224"/>
      <c r="F84" s="224"/>
      <c r="G84" s="223"/>
      <c r="H84" s="223"/>
      <c r="I84" s="223"/>
      <c r="J84" s="223"/>
      <c r="K84" s="223"/>
      <c r="L84" s="223"/>
      <c r="M84" s="223"/>
      <c r="N84" s="223"/>
      <c r="O84" s="226"/>
      <c r="P84" s="183"/>
    </row>
    <row r="85" spans="1:16" s="102" customFormat="1" ht="12.75">
      <c r="A85" s="106"/>
      <c r="B85" s="182"/>
      <c r="C85" s="223"/>
      <c r="D85" s="224"/>
      <c r="E85" s="224"/>
      <c r="F85" s="224"/>
      <c r="G85" s="223"/>
      <c r="H85" s="223"/>
      <c r="I85" s="223"/>
      <c r="J85" s="223"/>
      <c r="K85" s="223"/>
      <c r="L85" s="223"/>
      <c r="M85" s="223"/>
      <c r="N85" s="223"/>
      <c r="O85" s="226"/>
      <c r="P85" s="183"/>
    </row>
    <row r="86" spans="1:16" s="102" customFormat="1" ht="12.75">
      <c r="A86" s="106"/>
      <c r="B86" s="182"/>
      <c r="C86" s="223"/>
      <c r="D86" s="224"/>
      <c r="E86" s="224"/>
      <c r="F86" s="224"/>
      <c r="G86" s="223"/>
      <c r="H86" s="223"/>
      <c r="I86" s="223"/>
      <c r="J86" s="223"/>
      <c r="K86" s="223"/>
      <c r="L86" s="223"/>
      <c r="M86" s="223"/>
      <c r="N86" s="223"/>
      <c r="O86" s="226"/>
      <c r="P86" s="183"/>
    </row>
    <row r="87" spans="1:16" s="102" customFormat="1" ht="12.75">
      <c r="A87" s="106"/>
      <c r="B87" s="182"/>
      <c r="C87" s="223"/>
      <c r="D87" s="224"/>
      <c r="E87" s="224"/>
      <c r="F87" s="224"/>
      <c r="G87" s="223"/>
      <c r="H87" s="223"/>
      <c r="I87" s="223"/>
      <c r="J87" s="223"/>
      <c r="K87" s="223"/>
      <c r="L87" s="223"/>
      <c r="M87" s="223"/>
      <c r="N87" s="223"/>
      <c r="O87" s="226"/>
      <c r="P87" s="183"/>
    </row>
    <row r="88" spans="1:16" s="102" customFormat="1" ht="12.75">
      <c r="A88" s="106"/>
      <c r="B88" s="182"/>
      <c r="C88" s="223"/>
      <c r="D88" s="224"/>
      <c r="E88" s="224"/>
      <c r="F88" s="224"/>
      <c r="G88" s="223"/>
      <c r="H88" s="223"/>
      <c r="I88" s="223"/>
      <c r="J88" s="223"/>
      <c r="K88" s="223"/>
      <c r="L88" s="223"/>
      <c r="M88" s="223"/>
      <c r="N88" s="223"/>
      <c r="O88" s="226"/>
      <c r="P88" s="183"/>
    </row>
    <row r="89" spans="1:16" s="102" customFormat="1" ht="12.75">
      <c r="A89" s="106"/>
      <c r="B89" s="182"/>
      <c r="C89" s="223"/>
      <c r="D89" s="224"/>
      <c r="E89" s="224"/>
      <c r="F89" s="224"/>
      <c r="G89" s="223"/>
      <c r="H89" s="223"/>
      <c r="I89" s="223"/>
      <c r="J89" s="223"/>
      <c r="K89" s="223"/>
      <c r="L89" s="223"/>
      <c r="M89" s="223"/>
      <c r="N89" s="223"/>
      <c r="O89" s="226"/>
      <c r="P89" s="183"/>
    </row>
    <row r="90" spans="1:16" s="102" customFormat="1" ht="12.75">
      <c r="A90" s="106"/>
      <c r="B90" s="182"/>
      <c r="C90" s="223"/>
      <c r="D90" s="224"/>
      <c r="E90" s="224"/>
      <c r="F90" s="224"/>
      <c r="G90" s="223"/>
      <c r="H90" s="223"/>
      <c r="I90" s="223"/>
      <c r="J90" s="223"/>
      <c r="K90" s="223"/>
      <c r="L90" s="223"/>
      <c r="M90" s="223"/>
      <c r="N90" s="223"/>
      <c r="O90" s="226"/>
      <c r="P90" s="183"/>
    </row>
    <row r="91" spans="1:16" s="102" customFormat="1" ht="12.75">
      <c r="A91" s="106"/>
      <c r="B91" s="182"/>
      <c r="C91" s="223"/>
      <c r="D91" s="224"/>
      <c r="E91" s="224"/>
      <c r="F91" s="224"/>
      <c r="G91" s="223"/>
      <c r="H91" s="223"/>
      <c r="I91" s="223"/>
      <c r="J91" s="223"/>
      <c r="K91" s="223"/>
      <c r="L91" s="223"/>
      <c r="M91" s="223"/>
      <c r="N91" s="223"/>
      <c r="O91" s="226"/>
      <c r="P91" s="183"/>
    </row>
    <row r="92" spans="1:16" s="102" customFormat="1" ht="12.75">
      <c r="A92" s="106"/>
      <c r="B92" s="182"/>
      <c r="C92" s="223"/>
      <c r="D92" s="224"/>
      <c r="E92" s="224"/>
      <c r="F92" s="224"/>
      <c r="G92" s="223"/>
      <c r="H92" s="223"/>
      <c r="I92" s="223"/>
      <c r="J92" s="223"/>
      <c r="K92" s="223"/>
      <c r="L92" s="223"/>
      <c r="M92" s="223"/>
      <c r="N92" s="223"/>
      <c r="O92" s="226"/>
      <c r="P92" s="183"/>
    </row>
    <row r="93" spans="1:16" s="102" customFormat="1" ht="12.75">
      <c r="A93" s="106"/>
      <c r="B93" s="182"/>
      <c r="C93" s="223"/>
      <c r="D93" s="224"/>
      <c r="E93" s="224"/>
      <c r="F93" s="224"/>
      <c r="G93" s="223"/>
      <c r="H93" s="223"/>
      <c r="I93" s="223"/>
      <c r="J93" s="223"/>
      <c r="K93" s="223"/>
      <c r="L93" s="223"/>
      <c r="M93" s="223"/>
      <c r="N93" s="223"/>
      <c r="O93" s="226"/>
      <c r="P93" s="183"/>
    </row>
    <row r="94" spans="1:16" s="102" customFormat="1" ht="12.75">
      <c r="A94" s="106"/>
      <c r="B94" s="182"/>
      <c r="C94" s="223"/>
      <c r="D94" s="224"/>
      <c r="E94" s="224"/>
      <c r="F94" s="224"/>
      <c r="G94" s="223"/>
      <c r="H94" s="223"/>
      <c r="I94" s="223"/>
      <c r="J94" s="223"/>
      <c r="K94" s="223"/>
      <c r="L94" s="223"/>
      <c r="M94" s="223"/>
      <c r="N94" s="223"/>
      <c r="O94" s="226"/>
      <c r="P94" s="183"/>
    </row>
    <row r="95" spans="1:16" s="102" customFormat="1" ht="12.75">
      <c r="A95" s="106"/>
      <c r="B95" s="182"/>
      <c r="C95" s="223"/>
      <c r="D95" s="224"/>
      <c r="E95" s="224"/>
      <c r="F95" s="224"/>
      <c r="G95" s="223"/>
      <c r="H95" s="223"/>
      <c r="I95" s="223"/>
      <c r="J95" s="223"/>
      <c r="K95" s="223"/>
      <c r="L95" s="223"/>
      <c r="M95" s="223"/>
      <c r="N95" s="223"/>
      <c r="O95" s="226"/>
      <c r="P95" s="183"/>
    </row>
    <row r="96" spans="1:16" s="102" customFormat="1" ht="12.75">
      <c r="A96" s="106"/>
      <c r="B96" s="182"/>
      <c r="C96" s="223"/>
      <c r="D96" s="224"/>
      <c r="E96" s="224"/>
      <c r="F96" s="224"/>
      <c r="G96" s="223"/>
      <c r="H96" s="223"/>
      <c r="I96" s="223"/>
      <c r="J96" s="223"/>
      <c r="K96" s="223"/>
      <c r="L96" s="223"/>
      <c r="M96" s="223"/>
      <c r="N96" s="223"/>
      <c r="O96" s="226"/>
      <c r="P96" s="183"/>
    </row>
    <row r="97" spans="1:16" s="102" customFormat="1" ht="12.75">
      <c r="A97" s="106"/>
      <c r="B97" s="182"/>
      <c r="C97" s="223"/>
      <c r="D97" s="224"/>
      <c r="E97" s="224"/>
      <c r="F97" s="224"/>
      <c r="G97" s="223"/>
      <c r="H97" s="223"/>
      <c r="I97" s="223"/>
      <c r="J97" s="223"/>
      <c r="K97" s="223"/>
      <c r="L97" s="223"/>
      <c r="M97" s="223"/>
      <c r="N97" s="223"/>
      <c r="O97" s="226"/>
      <c r="P97" s="183"/>
    </row>
    <row r="98" spans="1:16" s="102" customFormat="1" ht="12.75">
      <c r="A98" s="106"/>
      <c r="B98" s="182"/>
      <c r="C98" s="223"/>
      <c r="D98" s="224"/>
      <c r="E98" s="224"/>
      <c r="F98" s="224"/>
      <c r="G98" s="223"/>
      <c r="H98" s="223"/>
      <c r="I98" s="223"/>
      <c r="J98" s="223"/>
      <c r="K98" s="223"/>
      <c r="L98" s="223"/>
      <c r="M98" s="223"/>
      <c r="N98" s="223"/>
      <c r="O98" s="226"/>
      <c r="P98" s="183"/>
    </row>
    <row r="99" spans="1:16" s="102" customFormat="1" ht="12.75">
      <c r="A99" s="106"/>
      <c r="B99" s="182"/>
      <c r="C99" s="223"/>
      <c r="D99" s="224"/>
      <c r="E99" s="224"/>
      <c r="F99" s="224"/>
      <c r="G99" s="223"/>
      <c r="H99" s="223"/>
      <c r="I99" s="223"/>
      <c r="J99" s="223"/>
      <c r="K99" s="223"/>
      <c r="L99" s="223"/>
      <c r="M99" s="223"/>
      <c r="N99" s="223"/>
      <c r="O99" s="226"/>
      <c r="P99" s="183"/>
    </row>
    <row r="100" spans="1:16" s="102" customFormat="1" ht="12.75">
      <c r="A100" s="106"/>
      <c r="B100" s="182"/>
      <c r="C100" s="223"/>
      <c r="D100" s="224"/>
      <c r="E100" s="224"/>
      <c r="F100" s="224"/>
      <c r="G100" s="223"/>
      <c r="H100" s="223"/>
      <c r="I100" s="223"/>
      <c r="J100" s="223"/>
      <c r="K100" s="223"/>
      <c r="L100" s="223"/>
      <c r="M100" s="223"/>
      <c r="N100" s="223"/>
      <c r="O100" s="226"/>
      <c r="P100" s="183"/>
    </row>
    <row r="101" spans="1:16" s="102" customFormat="1" ht="12.75">
      <c r="A101" s="106"/>
      <c r="B101" s="182"/>
      <c r="C101" s="223"/>
      <c r="D101" s="224"/>
      <c r="E101" s="224"/>
      <c r="F101" s="224"/>
      <c r="G101" s="223"/>
      <c r="H101" s="223"/>
      <c r="I101" s="223"/>
      <c r="J101" s="223"/>
      <c r="K101" s="223"/>
      <c r="L101" s="223"/>
      <c r="M101" s="223"/>
      <c r="N101" s="223"/>
      <c r="O101" s="226"/>
      <c r="P101" s="183"/>
    </row>
    <row r="102" spans="1:16" s="102" customFormat="1" ht="12.75">
      <c r="A102" s="106"/>
      <c r="B102" s="182"/>
      <c r="C102" s="223"/>
      <c r="D102" s="224"/>
      <c r="E102" s="224"/>
      <c r="F102" s="224"/>
      <c r="G102" s="223"/>
      <c r="H102" s="223"/>
      <c r="I102" s="223"/>
      <c r="J102" s="223"/>
      <c r="K102" s="223"/>
      <c r="L102" s="223"/>
      <c r="M102" s="223"/>
      <c r="N102" s="223"/>
      <c r="O102" s="226"/>
      <c r="P102" s="183"/>
    </row>
    <row r="103" spans="1:16" s="102" customFormat="1" ht="12.75">
      <c r="A103" s="106"/>
      <c r="B103" s="182"/>
      <c r="C103" s="223"/>
      <c r="D103" s="224"/>
      <c r="E103" s="224"/>
      <c r="F103" s="224"/>
      <c r="G103" s="223"/>
      <c r="H103" s="223"/>
      <c r="I103" s="223"/>
      <c r="J103" s="223"/>
      <c r="K103" s="223"/>
      <c r="L103" s="223"/>
      <c r="M103" s="223"/>
      <c r="N103" s="223"/>
      <c r="O103" s="226"/>
      <c r="P103" s="183"/>
    </row>
    <row r="104" spans="1:16" s="102" customFormat="1" ht="12.75">
      <c r="A104" s="106"/>
      <c r="B104" s="182"/>
      <c r="C104" s="223"/>
      <c r="D104" s="224"/>
      <c r="E104" s="224"/>
      <c r="F104" s="224"/>
      <c r="G104" s="223"/>
      <c r="H104" s="223"/>
      <c r="I104" s="223"/>
      <c r="J104" s="223"/>
      <c r="K104" s="223"/>
      <c r="L104" s="223"/>
      <c r="M104" s="223"/>
      <c r="N104" s="223"/>
      <c r="O104" s="226"/>
      <c r="P104" s="183"/>
    </row>
    <row r="105" spans="1:16" s="102" customFormat="1" ht="12.75">
      <c r="A105" s="106"/>
      <c r="B105" s="182"/>
      <c r="C105" s="223"/>
      <c r="D105" s="224"/>
      <c r="E105" s="224"/>
      <c r="F105" s="224"/>
      <c r="G105" s="223"/>
      <c r="H105" s="223"/>
      <c r="I105" s="223"/>
      <c r="J105" s="223"/>
      <c r="K105" s="223"/>
      <c r="L105" s="223"/>
      <c r="M105" s="223"/>
      <c r="N105" s="223"/>
      <c r="O105" s="226"/>
      <c r="P105" s="183"/>
    </row>
    <row r="106" spans="1:16" s="102" customFormat="1" ht="12.75">
      <c r="A106" s="106"/>
      <c r="B106" s="182"/>
      <c r="C106" s="223"/>
      <c r="D106" s="224"/>
      <c r="E106" s="224"/>
      <c r="F106" s="224"/>
      <c r="G106" s="223"/>
      <c r="H106" s="223"/>
      <c r="I106" s="223"/>
      <c r="J106" s="223"/>
      <c r="K106" s="223"/>
      <c r="L106" s="223"/>
      <c r="M106" s="223"/>
      <c r="N106" s="223"/>
      <c r="O106" s="226"/>
      <c r="P106" s="183"/>
    </row>
    <row r="107" spans="1:16" s="102" customFormat="1" ht="12.75">
      <c r="A107" s="106"/>
      <c r="B107" s="182"/>
      <c r="C107" s="223"/>
      <c r="D107" s="224"/>
      <c r="E107" s="224"/>
      <c r="F107" s="224"/>
      <c r="G107" s="223"/>
      <c r="H107" s="223"/>
      <c r="I107" s="223"/>
      <c r="J107" s="223"/>
      <c r="K107" s="223"/>
      <c r="L107" s="223"/>
      <c r="M107" s="223"/>
      <c r="N107" s="223"/>
      <c r="O107" s="226"/>
      <c r="P107" s="183"/>
    </row>
    <row r="108" spans="1:16" s="102" customFormat="1" ht="12.75">
      <c r="A108" s="106"/>
      <c r="B108" s="182"/>
      <c r="C108" s="223"/>
      <c r="D108" s="224"/>
      <c r="E108" s="224"/>
      <c r="F108" s="224"/>
      <c r="G108" s="223"/>
      <c r="H108" s="223"/>
      <c r="I108" s="223"/>
      <c r="J108" s="223"/>
      <c r="K108" s="223"/>
      <c r="L108" s="223"/>
      <c r="M108" s="223"/>
      <c r="N108" s="223"/>
      <c r="O108" s="226"/>
      <c r="P108" s="183"/>
    </row>
    <row r="109" spans="1:16" s="102" customFormat="1" ht="12.75">
      <c r="A109" s="106"/>
      <c r="B109" s="182"/>
      <c r="C109" s="223"/>
      <c r="D109" s="224"/>
      <c r="E109" s="224"/>
      <c r="F109" s="224"/>
      <c r="G109" s="223"/>
      <c r="H109" s="223"/>
      <c r="I109" s="223"/>
      <c r="J109" s="223"/>
      <c r="K109" s="223"/>
      <c r="L109" s="223"/>
      <c r="M109" s="223"/>
      <c r="N109" s="223"/>
      <c r="O109" s="226"/>
      <c r="P109" s="183"/>
    </row>
    <row r="110" spans="1:16" s="102" customFormat="1" ht="12.75">
      <c r="A110" s="106"/>
      <c r="B110" s="182"/>
      <c r="C110" s="223"/>
      <c r="D110" s="224"/>
      <c r="E110" s="224"/>
      <c r="F110" s="224"/>
      <c r="G110" s="223"/>
      <c r="H110" s="223"/>
      <c r="I110" s="223"/>
      <c r="J110" s="223"/>
      <c r="K110" s="223"/>
      <c r="L110" s="223"/>
      <c r="M110" s="223"/>
      <c r="N110" s="223"/>
      <c r="O110" s="226"/>
      <c r="P110" s="183"/>
    </row>
    <row r="111" spans="1:16" s="102" customFormat="1" ht="12.75">
      <c r="A111" s="106"/>
      <c r="B111" s="182"/>
      <c r="C111" s="223"/>
      <c r="D111" s="224"/>
      <c r="E111" s="224"/>
      <c r="F111" s="224"/>
      <c r="G111" s="223"/>
      <c r="H111" s="223"/>
      <c r="I111" s="223"/>
      <c r="J111" s="223"/>
      <c r="K111" s="223"/>
      <c r="L111" s="223"/>
      <c r="M111" s="223"/>
      <c r="N111" s="223"/>
      <c r="O111" s="226"/>
      <c r="P111" s="183"/>
    </row>
    <row r="112" spans="1:16" s="102" customFormat="1" ht="12.75">
      <c r="A112" s="106"/>
      <c r="B112" s="182"/>
      <c r="C112" s="223"/>
      <c r="D112" s="224"/>
      <c r="E112" s="224"/>
      <c r="F112" s="224"/>
      <c r="G112" s="223"/>
      <c r="H112" s="223"/>
      <c r="I112" s="223"/>
      <c r="J112" s="223"/>
      <c r="K112" s="223"/>
      <c r="L112" s="223"/>
      <c r="M112" s="223"/>
      <c r="N112" s="223"/>
      <c r="O112" s="226"/>
      <c r="P112" s="183"/>
    </row>
    <row r="113" spans="1:16" s="102" customFormat="1" ht="12.75">
      <c r="A113" s="106"/>
      <c r="B113" s="182"/>
      <c r="C113" s="223"/>
      <c r="D113" s="224"/>
      <c r="E113" s="224"/>
      <c r="F113" s="224"/>
      <c r="G113" s="223"/>
      <c r="H113" s="223"/>
      <c r="I113" s="223"/>
      <c r="J113" s="223"/>
      <c r="K113" s="223"/>
      <c r="L113" s="223"/>
      <c r="M113" s="223"/>
      <c r="N113" s="223"/>
      <c r="O113" s="226"/>
      <c r="P113" s="183"/>
    </row>
    <row r="114" spans="1:16" s="102" customFormat="1" ht="12.75">
      <c r="A114" s="106"/>
      <c r="B114" s="182"/>
      <c r="C114" s="223"/>
      <c r="D114" s="224"/>
      <c r="E114" s="224"/>
      <c r="F114" s="224"/>
      <c r="G114" s="223"/>
      <c r="H114" s="223"/>
      <c r="I114" s="223"/>
      <c r="J114" s="223"/>
      <c r="K114" s="223"/>
      <c r="L114" s="223"/>
      <c r="M114" s="223"/>
      <c r="N114" s="223"/>
      <c r="O114" s="226"/>
      <c r="P114" s="183"/>
    </row>
    <row r="115" spans="1:16" s="102" customFormat="1" ht="12.75">
      <c r="A115" s="106"/>
      <c r="B115" s="182"/>
      <c r="C115" s="223"/>
      <c r="D115" s="224"/>
      <c r="E115" s="224"/>
      <c r="F115" s="224"/>
      <c r="G115" s="223"/>
      <c r="H115" s="223"/>
      <c r="I115" s="223"/>
      <c r="J115" s="223"/>
      <c r="K115" s="223"/>
      <c r="L115" s="223"/>
      <c r="M115" s="223"/>
      <c r="N115" s="223"/>
      <c r="O115" s="226"/>
      <c r="P115" s="183"/>
    </row>
    <row r="116" spans="1:16" s="102" customFormat="1" ht="12.75">
      <c r="A116" s="106"/>
      <c r="B116" s="182"/>
      <c r="C116" s="223"/>
      <c r="D116" s="224"/>
      <c r="E116" s="224"/>
      <c r="F116" s="224"/>
      <c r="G116" s="223"/>
      <c r="H116" s="223"/>
      <c r="I116" s="223"/>
      <c r="J116" s="223"/>
      <c r="K116" s="223"/>
      <c r="L116" s="223"/>
      <c r="M116" s="223"/>
      <c r="N116" s="223"/>
      <c r="O116" s="226"/>
      <c r="P116" s="183"/>
    </row>
    <row r="117" spans="1:16" s="102" customFormat="1" ht="12.75">
      <c r="A117" s="106"/>
      <c r="B117" s="182"/>
      <c r="C117" s="223"/>
      <c r="D117" s="224"/>
      <c r="E117" s="224"/>
      <c r="F117" s="224"/>
      <c r="G117" s="223"/>
      <c r="H117" s="223"/>
      <c r="I117" s="223"/>
      <c r="J117" s="223"/>
      <c r="K117" s="223"/>
      <c r="L117" s="223"/>
      <c r="M117" s="223"/>
      <c r="N117" s="223"/>
      <c r="O117" s="226"/>
      <c r="P117" s="183"/>
    </row>
    <row r="118" spans="1:16" s="102" customFormat="1" ht="12.75">
      <c r="A118" s="106"/>
      <c r="B118" s="182"/>
      <c r="C118" s="223"/>
      <c r="D118" s="224"/>
      <c r="E118" s="224"/>
      <c r="F118" s="224"/>
      <c r="G118" s="223"/>
      <c r="H118" s="223"/>
      <c r="I118" s="223"/>
      <c r="J118" s="223"/>
      <c r="K118" s="223"/>
      <c r="L118" s="223"/>
      <c r="M118" s="223"/>
      <c r="N118" s="223"/>
      <c r="O118" s="226"/>
      <c r="P118" s="183"/>
    </row>
    <row r="119" spans="1:16" s="102" customFormat="1" ht="12.75">
      <c r="A119" s="106"/>
      <c r="B119" s="182"/>
      <c r="C119" s="223"/>
      <c r="D119" s="224"/>
      <c r="E119" s="224"/>
      <c r="F119" s="224"/>
      <c r="G119" s="223"/>
      <c r="H119" s="223"/>
      <c r="I119" s="223"/>
      <c r="J119" s="223"/>
      <c r="K119" s="223"/>
      <c r="L119" s="223"/>
      <c r="M119" s="223"/>
      <c r="N119" s="223"/>
      <c r="O119" s="226"/>
      <c r="P119" s="183"/>
    </row>
    <row r="120" spans="1:16" s="102" customFormat="1" ht="12.75">
      <c r="A120" s="106"/>
      <c r="B120" s="182"/>
      <c r="C120" s="223"/>
      <c r="D120" s="224"/>
      <c r="E120" s="224"/>
      <c r="F120" s="224"/>
      <c r="G120" s="223"/>
      <c r="H120" s="223"/>
      <c r="I120" s="223"/>
      <c r="J120" s="223"/>
      <c r="K120" s="223"/>
      <c r="L120" s="223"/>
      <c r="M120" s="223"/>
      <c r="N120" s="223"/>
      <c r="O120" s="226"/>
      <c r="P120" s="183"/>
    </row>
    <row r="121" spans="1:16" s="102" customFormat="1" ht="12.75">
      <c r="A121" s="106"/>
      <c r="B121" s="182"/>
      <c r="C121" s="223"/>
      <c r="D121" s="224"/>
      <c r="E121" s="224"/>
      <c r="F121" s="224"/>
      <c r="G121" s="223"/>
      <c r="H121" s="223"/>
      <c r="I121" s="223"/>
      <c r="J121" s="223"/>
      <c r="K121" s="223"/>
      <c r="L121" s="223"/>
      <c r="M121" s="223"/>
      <c r="N121" s="223"/>
      <c r="O121" s="226"/>
      <c r="P121" s="183"/>
    </row>
    <row r="122" spans="1:16" s="102" customFormat="1" ht="12.75">
      <c r="A122" s="106"/>
      <c r="B122" s="182"/>
      <c r="C122" s="223"/>
      <c r="D122" s="224"/>
      <c r="E122" s="224"/>
      <c r="F122" s="224"/>
      <c r="G122" s="223"/>
      <c r="H122" s="223"/>
      <c r="I122" s="223"/>
      <c r="J122" s="223"/>
      <c r="K122" s="223"/>
      <c r="L122" s="223"/>
      <c r="M122" s="223"/>
      <c r="N122" s="223"/>
      <c r="O122" s="226"/>
      <c r="P122" s="183"/>
    </row>
    <row r="123" spans="1:16" s="102" customFormat="1" ht="12.75">
      <c r="A123" s="106"/>
      <c r="B123" s="182"/>
      <c r="C123" s="223"/>
      <c r="D123" s="224"/>
      <c r="E123" s="224"/>
      <c r="F123" s="224"/>
      <c r="G123" s="223"/>
      <c r="H123" s="223"/>
      <c r="I123" s="223"/>
      <c r="J123" s="223"/>
      <c r="K123" s="223"/>
      <c r="L123" s="223"/>
      <c r="M123" s="223"/>
      <c r="N123" s="223"/>
      <c r="O123" s="226"/>
      <c r="P123" s="183"/>
    </row>
    <row r="124" spans="1:16" s="102" customFormat="1" ht="12.75">
      <c r="A124" s="106"/>
      <c r="B124" s="182"/>
      <c r="C124" s="223"/>
      <c r="D124" s="224"/>
      <c r="E124" s="224"/>
      <c r="F124" s="224"/>
      <c r="G124" s="223"/>
      <c r="H124" s="223"/>
      <c r="I124" s="223"/>
      <c r="J124" s="223"/>
      <c r="K124" s="223"/>
      <c r="L124" s="223"/>
      <c r="M124" s="223"/>
      <c r="N124" s="223"/>
      <c r="O124" s="226"/>
      <c r="P124" s="183"/>
    </row>
    <row r="125" spans="1:16" s="102" customFormat="1" ht="12.75">
      <c r="A125" s="106"/>
      <c r="B125" s="182"/>
      <c r="C125" s="223"/>
      <c r="D125" s="224"/>
      <c r="E125" s="224"/>
      <c r="F125" s="224"/>
      <c r="G125" s="223"/>
      <c r="H125" s="223"/>
      <c r="I125" s="223"/>
      <c r="J125" s="223"/>
      <c r="K125" s="223"/>
      <c r="L125" s="223"/>
      <c r="M125" s="223"/>
      <c r="N125" s="223"/>
      <c r="O125" s="226"/>
      <c r="P125" s="183"/>
    </row>
    <row r="126" spans="1:16" s="102" customFormat="1" ht="12.75">
      <c r="A126" s="106"/>
      <c r="B126" s="182"/>
      <c r="C126" s="223"/>
      <c r="D126" s="224"/>
      <c r="E126" s="224"/>
      <c r="F126" s="224"/>
      <c r="G126" s="223"/>
      <c r="H126" s="223"/>
      <c r="I126" s="223"/>
      <c r="J126" s="223"/>
      <c r="K126" s="223"/>
      <c r="L126" s="223"/>
      <c r="M126" s="223"/>
      <c r="N126" s="223"/>
      <c r="O126" s="226"/>
      <c r="P126" s="183"/>
    </row>
    <row r="127" spans="1:16" s="102" customFormat="1" ht="12.75">
      <c r="A127" s="106"/>
      <c r="B127" s="182"/>
      <c r="C127" s="223"/>
      <c r="D127" s="224"/>
      <c r="E127" s="224"/>
      <c r="F127" s="224"/>
      <c r="G127" s="223"/>
      <c r="H127" s="223"/>
      <c r="I127" s="223"/>
      <c r="J127" s="223"/>
      <c r="K127" s="223"/>
      <c r="L127" s="223"/>
      <c r="M127" s="223"/>
      <c r="N127" s="223"/>
      <c r="O127" s="226"/>
      <c r="P127" s="183"/>
    </row>
    <row r="128" spans="1:16" s="102" customFormat="1" ht="12.75">
      <c r="A128" s="106"/>
      <c r="B128" s="182"/>
      <c r="C128" s="223"/>
      <c r="D128" s="224"/>
      <c r="E128" s="224"/>
      <c r="F128" s="224"/>
      <c r="G128" s="223"/>
      <c r="H128" s="223"/>
      <c r="I128" s="223"/>
      <c r="J128" s="223"/>
      <c r="K128" s="223"/>
      <c r="L128" s="223"/>
      <c r="M128" s="223"/>
      <c r="N128" s="223"/>
      <c r="O128" s="226"/>
      <c r="P128" s="183"/>
    </row>
    <row r="129" spans="1:16" s="102" customFormat="1" ht="12.75">
      <c r="A129" s="106"/>
      <c r="B129" s="182"/>
      <c r="C129" s="223"/>
      <c r="D129" s="224"/>
      <c r="E129" s="224"/>
      <c r="F129" s="224"/>
      <c r="G129" s="223"/>
      <c r="H129" s="223"/>
      <c r="I129" s="223"/>
      <c r="J129" s="223"/>
      <c r="K129" s="223"/>
      <c r="L129" s="223"/>
      <c r="M129" s="223"/>
      <c r="N129" s="223"/>
      <c r="O129" s="226"/>
      <c r="P129" s="183"/>
    </row>
    <row r="130" spans="1:16" s="102" customFormat="1" ht="12.75">
      <c r="A130" s="106"/>
      <c r="B130" s="182"/>
      <c r="C130" s="223"/>
      <c r="D130" s="224"/>
      <c r="E130" s="224"/>
      <c r="F130" s="224"/>
      <c r="G130" s="223"/>
      <c r="H130" s="223"/>
      <c r="I130" s="223"/>
      <c r="J130" s="223"/>
      <c r="K130" s="223"/>
      <c r="L130" s="223"/>
      <c r="M130" s="223"/>
      <c r="N130" s="223"/>
      <c r="O130" s="226"/>
      <c r="P130" s="183"/>
    </row>
    <row r="131" spans="1:16" s="102" customFormat="1" ht="12.75">
      <c r="A131" s="106"/>
      <c r="B131" s="182"/>
      <c r="C131" s="223"/>
      <c r="D131" s="224"/>
      <c r="E131" s="224"/>
      <c r="F131" s="224"/>
      <c r="G131" s="223"/>
      <c r="H131" s="223"/>
      <c r="I131" s="223"/>
      <c r="J131" s="223"/>
      <c r="K131" s="223"/>
      <c r="L131" s="223"/>
      <c r="M131" s="223"/>
      <c r="N131" s="223"/>
      <c r="O131" s="226"/>
      <c r="P131" s="183"/>
    </row>
    <row r="132" spans="1:16" s="102" customFormat="1" ht="12.75">
      <c r="A132" s="106"/>
      <c r="B132" s="182"/>
      <c r="C132" s="223"/>
      <c r="D132" s="224"/>
      <c r="E132" s="224"/>
      <c r="F132" s="224"/>
      <c r="G132" s="223"/>
      <c r="H132" s="223"/>
      <c r="I132" s="223"/>
      <c r="J132" s="223"/>
      <c r="K132" s="223"/>
      <c r="L132" s="223"/>
      <c r="M132" s="223"/>
      <c r="N132" s="223"/>
      <c r="O132" s="226"/>
      <c r="P132" s="183"/>
    </row>
    <row r="133" spans="1:16" s="102" customFormat="1" ht="12.75">
      <c r="A133" s="106"/>
      <c r="B133" s="182"/>
      <c r="C133" s="223"/>
      <c r="D133" s="224"/>
      <c r="E133" s="224"/>
      <c r="F133" s="224"/>
      <c r="G133" s="223"/>
      <c r="H133" s="223"/>
      <c r="I133" s="223"/>
      <c r="J133" s="223"/>
      <c r="K133" s="223"/>
      <c r="L133" s="223"/>
      <c r="M133" s="223"/>
      <c r="N133" s="223"/>
      <c r="O133" s="226"/>
      <c r="P133" s="183"/>
    </row>
    <row r="134" spans="1:16" s="102" customFormat="1" ht="12.75">
      <c r="A134" s="106"/>
      <c r="B134" s="182"/>
      <c r="C134" s="223"/>
      <c r="D134" s="224"/>
      <c r="E134" s="224"/>
      <c r="F134" s="224"/>
      <c r="G134" s="223"/>
      <c r="H134" s="223"/>
      <c r="I134" s="223"/>
      <c r="J134" s="223"/>
      <c r="K134" s="223"/>
      <c r="L134" s="223"/>
      <c r="M134" s="223"/>
      <c r="N134" s="223"/>
      <c r="O134" s="226"/>
      <c r="P134" s="183"/>
    </row>
    <row r="135" spans="1:16" s="102" customFormat="1" ht="12.75">
      <c r="A135" s="106"/>
      <c r="B135" s="182"/>
      <c r="C135" s="223"/>
      <c r="D135" s="224"/>
      <c r="E135" s="224"/>
      <c r="F135" s="224"/>
      <c r="G135" s="223"/>
      <c r="H135" s="223"/>
      <c r="I135" s="223"/>
      <c r="J135" s="223"/>
      <c r="K135" s="223"/>
      <c r="L135" s="223"/>
      <c r="M135" s="223"/>
      <c r="N135" s="223"/>
      <c r="O135" s="226"/>
      <c r="P135" s="183"/>
    </row>
    <row r="136" spans="1:16" s="102" customFormat="1" ht="12.75">
      <c r="A136" s="106"/>
      <c r="B136" s="182"/>
      <c r="C136" s="223"/>
      <c r="D136" s="224"/>
      <c r="E136" s="224"/>
      <c r="F136" s="224"/>
      <c r="G136" s="223"/>
      <c r="H136" s="223"/>
      <c r="I136" s="223"/>
      <c r="J136" s="223"/>
      <c r="K136" s="223"/>
      <c r="L136" s="223"/>
      <c r="M136" s="223"/>
      <c r="N136" s="223"/>
      <c r="O136" s="226"/>
      <c r="P136" s="183"/>
    </row>
    <row r="137" spans="1:16" s="102" customFormat="1" ht="12.75">
      <c r="A137" s="106"/>
      <c r="B137" s="182"/>
      <c r="C137" s="223"/>
      <c r="D137" s="224"/>
      <c r="E137" s="224"/>
      <c r="F137" s="224"/>
      <c r="G137" s="223"/>
      <c r="H137" s="223"/>
      <c r="I137" s="223"/>
      <c r="J137" s="223"/>
      <c r="K137" s="223"/>
      <c r="L137" s="223"/>
      <c r="M137" s="223"/>
      <c r="N137" s="223"/>
      <c r="O137" s="226"/>
      <c r="P137" s="183"/>
    </row>
    <row r="138" spans="1:16" s="102" customFormat="1" ht="12.75">
      <c r="A138" s="106"/>
      <c r="B138" s="182"/>
      <c r="C138" s="223"/>
      <c r="D138" s="224"/>
      <c r="E138" s="224"/>
      <c r="F138" s="224"/>
      <c r="G138" s="223"/>
      <c r="H138" s="223"/>
      <c r="I138" s="223"/>
      <c r="J138" s="223"/>
      <c r="K138" s="223"/>
      <c r="L138" s="223"/>
      <c r="M138" s="223"/>
      <c r="N138" s="223"/>
      <c r="O138" s="226"/>
      <c r="P138" s="183"/>
    </row>
    <row r="139" spans="1:16" s="102" customFormat="1" ht="12.75">
      <c r="A139" s="106"/>
      <c r="B139" s="182"/>
      <c r="C139" s="223"/>
      <c r="D139" s="224"/>
      <c r="E139" s="224"/>
      <c r="F139" s="224"/>
      <c r="G139" s="223"/>
      <c r="H139" s="223"/>
      <c r="I139" s="223"/>
      <c r="J139" s="223"/>
      <c r="K139" s="223"/>
      <c r="L139" s="223"/>
      <c r="M139" s="223"/>
      <c r="N139" s="223"/>
      <c r="O139" s="226"/>
      <c r="P139" s="183"/>
    </row>
    <row r="140" spans="1:16" s="102" customFormat="1" ht="12.75">
      <c r="A140" s="106"/>
      <c r="B140" s="182"/>
      <c r="C140" s="223"/>
      <c r="D140" s="224"/>
      <c r="E140" s="224"/>
      <c r="F140" s="224"/>
      <c r="G140" s="223"/>
      <c r="H140" s="223"/>
      <c r="I140" s="223"/>
      <c r="J140" s="223"/>
      <c r="K140" s="223"/>
      <c r="L140" s="223"/>
      <c r="M140" s="223"/>
      <c r="N140" s="223"/>
      <c r="O140" s="226"/>
      <c r="P140" s="183"/>
    </row>
    <row r="141" spans="1:16" s="102" customFormat="1" ht="12.75">
      <c r="A141" s="106"/>
      <c r="B141" s="182"/>
      <c r="C141" s="223"/>
      <c r="D141" s="224"/>
      <c r="E141" s="224"/>
      <c r="F141" s="224"/>
      <c r="G141" s="223"/>
      <c r="H141" s="223"/>
      <c r="I141" s="223"/>
      <c r="J141" s="223"/>
      <c r="K141" s="223"/>
      <c r="L141" s="223"/>
      <c r="M141" s="223"/>
      <c r="N141" s="223"/>
      <c r="O141" s="226"/>
      <c r="P141" s="183"/>
    </row>
    <row r="142" spans="1:16" s="102" customFormat="1" ht="12.75">
      <c r="A142" s="106"/>
      <c r="B142" s="182"/>
      <c r="C142" s="223"/>
      <c r="D142" s="224"/>
      <c r="E142" s="224"/>
      <c r="F142" s="224"/>
      <c r="G142" s="223"/>
      <c r="H142" s="223"/>
      <c r="I142" s="223"/>
      <c r="J142" s="223"/>
      <c r="K142" s="223"/>
      <c r="L142" s="223"/>
      <c r="M142" s="223"/>
      <c r="N142" s="223"/>
      <c r="O142" s="226"/>
      <c r="P142" s="183"/>
    </row>
    <row r="143" spans="1:16" s="102" customFormat="1" ht="12.75">
      <c r="A143" s="106"/>
      <c r="B143" s="182"/>
      <c r="C143" s="223"/>
      <c r="D143" s="224"/>
      <c r="E143" s="224"/>
      <c r="F143" s="224"/>
      <c r="G143" s="223"/>
      <c r="H143" s="223"/>
      <c r="I143" s="223"/>
      <c r="J143" s="223"/>
      <c r="K143" s="223"/>
      <c r="L143" s="223"/>
      <c r="M143" s="223"/>
      <c r="N143" s="223"/>
      <c r="O143" s="226"/>
      <c r="P143" s="183"/>
    </row>
    <row r="144" spans="1:16" s="102" customFormat="1" ht="12.75">
      <c r="A144" s="106"/>
      <c r="B144" s="182"/>
      <c r="C144" s="223"/>
      <c r="D144" s="224"/>
      <c r="E144" s="224"/>
      <c r="F144" s="224"/>
      <c r="G144" s="223"/>
      <c r="H144" s="223"/>
      <c r="I144" s="223"/>
      <c r="J144" s="223"/>
      <c r="K144" s="223"/>
      <c r="L144" s="223"/>
      <c r="M144" s="223"/>
      <c r="N144" s="223"/>
      <c r="O144" s="226"/>
      <c r="P144" s="183"/>
    </row>
    <row r="145" spans="1:16" s="102" customFormat="1" ht="12.75">
      <c r="A145" s="106"/>
      <c r="B145" s="182"/>
      <c r="C145" s="223"/>
      <c r="D145" s="224"/>
      <c r="E145" s="224"/>
      <c r="F145" s="224"/>
      <c r="G145" s="223"/>
      <c r="H145" s="223"/>
      <c r="I145" s="223"/>
      <c r="J145" s="223"/>
      <c r="K145" s="223"/>
      <c r="L145" s="223"/>
      <c r="M145" s="223"/>
      <c r="N145" s="223"/>
      <c r="O145" s="226"/>
      <c r="P145" s="183"/>
    </row>
    <row r="146" spans="1:16" s="102" customFormat="1" ht="12.75">
      <c r="A146" s="106"/>
      <c r="B146" s="182"/>
      <c r="C146" s="223"/>
      <c r="D146" s="224"/>
      <c r="E146" s="224"/>
      <c r="F146" s="224"/>
      <c r="G146" s="223"/>
      <c r="H146" s="223"/>
      <c r="I146" s="223"/>
      <c r="J146" s="223"/>
      <c r="K146" s="223"/>
      <c r="L146" s="223"/>
      <c r="M146" s="223"/>
      <c r="N146" s="223"/>
      <c r="O146" s="226"/>
      <c r="P146" s="183"/>
    </row>
    <row r="147" spans="1:16" s="102" customFormat="1" ht="12.75">
      <c r="A147" s="106"/>
      <c r="B147" s="182"/>
      <c r="C147" s="223"/>
      <c r="D147" s="224"/>
      <c r="E147" s="224"/>
      <c r="F147" s="224"/>
      <c r="G147" s="223"/>
      <c r="H147" s="223"/>
      <c r="I147" s="223"/>
      <c r="J147" s="223"/>
      <c r="K147" s="223"/>
      <c r="L147" s="223"/>
      <c r="M147" s="223"/>
      <c r="N147" s="223"/>
      <c r="O147" s="226"/>
      <c r="P147" s="183"/>
    </row>
    <row r="148" spans="1:16" s="102" customFormat="1" ht="12.75">
      <c r="A148" s="106"/>
      <c r="B148" s="182"/>
      <c r="C148" s="223"/>
      <c r="D148" s="224"/>
      <c r="E148" s="224"/>
      <c r="F148" s="224"/>
      <c r="G148" s="223"/>
      <c r="H148" s="223"/>
      <c r="I148" s="223"/>
      <c r="J148" s="223"/>
      <c r="K148" s="223"/>
      <c r="L148" s="223"/>
      <c r="M148" s="223"/>
      <c r="N148" s="223"/>
      <c r="O148" s="226"/>
      <c r="P148" s="183"/>
    </row>
    <row r="149" spans="1:16" s="102" customFormat="1" ht="12.75">
      <c r="A149" s="106"/>
      <c r="B149" s="182"/>
      <c r="C149" s="223"/>
      <c r="D149" s="224"/>
      <c r="E149" s="224"/>
      <c r="F149" s="224"/>
      <c r="G149" s="223"/>
      <c r="H149" s="223"/>
      <c r="I149" s="223"/>
      <c r="J149" s="223"/>
      <c r="K149" s="223"/>
      <c r="L149" s="223"/>
      <c r="M149" s="223"/>
      <c r="N149" s="223"/>
      <c r="O149" s="226"/>
      <c r="P149" s="183"/>
    </row>
    <row r="150" spans="1:16" s="102" customFormat="1" ht="12.75">
      <c r="A150" s="106"/>
      <c r="B150" s="182"/>
      <c r="C150" s="223"/>
      <c r="D150" s="224"/>
      <c r="E150" s="224"/>
      <c r="F150" s="224"/>
      <c r="G150" s="223"/>
      <c r="H150" s="223"/>
      <c r="I150" s="223"/>
      <c r="J150" s="223"/>
      <c r="K150" s="223"/>
      <c r="L150" s="223"/>
      <c r="M150" s="223"/>
      <c r="N150" s="223"/>
      <c r="O150" s="226"/>
      <c r="P150" s="183"/>
    </row>
    <row r="151" spans="1:16" s="102" customFormat="1" ht="12.75">
      <c r="A151" s="106"/>
      <c r="B151" s="182"/>
      <c r="C151" s="223"/>
      <c r="D151" s="224"/>
      <c r="E151" s="224"/>
      <c r="F151" s="224"/>
      <c r="G151" s="223"/>
      <c r="H151" s="223"/>
      <c r="I151" s="223"/>
      <c r="J151" s="223"/>
      <c r="K151" s="223"/>
      <c r="L151" s="223"/>
      <c r="M151" s="223"/>
      <c r="N151" s="223"/>
      <c r="O151" s="226"/>
      <c r="P151" s="183"/>
    </row>
    <row r="152" spans="1:16" s="102" customFormat="1" ht="12.75">
      <c r="A152" s="106"/>
      <c r="B152" s="182"/>
      <c r="C152" s="223"/>
      <c r="D152" s="224"/>
      <c r="E152" s="224"/>
      <c r="F152" s="224"/>
      <c r="G152" s="223"/>
      <c r="H152" s="223"/>
      <c r="I152" s="223"/>
      <c r="J152" s="223"/>
      <c r="K152" s="223"/>
      <c r="L152" s="223"/>
      <c r="M152" s="223"/>
      <c r="N152" s="223"/>
      <c r="O152" s="226"/>
      <c r="P152" s="183"/>
    </row>
    <row r="153" spans="1:16" s="102" customFormat="1" ht="12.75">
      <c r="A153" s="106"/>
      <c r="B153" s="182"/>
      <c r="C153" s="223"/>
      <c r="D153" s="224"/>
      <c r="E153" s="224"/>
      <c r="F153" s="224"/>
      <c r="G153" s="223"/>
      <c r="H153" s="223"/>
      <c r="I153" s="223"/>
      <c r="J153" s="223"/>
      <c r="K153" s="223"/>
      <c r="L153" s="223"/>
      <c r="M153" s="223"/>
      <c r="N153" s="223"/>
      <c r="O153" s="226"/>
      <c r="P153" s="183"/>
    </row>
    <row r="154" spans="1:16" s="102" customFormat="1" ht="12.75">
      <c r="A154" s="106"/>
      <c r="B154" s="182"/>
      <c r="C154" s="223"/>
      <c r="D154" s="224"/>
      <c r="E154" s="224"/>
      <c r="F154" s="224"/>
      <c r="G154" s="223"/>
      <c r="H154" s="223"/>
      <c r="I154" s="223"/>
      <c r="J154" s="223"/>
      <c r="K154" s="223"/>
      <c r="L154" s="223"/>
      <c r="M154" s="223"/>
      <c r="N154" s="223"/>
      <c r="O154" s="226"/>
      <c r="P154" s="183"/>
    </row>
    <row r="155" spans="1:16" s="102" customFormat="1" ht="12.75">
      <c r="A155" s="106"/>
      <c r="B155" s="182"/>
      <c r="C155" s="223"/>
      <c r="D155" s="224"/>
      <c r="E155" s="224"/>
      <c r="F155" s="224"/>
      <c r="G155" s="223"/>
      <c r="H155" s="223"/>
      <c r="I155" s="223"/>
      <c r="J155" s="223"/>
      <c r="K155" s="223"/>
      <c r="L155" s="223"/>
      <c r="M155" s="223"/>
      <c r="N155" s="223"/>
      <c r="O155" s="226"/>
      <c r="P155" s="183"/>
    </row>
    <row r="156" spans="1:16" s="102" customFormat="1" ht="12.75">
      <c r="A156" s="106"/>
      <c r="B156" s="182"/>
      <c r="C156" s="223"/>
      <c r="D156" s="224"/>
      <c r="E156" s="224"/>
      <c r="F156" s="224"/>
      <c r="G156" s="223"/>
      <c r="H156" s="223"/>
      <c r="I156" s="223"/>
      <c r="J156" s="223"/>
      <c r="K156" s="223"/>
      <c r="L156" s="223"/>
      <c r="M156" s="223"/>
      <c r="N156" s="223"/>
      <c r="O156" s="226"/>
      <c r="P156" s="183"/>
    </row>
    <row r="157" spans="1:16" s="102" customFormat="1" ht="12.75">
      <c r="A157" s="106"/>
      <c r="B157" s="182"/>
      <c r="C157" s="223"/>
      <c r="D157" s="224"/>
      <c r="E157" s="224"/>
      <c r="F157" s="224"/>
      <c r="G157" s="223"/>
      <c r="H157" s="223"/>
      <c r="I157" s="223"/>
      <c r="J157" s="223"/>
      <c r="K157" s="223"/>
      <c r="L157" s="223"/>
      <c r="M157" s="223"/>
      <c r="N157" s="223"/>
      <c r="O157" s="226"/>
      <c r="P157" s="183"/>
    </row>
    <row r="158" spans="1:16" s="102" customFormat="1" ht="12.75">
      <c r="A158" s="106"/>
      <c r="B158" s="182"/>
      <c r="C158" s="223"/>
      <c r="D158" s="224"/>
      <c r="E158" s="224"/>
      <c r="F158" s="224"/>
      <c r="G158" s="223"/>
      <c r="H158" s="223"/>
      <c r="I158" s="223"/>
      <c r="J158" s="223"/>
      <c r="K158" s="223"/>
      <c r="L158" s="223"/>
      <c r="M158" s="223"/>
      <c r="N158" s="223"/>
      <c r="O158" s="226"/>
      <c r="P158" s="183"/>
    </row>
    <row r="159" spans="1:16" s="102" customFormat="1" ht="12.75">
      <c r="A159" s="106"/>
      <c r="B159" s="182"/>
      <c r="C159" s="223"/>
      <c r="D159" s="224"/>
      <c r="E159" s="224"/>
      <c r="F159" s="224"/>
      <c r="G159" s="223"/>
      <c r="H159" s="223"/>
      <c r="I159" s="223"/>
      <c r="J159" s="223"/>
      <c r="K159" s="223"/>
      <c r="L159" s="223"/>
      <c r="M159" s="223"/>
      <c r="N159" s="223"/>
      <c r="O159" s="226"/>
      <c r="P159" s="183"/>
    </row>
    <row r="160" spans="1:16" s="102" customFormat="1" ht="12.75">
      <c r="A160" s="106"/>
      <c r="C160" s="224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6"/>
      <c r="P160" s="183"/>
    </row>
    <row r="161" spans="1:16" s="102" customFormat="1" ht="12.75">
      <c r="A161" s="106"/>
      <c r="C161" s="224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6"/>
      <c r="P161" s="183"/>
    </row>
    <row r="162" spans="1:16" s="102" customFormat="1" ht="12.75">
      <c r="A162" s="106"/>
      <c r="C162" s="224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6"/>
      <c r="P162" s="183"/>
    </row>
    <row r="163" spans="1:16" s="102" customFormat="1" ht="12.75">
      <c r="A163" s="106"/>
      <c r="C163" s="224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6"/>
      <c r="P163" s="183"/>
    </row>
    <row r="164" spans="1:16" s="102" customFormat="1" ht="12.75">
      <c r="A164" s="106"/>
      <c r="C164" s="224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6"/>
      <c r="P164" s="183"/>
    </row>
    <row r="165" spans="1:16" s="102" customFormat="1" ht="12.75">
      <c r="A165" s="106"/>
      <c r="C165" s="224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6"/>
      <c r="P165" s="183"/>
    </row>
    <row r="166" spans="1:16" s="102" customFormat="1" ht="12.75">
      <c r="A166" s="106"/>
      <c r="C166" s="224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6"/>
      <c r="P166" s="183"/>
    </row>
    <row r="167" spans="1:16" s="102" customFormat="1" ht="12.75">
      <c r="A167" s="106"/>
      <c r="C167" s="224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6"/>
      <c r="P167" s="183"/>
    </row>
    <row r="168" spans="1:16" s="102" customFormat="1" ht="12.75">
      <c r="A168" s="106"/>
      <c r="C168" s="101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P168" s="183"/>
    </row>
    <row r="169" spans="1:16" s="102" customFormat="1" ht="12.75">
      <c r="A169" s="106"/>
      <c r="C169" s="101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P169" s="183"/>
    </row>
    <row r="170" spans="1:16" s="102" customFormat="1" ht="12.75">
      <c r="A170" s="106"/>
      <c r="C170" s="101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P170" s="183"/>
    </row>
    <row r="171" spans="1:16" s="102" customFormat="1" ht="12.75">
      <c r="A171" s="106"/>
      <c r="C171" s="101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P171" s="183"/>
    </row>
    <row r="172" spans="1:16" s="102" customFormat="1" ht="12.75">
      <c r="A172" s="106"/>
      <c r="C172" s="101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P172" s="183"/>
    </row>
    <row r="173" spans="1:16" s="102" customFormat="1" ht="12.75">
      <c r="A173" s="106"/>
      <c r="C173" s="101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P173" s="183"/>
    </row>
    <row r="174" spans="1:16" s="102" customFormat="1" ht="12.75">
      <c r="A174" s="106"/>
      <c r="C174" s="101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P174" s="183"/>
    </row>
    <row r="175" spans="1:16" s="102" customFormat="1" ht="12.75">
      <c r="A175" s="106"/>
      <c r="C175" s="101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P175" s="183"/>
    </row>
    <row r="176" spans="1:16" s="102" customFormat="1" ht="12.75">
      <c r="A176" s="106"/>
      <c r="C176" s="101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P176" s="183"/>
    </row>
    <row r="177" spans="12:14" ht="12.75">
      <c r="L177" s="101"/>
      <c r="M177" s="101"/>
      <c r="N177" s="101"/>
    </row>
  </sheetData>
  <sheetProtection/>
  <mergeCells count="1">
    <mergeCell ref="C1:N1"/>
  </mergeCells>
  <printOptions gridLines="1"/>
  <pageMargins left="0.46" right="0.27" top="0.66" bottom="0.75" header="0.31" footer="0.31"/>
  <pageSetup fitToHeight="1" fitToWidth="1" horizontalDpi="600" verticalDpi="600" orientation="landscape" scale="68" r:id="rId1"/>
  <headerFooter alignWithMargins="0">
    <oddHeader>&amp;CPuget Sound Energy
Colstrip Production Depreciation Expense
Test Year Ending March 31,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S174"/>
  <sheetViews>
    <sheetView zoomScale="85" zoomScaleNormal="85" zoomScalePageLayoutView="0" workbookViewId="0" topLeftCell="A1">
      <pane xSplit="2" ySplit="1" topLeftCell="C2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57" sqref="O57"/>
    </sheetView>
  </sheetViews>
  <sheetFormatPr defaultColWidth="12.7109375" defaultRowHeight="12.75"/>
  <cols>
    <col min="1" max="1" width="5.57421875" style="108" customWidth="1"/>
    <col min="2" max="2" width="35.57421875" style="109" customWidth="1"/>
    <col min="3" max="3" width="14.421875" style="101" customWidth="1"/>
    <col min="4" max="13" width="14.421875" style="112" customWidth="1"/>
    <col min="14" max="14" width="14.421875" style="101" customWidth="1"/>
    <col min="15" max="16384" width="12.7109375" style="109" customWidth="1"/>
  </cols>
  <sheetData>
    <row r="1" spans="1:15" s="85" customFormat="1" ht="43.5" customHeight="1">
      <c r="A1" s="79" t="s">
        <v>14</v>
      </c>
      <c r="B1" s="80" t="s">
        <v>43</v>
      </c>
      <c r="C1" s="81" t="s">
        <v>177</v>
      </c>
      <c r="D1" s="81" t="s">
        <v>178</v>
      </c>
      <c r="E1" s="81" t="s">
        <v>179</v>
      </c>
      <c r="F1" s="81" t="s">
        <v>180</v>
      </c>
      <c r="G1" s="81" t="s">
        <v>181</v>
      </c>
      <c r="H1" s="81" t="s">
        <v>182</v>
      </c>
      <c r="I1" s="81" t="s">
        <v>183</v>
      </c>
      <c r="J1" s="81" t="s">
        <v>184</v>
      </c>
      <c r="K1" s="81" t="s">
        <v>185</v>
      </c>
      <c r="L1" s="81" t="s">
        <v>186</v>
      </c>
      <c r="M1" s="81" t="s">
        <v>187</v>
      </c>
      <c r="N1" s="81" t="s">
        <v>188</v>
      </c>
      <c r="O1" s="81" t="s">
        <v>157</v>
      </c>
    </row>
    <row r="2" spans="1:15" s="91" customFormat="1" ht="12.75">
      <c r="A2" s="86"/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96" customFormat="1" ht="12.75">
      <c r="A3" s="92"/>
      <c r="B3" s="93" t="s">
        <v>108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6" s="167" customFormat="1" ht="12.75">
      <c r="A4" s="162" t="s">
        <v>20</v>
      </c>
      <c r="B4" s="163" t="s">
        <v>21</v>
      </c>
      <c r="C4" s="164">
        <v>19079.69</v>
      </c>
      <c r="D4" s="164">
        <v>19079.69</v>
      </c>
      <c r="E4" s="164">
        <v>19079.69</v>
      </c>
      <c r="F4" s="164">
        <v>19260.75</v>
      </c>
      <c r="G4" s="164">
        <v>19317.78</v>
      </c>
      <c r="H4" s="164">
        <v>19540.09</v>
      </c>
      <c r="I4" s="164">
        <v>19540.09</v>
      </c>
      <c r="J4" s="164">
        <v>19560.48</v>
      </c>
      <c r="K4" s="164">
        <v>19595.17</v>
      </c>
      <c r="L4" s="164">
        <v>19658.48</v>
      </c>
      <c r="M4" s="165">
        <v>11289.03</v>
      </c>
      <c r="N4" s="165">
        <v>11187.64</v>
      </c>
      <c r="O4" s="164">
        <f>SUM(C4:N4)</f>
        <v>216188.58000000002</v>
      </c>
      <c r="P4" s="166" t="s">
        <v>170</v>
      </c>
    </row>
    <row r="5" spans="1:16" s="167" customFormat="1" ht="12.75">
      <c r="A5" s="162" t="s">
        <v>22</v>
      </c>
      <c r="B5" s="163" t="s">
        <v>23</v>
      </c>
      <c r="C5" s="164">
        <v>159081.38</v>
      </c>
      <c r="D5" s="164">
        <v>158045.6</v>
      </c>
      <c r="E5" s="164">
        <v>161422.87</v>
      </c>
      <c r="F5" s="164">
        <v>149953.77</v>
      </c>
      <c r="G5" s="164">
        <v>153257.08</v>
      </c>
      <c r="H5" s="164">
        <v>156721.72</v>
      </c>
      <c r="I5" s="164">
        <v>170665.18</v>
      </c>
      <c r="J5" s="164">
        <v>153820.44</v>
      </c>
      <c r="K5" s="164">
        <v>160926.18</v>
      </c>
      <c r="L5" s="164">
        <v>159715.1</v>
      </c>
      <c r="M5" s="165">
        <v>87913.48</v>
      </c>
      <c r="N5" s="165">
        <v>79373.97</v>
      </c>
      <c r="O5" s="164">
        <f>SUM(C5:N5)</f>
        <v>1750896.7699999998</v>
      </c>
      <c r="P5" s="166" t="s">
        <v>171</v>
      </c>
    </row>
    <row r="6" spans="1:16" s="96" customFormat="1" ht="12.75">
      <c r="A6" s="92" t="s">
        <v>24</v>
      </c>
      <c r="B6" s="93" t="s">
        <v>25</v>
      </c>
      <c r="C6" s="167">
        <v>61677.17</v>
      </c>
      <c r="D6" s="167">
        <v>61677.17</v>
      </c>
      <c r="E6" s="167">
        <v>61677.17</v>
      </c>
      <c r="F6" s="167">
        <v>63828.21</v>
      </c>
      <c r="G6" s="167">
        <v>63950.3</v>
      </c>
      <c r="H6" s="167">
        <v>58320.71</v>
      </c>
      <c r="I6" s="167">
        <v>58320.71</v>
      </c>
      <c r="J6" s="167">
        <v>60193.35</v>
      </c>
      <c r="K6" s="169">
        <v>60463.41</v>
      </c>
      <c r="L6" s="167">
        <v>61616.73</v>
      </c>
      <c r="M6" s="167">
        <v>44199.23</v>
      </c>
      <c r="N6" s="167">
        <v>45000.89</v>
      </c>
      <c r="O6" s="94">
        <f>SUM(C6:N6)</f>
        <v>700925.05</v>
      </c>
      <c r="P6" s="157" t="s">
        <v>172</v>
      </c>
    </row>
    <row r="7" spans="1:15" s="96" customFormat="1" ht="12.75">
      <c r="A7" s="92" t="s">
        <v>26</v>
      </c>
      <c r="B7" s="93" t="s">
        <v>27</v>
      </c>
      <c r="C7" s="167">
        <v>16215.77</v>
      </c>
      <c r="D7" s="167">
        <v>16215.77</v>
      </c>
      <c r="E7" s="167">
        <v>16215.77</v>
      </c>
      <c r="F7" s="167">
        <v>16236.28</v>
      </c>
      <c r="G7" s="167">
        <v>16266.51</v>
      </c>
      <c r="H7" s="167">
        <v>16309.82</v>
      </c>
      <c r="I7" s="167">
        <v>16309.82</v>
      </c>
      <c r="J7" s="167">
        <v>16320.36</v>
      </c>
      <c r="K7" s="169">
        <v>16320.97</v>
      </c>
      <c r="L7" s="169">
        <v>16320.97</v>
      </c>
      <c r="M7" s="167">
        <v>5600.93</v>
      </c>
      <c r="N7" s="167">
        <v>5600.93</v>
      </c>
      <c r="O7" s="94">
        <f>SUM(C7:N7)</f>
        <v>173933.89999999997</v>
      </c>
    </row>
    <row r="8" spans="1:15" s="96" customFormat="1" ht="12.75">
      <c r="A8" s="92" t="s">
        <v>28</v>
      </c>
      <c r="B8" s="93" t="s">
        <v>29</v>
      </c>
      <c r="C8" s="170">
        <v>2592.37</v>
      </c>
      <c r="D8" s="170">
        <v>2592.37</v>
      </c>
      <c r="E8" s="170">
        <v>2592.37</v>
      </c>
      <c r="F8" s="167">
        <v>2647.02</v>
      </c>
      <c r="G8" s="167">
        <v>2700</v>
      </c>
      <c r="H8" s="167">
        <v>2785.93</v>
      </c>
      <c r="I8" s="167">
        <v>2785.93</v>
      </c>
      <c r="J8" s="167">
        <v>2955.92</v>
      </c>
      <c r="K8" s="169">
        <v>2976.59</v>
      </c>
      <c r="L8" s="167">
        <v>2970.08</v>
      </c>
      <c r="M8" s="167">
        <v>1772.84</v>
      </c>
      <c r="N8" s="167">
        <v>1708.49</v>
      </c>
      <c r="O8" s="94">
        <f>SUM(C8:N8)</f>
        <v>31079.909999999996</v>
      </c>
    </row>
    <row r="9" spans="1:15" s="96" customFormat="1" ht="12.75">
      <c r="A9" s="92"/>
      <c r="B9" s="97" t="s">
        <v>109</v>
      </c>
      <c r="C9" s="98">
        <f aca="true" t="shared" si="0" ref="C9:O9">SUM(C4:C8)</f>
        <v>258646.37999999998</v>
      </c>
      <c r="D9" s="98">
        <f t="shared" si="0"/>
        <v>257610.6</v>
      </c>
      <c r="E9" s="98">
        <f t="shared" si="0"/>
        <v>260987.86999999997</v>
      </c>
      <c r="F9" s="98">
        <f t="shared" si="0"/>
        <v>251926.02999999997</v>
      </c>
      <c r="G9" s="98">
        <f t="shared" si="0"/>
        <v>255491.66999999998</v>
      </c>
      <c r="H9" s="98">
        <f t="shared" si="0"/>
        <v>253678.27</v>
      </c>
      <c r="I9" s="98">
        <f t="shared" si="0"/>
        <v>267621.73</v>
      </c>
      <c r="J9" s="98">
        <f t="shared" si="0"/>
        <v>252850.55000000002</v>
      </c>
      <c r="K9" s="98">
        <f t="shared" si="0"/>
        <v>260282.31999999998</v>
      </c>
      <c r="L9" s="98">
        <f t="shared" si="0"/>
        <v>260281.36000000002</v>
      </c>
      <c r="M9" s="98">
        <f t="shared" si="0"/>
        <v>150775.50999999998</v>
      </c>
      <c r="N9" s="98">
        <f t="shared" si="0"/>
        <v>142871.91999999998</v>
      </c>
      <c r="O9" s="98">
        <f t="shared" si="0"/>
        <v>2873024.21</v>
      </c>
    </row>
    <row r="10" spans="1:18" s="96" customFormat="1" ht="12.75">
      <c r="A10" s="92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R10" s="168"/>
    </row>
    <row r="11" spans="1:18" s="96" customFormat="1" ht="12.75">
      <c r="A11" s="92"/>
      <c r="B11" s="93" t="s">
        <v>110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R11" s="168"/>
    </row>
    <row r="12" spans="1:18" s="96" customFormat="1" ht="12.75">
      <c r="A12" s="92" t="s">
        <v>20</v>
      </c>
      <c r="B12" s="93" t="s">
        <v>21</v>
      </c>
      <c r="C12" s="171">
        <v>15155.3</v>
      </c>
      <c r="D12" s="171">
        <v>15155.3</v>
      </c>
      <c r="E12" s="171">
        <v>15155.3</v>
      </c>
      <c r="F12" s="171">
        <v>15338.15</v>
      </c>
      <c r="G12" s="171">
        <v>15395.74</v>
      </c>
      <c r="H12" s="171">
        <v>15620.26</v>
      </c>
      <c r="I12" s="171">
        <v>15620.26</v>
      </c>
      <c r="J12" s="171">
        <v>15640.85</v>
      </c>
      <c r="K12" s="171">
        <v>15675.88</v>
      </c>
      <c r="L12" s="171">
        <v>15739.82</v>
      </c>
      <c r="M12" s="171">
        <v>6789.73</v>
      </c>
      <c r="N12" s="171">
        <v>6712.82</v>
      </c>
      <c r="O12" s="94">
        <f>SUM(C12:N12)</f>
        <v>167999.41</v>
      </c>
      <c r="R12" s="168"/>
    </row>
    <row r="13" spans="1:15" s="96" customFormat="1" ht="12.75">
      <c r="A13" s="92" t="s">
        <v>22</v>
      </c>
      <c r="B13" s="93" t="s">
        <v>23</v>
      </c>
      <c r="C13" s="171">
        <v>126609.57</v>
      </c>
      <c r="D13" s="171">
        <v>126609.57</v>
      </c>
      <c r="E13" s="171">
        <v>126609.57</v>
      </c>
      <c r="F13" s="171">
        <v>129949.03</v>
      </c>
      <c r="G13" s="171">
        <v>130906.71</v>
      </c>
      <c r="H13" s="171">
        <v>140990.31</v>
      </c>
      <c r="I13" s="171">
        <v>140990.31</v>
      </c>
      <c r="J13" s="171">
        <v>144855.85</v>
      </c>
      <c r="K13" s="171">
        <v>148224.28</v>
      </c>
      <c r="L13" s="171">
        <v>150236.51</v>
      </c>
      <c r="M13" s="167">
        <v>87679.01</v>
      </c>
      <c r="N13" s="167">
        <v>90093.37</v>
      </c>
      <c r="O13" s="94">
        <f>SUM(C13:N13)</f>
        <v>1543754.0900000003</v>
      </c>
    </row>
    <row r="14" spans="1:15" s="96" customFormat="1" ht="12.75">
      <c r="A14" s="92" t="s">
        <v>24</v>
      </c>
      <c r="B14" s="93" t="s">
        <v>25</v>
      </c>
      <c r="C14" s="171">
        <v>56032.88</v>
      </c>
      <c r="D14" s="171">
        <v>56032.88</v>
      </c>
      <c r="E14" s="171">
        <v>56032.88</v>
      </c>
      <c r="F14" s="167">
        <v>61784.89</v>
      </c>
      <c r="G14" s="167">
        <v>61977.91</v>
      </c>
      <c r="H14" s="171">
        <v>61041.4</v>
      </c>
      <c r="I14" s="171">
        <v>61041.4</v>
      </c>
      <c r="J14" s="167">
        <v>71462.02</v>
      </c>
      <c r="K14" s="169">
        <v>66099.28</v>
      </c>
      <c r="L14" s="167">
        <v>70071.84</v>
      </c>
      <c r="M14" s="167">
        <v>49222.24</v>
      </c>
      <c r="N14" s="167">
        <v>56236.15</v>
      </c>
      <c r="O14" s="94">
        <f>SUM(C14:N14)</f>
        <v>727035.77</v>
      </c>
    </row>
    <row r="15" spans="1:18" s="96" customFormat="1" ht="12.75">
      <c r="A15" s="92" t="s">
        <v>26</v>
      </c>
      <c r="B15" s="93" t="s">
        <v>27</v>
      </c>
      <c r="C15" s="171">
        <v>11405.46</v>
      </c>
      <c r="D15" s="171">
        <v>11405.46</v>
      </c>
      <c r="E15" s="171">
        <v>11405.46</v>
      </c>
      <c r="F15" s="167">
        <v>11425.78</v>
      </c>
      <c r="G15" s="167">
        <v>11455.79</v>
      </c>
      <c r="H15" s="171">
        <v>11498.78</v>
      </c>
      <c r="I15" s="171">
        <v>11498.78</v>
      </c>
      <c r="J15" s="167">
        <v>11509.25</v>
      </c>
      <c r="K15" s="169">
        <v>11509.84</v>
      </c>
      <c r="L15" s="169">
        <v>11509.84</v>
      </c>
      <c r="M15" s="167">
        <v>5819.11</v>
      </c>
      <c r="N15" s="167">
        <v>5782.39</v>
      </c>
      <c r="O15" s="94">
        <f>SUM(C15:N15)</f>
        <v>126225.93999999999</v>
      </c>
      <c r="Q15" s="94"/>
      <c r="R15" s="168"/>
    </row>
    <row r="16" spans="1:18" s="96" customFormat="1" ht="12.75">
      <c r="A16" s="92" t="s">
        <v>28</v>
      </c>
      <c r="B16" s="93" t="s">
        <v>29</v>
      </c>
      <c r="C16" s="171">
        <v>2492.75</v>
      </c>
      <c r="D16" s="171">
        <v>2492.75</v>
      </c>
      <c r="E16" s="171">
        <v>2492.75</v>
      </c>
      <c r="F16" s="167">
        <v>2543.73</v>
      </c>
      <c r="G16" s="167">
        <v>2593.5</v>
      </c>
      <c r="H16" s="171">
        <v>2673.3</v>
      </c>
      <c r="I16" s="171">
        <v>2673.3</v>
      </c>
      <c r="J16" s="167">
        <v>2831.87</v>
      </c>
      <c r="K16" s="169">
        <v>2851.15</v>
      </c>
      <c r="L16" s="167">
        <v>2845.08</v>
      </c>
      <c r="M16" s="167">
        <v>1875.7</v>
      </c>
      <c r="N16" s="167">
        <v>1872.48</v>
      </c>
      <c r="O16" s="94">
        <f>SUM(C16:N16)</f>
        <v>30238.36</v>
      </c>
      <c r="Q16" s="94"/>
      <c r="R16" s="168"/>
    </row>
    <row r="17" spans="1:15" s="96" customFormat="1" ht="12.75">
      <c r="A17" s="92"/>
      <c r="B17" s="97" t="s">
        <v>111</v>
      </c>
      <c r="C17" s="98">
        <f aca="true" t="shared" si="1" ref="C17:O17">SUM(C12:C16)</f>
        <v>211695.96</v>
      </c>
      <c r="D17" s="98">
        <f t="shared" si="1"/>
        <v>211695.96</v>
      </c>
      <c r="E17" s="98">
        <f t="shared" si="1"/>
        <v>211695.96</v>
      </c>
      <c r="F17" s="98">
        <f>SUM(F12:F16)</f>
        <v>221041.58000000002</v>
      </c>
      <c r="G17" s="98">
        <f>SUM(G12:G16)</f>
        <v>222329.65000000002</v>
      </c>
      <c r="H17" s="98">
        <f t="shared" si="1"/>
        <v>231824.05</v>
      </c>
      <c r="I17" s="98">
        <f t="shared" si="1"/>
        <v>231824.05</v>
      </c>
      <c r="J17" s="98">
        <f>SUM(J12:J16)</f>
        <v>246299.84000000003</v>
      </c>
      <c r="K17" s="98">
        <f>SUM(K12:K16)</f>
        <v>244360.43</v>
      </c>
      <c r="L17" s="98">
        <f>SUM(L12:L16)</f>
        <v>250403.09</v>
      </c>
      <c r="M17" s="98">
        <f>SUM(M12:M16)</f>
        <v>151385.78999999998</v>
      </c>
      <c r="N17" s="98">
        <f>SUM(N12:N16)</f>
        <v>160697.21000000002</v>
      </c>
      <c r="O17" s="98">
        <f t="shared" si="1"/>
        <v>2595253.5700000003</v>
      </c>
    </row>
    <row r="18" spans="1:15" s="102" customFormat="1" ht="12.75">
      <c r="A18" s="99"/>
      <c r="B18" s="141"/>
      <c r="C18" s="100"/>
      <c r="D18" s="101"/>
      <c r="E18" s="101"/>
      <c r="F18" s="101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7" s="96" customFormat="1" ht="12.75">
      <c r="A19" s="92"/>
      <c r="B19" s="93" t="s">
        <v>112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Q19" s="94"/>
    </row>
    <row r="20" spans="1:17" s="96" customFormat="1" ht="12.75">
      <c r="A20" s="92" t="s">
        <v>20</v>
      </c>
      <c r="B20" s="93" t="s">
        <v>21</v>
      </c>
      <c r="C20" s="171">
        <v>82552.4</v>
      </c>
      <c r="D20" s="171">
        <v>82552.4</v>
      </c>
      <c r="E20" s="171">
        <v>82552.4</v>
      </c>
      <c r="F20" s="171">
        <v>82552.4</v>
      </c>
      <c r="G20" s="171">
        <v>82552.4</v>
      </c>
      <c r="H20" s="171">
        <v>82552.4</v>
      </c>
      <c r="I20" s="171">
        <v>82552.4</v>
      </c>
      <c r="J20" s="171">
        <v>82552.4</v>
      </c>
      <c r="K20" s="171">
        <v>82552.4</v>
      </c>
      <c r="L20" s="171">
        <v>82552.4</v>
      </c>
      <c r="M20" s="164">
        <v>32133</v>
      </c>
      <c r="N20" s="164">
        <v>31697</v>
      </c>
      <c r="O20" s="94">
        <f>SUM(C20:N20)</f>
        <v>889354.0000000001</v>
      </c>
      <c r="Q20" s="94"/>
    </row>
    <row r="21" spans="1:15" s="96" customFormat="1" ht="12.75">
      <c r="A21" s="92" t="s">
        <v>22</v>
      </c>
      <c r="B21" s="93" t="s">
        <v>23</v>
      </c>
      <c r="C21" s="171">
        <v>16488.78</v>
      </c>
      <c r="D21" s="171">
        <v>16488.78</v>
      </c>
      <c r="E21" s="171">
        <v>16488.78</v>
      </c>
      <c r="F21" s="171">
        <v>16488.78</v>
      </c>
      <c r="G21" s="171">
        <v>16488.78</v>
      </c>
      <c r="H21" s="171">
        <v>16488.78</v>
      </c>
      <c r="I21" s="171">
        <v>16488.78</v>
      </c>
      <c r="J21" s="171">
        <v>16488.78</v>
      </c>
      <c r="K21" s="171">
        <v>16488.78</v>
      </c>
      <c r="L21" s="171">
        <v>16488.78</v>
      </c>
      <c r="M21" s="171">
        <v>6585.14</v>
      </c>
      <c r="N21" s="171">
        <v>6585.14</v>
      </c>
      <c r="O21" s="94">
        <f>SUM(C21:N21)</f>
        <v>178058.08000000002</v>
      </c>
    </row>
    <row r="22" spans="1:18" s="96" customFormat="1" ht="12.75">
      <c r="A22" s="92" t="s">
        <v>24</v>
      </c>
      <c r="B22" s="93" t="s">
        <v>25</v>
      </c>
      <c r="C22" s="171">
        <v>10602.57</v>
      </c>
      <c r="D22" s="171">
        <v>10602.57</v>
      </c>
      <c r="E22" s="171">
        <v>10602.57</v>
      </c>
      <c r="F22" s="171">
        <v>10602.57</v>
      </c>
      <c r="G22" s="171">
        <v>10602.57</v>
      </c>
      <c r="H22" s="171">
        <v>10602.57</v>
      </c>
      <c r="I22" s="171">
        <v>10602.57</v>
      </c>
      <c r="J22" s="171">
        <v>10602.57</v>
      </c>
      <c r="K22" s="171">
        <v>10602.57</v>
      </c>
      <c r="L22" s="171">
        <v>10602.57</v>
      </c>
      <c r="M22" s="171">
        <v>3972.24</v>
      </c>
      <c r="N22" s="171">
        <v>3972.24</v>
      </c>
      <c r="O22" s="94">
        <f>SUM(C22:N22)</f>
        <v>113970.18000000002</v>
      </c>
      <c r="R22" s="168"/>
    </row>
    <row r="23" spans="1:15" s="96" customFormat="1" ht="12.75">
      <c r="A23" s="92" t="s">
        <v>26</v>
      </c>
      <c r="B23" s="93" t="s">
        <v>27</v>
      </c>
      <c r="C23" s="171">
        <v>6077</v>
      </c>
      <c r="D23" s="171">
        <v>6077</v>
      </c>
      <c r="E23" s="171">
        <v>6077</v>
      </c>
      <c r="F23" s="171">
        <v>6077</v>
      </c>
      <c r="G23" s="171">
        <v>6077</v>
      </c>
      <c r="H23" s="171">
        <v>6077</v>
      </c>
      <c r="I23" s="171">
        <v>6077</v>
      </c>
      <c r="J23" s="171">
        <v>6077</v>
      </c>
      <c r="K23" s="171">
        <v>6077</v>
      </c>
      <c r="L23" s="171">
        <v>6077</v>
      </c>
      <c r="M23" s="171">
        <v>2256.61</v>
      </c>
      <c r="N23" s="171">
        <v>2256.61</v>
      </c>
      <c r="O23" s="94">
        <f>SUM(C23:N23)</f>
        <v>65283.22</v>
      </c>
    </row>
    <row r="24" spans="1:15" s="96" customFormat="1" ht="12.75">
      <c r="A24" s="92" t="s">
        <v>28</v>
      </c>
      <c r="B24" s="93" t="s">
        <v>29</v>
      </c>
      <c r="C24" s="171">
        <v>19968.63</v>
      </c>
      <c r="D24" s="171">
        <v>19968.63</v>
      </c>
      <c r="E24" s="171">
        <v>19968.63</v>
      </c>
      <c r="F24" s="171">
        <v>19968.63</v>
      </c>
      <c r="G24" s="171">
        <v>19968.63</v>
      </c>
      <c r="H24" s="171">
        <v>19968.63</v>
      </c>
      <c r="I24" s="171">
        <v>19968.63</v>
      </c>
      <c r="J24" s="171">
        <v>19968.63</v>
      </c>
      <c r="K24" s="171">
        <v>19968.63</v>
      </c>
      <c r="L24" s="171">
        <v>19968.63</v>
      </c>
      <c r="M24" s="171">
        <v>7318.35</v>
      </c>
      <c r="N24" s="171">
        <v>7318.35</v>
      </c>
      <c r="O24" s="94">
        <f>SUM(C24:N24)</f>
        <v>214323.00000000003</v>
      </c>
    </row>
    <row r="25" spans="1:15" s="96" customFormat="1" ht="12.75">
      <c r="A25" s="92"/>
      <c r="B25" s="97" t="s">
        <v>113</v>
      </c>
      <c r="C25" s="98">
        <f aca="true" t="shared" si="2" ref="C25:O25">SUM(C20:C24)</f>
        <v>135689.38</v>
      </c>
      <c r="D25" s="98">
        <f t="shared" si="2"/>
        <v>135689.38</v>
      </c>
      <c r="E25" s="98">
        <f t="shared" si="2"/>
        <v>135689.38</v>
      </c>
      <c r="F25" s="98">
        <f t="shared" si="2"/>
        <v>135689.38</v>
      </c>
      <c r="G25" s="98">
        <f t="shared" si="2"/>
        <v>135689.38</v>
      </c>
      <c r="H25" s="98">
        <f t="shared" si="2"/>
        <v>135689.38</v>
      </c>
      <c r="I25" s="98">
        <f t="shared" si="2"/>
        <v>135689.38</v>
      </c>
      <c r="J25" s="98">
        <f t="shared" si="2"/>
        <v>135689.38</v>
      </c>
      <c r="K25" s="98">
        <f t="shared" si="2"/>
        <v>135689.38</v>
      </c>
      <c r="L25" s="98">
        <f t="shared" si="2"/>
        <v>135689.38</v>
      </c>
      <c r="M25" s="98">
        <f t="shared" si="2"/>
        <v>52265.34</v>
      </c>
      <c r="N25" s="98">
        <f t="shared" si="2"/>
        <v>51829.34</v>
      </c>
      <c r="O25" s="98">
        <f t="shared" si="2"/>
        <v>1460988.48</v>
      </c>
    </row>
    <row r="26" spans="1:19" s="102" customFormat="1" ht="12.75">
      <c r="A26" s="99"/>
      <c r="B26" s="141"/>
      <c r="C26" s="100"/>
      <c r="D26" s="101"/>
      <c r="E26" s="101"/>
      <c r="F26" s="101"/>
      <c r="G26" s="100"/>
      <c r="H26" s="100"/>
      <c r="I26" s="100"/>
      <c r="J26" s="100"/>
      <c r="K26" s="100"/>
      <c r="L26" s="100"/>
      <c r="M26" s="100"/>
      <c r="N26" s="100"/>
      <c r="O26" s="100"/>
      <c r="S26" s="161"/>
    </row>
    <row r="27" spans="1:19" s="96" customFormat="1" ht="12.75">
      <c r="A27" s="92"/>
      <c r="B27" s="93" t="s">
        <v>114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S27" s="161"/>
    </row>
    <row r="28" spans="1:19" s="96" customFormat="1" ht="12.75">
      <c r="A28" s="92" t="s">
        <v>20</v>
      </c>
      <c r="B28" s="93" t="s">
        <v>21</v>
      </c>
      <c r="C28" s="167">
        <v>59328.75</v>
      </c>
      <c r="D28" s="167">
        <v>59328.75</v>
      </c>
      <c r="E28" s="167">
        <v>59328.75</v>
      </c>
      <c r="F28" s="167">
        <v>59340.33</v>
      </c>
      <c r="G28" s="167">
        <v>59348.71</v>
      </c>
      <c r="H28" s="167">
        <v>59417.83</v>
      </c>
      <c r="I28" s="167">
        <v>59417.83</v>
      </c>
      <c r="J28" s="169">
        <v>59424.77</v>
      </c>
      <c r="K28" s="167">
        <v>59438.54</v>
      </c>
      <c r="L28" s="167">
        <v>59438.54</v>
      </c>
      <c r="M28" s="167">
        <v>32266.64</v>
      </c>
      <c r="N28" s="167">
        <v>32285.84</v>
      </c>
      <c r="O28" s="94">
        <f>SUM(C28:N28)</f>
        <v>658365.2800000001</v>
      </c>
      <c r="S28" s="161"/>
    </row>
    <row r="29" spans="1:19" s="96" customFormat="1" ht="12.75">
      <c r="A29" s="92" t="s">
        <v>22</v>
      </c>
      <c r="B29" s="93" t="s">
        <v>23</v>
      </c>
      <c r="C29" s="167">
        <v>277342.94</v>
      </c>
      <c r="D29" s="167">
        <v>277386.5</v>
      </c>
      <c r="E29" s="167">
        <v>277725.83</v>
      </c>
      <c r="F29" s="167">
        <v>277061.93</v>
      </c>
      <c r="G29" s="167">
        <v>277837.34</v>
      </c>
      <c r="H29" s="167">
        <v>277593.13</v>
      </c>
      <c r="I29" s="167">
        <v>278236.58</v>
      </c>
      <c r="J29" s="169">
        <v>277795.86</v>
      </c>
      <c r="K29" s="167">
        <v>278747.33</v>
      </c>
      <c r="L29" s="167">
        <v>280000.67</v>
      </c>
      <c r="M29" s="167">
        <v>151459.13</v>
      </c>
      <c r="N29" s="167">
        <v>148212.04</v>
      </c>
      <c r="O29" s="94">
        <f>SUM(C29:N29)</f>
        <v>3079399.28</v>
      </c>
      <c r="S29" s="161"/>
    </row>
    <row r="30" spans="1:19" s="96" customFormat="1" ht="12.75">
      <c r="A30" s="92" t="s">
        <v>24</v>
      </c>
      <c r="B30" s="93" t="s">
        <v>25</v>
      </c>
      <c r="C30" s="167">
        <v>98441.61</v>
      </c>
      <c r="D30" s="167">
        <v>98441.61</v>
      </c>
      <c r="E30" s="167">
        <v>98441.61</v>
      </c>
      <c r="F30" s="167">
        <v>98468.73</v>
      </c>
      <c r="G30" s="167">
        <v>98468.33</v>
      </c>
      <c r="H30" s="167">
        <v>98473.82</v>
      </c>
      <c r="I30" s="167">
        <v>98473.82</v>
      </c>
      <c r="J30" s="169">
        <v>98689.42</v>
      </c>
      <c r="K30" s="167">
        <v>98703.98</v>
      </c>
      <c r="L30" s="167">
        <v>98703.98</v>
      </c>
      <c r="M30" s="167">
        <v>62146.95</v>
      </c>
      <c r="N30" s="167">
        <v>49861.89</v>
      </c>
      <c r="O30" s="94">
        <f>SUM(C30:N30)</f>
        <v>1097315.75</v>
      </c>
      <c r="S30" s="161"/>
    </row>
    <row r="31" spans="1:19" s="96" customFormat="1" ht="12.75">
      <c r="A31" s="92" t="s">
        <v>26</v>
      </c>
      <c r="B31" s="93" t="s">
        <v>27</v>
      </c>
      <c r="C31" s="167">
        <v>13298.27</v>
      </c>
      <c r="D31" s="167">
        <v>13298.27</v>
      </c>
      <c r="E31" s="167">
        <v>13298.27</v>
      </c>
      <c r="F31" s="167">
        <v>13298.27</v>
      </c>
      <c r="G31" s="167">
        <v>13298.27</v>
      </c>
      <c r="H31" s="167">
        <v>13298.27</v>
      </c>
      <c r="I31" s="167">
        <v>13298.27</v>
      </c>
      <c r="J31" s="167">
        <v>13298.27</v>
      </c>
      <c r="K31" s="167">
        <v>13298.27</v>
      </c>
      <c r="L31" s="167">
        <v>13298.27</v>
      </c>
      <c r="M31" s="167">
        <v>6891.41</v>
      </c>
      <c r="N31" s="167">
        <v>6891.41</v>
      </c>
      <c r="O31" s="94">
        <f>SUM(C31:N31)</f>
        <v>146765.52000000002</v>
      </c>
      <c r="S31" s="161"/>
    </row>
    <row r="32" spans="1:19" s="96" customFormat="1" ht="12.75">
      <c r="A32" s="92" t="s">
        <v>28</v>
      </c>
      <c r="B32" s="93" t="s">
        <v>29</v>
      </c>
      <c r="C32" s="167">
        <v>1686.73</v>
      </c>
      <c r="D32" s="167">
        <v>1686.73</v>
      </c>
      <c r="E32" s="167">
        <v>1686.73</v>
      </c>
      <c r="F32" s="167">
        <v>1714.53</v>
      </c>
      <c r="G32" s="167">
        <v>1740.79</v>
      </c>
      <c r="H32" s="167">
        <v>1789.68</v>
      </c>
      <c r="I32" s="167">
        <v>1789.68</v>
      </c>
      <c r="J32" s="169">
        <v>1833.82</v>
      </c>
      <c r="K32" s="167">
        <v>1844.33</v>
      </c>
      <c r="L32" s="167">
        <v>1844.33</v>
      </c>
      <c r="M32" s="167">
        <v>1296.19</v>
      </c>
      <c r="N32" s="167">
        <v>1294.55</v>
      </c>
      <c r="O32" s="94">
        <f>SUM(C32:N32)</f>
        <v>20208.089999999997</v>
      </c>
      <c r="S32" s="161"/>
    </row>
    <row r="33" spans="1:19" s="96" customFormat="1" ht="12.75">
      <c r="A33" s="92"/>
      <c r="B33" s="97" t="s">
        <v>115</v>
      </c>
      <c r="C33" s="98">
        <f aca="true" t="shared" si="3" ref="C33:O33">SUM(C28:C32)</f>
        <v>450098.3</v>
      </c>
      <c r="D33" s="98">
        <f t="shared" si="3"/>
        <v>450141.86</v>
      </c>
      <c r="E33" s="98">
        <f t="shared" si="3"/>
        <v>450481.19</v>
      </c>
      <c r="F33" s="98">
        <f t="shared" si="3"/>
        <v>449883.79000000004</v>
      </c>
      <c r="G33" s="98">
        <f t="shared" si="3"/>
        <v>450693.44000000006</v>
      </c>
      <c r="H33" s="98">
        <f t="shared" si="3"/>
        <v>450572.73000000004</v>
      </c>
      <c r="I33" s="98">
        <f t="shared" si="3"/>
        <v>451216.18000000005</v>
      </c>
      <c r="J33" s="98">
        <f t="shared" si="3"/>
        <v>451042.14</v>
      </c>
      <c r="K33" s="98">
        <f t="shared" si="3"/>
        <v>452032.45</v>
      </c>
      <c r="L33" s="98">
        <f t="shared" si="3"/>
        <v>453285.79</v>
      </c>
      <c r="M33" s="98">
        <f t="shared" si="3"/>
        <v>254060.32000000004</v>
      </c>
      <c r="N33" s="98">
        <f t="shared" si="3"/>
        <v>238545.73</v>
      </c>
      <c r="O33" s="98">
        <f t="shared" si="3"/>
        <v>5002053.92</v>
      </c>
      <c r="S33" s="161"/>
    </row>
    <row r="34" spans="1:19" s="102" customFormat="1" ht="12.75">
      <c r="A34" s="99"/>
      <c r="B34" s="141"/>
      <c r="C34" s="100"/>
      <c r="D34" s="101"/>
      <c r="E34" s="101"/>
      <c r="F34" s="101"/>
      <c r="G34" s="100"/>
      <c r="H34" s="100"/>
      <c r="I34" s="100"/>
      <c r="J34" s="100"/>
      <c r="K34" s="100"/>
      <c r="L34" s="100"/>
      <c r="M34" s="100"/>
      <c r="N34" s="100"/>
      <c r="O34" s="100"/>
      <c r="S34" s="161"/>
    </row>
    <row r="35" spans="1:19" s="96" customFormat="1" ht="12.75">
      <c r="A35" s="92"/>
      <c r="B35" s="93" t="s">
        <v>116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S35" s="161"/>
    </row>
    <row r="36" spans="1:19" s="96" customFormat="1" ht="12.75">
      <c r="A36" s="92" t="s">
        <v>20</v>
      </c>
      <c r="B36" s="93" t="s">
        <v>21</v>
      </c>
      <c r="C36" s="167">
        <v>56305.43</v>
      </c>
      <c r="D36" s="167">
        <v>56305.43</v>
      </c>
      <c r="E36" s="167">
        <v>56305.43</v>
      </c>
      <c r="F36" s="167">
        <v>56317.43</v>
      </c>
      <c r="G36" s="167">
        <v>56326.12</v>
      </c>
      <c r="H36" s="167">
        <v>56397.78</v>
      </c>
      <c r="I36" s="167">
        <v>56397.78</v>
      </c>
      <c r="J36" s="169">
        <v>56404.97</v>
      </c>
      <c r="K36" s="167">
        <v>56419.25</v>
      </c>
      <c r="L36" s="167">
        <v>56419.25</v>
      </c>
      <c r="M36" s="167">
        <v>31541.47</v>
      </c>
      <c r="N36" s="167">
        <v>31561.98</v>
      </c>
      <c r="O36" s="94">
        <f>SUM(C36:N36)</f>
        <v>626702.32</v>
      </c>
      <c r="S36" s="161"/>
    </row>
    <row r="37" spans="1:19" s="96" customFormat="1" ht="12.75">
      <c r="A37" s="92" t="s">
        <v>22</v>
      </c>
      <c r="B37" s="93" t="s">
        <v>23</v>
      </c>
      <c r="C37" s="167">
        <v>246676.99</v>
      </c>
      <c r="D37" s="167">
        <v>246676.99</v>
      </c>
      <c r="E37" s="167">
        <v>246676.99</v>
      </c>
      <c r="F37" s="167">
        <v>247230.08</v>
      </c>
      <c r="G37" s="167">
        <v>247456.63</v>
      </c>
      <c r="H37" s="167">
        <v>247903.52</v>
      </c>
      <c r="I37" s="167">
        <v>247903.52</v>
      </c>
      <c r="J37" s="169">
        <v>248069.39</v>
      </c>
      <c r="K37" s="167">
        <v>248216.77</v>
      </c>
      <c r="L37" s="167">
        <v>248216.77</v>
      </c>
      <c r="M37" s="167">
        <v>148027.46</v>
      </c>
      <c r="N37" s="167">
        <v>150257.89</v>
      </c>
      <c r="O37" s="94">
        <f>SUM(C37:N37)</f>
        <v>2773313</v>
      </c>
      <c r="S37" s="161"/>
    </row>
    <row r="38" spans="1:19" s="96" customFormat="1" ht="12.75">
      <c r="A38" s="92" t="s">
        <v>24</v>
      </c>
      <c r="B38" s="93" t="s">
        <v>25</v>
      </c>
      <c r="C38" s="167">
        <v>91044.47</v>
      </c>
      <c r="D38" s="167">
        <v>91044.47</v>
      </c>
      <c r="E38" s="167">
        <v>91044.47</v>
      </c>
      <c r="F38" s="167">
        <v>91072.32</v>
      </c>
      <c r="G38" s="167">
        <v>91072.32</v>
      </c>
      <c r="H38" s="167">
        <v>91077.76</v>
      </c>
      <c r="I38" s="167">
        <v>91077.76</v>
      </c>
      <c r="J38" s="169">
        <v>91291.19</v>
      </c>
      <c r="K38" s="167">
        <v>91305.6</v>
      </c>
      <c r="L38" s="167">
        <v>91305.6</v>
      </c>
      <c r="M38" s="167">
        <v>59628.15</v>
      </c>
      <c r="N38" s="167">
        <v>53112.82</v>
      </c>
      <c r="O38" s="94">
        <f>SUM(C38:N38)</f>
        <v>1024076.9299999999</v>
      </c>
      <c r="S38" s="161"/>
    </row>
    <row r="39" spans="1:15" s="96" customFormat="1" ht="12.75">
      <c r="A39" s="92" t="s">
        <v>26</v>
      </c>
      <c r="B39" s="93" t="s">
        <v>27</v>
      </c>
      <c r="C39" s="167">
        <v>11908.12</v>
      </c>
      <c r="D39" s="167">
        <v>11908.12</v>
      </c>
      <c r="E39" s="167">
        <v>11908.12</v>
      </c>
      <c r="F39" s="167">
        <v>11908.12</v>
      </c>
      <c r="G39" s="167">
        <v>11908.12</v>
      </c>
      <c r="H39" s="167">
        <v>11908.12</v>
      </c>
      <c r="I39" s="167">
        <v>11908.12</v>
      </c>
      <c r="J39" s="167">
        <v>11908.12</v>
      </c>
      <c r="K39" s="167">
        <v>11908.12</v>
      </c>
      <c r="L39" s="167">
        <v>11908.12</v>
      </c>
      <c r="M39" s="167">
        <v>6615.62</v>
      </c>
      <c r="N39" s="167">
        <v>6615.62</v>
      </c>
      <c r="O39" s="94">
        <f>SUM(C39:N39)</f>
        <v>132312.43999999997</v>
      </c>
    </row>
    <row r="40" spans="1:15" s="96" customFormat="1" ht="12.75">
      <c r="A40" s="92" t="s">
        <v>28</v>
      </c>
      <c r="B40" s="93" t="s">
        <v>29</v>
      </c>
      <c r="C40" s="167">
        <v>2099.36</v>
      </c>
      <c r="D40" s="167">
        <v>2099.36</v>
      </c>
      <c r="E40" s="167">
        <v>2099.36</v>
      </c>
      <c r="F40" s="167">
        <v>2123.99</v>
      </c>
      <c r="G40" s="167">
        <v>2151.57</v>
      </c>
      <c r="H40" s="167">
        <v>2175.54</v>
      </c>
      <c r="I40" s="167">
        <v>2203.22</v>
      </c>
      <c r="J40" s="169">
        <v>2246.28</v>
      </c>
      <c r="K40" s="167">
        <v>2251.57</v>
      </c>
      <c r="L40" s="167">
        <v>2258.19</v>
      </c>
      <c r="M40" s="167">
        <v>1562.12</v>
      </c>
      <c r="N40" s="167">
        <v>1519.74</v>
      </c>
      <c r="O40" s="94">
        <f>SUM(C40:N40)</f>
        <v>24790.3</v>
      </c>
    </row>
    <row r="41" spans="1:15" s="96" customFormat="1" ht="12.75">
      <c r="A41" s="92"/>
      <c r="B41" s="97" t="s">
        <v>117</v>
      </c>
      <c r="C41" s="98">
        <f aca="true" t="shared" si="4" ref="C41:O41">SUM(C36:C40)</f>
        <v>408034.37</v>
      </c>
      <c r="D41" s="98">
        <f t="shared" si="4"/>
        <v>408034.37</v>
      </c>
      <c r="E41" s="98">
        <f t="shared" si="4"/>
        <v>408034.37</v>
      </c>
      <c r="F41" s="98">
        <f t="shared" si="4"/>
        <v>408651.94</v>
      </c>
      <c r="G41" s="98">
        <f t="shared" si="4"/>
        <v>408914.76</v>
      </c>
      <c r="H41" s="98">
        <f t="shared" si="4"/>
        <v>409462.72</v>
      </c>
      <c r="I41" s="98">
        <f t="shared" si="4"/>
        <v>409490.39999999997</v>
      </c>
      <c r="J41" s="98">
        <f t="shared" si="4"/>
        <v>409919.95</v>
      </c>
      <c r="K41" s="98">
        <f t="shared" si="4"/>
        <v>410101.31</v>
      </c>
      <c r="L41" s="98">
        <f t="shared" si="4"/>
        <v>410107.93</v>
      </c>
      <c r="M41" s="98">
        <f t="shared" si="4"/>
        <v>247374.81999999998</v>
      </c>
      <c r="N41" s="98">
        <f t="shared" si="4"/>
        <v>243068.05000000002</v>
      </c>
      <c r="O41" s="98">
        <f t="shared" si="4"/>
        <v>4581194.99</v>
      </c>
    </row>
    <row r="42" spans="1:15" s="102" customFormat="1" ht="12.75">
      <c r="A42" s="99"/>
      <c r="B42" s="141"/>
      <c r="C42" s="100"/>
      <c r="D42" s="101"/>
      <c r="E42" s="101"/>
      <c r="F42" s="101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s="96" customFormat="1" ht="12.75">
      <c r="A43" s="92"/>
      <c r="B43" s="93" t="s">
        <v>118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</row>
    <row r="44" spans="1:15" s="96" customFormat="1" ht="12.75">
      <c r="A44" s="92" t="s">
        <v>20</v>
      </c>
      <c r="B44" s="93" t="s">
        <v>21</v>
      </c>
      <c r="C44" s="167">
        <v>137019.77</v>
      </c>
      <c r="D44" s="167">
        <v>137019.77</v>
      </c>
      <c r="E44" s="167">
        <v>137019.77</v>
      </c>
      <c r="F44" s="167">
        <v>137019.77</v>
      </c>
      <c r="G44" s="167">
        <v>137019.77</v>
      </c>
      <c r="H44" s="167">
        <v>137019.77</v>
      </c>
      <c r="I44" s="167">
        <v>137015.8</v>
      </c>
      <c r="J44" s="167">
        <v>137015.8</v>
      </c>
      <c r="K44" s="167">
        <v>137015.8</v>
      </c>
      <c r="L44" s="167">
        <v>137015.8</v>
      </c>
      <c r="M44" s="167">
        <v>77034.64</v>
      </c>
      <c r="N44" s="167">
        <v>76946.3</v>
      </c>
      <c r="O44" s="94">
        <f>SUM(C44:N44)</f>
        <v>1524162.76</v>
      </c>
    </row>
    <row r="45" spans="1:15" s="96" customFormat="1" ht="12.75">
      <c r="A45" s="92" t="s">
        <v>22</v>
      </c>
      <c r="B45" s="93" t="s">
        <v>23</v>
      </c>
      <c r="C45" s="167">
        <v>35080.92</v>
      </c>
      <c r="D45" s="167">
        <v>35080.92</v>
      </c>
      <c r="E45" s="167">
        <v>35080.92</v>
      </c>
      <c r="F45" s="167">
        <v>35080.92</v>
      </c>
      <c r="G45" s="167">
        <v>35080.92</v>
      </c>
      <c r="H45" s="167">
        <v>35080.92</v>
      </c>
      <c r="I45" s="167">
        <v>35080.92</v>
      </c>
      <c r="J45" s="167">
        <v>35080.92</v>
      </c>
      <c r="K45" s="167">
        <v>35080.92</v>
      </c>
      <c r="L45" s="167">
        <v>35080.92</v>
      </c>
      <c r="M45" s="167">
        <v>21076.84</v>
      </c>
      <c r="N45" s="167">
        <v>20946.67</v>
      </c>
      <c r="O45" s="94">
        <f>SUM(C45:N45)</f>
        <v>392832.7099999999</v>
      </c>
    </row>
    <row r="46" spans="1:15" s="96" customFormat="1" ht="12.75">
      <c r="A46" s="92" t="s">
        <v>24</v>
      </c>
      <c r="B46" s="93" t="s">
        <v>25</v>
      </c>
      <c r="C46" s="164">
        <v>23</v>
      </c>
      <c r="D46" s="164">
        <v>23</v>
      </c>
      <c r="E46" s="164">
        <v>23</v>
      </c>
      <c r="F46" s="164">
        <v>23</v>
      </c>
      <c r="G46" s="164">
        <v>23</v>
      </c>
      <c r="H46" s="164">
        <v>23</v>
      </c>
      <c r="I46" s="164">
        <v>23</v>
      </c>
      <c r="J46" s="164">
        <v>23</v>
      </c>
      <c r="K46" s="164">
        <v>23</v>
      </c>
      <c r="L46" s="164">
        <v>23</v>
      </c>
      <c r="M46" s="169">
        <v>233</v>
      </c>
      <c r="N46" s="169">
        <v>233</v>
      </c>
      <c r="O46" s="94">
        <f>SUM(C46:N46)</f>
        <v>696</v>
      </c>
    </row>
    <row r="47" spans="1:15" s="96" customFormat="1" ht="12.75">
      <c r="A47" s="92" t="s">
        <v>26</v>
      </c>
      <c r="B47" s="93" t="s">
        <v>27</v>
      </c>
      <c r="C47" s="169">
        <v>14730.23</v>
      </c>
      <c r="D47" s="169">
        <v>14730.23</v>
      </c>
      <c r="E47" s="169">
        <v>14730.23</v>
      </c>
      <c r="F47" s="169">
        <v>14730.23</v>
      </c>
      <c r="G47" s="169">
        <v>14730.23</v>
      </c>
      <c r="H47" s="169">
        <v>14730.23</v>
      </c>
      <c r="I47" s="169">
        <v>14730.23</v>
      </c>
      <c r="J47" s="169">
        <v>14730.23</v>
      </c>
      <c r="K47" s="169">
        <v>14730.23</v>
      </c>
      <c r="L47" s="169">
        <v>14730.23</v>
      </c>
      <c r="M47" s="167">
        <v>8162.21</v>
      </c>
      <c r="N47" s="167">
        <v>8162.21</v>
      </c>
      <c r="O47" s="94">
        <f>SUM(C47:N47)</f>
        <v>163626.71999999997</v>
      </c>
    </row>
    <row r="48" spans="1:15" s="96" customFormat="1" ht="12.75">
      <c r="A48" s="92" t="s">
        <v>28</v>
      </c>
      <c r="B48" s="93" t="s">
        <v>29</v>
      </c>
      <c r="C48" s="167">
        <v>10681.68</v>
      </c>
      <c r="D48" s="167">
        <v>10681.68</v>
      </c>
      <c r="E48" s="167">
        <v>10681.68</v>
      </c>
      <c r="F48" s="167">
        <v>10681.68</v>
      </c>
      <c r="G48" s="167">
        <v>10681.68</v>
      </c>
      <c r="H48" s="167">
        <v>10681.68</v>
      </c>
      <c r="I48" s="167">
        <v>10681.68</v>
      </c>
      <c r="J48" s="167">
        <v>10681.68</v>
      </c>
      <c r="K48" s="167">
        <v>10681.68</v>
      </c>
      <c r="L48" s="167">
        <v>10681.68</v>
      </c>
      <c r="M48" s="167">
        <v>6240.55</v>
      </c>
      <c r="N48" s="167">
        <v>6240.55</v>
      </c>
      <c r="O48" s="94">
        <f>SUM(C48:N48)</f>
        <v>119297.9</v>
      </c>
    </row>
    <row r="49" spans="1:15" s="96" customFormat="1" ht="12.75">
      <c r="A49" s="92"/>
      <c r="B49" s="97" t="s">
        <v>119</v>
      </c>
      <c r="C49" s="98">
        <f aca="true" t="shared" si="5" ref="C49:O49">SUM(C44:C48)</f>
        <v>197535.6</v>
      </c>
      <c r="D49" s="98">
        <f t="shared" si="5"/>
        <v>197535.6</v>
      </c>
      <c r="E49" s="98">
        <f t="shared" si="5"/>
        <v>197535.6</v>
      </c>
      <c r="F49" s="98">
        <f t="shared" si="5"/>
        <v>197535.6</v>
      </c>
      <c r="G49" s="98">
        <f t="shared" si="5"/>
        <v>197535.6</v>
      </c>
      <c r="H49" s="98">
        <f t="shared" si="5"/>
        <v>197535.6</v>
      </c>
      <c r="I49" s="98">
        <f t="shared" si="5"/>
        <v>197531.62999999998</v>
      </c>
      <c r="J49" s="98">
        <f t="shared" si="5"/>
        <v>197531.62999999998</v>
      </c>
      <c r="K49" s="98">
        <f t="shared" si="5"/>
        <v>197531.62999999998</v>
      </c>
      <c r="L49" s="98">
        <f t="shared" si="5"/>
        <v>197531.62999999998</v>
      </c>
      <c r="M49" s="98">
        <f t="shared" si="5"/>
        <v>112747.24</v>
      </c>
      <c r="N49" s="98">
        <f t="shared" si="5"/>
        <v>112528.73000000001</v>
      </c>
      <c r="O49" s="98">
        <f t="shared" si="5"/>
        <v>2200616.09</v>
      </c>
    </row>
    <row r="50" spans="1:15" s="102" customFormat="1" ht="12.75">
      <c r="A50" s="99"/>
      <c r="B50" s="141"/>
      <c r="C50" s="100"/>
      <c r="D50" s="101"/>
      <c r="E50" s="101"/>
      <c r="F50" s="101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s="96" customFormat="1" ht="12.75">
      <c r="A51" s="92"/>
      <c r="B51" s="93" t="s">
        <v>120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s="96" customFormat="1" ht="12.75">
      <c r="A52" s="92" t="s">
        <v>28</v>
      </c>
      <c r="B52" s="93" t="s">
        <v>29</v>
      </c>
      <c r="C52" s="164">
        <v>515.64</v>
      </c>
      <c r="D52" s="164">
        <v>515.66</v>
      </c>
      <c r="E52" s="169">
        <v>515.64</v>
      </c>
      <c r="F52" s="169">
        <v>515.64</v>
      </c>
      <c r="G52" s="169">
        <v>515.64</v>
      </c>
      <c r="H52" s="169">
        <v>515.64</v>
      </c>
      <c r="I52" s="169">
        <v>515.64</v>
      </c>
      <c r="J52" s="169">
        <v>515.65</v>
      </c>
      <c r="K52" s="169">
        <v>515.64</v>
      </c>
      <c r="L52" s="169">
        <v>515.65</v>
      </c>
      <c r="M52" s="171">
        <v>289.26</v>
      </c>
      <c r="N52" s="171">
        <v>289.26</v>
      </c>
      <c r="O52" s="94">
        <f>SUM(C52:N52)</f>
        <v>5734.96</v>
      </c>
    </row>
    <row r="53" spans="1:15" s="96" customFormat="1" ht="12.75">
      <c r="A53" s="92"/>
      <c r="B53" s="97" t="s">
        <v>121</v>
      </c>
      <c r="C53" s="98">
        <f aca="true" t="shared" si="6" ref="C53:O53">SUM(C52:C52)</f>
        <v>515.64</v>
      </c>
      <c r="D53" s="98">
        <f t="shared" si="6"/>
        <v>515.66</v>
      </c>
      <c r="E53" s="98">
        <f t="shared" si="6"/>
        <v>515.64</v>
      </c>
      <c r="F53" s="98">
        <f t="shared" si="6"/>
        <v>515.64</v>
      </c>
      <c r="G53" s="98">
        <f t="shared" si="6"/>
        <v>515.64</v>
      </c>
      <c r="H53" s="98">
        <f t="shared" si="6"/>
        <v>515.64</v>
      </c>
      <c r="I53" s="98">
        <f t="shared" si="6"/>
        <v>515.64</v>
      </c>
      <c r="J53" s="98">
        <f t="shared" si="6"/>
        <v>515.65</v>
      </c>
      <c r="K53" s="98">
        <f t="shared" si="6"/>
        <v>515.64</v>
      </c>
      <c r="L53" s="98">
        <f t="shared" si="6"/>
        <v>515.65</v>
      </c>
      <c r="M53" s="98">
        <f t="shared" si="6"/>
        <v>289.26</v>
      </c>
      <c r="N53" s="98">
        <f t="shared" si="6"/>
        <v>289.26</v>
      </c>
      <c r="O53" s="98">
        <f t="shared" si="6"/>
        <v>5734.96</v>
      </c>
    </row>
    <row r="54" spans="1:15" s="102" customFormat="1" ht="12.75">
      <c r="A54" s="99"/>
      <c r="B54" s="141"/>
      <c r="C54" s="100"/>
      <c r="D54" s="101"/>
      <c r="E54" s="101"/>
      <c r="F54" s="101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1:15" s="102" customFormat="1" ht="12.75">
      <c r="A55" s="99"/>
      <c r="B55" s="93" t="s">
        <v>123</v>
      </c>
      <c r="C55" s="113">
        <f aca="true" t="shared" si="7" ref="C55:N55">+C53+C49+C41+C33+C25+C17+C9</f>
        <v>1662215.63</v>
      </c>
      <c r="D55" s="113">
        <f t="shared" si="7"/>
        <v>1661223.4300000002</v>
      </c>
      <c r="E55" s="113">
        <f t="shared" si="7"/>
        <v>1664940.01</v>
      </c>
      <c r="F55" s="113">
        <f t="shared" si="7"/>
        <v>1665243.9600000002</v>
      </c>
      <c r="G55" s="113">
        <f t="shared" si="7"/>
        <v>1671170.1399999997</v>
      </c>
      <c r="H55" s="113">
        <f t="shared" si="7"/>
        <v>1679278.39</v>
      </c>
      <c r="I55" s="113">
        <f t="shared" si="7"/>
        <v>1693889.01</v>
      </c>
      <c r="J55" s="113">
        <f t="shared" si="7"/>
        <v>1693849.1400000001</v>
      </c>
      <c r="K55" s="113">
        <f t="shared" si="7"/>
        <v>1700513.1600000001</v>
      </c>
      <c r="L55" s="113">
        <f t="shared" si="7"/>
        <v>1707814.83</v>
      </c>
      <c r="M55" s="113">
        <f t="shared" si="7"/>
        <v>968898.28</v>
      </c>
      <c r="N55" s="113">
        <f t="shared" si="7"/>
        <v>949830.24</v>
      </c>
      <c r="O55" s="94">
        <f>SUM(C55:N55)</f>
        <v>18718866.220000003</v>
      </c>
    </row>
    <row r="56" spans="1:15" s="102" customFormat="1" ht="12.75">
      <c r="A56" s="99" t="s">
        <v>49</v>
      </c>
      <c r="B56" s="93" t="s">
        <v>124</v>
      </c>
      <c r="C56" s="114">
        <v>0</v>
      </c>
      <c r="D56" s="115">
        <v>0</v>
      </c>
      <c r="E56" s="115">
        <v>-27398</v>
      </c>
      <c r="F56" s="115">
        <v>0</v>
      </c>
      <c r="G56" s="114">
        <v>0</v>
      </c>
      <c r="H56" s="114">
        <v>-28910</v>
      </c>
      <c r="I56" s="114">
        <v>0</v>
      </c>
      <c r="J56" s="114">
        <v>0</v>
      </c>
      <c r="K56" s="114">
        <v>-28911</v>
      </c>
      <c r="L56" s="114">
        <v>0</v>
      </c>
      <c r="M56" s="114">
        <v>0</v>
      </c>
      <c r="N56" s="114">
        <v>-28911</v>
      </c>
      <c r="O56" s="142">
        <f>SUM(C56:N56)</f>
        <v>-114130</v>
      </c>
    </row>
    <row r="57" spans="1:15" s="102" customFormat="1" ht="12.75">
      <c r="A57" s="99"/>
      <c r="B57" s="93" t="s">
        <v>125</v>
      </c>
      <c r="C57" s="100">
        <f aca="true" t="shared" si="8" ref="C57:N57">C55+C56</f>
        <v>1662215.63</v>
      </c>
      <c r="D57" s="100">
        <f t="shared" si="8"/>
        <v>1661223.4300000002</v>
      </c>
      <c r="E57" s="100">
        <f t="shared" si="8"/>
        <v>1637542.01</v>
      </c>
      <c r="F57" s="100">
        <f t="shared" si="8"/>
        <v>1665243.9600000002</v>
      </c>
      <c r="G57" s="100">
        <f t="shared" si="8"/>
        <v>1671170.1399999997</v>
      </c>
      <c r="H57" s="100">
        <f t="shared" si="8"/>
        <v>1650368.39</v>
      </c>
      <c r="I57" s="100">
        <f t="shared" si="8"/>
        <v>1693889.01</v>
      </c>
      <c r="J57" s="100">
        <f t="shared" si="8"/>
        <v>1693849.1400000001</v>
      </c>
      <c r="K57" s="100">
        <f t="shared" si="8"/>
        <v>1671602.1600000001</v>
      </c>
      <c r="L57" s="100">
        <f t="shared" si="8"/>
        <v>1707814.83</v>
      </c>
      <c r="M57" s="100">
        <f t="shared" si="8"/>
        <v>968898.28</v>
      </c>
      <c r="N57" s="100">
        <f t="shared" si="8"/>
        <v>920919.24</v>
      </c>
      <c r="O57" s="94">
        <f>SUM(C57:N57)</f>
        <v>18604736.22</v>
      </c>
    </row>
    <row r="58" spans="1:15" s="102" customFormat="1" ht="12.75">
      <c r="A58" s="99"/>
      <c r="B58" s="141"/>
      <c r="C58" s="100"/>
      <c r="D58" s="101"/>
      <c r="E58" s="100"/>
      <c r="F58" s="101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1:15" s="102" customFormat="1" ht="12.75">
      <c r="A59" s="99"/>
      <c r="B59" s="141"/>
      <c r="C59" s="100"/>
      <c r="D59" s="101"/>
      <c r="E59" s="101"/>
      <c r="F59" s="101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1:15" s="102" customFormat="1" ht="12.75">
      <c r="A60" s="99"/>
      <c r="B60" s="141"/>
      <c r="C60" s="100"/>
      <c r="D60" s="101"/>
      <c r="E60" s="101"/>
      <c r="F60" s="101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15" s="102" customFormat="1" ht="12.75">
      <c r="A61" s="99"/>
      <c r="B61" s="141"/>
      <c r="C61" s="100"/>
      <c r="D61" s="101"/>
      <c r="E61" s="101"/>
      <c r="F61" s="101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1:15" s="102" customFormat="1" ht="12.75">
      <c r="A62" s="99"/>
      <c r="B62" s="141"/>
      <c r="C62" s="100"/>
      <c r="D62" s="101"/>
      <c r="E62" s="101"/>
      <c r="F62" s="101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1:15" s="102" customFormat="1" ht="12.75">
      <c r="A63" s="99"/>
      <c r="B63" s="141"/>
      <c r="C63" s="100"/>
      <c r="D63" s="101"/>
      <c r="E63" s="101"/>
      <c r="F63" s="101"/>
      <c r="G63" s="100"/>
      <c r="H63" s="100"/>
      <c r="I63" s="100"/>
      <c r="J63" s="100"/>
      <c r="K63" s="100"/>
      <c r="L63" s="100"/>
      <c r="M63" s="100"/>
      <c r="N63" s="100"/>
      <c r="O63" s="100" t="s">
        <v>36</v>
      </c>
    </row>
    <row r="64" spans="1:15" s="102" customFormat="1" ht="12.75">
      <c r="A64" s="99"/>
      <c r="B64" s="141"/>
      <c r="C64" s="100"/>
      <c r="D64" s="101"/>
      <c r="E64" s="101"/>
      <c r="F64" s="101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1:15" s="102" customFormat="1" ht="12.75">
      <c r="A65" s="99"/>
      <c r="B65" s="141"/>
      <c r="C65" s="100"/>
      <c r="D65" s="101"/>
      <c r="E65" s="101"/>
      <c r="F65" s="101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s="102" customFormat="1" ht="12.75">
      <c r="A66" s="99"/>
      <c r="B66" s="141"/>
      <c r="C66" s="100"/>
      <c r="D66" s="101"/>
      <c r="E66" s="101"/>
      <c r="F66" s="101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1:15" s="102" customFormat="1" ht="12.75">
      <c r="A67" s="99"/>
      <c r="B67" s="141"/>
      <c r="C67" s="100"/>
      <c r="D67" s="101"/>
      <c r="E67" s="101"/>
      <c r="F67" s="101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1:15" s="102" customFormat="1" ht="12.75">
      <c r="A68" s="99"/>
      <c r="B68" s="141"/>
      <c r="C68" s="100"/>
      <c r="D68" s="101"/>
      <c r="E68" s="101"/>
      <c r="F68" s="101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1:15" s="102" customFormat="1" ht="12.75">
      <c r="A69" s="99"/>
      <c r="B69" s="141"/>
      <c r="C69" s="100"/>
      <c r="D69" s="101"/>
      <c r="E69" s="101"/>
      <c r="F69" s="101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1:15" s="102" customFormat="1" ht="12.75">
      <c r="A70" s="99"/>
      <c r="B70" s="141"/>
      <c r="C70" s="100"/>
      <c r="D70" s="101"/>
      <c r="E70" s="101"/>
      <c r="F70" s="101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1:15" s="102" customFormat="1" ht="12.75">
      <c r="A71" s="99"/>
      <c r="B71" s="141"/>
      <c r="C71" s="100"/>
      <c r="D71" s="101"/>
      <c r="E71" s="101"/>
      <c r="F71" s="101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1:15" s="102" customFormat="1" ht="12.75">
      <c r="A72" s="99"/>
      <c r="B72" s="141"/>
      <c r="C72" s="100"/>
      <c r="D72" s="101"/>
      <c r="E72" s="101"/>
      <c r="F72" s="101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1:15" s="102" customFormat="1" ht="12.75">
      <c r="A73" s="99"/>
      <c r="B73" s="141"/>
      <c r="C73" s="100"/>
      <c r="D73" s="101"/>
      <c r="E73" s="101"/>
      <c r="F73" s="101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1:15" s="102" customFormat="1" ht="12.75">
      <c r="A74" s="99"/>
      <c r="B74" s="141"/>
      <c r="C74" s="100"/>
      <c r="D74" s="101"/>
      <c r="E74" s="101"/>
      <c r="F74" s="101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1:15" s="102" customFormat="1" ht="12.75">
      <c r="A75" s="99"/>
      <c r="B75" s="141"/>
      <c r="C75" s="100"/>
      <c r="D75" s="101"/>
      <c r="E75" s="101"/>
      <c r="F75" s="101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1:15" s="102" customFormat="1" ht="12.75">
      <c r="A76" s="99"/>
      <c r="B76" s="141"/>
      <c r="C76" s="100"/>
      <c r="D76" s="101"/>
      <c r="E76" s="101"/>
      <c r="F76" s="101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1:15" s="102" customFormat="1" ht="12.75">
      <c r="A77" s="99"/>
      <c r="B77" s="141"/>
      <c r="C77" s="100"/>
      <c r="D77" s="101"/>
      <c r="E77" s="101"/>
      <c r="F77" s="101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 s="102" customFormat="1" ht="12.75">
      <c r="A78" s="99"/>
      <c r="B78" s="141"/>
      <c r="C78" s="100"/>
      <c r="D78" s="101"/>
      <c r="E78" s="101"/>
      <c r="F78" s="101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1:15" s="102" customFormat="1" ht="12.75">
      <c r="A79" s="99"/>
      <c r="B79" s="141"/>
      <c r="C79" s="100"/>
      <c r="D79" s="101"/>
      <c r="E79" s="101"/>
      <c r="F79" s="101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1:15" s="102" customFormat="1" ht="12.75">
      <c r="A80" s="99"/>
      <c r="B80" s="141"/>
      <c r="C80" s="100"/>
      <c r="D80" s="101"/>
      <c r="E80" s="101"/>
      <c r="F80" s="101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1:15" s="102" customFormat="1" ht="12.75">
      <c r="A81" s="99"/>
      <c r="B81" s="141"/>
      <c r="C81" s="100"/>
      <c r="D81" s="101"/>
      <c r="E81" s="101"/>
      <c r="F81" s="101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1:15" s="102" customFormat="1" ht="12.75">
      <c r="A82" s="99"/>
      <c r="B82" s="141"/>
      <c r="C82" s="100"/>
      <c r="D82" s="101"/>
      <c r="E82" s="101"/>
      <c r="F82" s="101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1:14" s="102" customFormat="1" ht="12.75">
      <c r="A83" s="99"/>
      <c r="B83" s="141"/>
      <c r="C83" s="100"/>
      <c r="D83" s="101"/>
      <c r="E83" s="101"/>
      <c r="F83" s="101"/>
      <c r="G83" s="100"/>
      <c r="H83" s="100"/>
      <c r="I83" s="100"/>
      <c r="J83" s="100"/>
      <c r="K83" s="100"/>
      <c r="L83" s="100"/>
      <c r="M83" s="100"/>
      <c r="N83" s="100"/>
    </row>
    <row r="84" spans="1:14" s="102" customFormat="1" ht="12.75">
      <c r="A84" s="99"/>
      <c r="B84" s="141"/>
      <c r="C84" s="100"/>
      <c r="D84" s="101"/>
      <c r="E84" s="101"/>
      <c r="F84" s="101"/>
      <c r="G84" s="100"/>
      <c r="H84" s="100"/>
      <c r="I84" s="100"/>
      <c r="J84" s="100"/>
      <c r="K84" s="100"/>
      <c r="L84" s="100"/>
      <c r="M84" s="100"/>
      <c r="N84" s="100"/>
    </row>
    <row r="85" spans="1:14" s="102" customFormat="1" ht="12.75">
      <c r="A85" s="99"/>
      <c r="B85" s="141"/>
      <c r="C85" s="100"/>
      <c r="D85" s="101"/>
      <c r="E85" s="101"/>
      <c r="F85" s="101"/>
      <c r="G85" s="100"/>
      <c r="H85" s="100"/>
      <c r="I85" s="100"/>
      <c r="J85" s="100"/>
      <c r="K85" s="100"/>
      <c r="L85" s="100"/>
      <c r="M85" s="100"/>
      <c r="N85" s="100"/>
    </row>
    <row r="86" spans="1:14" s="102" customFormat="1" ht="12.75">
      <c r="A86" s="99"/>
      <c r="B86" s="141"/>
      <c r="C86" s="100"/>
      <c r="D86" s="101"/>
      <c r="E86" s="101"/>
      <c r="F86" s="101"/>
      <c r="G86" s="100"/>
      <c r="H86" s="100"/>
      <c r="I86" s="100"/>
      <c r="J86" s="100"/>
      <c r="K86" s="100"/>
      <c r="L86" s="100"/>
      <c r="M86" s="100"/>
      <c r="N86" s="100"/>
    </row>
    <row r="87" spans="1:14" s="102" customFormat="1" ht="12.75">
      <c r="A87" s="99"/>
      <c r="B87" s="141"/>
      <c r="C87" s="100"/>
      <c r="D87" s="101"/>
      <c r="E87" s="101"/>
      <c r="F87" s="101"/>
      <c r="G87" s="100"/>
      <c r="H87" s="100"/>
      <c r="I87" s="100"/>
      <c r="J87" s="100"/>
      <c r="K87" s="100"/>
      <c r="L87" s="100"/>
      <c r="M87" s="100"/>
      <c r="N87" s="100"/>
    </row>
    <row r="88" spans="1:14" s="102" customFormat="1" ht="12.75">
      <c r="A88" s="99"/>
      <c r="B88" s="141"/>
      <c r="C88" s="100"/>
      <c r="D88" s="101"/>
      <c r="E88" s="101"/>
      <c r="F88" s="101"/>
      <c r="G88" s="100"/>
      <c r="H88" s="100"/>
      <c r="I88" s="100"/>
      <c r="J88" s="100"/>
      <c r="K88" s="100"/>
      <c r="L88" s="100"/>
      <c r="M88" s="100"/>
      <c r="N88" s="100"/>
    </row>
    <row r="89" spans="1:14" s="102" customFormat="1" ht="12.75">
      <c r="A89" s="99"/>
      <c r="B89" s="141"/>
      <c r="C89" s="100"/>
      <c r="D89" s="101"/>
      <c r="E89" s="101"/>
      <c r="F89" s="101"/>
      <c r="G89" s="100"/>
      <c r="H89" s="100"/>
      <c r="I89" s="100"/>
      <c r="J89" s="100"/>
      <c r="K89" s="100"/>
      <c r="L89" s="100"/>
      <c r="M89" s="100"/>
      <c r="N89" s="100"/>
    </row>
    <row r="90" spans="1:14" s="102" customFormat="1" ht="12.75">
      <c r="A90" s="99"/>
      <c r="B90" s="141"/>
      <c r="C90" s="100"/>
      <c r="D90" s="101"/>
      <c r="E90" s="101"/>
      <c r="F90" s="101"/>
      <c r="G90" s="100"/>
      <c r="H90" s="100"/>
      <c r="I90" s="100"/>
      <c r="J90" s="100"/>
      <c r="K90" s="100"/>
      <c r="L90" s="100"/>
      <c r="M90" s="100"/>
      <c r="N90" s="100"/>
    </row>
    <row r="91" spans="1:14" s="102" customFormat="1" ht="12.75">
      <c r="A91" s="99"/>
      <c r="B91" s="141"/>
      <c r="C91" s="100"/>
      <c r="D91" s="101"/>
      <c r="E91" s="101"/>
      <c r="F91" s="101"/>
      <c r="G91" s="100"/>
      <c r="H91" s="100"/>
      <c r="I91" s="100"/>
      <c r="J91" s="100"/>
      <c r="K91" s="100"/>
      <c r="L91" s="100"/>
      <c r="M91" s="100"/>
      <c r="N91" s="100"/>
    </row>
    <row r="92" spans="1:14" s="102" customFormat="1" ht="12.75">
      <c r="A92" s="99"/>
      <c r="B92" s="141"/>
      <c r="C92" s="100"/>
      <c r="D92" s="101"/>
      <c r="E92" s="101"/>
      <c r="F92" s="101"/>
      <c r="G92" s="100"/>
      <c r="H92" s="100"/>
      <c r="I92" s="100"/>
      <c r="J92" s="100"/>
      <c r="K92" s="100"/>
      <c r="L92" s="100"/>
      <c r="M92" s="100"/>
      <c r="N92" s="100"/>
    </row>
    <row r="93" spans="1:14" s="102" customFormat="1" ht="12.75">
      <c r="A93" s="99"/>
      <c r="B93" s="141"/>
      <c r="C93" s="100"/>
      <c r="D93" s="101"/>
      <c r="E93" s="101"/>
      <c r="F93" s="101"/>
      <c r="G93" s="100"/>
      <c r="H93" s="100"/>
      <c r="I93" s="100"/>
      <c r="J93" s="100"/>
      <c r="K93" s="100"/>
      <c r="L93" s="100"/>
      <c r="M93" s="100"/>
      <c r="N93" s="100"/>
    </row>
    <row r="94" spans="1:14" s="102" customFormat="1" ht="12.75">
      <c r="A94" s="99"/>
      <c r="B94" s="141"/>
      <c r="C94" s="100"/>
      <c r="D94" s="101"/>
      <c r="E94" s="101"/>
      <c r="F94" s="101"/>
      <c r="G94" s="100"/>
      <c r="H94" s="100"/>
      <c r="I94" s="100"/>
      <c r="J94" s="100"/>
      <c r="K94" s="100"/>
      <c r="L94" s="100"/>
      <c r="M94" s="100"/>
      <c r="N94" s="100"/>
    </row>
    <row r="95" spans="1:14" s="102" customFormat="1" ht="12.75">
      <c r="A95" s="99"/>
      <c r="B95" s="141"/>
      <c r="C95" s="100"/>
      <c r="D95" s="101"/>
      <c r="E95" s="101"/>
      <c r="F95" s="101"/>
      <c r="G95" s="100"/>
      <c r="H95" s="100"/>
      <c r="I95" s="100"/>
      <c r="J95" s="100"/>
      <c r="K95" s="100"/>
      <c r="L95" s="100"/>
      <c r="M95" s="100"/>
      <c r="N95" s="100"/>
    </row>
    <row r="96" spans="1:14" s="102" customFormat="1" ht="12.75">
      <c r="A96" s="99"/>
      <c r="B96" s="141"/>
      <c r="C96" s="100"/>
      <c r="D96" s="101"/>
      <c r="E96" s="101"/>
      <c r="F96" s="101"/>
      <c r="G96" s="100"/>
      <c r="H96" s="100"/>
      <c r="I96" s="100"/>
      <c r="J96" s="100"/>
      <c r="K96" s="100"/>
      <c r="L96" s="100"/>
      <c r="M96" s="100"/>
      <c r="N96" s="100"/>
    </row>
    <row r="97" spans="1:14" s="102" customFormat="1" ht="12.75">
      <c r="A97" s="99"/>
      <c r="B97" s="141"/>
      <c r="C97" s="100"/>
      <c r="D97" s="101"/>
      <c r="E97" s="101"/>
      <c r="F97" s="101"/>
      <c r="G97" s="100"/>
      <c r="H97" s="100"/>
      <c r="I97" s="100"/>
      <c r="J97" s="100"/>
      <c r="K97" s="100"/>
      <c r="L97" s="100"/>
      <c r="M97" s="100"/>
      <c r="N97" s="100"/>
    </row>
    <row r="98" spans="1:14" s="102" customFormat="1" ht="12.75">
      <c r="A98" s="99"/>
      <c r="B98" s="141"/>
      <c r="C98" s="100"/>
      <c r="D98" s="101"/>
      <c r="E98" s="101"/>
      <c r="F98" s="101"/>
      <c r="G98" s="100"/>
      <c r="H98" s="100"/>
      <c r="I98" s="100"/>
      <c r="J98" s="100"/>
      <c r="K98" s="100"/>
      <c r="L98" s="100"/>
      <c r="M98" s="100"/>
      <c r="N98" s="100"/>
    </row>
    <row r="99" spans="1:14" s="102" customFormat="1" ht="12.75">
      <c r="A99" s="99"/>
      <c r="B99" s="141"/>
      <c r="C99" s="100"/>
      <c r="D99" s="101"/>
      <c r="E99" s="101"/>
      <c r="F99" s="101"/>
      <c r="G99" s="100"/>
      <c r="H99" s="100"/>
      <c r="I99" s="100"/>
      <c r="J99" s="100"/>
      <c r="K99" s="100"/>
      <c r="L99" s="100"/>
      <c r="M99" s="100"/>
      <c r="N99" s="100"/>
    </row>
    <row r="100" spans="1:14" s="102" customFormat="1" ht="12.75">
      <c r="A100" s="99"/>
      <c r="B100" s="141"/>
      <c r="C100" s="100"/>
      <c r="D100" s="101"/>
      <c r="E100" s="101"/>
      <c r="F100" s="101"/>
      <c r="G100" s="100"/>
      <c r="H100" s="100"/>
      <c r="I100" s="100"/>
      <c r="J100" s="100"/>
      <c r="K100" s="100"/>
      <c r="L100" s="100"/>
      <c r="M100" s="100"/>
      <c r="N100" s="100"/>
    </row>
    <row r="101" spans="1:14" s="102" customFormat="1" ht="12.75">
      <c r="A101" s="99"/>
      <c r="B101" s="141"/>
      <c r="C101" s="100"/>
      <c r="D101" s="101"/>
      <c r="E101" s="101"/>
      <c r="F101" s="101"/>
      <c r="G101" s="100"/>
      <c r="H101" s="100"/>
      <c r="I101" s="100"/>
      <c r="J101" s="100"/>
      <c r="K101" s="100"/>
      <c r="L101" s="100"/>
      <c r="M101" s="100"/>
      <c r="N101" s="100"/>
    </row>
    <row r="102" spans="1:14" s="102" customFormat="1" ht="12.75">
      <c r="A102" s="99"/>
      <c r="B102" s="141"/>
      <c r="C102" s="100"/>
      <c r="D102" s="101"/>
      <c r="E102" s="101"/>
      <c r="F102" s="101"/>
      <c r="G102" s="100"/>
      <c r="H102" s="100"/>
      <c r="I102" s="100"/>
      <c r="J102" s="100"/>
      <c r="K102" s="100"/>
      <c r="L102" s="100"/>
      <c r="M102" s="100"/>
      <c r="N102" s="100"/>
    </row>
    <row r="103" spans="1:14" s="102" customFormat="1" ht="12.75">
      <c r="A103" s="99"/>
      <c r="B103" s="141"/>
      <c r="C103" s="100"/>
      <c r="D103" s="101"/>
      <c r="E103" s="101"/>
      <c r="F103" s="101"/>
      <c r="G103" s="100"/>
      <c r="H103" s="100"/>
      <c r="I103" s="100"/>
      <c r="J103" s="100"/>
      <c r="K103" s="100"/>
      <c r="L103" s="100"/>
      <c r="M103" s="100"/>
      <c r="N103" s="100"/>
    </row>
    <row r="104" spans="1:14" s="102" customFormat="1" ht="12.75">
      <c r="A104" s="99"/>
      <c r="B104" s="141"/>
      <c r="C104" s="100"/>
      <c r="D104" s="101"/>
      <c r="E104" s="101"/>
      <c r="F104" s="101"/>
      <c r="G104" s="100"/>
      <c r="H104" s="100"/>
      <c r="I104" s="100"/>
      <c r="J104" s="100"/>
      <c r="K104" s="100"/>
      <c r="L104" s="100"/>
      <c r="M104" s="100"/>
      <c r="N104" s="100"/>
    </row>
    <row r="105" spans="1:14" s="102" customFormat="1" ht="12.75">
      <c r="A105" s="99"/>
      <c r="B105" s="141"/>
      <c r="C105" s="100"/>
      <c r="D105" s="101"/>
      <c r="E105" s="101"/>
      <c r="F105" s="101"/>
      <c r="G105" s="100"/>
      <c r="H105" s="100"/>
      <c r="I105" s="100"/>
      <c r="J105" s="100"/>
      <c r="K105" s="100"/>
      <c r="L105" s="100"/>
      <c r="M105" s="100"/>
      <c r="N105" s="100"/>
    </row>
    <row r="106" spans="1:14" s="102" customFormat="1" ht="12.75">
      <c r="A106" s="99"/>
      <c r="B106" s="141"/>
      <c r="C106" s="100"/>
      <c r="D106" s="101"/>
      <c r="E106" s="101"/>
      <c r="F106" s="101"/>
      <c r="G106" s="100"/>
      <c r="H106" s="100"/>
      <c r="I106" s="100"/>
      <c r="J106" s="100"/>
      <c r="K106" s="100"/>
      <c r="L106" s="100"/>
      <c r="M106" s="100"/>
      <c r="N106" s="100"/>
    </row>
    <row r="107" spans="1:14" s="102" customFormat="1" ht="12.75">
      <c r="A107" s="99"/>
      <c r="B107" s="141"/>
      <c r="C107" s="100"/>
      <c r="D107" s="101"/>
      <c r="E107" s="101"/>
      <c r="F107" s="101"/>
      <c r="G107" s="100"/>
      <c r="H107" s="100"/>
      <c r="I107" s="100"/>
      <c r="J107" s="100"/>
      <c r="K107" s="100"/>
      <c r="L107" s="100"/>
      <c r="M107" s="100"/>
      <c r="N107" s="100"/>
    </row>
    <row r="108" spans="1:14" s="102" customFormat="1" ht="12.75">
      <c r="A108" s="99"/>
      <c r="B108" s="141"/>
      <c r="C108" s="100"/>
      <c r="D108" s="101"/>
      <c r="E108" s="101"/>
      <c r="F108" s="101"/>
      <c r="G108" s="100"/>
      <c r="H108" s="100"/>
      <c r="I108" s="100"/>
      <c r="J108" s="100"/>
      <c r="K108" s="100"/>
      <c r="L108" s="100"/>
      <c r="M108" s="100"/>
      <c r="N108" s="100"/>
    </row>
    <row r="109" spans="1:14" s="102" customFormat="1" ht="12.75">
      <c r="A109" s="99"/>
      <c r="B109" s="141"/>
      <c r="C109" s="100"/>
      <c r="D109" s="101"/>
      <c r="E109" s="101"/>
      <c r="F109" s="101"/>
      <c r="G109" s="100"/>
      <c r="H109" s="100"/>
      <c r="I109" s="100"/>
      <c r="J109" s="100"/>
      <c r="K109" s="100"/>
      <c r="L109" s="100"/>
      <c r="M109" s="100"/>
      <c r="N109" s="100"/>
    </row>
    <row r="110" spans="1:14" s="102" customFormat="1" ht="12.75">
      <c r="A110" s="99"/>
      <c r="B110" s="141"/>
      <c r="C110" s="100"/>
      <c r="D110" s="101"/>
      <c r="E110" s="101"/>
      <c r="F110" s="101"/>
      <c r="G110" s="100"/>
      <c r="H110" s="100"/>
      <c r="I110" s="100"/>
      <c r="J110" s="100"/>
      <c r="K110" s="100"/>
      <c r="L110" s="100"/>
      <c r="M110" s="100"/>
      <c r="N110" s="100"/>
    </row>
    <row r="111" spans="1:14" s="102" customFormat="1" ht="12.75">
      <c r="A111" s="99"/>
      <c r="B111" s="141"/>
      <c r="C111" s="100"/>
      <c r="D111" s="101"/>
      <c r="E111" s="101"/>
      <c r="F111" s="101"/>
      <c r="G111" s="100"/>
      <c r="H111" s="100"/>
      <c r="I111" s="100"/>
      <c r="J111" s="100"/>
      <c r="K111" s="100"/>
      <c r="L111" s="100"/>
      <c r="M111" s="100"/>
      <c r="N111" s="100"/>
    </row>
    <row r="112" spans="1:14" s="102" customFormat="1" ht="12.75">
      <c r="A112" s="99"/>
      <c r="B112" s="141"/>
      <c r="C112" s="100"/>
      <c r="D112" s="101"/>
      <c r="E112" s="101"/>
      <c r="F112" s="101"/>
      <c r="G112" s="100"/>
      <c r="H112" s="100"/>
      <c r="I112" s="100"/>
      <c r="J112" s="100"/>
      <c r="K112" s="100"/>
      <c r="L112" s="100"/>
      <c r="M112" s="100"/>
      <c r="N112" s="100"/>
    </row>
    <row r="113" spans="1:14" s="102" customFormat="1" ht="12.75">
      <c r="A113" s="99"/>
      <c r="B113" s="141"/>
      <c r="C113" s="100"/>
      <c r="D113" s="101"/>
      <c r="E113" s="101"/>
      <c r="F113" s="101"/>
      <c r="G113" s="100"/>
      <c r="H113" s="100"/>
      <c r="I113" s="100"/>
      <c r="J113" s="100"/>
      <c r="K113" s="100"/>
      <c r="L113" s="100"/>
      <c r="M113" s="100"/>
      <c r="N113" s="100"/>
    </row>
    <row r="114" spans="1:14" s="102" customFormat="1" ht="12.75">
      <c r="A114" s="99"/>
      <c r="B114" s="141"/>
      <c r="C114" s="100"/>
      <c r="D114" s="101"/>
      <c r="E114" s="101"/>
      <c r="F114" s="101"/>
      <c r="G114" s="100"/>
      <c r="H114" s="100"/>
      <c r="I114" s="100"/>
      <c r="J114" s="100"/>
      <c r="K114" s="100"/>
      <c r="L114" s="100"/>
      <c r="M114" s="100"/>
      <c r="N114" s="100"/>
    </row>
    <row r="115" spans="1:14" s="102" customFormat="1" ht="12.75">
      <c r="A115" s="99"/>
      <c r="B115" s="141"/>
      <c r="C115" s="100"/>
      <c r="D115" s="101"/>
      <c r="E115" s="101"/>
      <c r="F115" s="101"/>
      <c r="G115" s="100"/>
      <c r="H115" s="100"/>
      <c r="I115" s="100"/>
      <c r="J115" s="100"/>
      <c r="K115" s="100"/>
      <c r="L115" s="100"/>
      <c r="M115" s="100"/>
      <c r="N115" s="100"/>
    </row>
    <row r="116" spans="1:14" s="102" customFormat="1" ht="12.75">
      <c r="A116" s="99"/>
      <c r="B116" s="141"/>
      <c r="C116" s="100"/>
      <c r="D116" s="101"/>
      <c r="E116" s="101"/>
      <c r="F116" s="101"/>
      <c r="G116" s="100"/>
      <c r="H116" s="100"/>
      <c r="I116" s="100"/>
      <c r="J116" s="100"/>
      <c r="K116" s="100"/>
      <c r="L116" s="100"/>
      <c r="M116" s="100"/>
      <c r="N116" s="100"/>
    </row>
    <row r="117" spans="1:14" s="102" customFormat="1" ht="12.75">
      <c r="A117" s="99"/>
      <c r="B117" s="141"/>
      <c r="C117" s="100"/>
      <c r="D117" s="101"/>
      <c r="E117" s="101"/>
      <c r="F117" s="101"/>
      <c r="G117" s="100"/>
      <c r="H117" s="100"/>
      <c r="I117" s="100"/>
      <c r="J117" s="100"/>
      <c r="K117" s="100"/>
      <c r="L117" s="100"/>
      <c r="M117" s="100"/>
      <c r="N117" s="100"/>
    </row>
    <row r="118" spans="1:14" s="102" customFormat="1" ht="12.75">
      <c r="A118" s="99"/>
      <c r="B118" s="141"/>
      <c r="C118" s="100"/>
      <c r="D118" s="101"/>
      <c r="E118" s="101"/>
      <c r="F118" s="101"/>
      <c r="G118" s="100"/>
      <c r="H118" s="100"/>
      <c r="I118" s="100"/>
      <c r="J118" s="100"/>
      <c r="K118" s="100"/>
      <c r="L118" s="100"/>
      <c r="M118" s="100"/>
      <c r="N118" s="100"/>
    </row>
    <row r="119" spans="1:14" s="102" customFormat="1" ht="12.75">
      <c r="A119" s="99"/>
      <c r="B119" s="141"/>
      <c r="C119" s="100"/>
      <c r="D119" s="101"/>
      <c r="E119" s="101"/>
      <c r="F119" s="101"/>
      <c r="G119" s="100"/>
      <c r="H119" s="100"/>
      <c r="I119" s="100"/>
      <c r="J119" s="100"/>
      <c r="K119" s="100"/>
      <c r="L119" s="100"/>
      <c r="M119" s="100"/>
      <c r="N119" s="100"/>
    </row>
    <row r="120" spans="1:14" s="102" customFormat="1" ht="12.75">
      <c r="A120" s="99"/>
      <c r="B120" s="141"/>
      <c r="C120" s="100"/>
      <c r="D120" s="101"/>
      <c r="E120" s="101"/>
      <c r="F120" s="101"/>
      <c r="G120" s="100"/>
      <c r="H120" s="100"/>
      <c r="I120" s="100"/>
      <c r="J120" s="100"/>
      <c r="K120" s="100"/>
      <c r="L120" s="100"/>
      <c r="M120" s="100"/>
      <c r="N120" s="100"/>
    </row>
    <row r="121" spans="1:14" s="102" customFormat="1" ht="12.75">
      <c r="A121" s="99"/>
      <c r="B121" s="141"/>
      <c r="C121" s="100"/>
      <c r="D121" s="101"/>
      <c r="E121" s="101"/>
      <c r="F121" s="101"/>
      <c r="G121" s="100"/>
      <c r="H121" s="100"/>
      <c r="I121" s="100"/>
      <c r="J121" s="100"/>
      <c r="K121" s="100"/>
      <c r="L121" s="100"/>
      <c r="M121" s="100"/>
      <c r="N121" s="100"/>
    </row>
    <row r="122" spans="1:14" s="102" customFormat="1" ht="12.75">
      <c r="A122" s="99"/>
      <c r="B122" s="141"/>
      <c r="C122" s="100"/>
      <c r="D122" s="101"/>
      <c r="E122" s="101"/>
      <c r="F122" s="101"/>
      <c r="G122" s="100"/>
      <c r="H122" s="100"/>
      <c r="I122" s="100"/>
      <c r="J122" s="100"/>
      <c r="K122" s="100"/>
      <c r="L122" s="100"/>
      <c r="M122" s="100"/>
      <c r="N122" s="100"/>
    </row>
    <row r="123" spans="1:14" s="102" customFormat="1" ht="12.75">
      <c r="A123" s="99"/>
      <c r="B123" s="141"/>
      <c r="C123" s="100"/>
      <c r="D123" s="101"/>
      <c r="E123" s="101"/>
      <c r="F123" s="101"/>
      <c r="G123" s="100"/>
      <c r="H123" s="100"/>
      <c r="I123" s="100"/>
      <c r="J123" s="100"/>
      <c r="K123" s="100"/>
      <c r="L123" s="100"/>
      <c r="M123" s="100"/>
      <c r="N123" s="100"/>
    </row>
    <row r="124" spans="1:14" s="102" customFormat="1" ht="12.75">
      <c r="A124" s="99"/>
      <c r="B124" s="141"/>
      <c r="C124" s="100"/>
      <c r="D124" s="101"/>
      <c r="E124" s="101"/>
      <c r="F124" s="101"/>
      <c r="G124" s="100"/>
      <c r="H124" s="100"/>
      <c r="I124" s="100"/>
      <c r="J124" s="100"/>
      <c r="K124" s="100"/>
      <c r="L124" s="100"/>
      <c r="M124" s="100"/>
      <c r="N124" s="100"/>
    </row>
    <row r="125" spans="1:14" s="102" customFormat="1" ht="12.75">
      <c r="A125" s="99"/>
      <c r="B125" s="141"/>
      <c r="C125" s="100"/>
      <c r="D125" s="101"/>
      <c r="E125" s="101"/>
      <c r="F125" s="101"/>
      <c r="G125" s="100"/>
      <c r="H125" s="100"/>
      <c r="I125" s="100"/>
      <c r="J125" s="100"/>
      <c r="K125" s="100"/>
      <c r="L125" s="100"/>
      <c r="M125" s="100"/>
      <c r="N125" s="100"/>
    </row>
    <row r="126" spans="1:14" s="102" customFormat="1" ht="12.75">
      <c r="A126" s="99"/>
      <c r="B126" s="141"/>
      <c r="C126" s="100"/>
      <c r="D126" s="101"/>
      <c r="E126" s="101"/>
      <c r="F126" s="101"/>
      <c r="G126" s="100"/>
      <c r="H126" s="100"/>
      <c r="I126" s="100"/>
      <c r="J126" s="100"/>
      <c r="K126" s="100"/>
      <c r="L126" s="100"/>
      <c r="M126" s="100"/>
      <c r="N126" s="100"/>
    </row>
    <row r="127" spans="1:14" s="102" customFormat="1" ht="12.75">
      <c r="A127" s="99"/>
      <c r="B127" s="141"/>
      <c r="C127" s="100"/>
      <c r="D127" s="101"/>
      <c r="E127" s="101"/>
      <c r="F127" s="101"/>
      <c r="G127" s="100"/>
      <c r="H127" s="100"/>
      <c r="I127" s="100"/>
      <c r="J127" s="100"/>
      <c r="K127" s="100"/>
      <c r="L127" s="100"/>
      <c r="M127" s="100"/>
      <c r="N127" s="100"/>
    </row>
    <row r="128" spans="1:14" s="102" customFormat="1" ht="12.75">
      <c r="A128" s="99"/>
      <c r="B128" s="141"/>
      <c r="C128" s="100"/>
      <c r="D128" s="101"/>
      <c r="E128" s="101"/>
      <c r="F128" s="101"/>
      <c r="G128" s="100"/>
      <c r="H128" s="100"/>
      <c r="I128" s="100"/>
      <c r="J128" s="100"/>
      <c r="K128" s="100"/>
      <c r="L128" s="100"/>
      <c r="M128" s="100"/>
      <c r="N128" s="100"/>
    </row>
    <row r="129" spans="1:14" s="102" customFormat="1" ht="12.75">
      <c r="A129" s="99"/>
      <c r="B129" s="141"/>
      <c r="C129" s="100"/>
      <c r="D129" s="101"/>
      <c r="E129" s="101"/>
      <c r="F129" s="101"/>
      <c r="G129" s="100"/>
      <c r="H129" s="100"/>
      <c r="I129" s="100"/>
      <c r="J129" s="100"/>
      <c r="K129" s="100"/>
      <c r="L129" s="100"/>
      <c r="M129" s="100"/>
      <c r="N129" s="100"/>
    </row>
    <row r="130" spans="1:14" s="102" customFormat="1" ht="12.75">
      <c r="A130" s="99"/>
      <c r="B130" s="141"/>
      <c r="C130" s="100"/>
      <c r="D130" s="101"/>
      <c r="E130" s="101"/>
      <c r="F130" s="101"/>
      <c r="G130" s="100"/>
      <c r="H130" s="100"/>
      <c r="I130" s="100"/>
      <c r="J130" s="100"/>
      <c r="K130" s="100"/>
      <c r="L130" s="100"/>
      <c r="M130" s="100"/>
      <c r="N130" s="100"/>
    </row>
    <row r="131" spans="1:14" s="102" customFormat="1" ht="12.75">
      <c r="A131" s="99"/>
      <c r="B131" s="141"/>
      <c r="C131" s="100"/>
      <c r="D131" s="101"/>
      <c r="E131" s="101"/>
      <c r="F131" s="101"/>
      <c r="G131" s="100"/>
      <c r="H131" s="100"/>
      <c r="I131" s="100"/>
      <c r="J131" s="100"/>
      <c r="K131" s="100"/>
      <c r="L131" s="100"/>
      <c r="M131" s="100"/>
      <c r="N131" s="100"/>
    </row>
    <row r="132" spans="1:14" s="102" customFormat="1" ht="12.75">
      <c r="A132" s="99"/>
      <c r="B132" s="141"/>
      <c r="C132" s="100"/>
      <c r="D132" s="101"/>
      <c r="E132" s="101"/>
      <c r="F132" s="101"/>
      <c r="G132" s="100"/>
      <c r="H132" s="100"/>
      <c r="I132" s="100"/>
      <c r="J132" s="100"/>
      <c r="K132" s="100"/>
      <c r="L132" s="100"/>
      <c r="M132" s="100"/>
      <c r="N132" s="100"/>
    </row>
    <row r="133" spans="1:14" s="102" customFormat="1" ht="12.75">
      <c r="A133" s="99"/>
      <c r="B133" s="141"/>
      <c r="C133" s="100"/>
      <c r="D133" s="101"/>
      <c r="E133" s="101"/>
      <c r="F133" s="101"/>
      <c r="G133" s="100"/>
      <c r="H133" s="100"/>
      <c r="I133" s="100"/>
      <c r="J133" s="100"/>
      <c r="K133" s="100"/>
      <c r="L133" s="100"/>
      <c r="M133" s="100"/>
      <c r="N133" s="100"/>
    </row>
    <row r="134" spans="1:14" s="102" customFormat="1" ht="12.75">
      <c r="A134" s="99"/>
      <c r="B134" s="141"/>
      <c r="C134" s="100"/>
      <c r="D134" s="101"/>
      <c r="E134" s="101"/>
      <c r="F134" s="101"/>
      <c r="G134" s="100"/>
      <c r="H134" s="100"/>
      <c r="I134" s="100"/>
      <c r="J134" s="100"/>
      <c r="K134" s="100"/>
      <c r="L134" s="100"/>
      <c r="M134" s="100"/>
      <c r="N134" s="100"/>
    </row>
    <row r="135" spans="1:14" s="102" customFormat="1" ht="12.75">
      <c r="A135" s="99"/>
      <c r="B135" s="141"/>
      <c r="C135" s="100"/>
      <c r="D135" s="101"/>
      <c r="E135" s="101"/>
      <c r="F135" s="101"/>
      <c r="G135" s="100"/>
      <c r="H135" s="100"/>
      <c r="I135" s="100"/>
      <c r="J135" s="100"/>
      <c r="K135" s="100"/>
      <c r="L135" s="100"/>
      <c r="M135" s="100"/>
      <c r="N135" s="100"/>
    </row>
    <row r="136" spans="1:14" s="102" customFormat="1" ht="12.75">
      <c r="A136" s="99"/>
      <c r="B136" s="141"/>
      <c r="C136" s="100"/>
      <c r="D136" s="101"/>
      <c r="E136" s="101"/>
      <c r="F136" s="101"/>
      <c r="G136" s="100"/>
      <c r="H136" s="100"/>
      <c r="I136" s="100"/>
      <c r="J136" s="100"/>
      <c r="K136" s="100"/>
      <c r="L136" s="100"/>
      <c r="M136" s="100"/>
      <c r="N136" s="100"/>
    </row>
    <row r="137" spans="1:14" s="102" customFormat="1" ht="12.75">
      <c r="A137" s="99"/>
      <c r="B137" s="141"/>
      <c r="C137" s="100"/>
      <c r="D137" s="101"/>
      <c r="E137" s="101"/>
      <c r="F137" s="101"/>
      <c r="G137" s="100"/>
      <c r="H137" s="100"/>
      <c r="I137" s="100"/>
      <c r="J137" s="100"/>
      <c r="K137" s="100"/>
      <c r="L137" s="100"/>
      <c r="M137" s="100"/>
      <c r="N137" s="100"/>
    </row>
    <row r="138" spans="1:14" s="102" customFormat="1" ht="12.75">
      <c r="A138" s="99"/>
      <c r="B138" s="141"/>
      <c r="C138" s="100"/>
      <c r="D138" s="101"/>
      <c r="E138" s="101"/>
      <c r="F138" s="101"/>
      <c r="G138" s="100"/>
      <c r="H138" s="100"/>
      <c r="I138" s="100"/>
      <c r="J138" s="100"/>
      <c r="K138" s="100"/>
      <c r="L138" s="100"/>
      <c r="M138" s="100"/>
      <c r="N138" s="100"/>
    </row>
    <row r="139" spans="1:14" s="102" customFormat="1" ht="12.75">
      <c r="A139" s="99"/>
      <c r="B139" s="141"/>
      <c r="C139" s="100"/>
      <c r="D139" s="101"/>
      <c r="E139" s="101"/>
      <c r="F139" s="101"/>
      <c r="G139" s="100"/>
      <c r="H139" s="100"/>
      <c r="I139" s="100"/>
      <c r="J139" s="100"/>
      <c r="K139" s="100"/>
      <c r="L139" s="100"/>
      <c r="M139" s="100"/>
      <c r="N139" s="100"/>
    </row>
    <row r="140" spans="1:14" s="102" customFormat="1" ht="12.75">
      <c r="A140" s="99"/>
      <c r="B140" s="141"/>
      <c r="C140" s="100"/>
      <c r="D140" s="101"/>
      <c r="E140" s="101"/>
      <c r="F140" s="101"/>
      <c r="G140" s="100"/>
      <c r="H140" s="100"/>
      <c r="I140" s="100"/>
      <c r="J140" s="100"/>
      <c r="K140" s="100"/>
      <c r="L140" s="100"/>
      <c r="M140" s="100"/>
      <c r="N140" s="100"/>
    </row>
    <row r="141" spans="1:14" s="102" customFormat="1" ht="12.75">
      <c r="A141" s="99"/>
      <c r="B141" s="141"/>
      <c r="C141" s="100"/>
      <c r="D141" s="101"/>
      <c r="E141" s="101"/>
      <c r="F141" s="101"/>
      <c r="G141" s="100"/>
      <c r="H141" s="100"/>
      <c r="I141" s="100"/>
      <c r="J141" s="100"/>
      <c r="K141" s="100"/>
      <c r="L141" s="100"/>
      <c r="M141" s="100"/>
      <c r="N141" s="100"/>
    </row>
    <row r="142" spans="1:14" s="102" customFormat="1" ht="12.75">
      <c r="A142" s="99"/>
      <c r="B142" s="141"/>
      <c r="C142" s="100"/>
      <c r="D142" s="101"/>
      <c r="E142" s="101"/>
      <c r="F142" s="101"/>
      <c r="G142" s="100"/>
      <c r="H142" s="100"/>
      <c r="I142" s="100"/>
      <c r="J142" s="100"/>
      <c r="K142" s="100"/>
      <c r="L142" s="100"/>
      <c r="M142" s="100"/>
      <c r="N142" s="100"/>
    </row>
    <row r="143" spans="1:14" s="102" customFormat="1" ht="12.75">
      <c r="A143" s="99"/>
      <c r="B143" s="141"/>
      <c r="C143" s="100"/>
      <c r="D143" s="101"/>
      <c r="E143" s="101"/>
      <c r="F143" s="101"/>
      <c r="G143" s="100"/>
      <c r="H143" s="100"/>
      <c r="I143" s="100"/>
      <c r="J143" s="100"/>
      <c r="K143" s="100"/>
      <c r="L143" s="100"/>
      <c r="M143" s="100"/>
      <c r="N143" s="100"/>
    </row>
    <row r="144" spans="1:14" s="102" customFormat="1" ht="12.75">
      <c r="A144" s="99"/>
      <c r="B144" s="141"/>
      <c r="C144" s="100"/>
      <c r="D144" s="101"/>
      <c r="E144" s="101"/>
      <c r="F144" s="101"/>
      <c r="G144" s="100"/>
      <c r="H144" s="100"/>
      <c r="I144" s="100"/>
      <c r="J144" s="100"/>
      <c r="K144" s="100"/>
      <c r="L144" s="100"/>
      <c r="M144" s="100"/>
      <c r="N144" s="100"/>
    </row>
    <row r="145" spans="1:14" s="102" customFormat="1" ht="12.75">
      <c r="A145" s="99"/>
      <c r="B145" s="141"/>
      <c r="C145" s="100"/>
      <c r="D145" s="101"/>
      <c r="E145" s="101"/>
      <c r="F145" s="101"/>
      <c r="G145" s="100"/>
      <c r="H145" s="100"/>
      <c r="I145" s="100"/>
      <c r="J145" s="100"/>
      <c r="K145" s="100"/>
      <c r="L145" s="100"/>
      <c r="M145" s="100"/>
      <c r="N145" s="100"/>
    </row>
    <row r="146" spans="1:14" s="102" customFormat="1" ht="12.75">
      <c r="A146" s="99"/>
      <c r="B146" s="141"/>
      <c r="C146" s="100"/>
      <c r="D146" s="101"/>
      <c r="E146" s="101"/>
      <c r="F146" s="101"/>
      <c r="G146" s="100"/>
      <c r="H146" s="100"/>
      <c r="I146" s="100"/>
      <c r="J146" s="100"/>
      <c r="K146" s="100"/>
      <c r="L146" s="100"/>
      <c r="M146" s="100"/>
      <c r="N146" s="100"/>
    </row>
    <row r="147" spans="1:14" s="102" customFormat="1" ht="12.75">
      <c r="A147" s="99"/>
      <c r="B147" s="141"/>
      <c r="C147" s="100"/>
      <c r="D147" s="101"/>
      <c r="E147" s="101"/>
      <c r="F147" s="101"/>
      <c r="G147" s="100"/>
      <c r="H147" s="100"/>
      <c r="I147" s="100"/>
      <c r="J147" s="100"/>
      <c r="K147" s="100"/>
      <c r="L147" s="100"/>
      <c r="M147" s="100"/>
      <c r="N147" s="100"/>
    </row>
    <row r="148" spans="1:14" s="102" customFormat="1" ht="12.75">
      <c r="A148" s="99"/>
      <c r="B148" s="141"/>
      <c r="C148" s="100"/>
      <c r="D148" s="101"/>
      <c r="E148" s="101"/>
      <c r="F148" s="101"/>
      <c r="G148" s="100"/>
      <c r="H148" s="100"/>
      <c r="I148" s="100"/>
      <c r="J148" s="100"/>
      <c r="K148" s="100"/>
      <c r="L148" s="100"/>
      <c r="M148" s="100"/>
      <c r="N148" s="100"/>
    </row>
    <row r="149" spans="1:14" s="102" customFormat="1" ht="12.75">
      <c r="A149" s="99"/>
      <c r="B149" s="141"/>
      <c r="C149" s="100"/>
      <c r="D149" s="101"/>
      <c r="E149" s="101"/>
      <c r="F149" s="101"/>
      <c r="G149" s="100"/>
      <c r="H149" s="100"/>
      <c r="I149" s="100"/>
      <c r="J149" s="100"/>
      <c r="K149" s="100"/>
      <c r="L149" s="100"/>
      <c r="M149" s="100"/>
      <c r="N149" s="100"/>
    </row>
    <row r="150" spans="1:14" s="102" customFormat="1" ht="12.75">
      <c r="A150" s="99"/>
      <c r="B150" s="141"/>
      <c r="C150" s="100"/>
      <c r="D150" s="101"/>
      <c r="E150" s="101"/>
      <c r="F150" s="101"/>
      <c r="G150" s="100"/>
      <c r="H150" s="100"/>
      <c r="I150" s="100"/>
      <c r="J150" s="100"/>
      <c r="K150" s="100"/>
      <c r="L150" s="100"/>
      <c r="M150" s="100"/>
      <c r="N150" s="100"/>
    </row>
    <row r="151" spans="1:14" s="102" customFormat="1" ht="12.75">
      <c r="A151" s="99"/>
      <c r="B151" s="141"/>
      <c r="C151" s="100"/>
      <c r="D151" s="101"/>
      <c r="E151" s="101"/>
      <c r="F151" s="101"/>
      <c r="G151" s="100"/>
      <c r="H151" s="100"/>
      <c r="I151" s="100"/>
      <c r="J151" s="100"/>
      <c r="K151" s="100"/>
      <c r="L151" s="100"/>
      <c r="M151" s="100"/>
      <c r="N151" s="100"/>
    </row>
    <row r="152" spans="1:14" s="102" customFormat="1" ht="12.75">
      <c r="A152" s="99"/>
      <c r="B152" s="141"/>
      <c r="C152" s="100"/>
      <c r="D152" s="101"/>
      <c r="E152" s="101"/>
      <c r="F152" s="101"/>
      <c r="G152" s="100"/>
      <c r="H152" s="100"/>
      <c r="I152" s="100"/>
      <c r="J152" s="100"/>
      <c r="K152" s="100"/>
      <c r="L152" s="100"/>
      <c r="M152" s="100"/>
      <c r="N152" s="100"/>
    </row>
    <row r="153" spans="1:14" s="102" customFormat="1" ht="12.75">
      <c r="A153" s="99"/>
      <c r="B153" s="141"/>
      <c r="C153" s="100"/>
      <c r="D153" s="101"/>
      <c r="E153" s="101"/>
      <c r="F153" s="101"/>
      <c r="G153" s="100"/>
      <c r="H153" s="100"/>
      <c r="I153" s="100"/>
      <c r="J153" s="100"/>
      <c r="K153" s="100"/>
      <c r="L153" s="100"/>
      <c r="M153" s="100"/>
      <c r="N153" s="100"/>
    </row>
    <row r="154" spans="1:14" s="102" customFormat="1" ht="12.75">
      <c r="A154" s="99"/>
      <c r="B154" s="141"/>
      <c r="C154" s="100"/>
      <c r="D154" s="101"/>
      <c r="E154" s="101"/>
      <c r="F154" s="101"/>
      <c r="G154" s="100"/>
      <c r="H154" s="100"/>
      <c r="I154" s="100"/>
      <c r="J154" s="100"/>
      <c r="K154" s="100"/>
      <c r="L154" s="100"/>
      <c r="M154" s="100"/>
      <c r="N154" s="100"/>
    </row>
    <row r="155" spans="1:14" s="102" customFormat="1" ht="12.75">
      <c r="A155" s="99"/>
      <c r="B155" s="141"/>
      <c r="C155" s="100"/>
      <c r="D155" s="101"/>
      <c r="E155" s="101"/>
      <c r="F155" s="101"/>
      <c r="G155" s="100"/>
      <c r="H155" s="100"/>
      <c r="I155" s="100"/>
      <c r="J155" s="100"/>
      <c r="K155" s="100"/>
      <c r="L155" s="100"/>
      <c r="M155" s="100"/>
      <c r="N155" s="100"/>
    </row>
    <row r="156" spans="1:14" s="102" customFormat="1" ht="12.75">
      <c r="A156" s="99"/>
      <c r="B156" s="141"/>
      <c r="C156" s="100"/>
      <c r="D156" s="101"/>
      <c r="E156" s="101"/>
      <c r="F156" s="101"/>
      <c r="G156" s="100"/>
      <c r="H156" s="100"/>
      <c r="I156" s="100"/>
      <c r="J156" s="100"/>
      <c r="K156" s="100"/>
      <c r="L156" s="100"/>
      <c r="M156" s="100"/>
      <c r="N156" s="100"/>
    </row>
    <row r="157" spans="1:14" s="102" customFormat="1" ht="12.75">
      <c r="A157" s="99"/>
      <c r="C157" s="101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</row>
    <row r="158" spans="1:14" s="102" customFormat="1" ht="12.75">
      <c r="A158" s="99"/>
      <c r="C158" s="101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</row>
    <row r="159" spans="1:14" s="102" customFormat="1" ht="12.75">
      <c r="A159" s="99"/>
      <c r="C159" s="101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</row>
    <row r="160" spans="1:14" s="102" customFormat="1" ht="12.75">
      <c r="A160" s="99"/>
      <c r="C160" s="101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</row>
    <row r="161" spans="1:14" s="102" customFormat="1" ht="12.75">
      <c r="A161" s="99"/>
      <c r="C161" s="101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</row>
    <row r="162" spans="1:14" s="102" customFormat="1" ht="12.75">
      <c r="A162" s="99"/>
      <c r="C162" s="101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</row>
    <row r="163" spans="1:14" s="102" customFormat="1" ht="12.75">
      <c r="A163" s="99"/>
      <c r="C163" s="101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</row>
    <row r="164" spans="1:14" s="102" customFormat="1" ht="12.75">
      <c r="A164" s="99"/>
      <c r="C164" s="101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</row>
    <row r="165" spans="1:14" s="102" customFormat="1" ht="12.75">
      <c r="A165" s="99"/>
      <c r="C165" s="101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</row>
    <row r="166" spans="1:14" s="102" customFormat="1" ht="12.75">
      <c r="A166" s="99"/>
      <c r="C166" s="101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</row>
    <row r="167" spans="1:14" s="102" customFormat="1" ht="12.75">
      <c r="A167" s="99"/>
      <c r="C167" s="101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</row>
    <row r="168" spans="1:14" s="102" customFormat="1" ht="12.75">
      <c r="A168" s="99"/>
      <c r="C168" s="101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</row>
    <row r="169" spans="1:14" s="102" customFormat="1" ht="12.75">
      <c r="A169" s="99"/>
      <c r="C169" s="101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</row>
    <row r="170" spans="1:14" s="102" customFormat="1" ht="12.75">
      <c r="A170" s="99"/>
      <c r="C170" s="101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</row>
    <row r="171" spans="1:14" s="102" customFormat="1" ht="12.75">
      <c r="A171" s="99"/>
      <c r="C171" s="101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</row>
    <row r="172" spans="1:14" s="102" customFormat="1" ht="12.75">
      <c r="A172" s="99"/>
      <c r="C172" s="101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</row>
    <row r="173" spans="1:14" s="102" customFormat="1" ht="12.75">
      <c r="A173" s="99"/>
      <c r="C173" s="101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</row>
    <row r="174" spans="4:13" ht="12.75"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</row>
  </sheetData>
  <sheetProtection/>
  <printOptions gridLines="1"/>
  <pageMargins left="0.2" right="0.22" top="0.82" bottom="0.4" header="0.29" footer="0.18"/>
  <pageSetup horizontalDpi="600" verticalDpi="600" orientation="landscape" scale="54" r:id="rId1"/>
  <headerFooter alignWithMargins="0">
    <oddHeader>&amp;CCOLSTRIP UNITS 1-4 DEPRECIATION EXPENSE  
FOR THE TWELVE MONTHS ENDED SEPTEMBER 30, 2007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G23"/>
  <sheetViews>
    <sheetView zoomScalePageLayoutView="0" workbookViewId="0" topLeftCell="A1">
      <selection activeCell="C20" sqref="C20"/>
    </sheetView>
  </sheetViews>
  <sheetFormatPr defaultColWidth="8.8515625" defaultRowHeight="12.75"/>
  <cols>
    <col min="1" max="1" width="8.8515625" style="13" customWidth="1"/>
    <col min="2" max="2" width="40.57421875" style="13" customWidth="1"/>
    <col min="3" max="3" width="13.28125" style="13" customWidth="1"/>
    <col min="4" max="4" width="9.7109375" style="13" customWidth="1"/>
    <col min="5" max="5" width="25.7109375" style="13" bestFit="1" customWidth="1"/>
    <col min="6" max="6" width="8.8515625" style="13" customWidth="1"/>
    <col min="7" max="7" width="13.28125" style="13" customWidth="1"/>
    <col min="8" max="16384" width="8.8515625" style="13" customWidth="1"/>
  </cols>
  <sheetData>
    <row r="1" spans="1:5" ht="12.75">
      <c r="A1" s="78"/>
      <c r="B1" s="30"/>
      <c r="C1" s="30"/>
      <c r="D1" s="30"/>
      <c r="E1" s="31" t="s">
        <v>211</v>
      </c>
    </row>
    <row r="2" spans="1:5" ht="13.5" thickBot="1">
      <c r="A2" s="32"/>
      <c r="B2" s="30"/>
      <c r="C2" s="30"/>
      <c r="D2" s="30"/>
      <c r="E2" s="31" t="s">
        <v>236</v>
      </c>
    </row>
    <row r="3" spans="1:5" ht="14.25" thickBot="1" thickTop="1">
      <c r="A3" s="30"/>
      <c r="B3" s="30"/>
      <c r="C3" s="30"/>
      <c r="D3" s="30"/>
      <c r="E3" s="33" t="s">
        <v>235</v>
      </c>
    </row>
    <row r="4" spans="1:5" ht="13.5" thickTop="1">
      <c r="A4" s="34" t="s">
        <v>71</v>
      </c>
      <c r="B4" s="35"/>
      <c r="C4" s="36"/>
      <c r="D4" s="36"/>
      <c r="E4" s="36"/>
    </row>
    <row r="5" spans="1:5" ht="12.75">
      <c r="A5" s="36" t="s">
        <v>72</v>
      </c>
      <c r="B5" s="35"/>
      <c r="C5" s="36"/>
      <c r="D5" s="36"/>
      <c r="E5" s="36"/>
    </row>
    <row r="6" spans="1:5" ht="12.75">
      <c r="A6" s="245" t="s">
        <v>234</v>
      </c>
      <c r="B6" s="35"/>
      <c r="C6" s="36"/>
      <c r="D6" s="36"/>
      <c r="E6" s="36"/>
    </row>
    <row r="7" spans="1:5" ht="12.75">
      <c r="A7" s="34" t="s">
        <v>73</v>
      </c>
      <c r="B7" s="35"/>
      <c r="C7" s="36"/>
      <c r="D7" s="36"/>
      <c r="E7" s="36"/>
    </row>
    <row r="8" spans="1:5" ht="12.75">
      <c r="A8" s="47"/>
      <c r="B8" s="30"/>
      <c r="C8" s="30"/>
      <c r="D8" s="30"/>
      <c r="E8" s="30"/>
    </row>
    <row r="9" spans="1:5" ht="12.75">
      <c r="A9" s="30"/>
      <c r="B9" s="30"/>
      <c r="C9" s="30"/>
      <c r="D9" s="30"/>
      <c r="E9" s="30"/>
    </row>
    <row r="10" spans="1:5" ht="12.75">
      <c r="A10" s="37" t="s">
        <v>74</v>
      </c>
      <c r="B10" s="30"/>
      <c r="C10" s="38" t="s">
        <v>75</v>
      </c>
      <c r="D10" s="38"/>
      <c r="E10" s="38" t="s">
        <v>76</v>
      </c>
    </row>
    <row r="11" spans="1:5" ht="12.75">
      <c r="A11" s="39" t="s">
        <v>77</v>
      </c>
      <c r="B11" s="40" t="s">
        <v>15</v>
      </c>
      <c r="C11" s="41" t="s">
        <v>78</v>
      </c>
      <c r="D11" s="41" t="s">
        <v>79</v>
      </c>
      <c r="E11" s="41" t="s">
        <v>80</v>
      </c>
    </row>
    <row r="12" spans="1:7" ht="12.75">
      <c r="A12" s="42"/>
      <c r="B12" s="42"/>
      <c r="C12" s="42"/>
      <c r="D12" s="42"/>
      <c r="E12" s="42"/>
      <c r="G12" s="158"/>
    </row>
    <row r="13" spans="1:7" ht="12.75">
      <c r="A13" s="151">
        <v>1</v>
      </c>
      <c r="B13" s="173" t="s">
        <v>189</v>
      </c>
      <c r="C13" s="43">
        <v>0.04</v>
      </c>
      <c r="D13" s="43">
        <v>0.0462</v>
      </c>
      <c r="E13" s="43">
        <v>0.0018</v>
      </c>
      <c r="G13" s="158"/>
    </row>
    <row r="14" spans="1:7" ht="12.75">
      <c r="A14" s="151">
        <v>2</v>
      </c>
      <c r="B14" s="173" t="s">
        <v>190</v>
      </c>
      <c r="C14" s="43">
        <v>0.48</v>
      </c>
      <c r="D14" s="43">
        <v>0.0637</v>
      </c>
      <c r="E14" s="43">
        <v>0.0306</v>
      </c>
      <c r="G14" s="158"/>
    </row>
    <row r="15" spans="1:7" ht="12.75">
      <c r="A15" s="151">
        <v>3</v>
      </c>
      <c r="B15" s="173" t="s">
        <v>81</v>
      </c>
      <c r="C15" s="43">
        <v>0</v>
      </c>
      <c r="D15" s="43">
        <v>0</v>
      </c>
      <c r="E15" s="43">
        <v>0</v>
      </c>
      <c r="G15" s="43"/>
    </row>
    <row r="16" spans="1:7" ht="12.75">
      <c r="A16" s="151">
        <v>4</v>
      </c>
      <c r="B16" s="173" t="s">
        <v>82</v>
      </c>
      <c r="C16" s="44">
        <v>0.48</v>
      </c>
      <c r="D16" s="45">
        <v>0.108</v>
      </c>
      <c r="E16" s="43">
        <v>0.0518</v>
      </c>
      <c r="G16" s="159"/>
    </row>
    <row r="17" spans="1:5" ht="12.75">
      <c r="A17" s="151">
        <v>5</v>
      </c>
      <c r="B17" s="173" t="s">
        <v>48</v>
      </c>
      <c r="C17" s="46">
        <f>SUM(C13:C16)</f>
        <v>1</v>
      </c>
      <c r="D17" s="43"/>
      <c r="E17" s="46">
        <f>SUM(E13:E16)</f>
        <v>0.0842</v>
      </c>
    </row>
    <row r="18" spans="1:5" ht="12.75">
      <c r="A18" s="151">
        <v>6</v>
      </c>
      <c r="B18" s="30"/>
      <c r="C18" s="43"/>
      <c r="D18" s="43"/>
      <c r="E18" s="43"/>
    </row>
    <row r="19" spans="1:5" ht="12.75">
      <c r="A19" s="151">
        <v>7</v>
      </c>
      <c r="B19" s="173" t="s">
        <v>191</v>
      </c>
      <c r="C19" s="43">
        <v>0.04</v>
      </c>
      <c r="D19" s="43">
        <v>0.03003</v>
      </c>
      <c r="E19" s="43">
        <v>0.0012</v>
      </c>
    </row>
    <row r="20" spans="1:5" ht="12.75">
      <c r="A20" s="151">
        <v>8</v>
      </c>
      <c r="B20" s="173" t="s">
        <v>192</v>
      </c>
      <c r="C20" s="43">
        <v>0.48</v>
      </c>
      <c r="D20" s="43">
        <v>0.041405000000000004</v>
      </c>
      <c r="E20" s="43">
        <v>0.0199</v>
      </c>
    </row>
    <row r="21" spans="1:5" ht="12.75">
      <c r="A21" s="151">
        <v>9</v>
      </c>
      <c r="B21" s="173" t="s">
        <v>81</v>
      </c>
      <c r="C21" s="44">
        <v>0</v>
      </c>
      <c r="D21" s="43">
        <v>0</v>
      </c>
      <c r="E21" s="43">
        <v>0</v>
      </c>
    </row>
    <row r="22" spans="1:5" ht="12.75">
      <c r="A22" s="151">
        <v>10</v>
      </c>
      <c r="B22" s="173" t="s">
        <v>82</v>
      </c>
      <c r="C22" s="44">
        <v>0.48</v>
      </c>
      <c r="D22" s="45">
        <v>0.108</v>
      </c>
      <c r="E22" s="43">
        <v>0.0518</v>
      </c>
    </row>
    <row r="23" spans="1:5" ht="12.75">
      <c r="A23" s="151">
        <v>11</v>
      </c>
      <c r="B23" s="173" t="s">
        <v>83</v>
      </c>
      <c r="C23" s="46">
        <f>SUM(C19:C22)</f>
        <v>1</v>
      </c>
      <c r="D23" s="43"/>
      <c r="E23" s="46">
        <f>SUM(E19:E22)</f>
        <v>0.07289999999999999</v>
      </c>
    </row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8"/>
  <sheetViews>
    <sheetView zoomScalePageLayoutView="0" workbookViewId="0" topLeftCell="A37">
      <selection activeCell="C20" sqref="C20"/>
    </sheetView>
  </sheetViews>
  <sheetFormatPr defaultColWidth="9.140625" defaultRowHeight="12.75"/>
  <cols>
    <col min="1" max="1" width="6.00390625" style="490" customWidth="1"/>
    <col min="2" max="2" width="9.8515625" style="493" customWidth="1"/>
    <col min="3" max="3" width="34.8515625" style="490" customWidth="1"/>
    <col min="4" max="4" width="3.7109375" style="495" customWidth="1"/>
    <col min="5" max="5" width="25.8515625" style="525" bestFit="1" customWidth="1"/>
    <col min="6" max="6" width="12.57421875" style="495" bestFit="1" customWidth="1"/>
    <col min="7" max="7" width="11.7109375" style="493" bestFit="1" customWidth="1"/>
    <col min="8" max="8" width="11.00390625" style="493" bestFit="1" customWidth="1"/>
    <col min="9" max="9" width="23.28125" style="495" customWidth="1"/>
    <col min="10" max="10" width="19.421875" style="495" bestFit="1" customWidth="1"/>
    <col min="11" max="11" width="21.28125" style="508" bestFit="1" customWidth="1"/>
    <col min="12" max="12" width="12.8515625" style="508" customWidth="1"/>
    <col min="13" max="16384" width="9.140625" style="495" customWidth="1"/>
  </cols>
  <sheetData>
    <row r="1" spans="2:12" ht="12.75">
      <c r="B1" s="491"/>
      <c r="C1" s="491"/>
      <c r="D1" s="491"/>
      <c r="E1" s="492" t="s">
        <v>458</v>
      </c>
      <c r="F1" s="491"/>
      <c r="G1" s="491"/>
      <c r="I1" s="492" t="s">
        <v>459</v>
      </c>
      <c r="J1" s="491" t="s">
        <v>460</v>
      </c>
      <c r="K1" s="494" t="s">
        <v>461</v>
      </c>
      <c r="L1" s="494"/>
    </row>
    <row r="2" spans="1:12" ht="12.75">
      <c r="A2" s="493"/>
      <c r="B2" s="491" t="s">
        <v>462</v>
      </c>
      <c r="C2" s="491"/>
      <c r="D2" s="491"/>
      <c r="E2" s="492" t="s">
        <v>463</v>
      </c>
      <c r="F2" s="491" t="s">
        <v>464</v>
      </c>
      <c r="G2" s="491" t="s">
        <v>458</v>
      </c>
      <c r="H2" s="491" t="s">
        <v>465</v>
      </c>
      <c r="I2" s="492" t="s">
        <v>466</v>
      </c>
      <c r="J2" s="491" t="s">
        <v>467</v>
      </c>
      <c r="K2" s="494" t="s">
        <v>468</v>
      </c>
      <c r="L2" s="494"/>
    </row>
    <row r="3" spans="1:12" ht="12.75">
      <c r="A3" s="496"/>
      <c r="B3" s="497" t="s">
        <v>469</v>
      </c>
      <c r="C3" s="497" t="s">
        <v>15</v>
      </c>
      <c r="D3" s="497"/>
      <c r="E3" s="498" t="s">
        <v>470</v>
      </c>
      <c r="F3" s="497" t="s">
        <v>471</v>
      </c>
      <c r="G3" s="497" t="s">
        <v>471</v>
      </c>
      <c r="H3" s="497" t="s">
        <v>471</v>
      </c>
      <c r="I3" s="498" t="s">
        <v>472</v>
      </c>
      <c r="J3" s="498" t="s">
        <v>85</v>
      </c>
      <c r="K3" s="498" t="s">
        <v>473</v>
      </c>
      <c r="L3" s="499"/>
    </row>
    <row r="4" spans="1:12" s="504" customFormat="1" ht="11.25">
      <c r="A4" s="500"/>
      <c r="B4" s="501"/>
      <c r="C4" s="501"/>
      <c r="D4" s="501"/>
      <c r="E4" s="502"/>
      <c r="F4" s="501" t="s">
        <v>474</v>
      </c>
      <c r="G4" s="501" t="s">
        <v>475</v>
      </c>
      <c r="H4" s="501" t="s">
        <v>476</v>
      </c>
      <c r="I4" s="501" t="s">
        <v>477</v>
      </c>
      <c r="J4" s="501" t="s">
        <v>478</v>
      </c>
      <c r="K4" s="501" t="s">
        <v>479</v>
      </c>
      <c r="L4" s="503"/>
    </row>
    <row r="5" spans="5:7" ht="8.25" customHeight="1">
      <c r="E5" s="505"/>
      <c r="F5" s="506"/>
      <c r="G5" s="507"/>
    </row>
    <row r="6" spans="1:8" ht="12.75">
      <c r="A6" s="495"/>
      <c r="B6" s="509" t="s">
        <v>480</v>
      </c>
      <c r="C6" s="509"/>
      <c r="D6" s="509"/>
      <c r="E6" s="510"/>
      <c r="F6" s="511"/>
      <c r="H6" s="512"/>
    </row>
    <row r="7" spans="3:11" ht="12.75">
      <c r="C7" s="513"/>
      <c r="D7" s="509"/>
      <c r="E7" s="505"/>
      <c r="H7" s="512"/>
      <c r="I7" s="514"/>
      <c r="J7" s="515"/>
      <c r="K7" s="515"/>
    </row>
    <row r="8" spans="1:11" ht="17.25" customHeight="1">
      <c r="A8" s="564" t="s">
        <v>481</v>
      </c>
      <c r="B8" s="564"/>
      <c r="C8" s="564"/>
      <c r="D8" s="509"/>
      <c r="E8" s="505"/>
      <c r="H8" s="512"/>
      <c r="I8" s="514"/>
      <c r="J8" s="516"/>
      <c r="K8" s="516"/>
    </row>
    <row r="9" spans="2:11" ht="12.75">
      <c r="B9" s="509" t="s">
        <v>480</v>
      </c>
      <c r="C9" s="517"/>
      <c r="D9" s="509"/>
      <c r="E9" s="505"/>
      <c r="H9" s="512"/>
      <c r="I9" s="514"/>
      <c r="J9" s="516"/>
      <c r="K9" s="516"/>
    </row>
    <row r="10" spans="2:11" ht="12.75">
      <c r="B10" s="493" t="s">
        <v>20</v>
      </c>
      <c r="C10" s="517" t="s">
        <v>482</v>
      </c>
      <c r="D10" s="509"/>
      <c r="E10" s="518">
        <v>216188.58</v>
      </c>
      <c r="F10" s="519">
        <v>0.0303</v>
      </c>
      <c r="G10" s="520">
        <v>0.0174</v>
      </c>
      <c r="H10" s="520">
        <f>G10/F10</f>
        <v>0.5742574257425742</v>
      </c>
      <c r="I10" s="514">
        <v>133717.15</v>
      </c>
      <c r="J10" s="521">
        <f>I10-E10</f>
        <v>-82471.43</v>
      </c>
      <c r="K10" s="521">
        <f>J10*0.5</f>
        <v>-41235.715</v>
      </c>
    </row>
    <row r="11" spans="2:11" ht="12.75">
      <c r="B11" s="493" t="s">
        <v>22</v>
      </c>
      <c r="C11" s="517" t="s">
        <v>483</v>
      </c>
      <c r="D11" s="509"/>
      <c r="E11" s="518">
        <v>1750896.77</v>
      </c>
      <c r="F11" s="519">
        <v>0.0312</v>
      </c>
      <c r="G11" s="520">
        <v>0.0169</v>
      </c>
      <c r="H11" s="520">
        <f>G11/F11</f>
        <v>0.5416666666666666</v>
      </c>
      <c r="I11" s="514">
        <v>1025075.8300000001</v>
      </c>
      <c r="J11" s="521">
        <f>I11-E11</f>
        <v>-725820.94</v>
      </c>
      <c r="K11" s="521">
        <f>J11*0.5</f>
        <v>-362910.47</v>
      </c>
    </row>
    <row r="12" spans="2:11" ht="12.75">
      <c r="B12" s="493" t="s">
        <v>24</v>
      </c>
      <c r="C12" s="517" t="s">
        <v>484</v>
      </c>
      <c r="D12" s="509"/>
      <c r="E12" s="518">
        <v>700925.05</v>
      </c>
      <c r="F12" s="519">
        <v>0.0329</v>
      </c>
      <c r="G12" s="520">
        <v>0.0236</v>
      </c>
      <c r="H12" s="520">
        <f>G12/F12</f>
        <v>0.7173252279635258</v>
      </c>
      <c r="I12" s="514">
        <v>528005.85</v>
      </c>
      <c r="J12" s="521">
        <f>I12-E12</f>
        <v>-172919.20000000007</v>
      </c>
      <c r="K12" s="521">
        <f>J12*0.5</f>
        <v>-86459.60000000003</v>
      </c>
    </row>
    <row r="13" spans="2:11" ht="12.75">
      <c r="B13" s="493" t="s">
        <v>26</v>
      </c>
      <c r="C13" s="517" t="s">
        <v>485</v>
      </c>
      <c r="D13" s="509"/>
      <c r="E13" s="518">
        <v>173934.06</v>
      </c>
      <c r="F13" s="519">
        <v>0.0271</v>
      </c>
      <c r="G13" s="520">
        <v>0.0093</v>
      </c>
      <c r="H13" s="520">
        <f>G13/F13</f>
        <v>0.3431734317343173</v>
      </c>
      <c r="I13" s="514">
        <v>67047.23999999999</v>
      </c>
      <c r="J13" s="521">
        <f>I13-E13</f>
        <v>-106886.82</v>
      </c>
      <c r="K13" s="521">
        <f>J13*0.5</f>
        <v>-53443.41</v>
      </c>
    </row>
    <row r="14" spans="2:11" ht="12.75">
      <c r="B14" s="493" t="s">
        <v>28</v>
      </c>
      <c r="C14" s="517" t="s">
        <v>486</v>
      </c>
      <c r="D14" s="509"/>
      <c r="E14" s="522">
        <v>31080.29</v>
      </c>
      <c r="F14" s="519">
        <v>0.0387</v>
      </c>
      <c r="G14" s="520">
        <v>0.0231</v>
      </c>
      <c r="H14" s="520">
        <f>G14/F14</f>
        <v>0.5968992248062015</v>
      </c>
      <c r="I14" s="523">
        <v>19955.13</v>
      </c>
      <c r="J14" s="524">
        <f>I14-E14</f>
        <v>-11125.16</v>
      </c>
      <c r="K14" s="524">
        <f>J14*0.5</f>
        <v>-5562.58</v>
      </c>
    </row>
    <row r="15" spans="2:11" ht="12.75">
      <c r="B15" s="509" t="s">
        <v>487</v>
      </c>
      <c r="C15" s="517"/>
      <c r="D15" s="509"/>
      <c r="E15" s="525">
        <f>SUM(E10:E14)</f>
        <v>2873024.7500000005</v>
      </c>
      <c r="F15" s="519"/>
      <c r="G15" s="520"/>
      <c r="H15" s="512"/>
      <c r="I15" s="514">
        <f>SUM(I10:I14)</f>
        <v>1773801.2</v>
      </c>
      <c r="J15" s="516">
        <f>SUM(J10:J14)</f>
        <v>-1099223.5499999998</v>
      </c>
      <c r="K15" s="516">
        <f>SUM(K10:K14)</f>
        <v>-549611.7749999999</v>
      </c>
    </row>
    <row r="16" spans="3:11" ht="12.75">
      <c r="C16" s="517"/>
      <c r="D16" s="509"/>
      <c r="E16" s="505"/>
      <c r="F16" s="519"/>
      <c r="G16" s="520"/>
      <c r="H16" s="512"/>
      <c r="I16" s="514"/>
      <c r="J16" s="516"/>
      <c r="K16" s="516"/>
    </row>
    <row r="17" spans="2:11" ht="12.75">
      <c r="B17" s="509" t="s">
        <v>488</v>
      </c>
      <c r="C17" s="517"/>
      <c r="D17" s="509"/>
      <c r="E17" s="505"/>
      <c r="F17" s="519"/>
      <c r="G17" s="520"/>
      <c r="H17" s="512"/>
      <c r="I17" s="514"/>
      <c r="J17" s="516"/>
      <c r="K17" s="516"/>
    </row>
    <row r="18" spans="2:11" ht="12.75">
      <c r="B18" s="493" t="s">
        <v>20</v>
      </c>
      <c r="C18" s="517" t="s">
        <v>482</v>
      </c>
      <c r="D18" s="509"/>
      <c r="E18" s="526">
        <v>801216.25</v>
      </c>
      <c r="F18" s="519">
        <v>0.0316</v>
      </c>
      <c r="G18" s="520">
        <v>0.0123</v>
      </c>
      <c r="H18" s="520">
        <f>G18/F18</f>
        <v>0.3892405063291139</v>
      </c>
      <c r="I18" s="514">
        <v>297019.64999999997</v>
      </c>
      <c r="J18" s="521">
        <f>I18-E18</f>
        <v>-504196.60000000003</v>
      </c>
      <c r="K18" s="521">
        <f>J18*0.5</f>
        <v>-252098.30000000002</v>
      </c>
    </row>
    <row r="19" spans="2:11" ht="12.75">
      <c r="B19" s="493" t="s">
        <v>22</v>
      </c>
      <c r="C19" s="517" t="s">
        <v>483</v>
      </c>
      <c r="D19" s="509"/>
      <c r="E19" s="526">
        <v>178058.08</v>
      </c>
      <c r="F19" s="519">
        <v>0.0318</v>
      </c>
      <c r="G19" s="520">
        <v>0.0127</v>
      </c>
      <c r="H19" s="520">
        <f>G19/F19</f>
        <v>0.3993710691823899</v>
      </c>
      <c r="I19" s="514">
        <v>79021.67999999998</v>
      </c>
      <c r="J19" s="521">
        <f>I19-E19</f>
        <v>-99036.40000000001</v>
      </c>
      <c r="K19" s="521">
        <f>J19*0.5</f>
        <v>-49518.200000000004</v>
      </c>
    </row>
    <row r="20" spans="2:11" ht="12.75">
      <c r="B20" s="493" t="s">
        <v>24</v>
      </c>
      <c r="C20" s="517" t="s">
        <v>484</v>
      </c>
      <c r="D20" s="509"/>
      <c r="E20" s="526">
        <v>113977.68</v>
      </c>
      <c r="F20" s="519">
        <v>0.0331</v>
      </c>
      <c r="G20" s="520">
        <v>0.0124</v>
      </c>
      <c r="H20" s="520">
        <f>G20/F20</f>
        <v>0.37462235649546827</v>
      </c>
      <c r="I20" s="514">
        <v>47666.87999999999</v>
      </c>
      <c r="J20" s="521">
        <f>I20-E20</f>
        <v>-66310.8</v>
      </c>
      <c r="K20" s="521">
        <f>J20*0.5</f>
        <v>-33155.4</v>
      </c>
    </row>
    <row r="21" spans="2:11" ht="12.75">
      <c r="B21" s="493" t="s">
        <v>26</v>
      </c>
      <c r="C21" s="517" t="s">
        <v>485</v>
      </c>
      <c r="D21" s="509"/>
      <c r="E21" s="526">
        <v>65283.22</v>
      </c>
      <c r="F21" s="519">
        <v>0.0307</v>
      </c>
      <c r="G21" s="520">
        <v>0.0114</v>
      </c>
      <c r="H21" s="520">
        <f>G21/F21</f>
        <v>0.3713355048859935</v>
      </c>
      <c r="I21" s="514">
        <v>27079.32</v>
      </c>
      <c r="J21" s="521">
        <f>I21-E21</f>
        <v>-38203.9</v>
      </c>
      <c r="K21" s="521">
        <f>J21*0.5</f>
        <v>-19101.95</v>
      </c>
    </row>
    <row r="22" spans="2:11" ht="12.75">
      <c r="B22" s="493" t="s">
        <v>28</v>
      </c>
      <c r="C22" s="517" t="s">
        <v>486</v>
      </c>
      <c r="D22" s="509"/>
      <c r="E22" s="522">
        <v>214323</v>
      </c>
      <c r="F22" s="519">
        <v>0.0382</v>
      </c>
      <c r="G22" s="520">
        <v>0.014</v>
      </c>
      <c r="H22" s="520">
        <f>G22/F22</f>
        <v>0.3664921465968587</v>
      </c>
      <c r="I22" s="523">
        <v>87820.2</v>
      </c>
      <c r="J22" s="524">
        <f>I22-E22</f>
        <v>-126502.8</v>
      </c>
      <c r="K22" s="524">
        <f>J22*0.5</f>
        <v>-63251.4</v>
      </c>
    </row>
    <row r="23" spans="2:11" ht="12.75">
      <c r="B23" s="509" t="s">
        <v>489</v>
      </c>
      <c r="C23" s="517"/>
      <c r="D23" s="527">
        <v>-1</v>
      </c>
      <c r="E23" s="528">
        <f>SUM(E18:E22)</f>
        <v>1372858.23</v>
      </c>
      <c r="F23" s="519"/>
      <c r="G23" s="519"/>
      <c r="H23" s="512"/>
      <c r="I23" s="514">
        <f>SUM(I18:I22)</f>
        <v>538607.73</v>
      </c>
      <c r="J23" s="516">
        <f>SUM(J18:J22)</f>
        <v>-834250.5000000001</v>
      </c>
      <c r="K23" s="516">
        <f>SUM(K18:K22)</f>
        <v>-417125.25000000006</v>
      </c>
    </row>
    <row r="24" spans="3:11" ht="12.75">
      <c r="C24" s="517"/>
      <c r="D24" s="509"/>
      <c r="E24" s="505"/>
      <c r="F24" s="519"/>
      <c r="G24" s="519"/>
      <c r="H24" s="512"/>
      <c r="I24" s="514"/>
      <c r="J24" s="516"/>
      <c r="K24" s="516"/>
    </row>
    <row r="25" spans="2:11" ht="12.75">
      <c r="B25" s="509" t="s">
        <v>490</v>
      </c>
      <c r="C25" s="517"/>
      <c r="D25" s="509"/>
      <c r="E25" s="505"/>
      <c r="F25" s="519"/>
      <c r="G25" s="519"/>
      <c r="H25" s="512"/>
      <c r="I25" s="514"/>
      <c r="J25" s="516"/>
      <c r="K25" s="516"/>
    </row>
    <row r="26" spans="2:11" ht="12.75">
      <c r="B26" s="493" t="s">
        <v>28</v>
      </c>
      <c r="C26" s="517" t="s">
        <v>486</v>
      </c>
      <c r="D26" s="509"/>
      <c r="E26" s="522">
        <v>5734.92</v>
      </c>
      <c r="F26" s="519">
        <v>0.0246</v>
      </c>
      <c r="G26" s="520">
        <v>0.0138</v>
      </c>
      <c r="H26" s="520">
        <f>G26/F26</f>
        <v>0.5609756097560975</v>
      </c>
      <c r="I26" s="523">
        <v>3471.12</v>
      </c>
      <c r="J26" s="524">
        <f>I26-E26</f>
        <v>-2263.8</v>
      </c>
      <c r="K26" s="524">
        <f>J26*0.5</f>
        <v>-1131.9</v>
      </c>
    </row>
    <row r="27" spans="2:11" ht="12.75">
      <c r="B27" s="509" t="s">
        <v>491</v>
      </c>
      <c r="C27" s="517"/>
      <c r="D27" s="509"/>
      <c r="E27" s="528">
        <f>SUM(E26)</f>
        <v>5734.92</v>
      </c>
      <c r="F27" s="519"/>
      <c r="G27" s="520"/>
      <c r="H27" s="512"/>
      <c r="I27" s="514">
        <f>SUM(I26)</f>
        <v>3471.12</v>
      </c>
      <c r="J27" s="514">
        <f>SUM(J26)</f>
        <v>-2263.8</v>
      </c>
      <c r="K27" s="514">
        <f>SUM(K26)</f>
        <v>-1131.9</v>
      </c>
    </row>
    <row r="28" spans="3:11" ht="12.75">
      <c r="C28" s="517"/>
      <c r="D28" s="509"/>
      <c r="E28" s="505"/>
      <c r="F28" s="519"/>
      <c r="G28" s="520"/>
      <c r="H28" s="512"/>
      <c r="I28" s="514"/>
      <c r="J28" s="516"/>
      <c r="K28" s="516"/>
    </row>
    <row r="29" spans="2:11" ht="12.75">
      <c r="B29" s="509" t="s">
        <v>492</v>
      </c>
      <c r="C29" s="517"/>
      <c r="D29" s="509"/>
      <c r="E29" s="505"/>
      <c r="F29" s="519"/>
      <c r="G29" s="520"/>
      <c r="H29" s="512"/>
      <c r="I29" s="514"/>
      <c r="J29" s="516"/>
      <c r="K29" s="516"/>
    </row>
    <row r="30" spans="2:11" ht="12.75">
      <c r="B30" s="493" t="s">
        <v>20</v>
      </c>
      <c r="C30" s="517" t="s">
        <v>482</v>
      </c>
      <c r="D30" s="509"/>
      <c r="E30" s="526">
        <v>167999.41</v>
      </c>
      <c r="F30" s="519">
        <v>0.0306</v>
      </c>
      <c r="G30" s="520">
        <v>0.0132</v>
      </c>
      <c r="H30" s="520">
        <f>G30/F30</f>
        <v>0.43137254901960786</v>
      </c>
      <c r="I30" s="514">
        <v>80148.25</v>
      </c>
      <c r="J30" s="521">
        <f>I30-E30</f>
        <v>-87851.16</v>
      </c>
      <c r="K30" s="521">
        <f>J30*0.5</f>
        <v>-43925.58</v>
      </c>
    </row>
    <row r="31" spans="2:11" ht="12.75">
      <c r="B31" s="493" t="s">
        <v>22</v>
      </c>
      <c r="C31" s="517" t="s">
        <v>483</v>
      </c>
      <c r="D31" s="509"/>
      <c r="E31" s="526">
        <v>1543754.09</v>
      </c>
      <c r="F31" s="519">
        <v>0.0305</v>
      </c>
      <c r="G31" s="520">
        <v>0.0178</v>
      </c>
      <c r="H31" s="520">
        <f>G31/F31</f>
        <v>0.5836065573770491</v>
      </c>
      <c r="I31" s="514">
        <v>974968.26</v>
      </c>
      <c r="J31" s="521">
        <f>I31-E31</f>
        <v>-568785.8300000001</v>
      </c>
      <c r="K31" s="521">
        <f>J31*0.5</f>
        <v>-284392.91500000004</v>
      </c>
    </row>
    <row r="32" spans="2:11" ht="12.75">
      <c r="B32" s="493" t="s">
        <v>24</v>
      </c>
      <c r="C32" s="517" t="s">
        <v>484</v>
      </c>
      <c r="D32" s="509"/>
      <c r="E32" s="526">
        <v>727035.77</v>
      </c>
      <c r="F32" s="519">
        <v>0.0326</v>
      </c>
      <c r="G32" s="520">
        <v>0.0229</v>
      </c>
      <c r="H32" s="520">
        <f>G32/F32</f>
        <v>0.7024539877300614</v>
      </c>
      <c r="I32" s="514">
        <v>542087.8800000001</v>
      </c>
      <c r="J32" s="521">
        <f>I32-E32</f>
        <v>-184947.8899999999</v>
      </c>
      <c r="K32" s="521">
        <f>J32*0.5</f>
        <v>-92473.94499999995</v>
      </c>
    </row>
    <row r="33" spans="2:11" ht="12.75">
      <c r="B33" s="493" t="s">
        <v>26</v>
      </c>
      <c r="C33" s="517" t="s">
        <v>485</v>
      </c>
      <c r="D33" s="509"/>
      <c r="E33" s="526">
        <v>126225.96</v>
      </c>
      <c r="F33" s="519">
        <v>0.0269</v>
      </c>
      <c r="G33" s="520">
        <v>0.0136</v>
      </c>
      <c r="H33" s="520">
        <f>G33/F33</f>
        <v>0.5055762081784386</v>
      </c>
      <c r="I33" s="514">
        <v>69552.89000000001</v>
      </c>
      <c r="J33" s="521">
        <f>I33-E33</f>
        <v>-56673.06999999999</v>
      </c>
      <c r="K33" s="521">
        <f>J33*0.5</f>
        <v>-28336.534999999996</v>
      </c>
    </row>
    <row r="34" spans="2:11" ht="12.75">
      <c r="B34" s="493" t="s">
        <v>28</v>
      </c>
      <c r="C34" s="517" t="s">
        <v>486</v>
      </c>
      <c r="D34" s="509"/>
      <c r="E34" s="522">
        <v>30238.36</v>
      </c>
      <c r="F34" s="519">
        <v>0.0361</v>
      </c>
      <c r="G34" s="520">
        <v>0.0238</v>
      </c>
      <c r="H34" s="520">
        <f>G34/F34</f>
        <v>0.6592797783933518</v>
      </c>
      <c r="I34" s="523">
        <v>21212.620000000003</v>
      </c>
      <c r="J34" s="524">
        <f>I34-E34</f>
        <v>-9025.739999999998</v>
      </c>
      <c r="K34" s="524">
        <f>J34*0.5</f>
        <v>-4512.869999999999</v>
      </c>
    </row>
    <row r="35" spans="2:11" ht="12.75">
      <c r="B35" s="509" t="s">
        <v>493</v>
      </c>
      <c r="C35" s="517"/>
      <c r="D35" s="509"/>
      <c r="E35" s="528">
        <f>SUM(E30:E34)</f>
        <v>2595253.59</v>
      </c>
      <c r="F35" s="519"/>
      <c r="G35" s="520" t="s">
        <v>494</v>
      </c>
      <c r="H35" s="512"/>
      <c r="I35" s="514">
        <f>SUM(I30:I34)</f>
        <v>1687969.9000000004</v>
      </c>
      <c r="J35" s="516">
        <f>SUM(J30:J34)</f>
        <v>-907283.69</v>
      </c>
      <c r="K35" s="516">
        <f>SUM(K30:K34)</f>
        <v>-453641.845</v>
      </c>
    </row>
    <row r="36" spans="3:11" ht="12.75">
      <c r="C36" s="517"/>
      <c r="D36" s="509"/>
      <c r="E36" s="528"/>
      <c r="F36" s="519"/>
      <c r="G36" s="520" t="s">
        <v>36</v>
      </c>
      <c r="H36" s="512"/>
      <c r="I36" s="514"/>
      <c r="J36" s="516"/>
      <c r="K36" s="516"/>
    </row>
    <row r="37" spans="2:11" ht="12.75">
      <c r="B37" s="509" t="s">
        <v>495</v>
      </c>
      <c r="C37" s="517"/>
      <c r="D37" s="509"/>
      <c r="E37" s="528"/>
      <c r="F37" s="519"/>
      <c r="G37" s="520" t="s">
        <v>36</v>
      </c>
      <c r="H37" s="512"/>
      <c r="I37" s="514"/>
      <c r="J37" s="516"/>
      <c r="K37" s="516"/>
    </row>
    <row r="38" spans="2:11" ht="12.75">
      <c r="B38" s="493" t="s">
        <v>20</v>
      </c>
      <c r="C38" s="517" t="s">
        <v>482</v>
      </c>
      <c r="D38" s="509"/>
      <c r="E38" s="518">
        <v>658365.28</v>
      </c>
      <c r="F38" s="519">
        <v>0.0245</v>
      </c>
      <c r="G38" s="520">
        <v>0.0133</v>
      </c>
      <c r="H38" s="520">
        <f>G38/F38</f>
        <v>0.5428571428571428</v>
      </c>
      <c r="I38" s="514">
        <v>386907.9700000001</v>
      </c>
      <c r="J38" s="521">
        <f>I38-E38</f>
        <v>-271457.30999999994</v>
      </c>
      <c r="K38" s="521">
        <f>J38*0.5</f>
        <v>-135728.65499999997</v>
      </c>
    </row>
    <row r="39" spans="2:11" ht="12.75">
      <c r="B39" s="493" t="s">
        <v>22</v>
      </c>
      <c r="C39" s="517" t="s">
        <v>483</v>
      </c>
      <c r="D39" s="509"/>
      <c r="E39" s="518">
        <v>3079399.28</v>
      </c>
      <c r="F39" s="519">
        <v>0.0268</v>
      </c>
      <c r="G39" s="520">
        <v>0.0144</v>
      </c>
      <c r="H39" s="520">
        <f>G39/F39</f>
        <v>0.5373134328358209</v>
      </c>
      <c r="I39" s="514">
        <v>1793256.4299999997</v>
      </c>
      <c r="J39" s="521">
        <f>I39-E39</f>
        <v>-1286142.85</v>
      </c>
      <c r="K39" s="521">
        <f>J39*0.5</f>
        <v>-643071.425</v>
      </c>
    </row>
    <row r="40" spans="2:11" ht="12.75">
      <c r="B40" s="493" t="s">
        <v>24</v>
      </c>
      <c r="C40" s="517" t="s">
        <v>484</v>
      </c>
      <c r="D40" s="509"/>
      <c r="E40" s="518">
        <v>1097315.75</v>
      </c>
      <c r="F40" s="519">
        <v>0.0297</v>
      </c>
      <c r="G40" s="520">
        <v>0.0187</v>
      </c>
      <c r="H40" s="520">
        <f>G40/F40</f>
        <v>0.6296296296296297</v>
      </c>
      <c r="I40" s="514">
        <v>732387.26</v>
      </c>
      <c r="J40" s="521">
        <f>I40-E40</f>
        <v>-364928.49</v>
      </c>
      <c r="K40" s="521">
        <f>J40*0.5</f>
        <v>-182464.245</v>
      </c>
    </row>
    <row r="41" spans="2:11" ht="12.75">
      <c r="B41" s="493" t="s">
        <v>26</v>
      </c>
      <c r="C41" s="517" t="s">
        <v>485</v>
      </c>
      <c r="D41" s="509"/>
      <c r="E41" s="518">
        <v>146765.52</v>
      </c>
      <c r="F41" s="519">
        <v>0.0247</v>
      </c>
      <c r="G41" s="520">
        <v>0.0128</v>
      </c>
      <c r="H41" s="520">
        <f>G41/F41</f>
        <v>0.5182186234817814</v>
      </c>
      <c r="I41" s="514">
        <v>82696.91999999998</v>
      </c>
      <c r="J41" s="521">
        <f>I41-E41</f>
        <v>-64068.600000000006</v>
      </c>
      <c r="K41" s="521">
        <f>J41*0.5</f>
        <v>-32034.300000000003</v>
      </c>
    </row>
    <row r="42" spans="2:11" ht="12.75">
      <c r="B42" s="493" t="s">
        <v>28</v>
      </c>
      <c r="C42" s="517" t="s">
        <v>486</v>
      </c>
      <c r="D42" s="509"/>
      <c r="E42" s="522">
        <v>20208.09</v>
      </c>
      <c r="F42" s="519">
        <v>0.0286</v>
      </c>
      <c r="G42" s="520">
        <v>0.0201</v>
      </c>
      <c r="H42" s="520">
        <f>G42/F42</f>
        <v>0.7027972027972028</v>
      </c>
      <c r="I42" s="523">
        <v>14972.16</v>
      </c>
      <c r="J42" s="524">
        <f>I42-E42</f>
        <v>-5235.93</v>
      </c>
      <c r="K42" s="524">
        <f>J42*0.5</f>
        <v>-2617.965</v>
      </c>
    </row>
    <row r="43" spans="2:11" ht="12.75">
      <c r="B43" s="509" t="s">
        <v>496</v>
      </c>
      <c r="C43" s="517"/>
      <c r="D43" s="509"/>
      <c r="E43" s="528">
        <f>SUM(E38:E42)</f>
        <v>5002053.919999999</v>
      </c>
      <c r="F43" s="519"/>
      <c r="G43" s="519"/>
      <c r="H43" s="512"/>
      <c r="I43" s="514">
        <f>SUM(I38:I42)</f>
        <v>3010220.74</v>
      </c>
      <c r="J43" s="516">
        <f>SUM(J38:J42)</f>
        <v>-1991833.1800000002</v>
      </c>
      <c r="K43" s="516">
        <f>SUM(K38:K42)</f>
        <v>-995916.5900000001</v>
      </c>
    </row>
    <row r="44" spans="2:11" ht="12.75">
      <c r="B44" s="509"/>
      <c r="C44" s="517"/>
      <c r="D44" s="509"/>
      <c r="E44" s="528"/>
      <c r="F44" s="519"/>
      <c r="G44" s="519"/>
      <c r="H44" s="512"/>
      <c r="I44" s="514"/>
      <c r="J44" s="516"/>
      <c r="K44" s="516"/>
    </row>
    <row r="45" spans="2:11" ht="12.75">
      <c r="B45" s="509" t="s">
        <v>497</v>
      </c>
      <c r="C45" s="517"/>
      <c r="D45" s="509"/>
      <c r="E45" s="528"/>
      <c r="F45" s="519"/>
      <c r="G45" s="519"/>
      <c r="H45" s="512"/>
      <c r="I45" s="514"/>
      <c r="J45" s="516"/>
      <c r="K45" s="516"/>
    </row>
    <row r="46" spans="2:11" ht="12.75">
      <c r="B46" s="493" t="s">
        <v>20</v>
      </c>
      <c r="C46" s="517" t="s">
        <v>482</v>
      </c>
      <c r="D46" s="509"/>
      <c r="E46" s="526">
        <v>1468231.64</v>
      </c>
      <c r="F46" s="519">
        <v>0.0233</v>
      </c>
      <c r="G46" s="520">
        <v>0.0131</v>
      </c>
      <c r="H46" s="520">
        <f>G46/F46</f>
        <v>0.5622317596566524</v>
      </c>
      <c r="I46" s="514">
        <v>1201267.08</v>
      </c>
      <c r="J46" s="521">
        <f>I46-E46</f>
        <v>-266964.5599999998</v>
      </c>
      <c r="K46" s="521">
        <f>J46*0.5</f>
        <v>-133482.2799999999</v>
      </c>
    </row>
    <row r="47" spans="2:11" ht="12.75">
      <c r="B47" s="493" t="s">
        <v>22</v>
      </c>
      <c r="C47" s="517" t="s">
        <v>483</v>
      </c>
      <c r="D47" s="527">
        <v>-1</v>
      </c>
      <c r="E47" s="526">
        <v>392832.71</v>
      </c>
      <c r="F47" s="519">
        <v>0.0248</v>
      </c>
      <c r="G47" s="520">
        <v>0.0149</v>
      </c>
      <c r="H47" s="520">
        <f>G47/F47</f>
        <v>0.6008064516129032</v>
      </c>
      <c r="I47" s="514">
        <v>252791.91000000003</v>
      </c>
      <c r="J47" s="521">
        <f>I47-E47</f>
        <v>-140040.8</v>
      </c>
      <c r="K47" s="521">
        <f>J47*0.5</f>
        <v>-70020.4</v>
      </c>
    </row>
    <row r="48" spans="2:11" ht="12.75">
      <c r="B48" s="493" t="s">
        <v>24</v>
      </c>
      <c r="C48" s="517" t="s">
        <v>484</v>
      </c>
      <c r="D48" s="509"/>
      <c r="E48" s="526">
        <v>694.9</v>
      </c>
      <c r="F48" s="519">
        <v>0.0262</v>
      </c>
      <c r="G48" s="520">
        <v>0.2655</v>
      </c>
      <c r="H48" s="520">
        <f>G48/F48</f>
        <v>10.133587786259541</v>
      </c>
      <c r="I48" s="514">
        <v>2791.8</v>
      </c>
      <c r="J48" s="521">
        <f>I48-E48</f>
        <v>2096.9</v>
      </c>
      <c r="K48" s="521">
        <f>J48*0.5</f>
        <v>1048.45</v>
      </c>
    </row>
    <row r="49" spans="2:11" ht="12.75">
      <c r="B49" s="493" t="s">
        <v>26</v>
      </c>
      <c r="C49" s="517" t="s">
        <v>485</v>
      </c>
      <c r="D49" s="509"/>
      <c r="E49" s="526">
        <v>163626.72</v>
      </c>
      <c r="F49" s="519">
        <v>0.0231</v>
      </c>
      <c r="G49" s="520">
        <v>0.0128</v>
      </c>
      <c r="H49" s="520">
        <f>G49/F49</f>
        <v>0.5541125541125541</v>
      </c>
      <c r="I49" s="514">
        <v>97946.52</v>
      </c>
      <c r="J49" s="521">
        <f>I49-E49</f>
        <v>-65680.2</v>
      </c>
      <c r="K49" s="521">
        <f>J49*0.5</f>
        <v>-32840.1</v>
      </c>
    </row>
    <row r="50" spans="2:11" ht="12.75">
      <c r="B50" s="493" t="s">
        <v>28</v>
      </c>
      <c r="C50" s="517" t="s">
        <v>486</v>
      </c>
      <c r="D50" s="509"/>
      <c r="E50" s="522">
        <v>119297.9</v>
      </c>
      <c r="F50" s="519">
        <v>0.0279</v>
      </c>
      <c r="G50" s="520">
        <v>0.0163</v>
      </c>
      <c r="H50" s="520">
        <f>G50/F50</f>
        <v>0.5842293906810035</v>
      </c>
      <c r="I50" s="523">
        <v>74886.59999999999</v>
      </c>
      <c r="J50" s="524">
        <f>I50-E50</f>
        <v>-44411.3</v>
      </c>
      <c r="K50" s="524">
        <f>J50*0.5</f>
        <v>-22205.65</v>
      </c>
    </row>
    <row r="51" spans="2:11" ht="12.75">
      <c r="B51" s="509" t="s">
        <v>498</v>
      </c>
      <c r="C51" s="517"/>
      <c r="D51" s="509"/>
      <c r="E51" s="528">
        <f>SUM(E46:E50)</f>
        <v>2144683.8699999996</v>
      </c>
      <c r="F51" s="519"/>
      <c r="G51" s="520"/>
      <c r="H51" s="512"/>
      <c r="I51" s="514">
        <f>SUM(I46:I50)</f>
        <v>1629683.9100000004</v>
      </c>
      <c r="J51" s="514">
        <f>SUM(J46:J50)</f>
        <v>-514999.9599999998</v>
      </c>
      <c r="K51" s="516">
        <f>SUM(K46:K50)</f>
        <v>-257499.9799999999</v>
      </c>
    </row>
    <row r="52" spans="2:11" ht="12.75">
      <c r="B52" s="509"/>
      <c r="C52" s="517"/>
      <c r="D52" s="509"/>
      <c r="E52" s="505"/>
      <c r="F52" s="519"/>
      <c r="G52" s="520"/>
      <c r="H52" s="512"/>
      <c r="I52" s="514"/>
      <c r="J52" s="516"/>
      <c r="K52" s="516"/>
    </row>
    <row r="53" spans="2:11" ht="12.75">
      <c r="B53" s="509" t="s">
        <v>499</v>
      </c>
      <c r="C53" s="517"/>
      <c r="D53" s="509"/>
      <c r="E53" s="505"/>
      <c r="F53" s="519"/>
      <c r="G53" s="520"/>
      <c r="H53" s="512"/>
      <c r="I53" s="514"/>
      <c r="J53" s="516"/>
      <c r="K53" s="516"/>
    </row>
    <row r="54" spans="2:11" ht="12.75">
      <c r="B54" s="493" t="s">
        <v>20</v>
      </c>
      <c r="C54" s="517" t="s">
        <v>482</v>
      </c>
      <c r="D54" s="509"/>
      <c r="E54" s="526">
        <v>626702.32</v>
      </c>
      <c r="F54" s="519">
        <v>0.0254</v>
      </c>
      <c r="G54" s="520">
        <v>0.0142</v>
      </c>
      <c r="H54" s="520">
        <f>G54/F54</f>
        <v>0.5590551181102362</v>
      </c>
      <c r="I54" s="514">
        <v>378186.2599999999</v>
      </c>
      <c r="J54" s="521">
        <f>I54-E54</f>
        <v>-248516.06000000006</v>
      </c>
      <c r="K54" s="521">
        <f>J54*0.5</f>
        <v>-124258.03000000003</v>
      </c>
    </row>
    <row r="55" spans="2:11" ht="12.75">
      <c r="B55" s="493" t="s">
        <v>22</v>
      </c>
      <c r="C55" s="517" t="s">
        <v>483</v>
      </c>
      <c r="D55" s="509"/>
      <c r="E55" s="518">
        <v>2773313</v>
      </c>
      <c r="F55" s="519">
        <v>0.0275</v>
      </c>
      <c r="G55" s="520">
        <v>0.0164</v>
      </c>
      <c r="H55" s="520">
        <f>G55/F55</f>
        <v>0.5963636363636364</v>
      </c>
      <c r="I55" s="514">
        <v>1774301.87</v>
      </c>
      <c r="J55" s="521">
        <f>I55-E55</f>
        <v>-999011.1299999999</v>
      </c>
      <c r="K55" s="521">
        <f>J55*0.5</f>
        <v>-499505.56499999994</v>
      </c>
    </row>
    <row r="56" spans="2:11" ht="12.75">
      <c r="B56" s="493" t="s">
        <v>24</v>
      </c>
      <c r="C56" s="517" t="s">
        <v>484</v>
      </c>
      <c r="D56" s="509"/>
      <c r="E56" s="518">
        <v>1024076.93</v>
      </c>
      <c r="F56" s="519">
        <v>0.0294</v>
      </c>
      <c r="G56" s="520">
        <v>0.0192</v>
      </c>
      <c r="H56" s="520">
        <f>G56/F56</f>
        <v>0.6530612244897959</v>
      </c>
      <c r="I56" s="514">
        <v>707899.1600000001</v>
      </c>
      <c r="J56" s="521">
        <f>I56-E56</f>
        <v>-316177.7699999999</v>
      </c>
      <c r="K56" s="521">
        <f>J56*0.5</f>
        <v>-158088.88499999995</v>
      </c>
    </row>
    <row r="57" spans="2:11" ht="12.75">
      <c r="B57" s="493" t="s">
        <v>26</v>
      </c>
      <c r="C57" s="517" t="s">
        <v>485</v>
      </c>
      <c r="D57" s="509"/>
      <c r="E57" s="518">
        <v>132312.44</v>
      </c>
      <c r="F57" s="519">
        <v>0.0252</v>
      </c>
      <c r="G57" s="520">
        <v>0.014</v>
      </c>
      <c r="H57" s="520">
        <f>G57/F57</f>
        <v>0.5555555555555556</v>
      </c>
      <c r="I57" s="514">
        <v>79387.44</v>
      </c>
      <c r="J57" s="521">
        <f>I57-E57</f>
        <v>-52925</v>
      </c>
      <c r="K57" s="521">
        <f>J57*0.5</f>
        <v>-26462.5</v>
      </c>
    </row>
    <row r="58" spans="2:11" ht="12.75">
      <c r="B58" s="493" t="s">
        <v>28</v>
      </c>
      <c r="C58" s="517" t="s">
        <v>486</v>
      </c>
      <c r="D58" s="509"/>
      <c r="E58" s="522">
        <v>24790.3</v>
      </c>
      <c r="F58" s="519">
        <v>0.0279</v>
      </c>
      <c r="G58" s="520">
        <v>0.0193</v>
      </c>
      <c r="H58" s="520">
        <f>G58/F58</f>
        <v>0.6917562724014337</v>
      </c>
      <c r="I58" s="523">
        <v>18098.829999999998</v>
      </c>
      <c r="J58" s="524">
        <f>I58-E58</f>
        <v>-6691.470000000001</v>
      </c>
      <c r="K58" s="524">
        <f>J58*0.5</f>
        <v>-3345.7350000000006</v>
      </c>
    </row>
    <row r="59" spans="2:11" ht="12.75">
      <c r="B59" s="509" t="s">
        <v>500</v>
      </c>
      <c r="C59" s="517"/>
      <c r="D59" s="509"/>
      <c r="E59" s="528">
        <f>SUM(E54:E58)</f>
        <v>4581194.99</v>
      </c>
      <c r="F59" s="529"/>
      <c r="G59" s="530"/>
      <c r="H59" s="512"/>
      <c r="I59" s="514">
        <f>SUM(I54:I58)</f>
        <v>2957873.56</v>
      </c>
      <c r="J59" s="514">
        <f>SUM(J54:J58)</f>
        <v>-1623321.43</v>
      </c>
      <c r="K59" s="514">
        <f>SUM(K54:K58)</f>
        <v>-811660.715</v>
      </c>
    </row>
    <row r="60" spans="3:11" ht="12.75">
      <c r="C60" s="517"/>
      <c r="D60" s="509"/>
      <c r="E60" s="505"/>
      <c r="F60" s="529"/>
      <c r="G60" s="530"/>
      <c r="H60" s="512"/>
      <c r="I60" s="531"/>
      <c r="J60" s="516"/>
      <c r="K60" s="516"/>
    </row>
    <row r="61" spans="1:11" ht="12.75">
      <c r="A61" s="495"/>
      <c r="B61" s="532" t="s">
        <v>501</v>
      </c>
      <c r="C61" s="509"/>
      <c r="D61" s="509"/>
      <c r="E61" s="510"/>
      <c r="F61" s="529"/>
      <c r="G61" s="530"/>
      <c r="H61" s="512"/>
      <c r="I61" s="531"/>
      <c r="J61" s="516"/>
      <c r="K61" s="516"/>
    </row>
    <row r="62" spans="1:11" ht="12.75">
      <c r="A62" s="495"/>
      <c r="C62" s="509"/>
      <c r="D62" s="509"/>
      <c r="E62" s="510"/>
      <c r="F62" s="529"/>
      <c r="G62" s="530"/>
      <c r="H62" s="512"/>
      <c r="I62" s="531"/>
      <c r="J62" s="516"/>
      <c r="K62" s="516"/>
    </row>
    <row r="63" spans="1:11" ht="12.75">
      <c r="A63" s="495"/>
      <c r="B63" s="495" t="s">
        <v>502</v>
      </c>
      <c r="C63" s="509"/>
      <c r="D63" s="509"/>
      <c r="E63" s="510"/>
      <c r="F63" s="529"/>
      <c r="G63" s="530"/>
      <c r="H63" s="512"/>
      <c r="I63" s="531"/>
      <c r="J63" s="516"/>
      <c r="K63" s="516"/>
    </row>
    <row r="64" spans="1:11" ht="12.75">
      <c r="A64" s="495"/>
      <c r="B64" s="493" t="s">
        <v>49</v>
      </c>
      <c r="C64" s="509" t="s">
        <v>503</v>
      </c>
      <c r="D64" s="527">
        <v>-1</v>
      </c>
      <c r="E64" s="533">
        <v>15431</v>
      </c>
      <c r="F64" s="530"/>
      <c r="G64" s="530"/>
      <c r="H64" s="512"/>
      <c r="I64" s="531">
        <f>E64</f>
        <v>15431</v>
      </c>
      <c r="J64" s="516">
        <f>I64-E64</f>
        <v>0</v>
      </c>
      <c r="K64" s="516">
        <f>J64*0.5</f>
        <v>0</v>
      </c>
    </row>
    <row r="65" spans="1:11" ht="12.75">
      <c r="A65" s="495"/>
      <c r="C65" s="495"/>
      <c r="E65" s="534"/>
      <c r="K65" s="495"/>
    </row>
    <row r="66" spans="1:11" ht="12.75">
      <c r="A66" s="495"/>
      <c r="B66" s="495" t="s">
        <v>497</v>
      </c>
      <c r="C66" s="509"/>
      <c r="D66" s="509"/>
      <c r="E66" s="535"/>
      <c r="F66" s="529"/>
      <c r="G66" s="536"/>
      <c r="H66" s="512"/>
      <c r="I66" s="531"/>
      <c r="J66" s="516"/>
      <c r="K66" s="516"/>
    </row>
    <row r="67" spans="1:11" ht="12.75">
      <c r="A67" s="495"/>
      <c r="B67" s="493" t="s">
        <v>49</v>
      </c>
      <c r="C67" s="509" t="s">
        <v>503</v>
      </c>
      <c r="D67" s="527">
        <v>-1</v>
      </c>
      <c r="E67" s="533">
        <v>7590</v>
      </c>
      <c r="F67" s="530"/>
      <c r="G67" s="530"/>
      <c r="H67" s="512"/>
      <c r="I67" s="531">
        <f>E67</f>
        <v>7590</v>
      </c>
      <c r="J67" s="516">
        <f>$I67-$E67</f>
        <v>0</v>
      </c>
      <c r="K67" s="516">
        <f>J67*0.5</f>
        <v>0</v>
      </c>
    </row>
    <row r="68" spans="1:5" ht="13.5" thickBot="1">
      <c r="A68" s="495"/>
      <c r="C68" s="495"/>
      <c r="E68" s="534"/>
    </row>
    <row r="69" spans="1:11" ht="13.5" thickBot="1">
      <c r="A69" s="495"/>
      <c r="B69" s="537" t="s">
        <v>504</v>
      </c>
      <c r="C69" s="538"/>
      <c r="D69" s="538"/>
      <c r="E69" s="539">
        <f>+E15+E23+E27+E35+E43+E51+E59+E64+E67</f>
        <v>18597825.27</v>
      </c>
      <c r="F69" s="538"/>
      <c r="G69" s="540"/>
      <c r="H69" s="540"/>
      <c r="I69" s="539">
        <f>+I15+I23+I27+I35+I43+I51+I59+I64+I67</f>
        <v>11624649.160000002</v>
      </c>
      <c r="J69" s="541">
        <f>$I69-$E69</f>
        <v>-6973176.109999998</v>
      </c>
      <c r="K69" s="542">
        <f>K15+K23+K27+K35+K43+K59+K51</f>
        <v>-3486588.055</v>
      </c>
    </row>
    <row r="70" spans="1:5" ht="12.75">
      <c r="A70" s="495"/>
      <c r="C70" s="495"/>
      <c r="E70" s="534"/>
    </row>
    <row r="71" spans="1:5" ht="12.75">
      <c r="A71" s="532" t="s">
        <v>505</v>
      </c>
      <c r="C71" s="495"/>
      <c r="E71" s="534"/>
    </row>
    <row r="72" spans="1:10" ht="12.75">
      <c r="A72" s="543" t="s">
        <v>506</v>
      </c>
      <c r="C72" s="495"/>
      <c r="E72" s="534"/>
      <c r="J72" s="508"/>
    </row>
    <row r="73" spans="1:10" ht="12.75">
      <c r="A73" s="544" t="s">
        <v>507</v>
      </c>
      <c r="C73" s="495"/>
      <c r="E73" s="534"/>
      <c r="J73" s="545"/>
    </row>
    <row r="74" spans="1:5" ht="12.75">
      <c r="A74" s="546"/>
      <c r="B74" s="546"/>
      <c r="C74" s="547"/>
      <c r="D74" s="508"/>
      <c r="E74" s="528"/>
    </row>
    <row r="75" spans="1:5" ht="12.75">
      <c r="A75" s="546"/>
      <c r="B75" s="548"/>
      <c r="C75" s="547"/>
      <c r="D75" s="508"/>
      <c r="E75" s="549"/>
    </row>
    <row r="76" spans="1:6" ht="12.75">
      <c r="A76" s="546"/>
      <c r="B76" s="508"/>
      <c r="C76" s="547"/>
      <c r="D76" s="508"/>
      <c r="E76" s="549"/>
      <c r="F76" s="549"/>
    </row>
    <row r="77" spans="1:6" ht="12.75">
      <c r="A77" s="546"/>
      <c r="B77" s="548"/>
      <c r="C77" s="547"/>
      <c r="D77" s="508"/>
      <c r="E77" s="526"/>
      <c r="F77" s="549"/>
    </row>
    <row r="78" spans="1:5" ht="12.75">
      <c r="A78" s="546"/>
      <c r="B78" s="548"/>
      <c r="C78" s="547"/>
      <c r="D78" s="508"/>
      <c r="E78" s="526"/>
    </row>
    <row r="79" spans="1:5" ht="12.75">
      <c r="A79" s="546"/>
      <c r="B79" s="548"/>
      <c r="C79" s="547"/>
      <c r="D79" s="508"/>
      <c r="E79" s="526"/>
    </row>
    <row r="80" spans="1:5" ht="12.75">
      <c r="A80" s="546"/>
      <c r="B80" s="548"/>
      <c r="C80" s="547"/>
      <c r="D80" s="508"/>
      <c r="E80" s="526"/>
    </row>
    <row r="81" spans="1:5" ht="12.75">
      <c r="A81" s="546"/>
      <c r="B81" s="548"/>
      <c r="C81" s="547"/>
      <c r="D81" s="508"/>
      <c r="E81" s="526"/>
    </row>
    <row r="82" spans="1:5" ht="12.75">
      <c r="A82" s="546"/>
      <c r="B82" s="508"/>
      <c r="C82" s="547"/>
      <c r="D82" s="508"/>
      <c r="E82" s="549"/>
    </row>
    <row r="83" spans="1:5" ht="12.75">
      <c r="A83" s="546"/>
      <c r="B83" s="548"/>
      <c r="C83" s="547"/>
      <c r="D83" s="508"/>
      <c r="E83" s="549"/>
    </row>
    <row r="84" spans="1:5" ht="12.75">
      <c r="A84" s="546"/>
      <c r="B84" s="550"/>
      <c r="C84" s="547"/>
      <c r="D84" s="508"/>
      <c r="E84" s="549"/>
    </row>
    <row r="85" spans="1:5" ht="12.75">
      <c r="A85" s="546"/>
      <c r="B85" s="551"/>
      <c r="C85" s="547"/>
      <c r="D85" s="508"/>
      <c r="E85" s="526"/>
    </row>
    <row r="86" spans="1:5" ht="12.75">
      <c r="A86" s="546"/>
      <c r="B86" s="551"/>
      <c r="C86" s="547"/>
      <c r="D86" s="508"/>
      <c r="E86" s="526"/>
    </row>
    <row r="87" spans="1:5" ht="12.75">
      <c r="A87" s="546"/>
      <c r="B87" s="551"/>
      <c r="C87" s="547"/>
      <c r="D87" s="508"/>
      <c r="E87" s="526"/>
    </row>
    <row r="88" spans="1:5" ht="12.75">
      <c r="A88" s="546"/>
      <c r="B88" s="550"/>
      <c r="C88" s="547"/>
      <c r="D88" s="508"/>
      <c r="E88" s="526"/>
    </row>
    <row r="89" spans="1:5" ht="12.75">
      <c r="A89" s="546"/>
      <c r="B89" s="548"/>
      <c r="C89" s="547"/>
      <c r="D89" s="508"/>
      <c r="E89" s="549"/>
    </row>
    <row r="90" spans="1:5" ht="12.75">
      <c r="A90" s="546"/>
      <c r="B90" s="552"/>
      <c r="C90" s="546"/>
      <c r="D90" s="508"/>
      <c r="E90" s="553"/>
    </row>
    <row r="91" spans="1:5" ht="12.75">
      <c r="A91" s="546"/>
      <c r="B91" s="548"/>
      <c r="C91" s="552"/>
      <c r="D91" s="508"/>
      <c r="E91" s="553"/>
    </row>
    <row r="92" spans="1:5" ht="12.75">
      <c r="A92" s="552"/>
      <c r="B92" s="554"/>
      <c r="C92" s="552"/>
      <c r="D92" s="508"/>
      <c r="E92" s="549"/>
    </row>
    <row r="93" spans="1:5" ht="12.75">
      <c r="A93" s="546"/>
      <c r="B93" s="546"/>
      <c r="C93" s="547"/>
      <c r="D93" s="508"/>
      <c r="E93" s="549"/>
    </row>
    <row r="94" spans="1:5" ht="12.75">
      <c r="A94" s="546"/>
      <c r="B94" s="548"/>
      <c r="C94" s="547"/>
      <c r="D94" s="508"/>
      <c r="E94" s="526"/>
    </row>
    <row r="95" spans="1:5" ht="12.75">
      <c r="A95" s="546"/>
      <c r="B95" s="548"/>
      <c r="C95" s="547"/>
      <c r="D95" s="508"/>
      <c r="E95" s="526"/>
    </row>
    <row r="96" spans="1:5" ht="12.75">
      <c r="A96" s="546"/>
      <c r="B96" s="548"/>
      <c r="C96" s="547"/>
      <c r="D96" s="508"/>
      <c r="E96" s="526"/>
    </row>
    <row r="97" spans="1:5" ht="12.75">
      <c r="A97" s="546"/>
      <c r="B97" s="548"/>
      <c r="C97" s="547"/>
      <c r="D97" s="508"/>
      <c r="E97" s="526"/>
    </row>
    <row r="98" spans="1:5" ht="12.75">
      <c r="A98" s="546"/>
      <c r="B98" s="548"/>
      <c r="C98" s="547"/>
      <c r="D98" s="508"/>
      <c r="E98" s="526"/>
    </row>
    <row r="99" spans="1:5" ht="12.75">
      <c r="A99" s="546"/>
      <c r="B99" s="548"/>
      <c r="C99" s="547"/>
      <c r="D99" s="508"/>
      <c r="E99" s="526"/>
    </row>
    <row r="100" spans="1:5" ht="12.75">
      <c r="A100" s="546"/>
      <c r="B100" s="548"/>
      <c r="C100" s="547"/>
      <c r="D100" s="508"/>
      <c r="E100" s="526"/>
    </row>
    <row r="101" spans="1:5" ht="12.75">
      <c r="A101" s="546"/>
      <c r="B101" s="546"/>
      <c r="C101" s="547"/>
      <c r="D101" s="508"/>
      <c r="E101" s="528"/>
    </row>
    <row r="102" spans="1:5" ht="12.75">
      <c r="A102" s="546"/>
      <c r="B102" s="548"/>
      <c r="C102" s="547"/>
      <c r="D102" s="508"/>
      <c r="E102" s="549"/>
    </row>
    <row r="103" spans="1:5" ht="12.75">
      <c r="A103" s="546"/>
      <c r="B103" s="546"/>
      <c r="C103" s="547"/>
      <c r="D103" s="508"/>
      <c r="E103" s="549"/>
    </row>
    <row r="104" spans="1:5" ht="12.75">
      <c r="A104" s="546"/>
      <c r="B104" s="548"/>
      <c r="C104" s="547"/>
      <c r="D104" s="508"/>
      <c r="E104" s="526"/>
    </row>
    <row r="105" spans="1:5" ht="12.75">
      <c r="A105" s="546"/>
      <c r="B105" s="548"/>
      <c r="C105" s="547"/>
      <c r="D105" s="508"/>
      <c r="E105" s="526"/>
    </row>
    <row r="106" spans="1:5" ht="12.75">
      <c r="A106" s="546"/>
      <c r="B106" s="548"/>
      <c r="C106" s="547"/>
      <c r="D106" s="508"/>
      <c r="E106" s="526"/>
    </row>
    <row r="107" spans="1:5" ht="12.75">
      <c r="A107" s="546"/>
      <c r="B107" s="548"/>
      <c r="C107" s="547"/>
      <c r="D107" s="508"/>
      <c r="E107" s="526"/>
    </row>
    <row r="108" spans="1:5" ht="12.75">
      <c r="A108" s="546"/>
      <c r="B108" s="548"/>
      <c r="C108" s="547"/>
      <c r="D108" s="508"/>
      <c r="E108" s="526"/>
    </row>
    <row r="109" spans="1:5" ht="12.75">
      <c r="A109" s="546"/>
      <c r="B109" s="548"/>
      <c r="C109" s="547"/>
      <c r="D109" s="508"/>
      <c r="E109" s="526"/>
    </row>
    <row r="110" spans="1:5" ht="12.75">
      <c r="A110" s="546"/>
      <c r="B110" s="548"/>
      <c r="C110" s="547"/>
      <c r="D110" s="508"/>
      <c r="E110" s="526"/>
    </row>
    <row r="111" spans="1:5" ht="12.75">
      <c r="A111" s="546"/>
      <c r="B111" s="546"/>
      <c r="C111" s="547"/>
      <c r="D111" s="508"/>
      <c r="E111" s="528"/>
    </row>
    <row r="112" spans="1:5" ht="12.75">
      <c r="A112" s="546"/>
      <c r="B112" s="548"/>
      <c r="C112" s="547"/>
      <c r="D112" s="508"/>
      <c r="E112" s="549"/>
    </row>
    <row r="113" spans="1:5" ht="12.75">
      <c r="A113" s="546"/>
      <c r="B113" s="546"/>
      <c r="C113" s="547"/>
      <c r="D113" s="508"/>
      <c r="E113" s="549"/>
    </row>
    <row r="114" spans="1:5" ht="12.75">
      <c r="A114" s="546"/>
      <c r="B114" s="548"/>
      <c r="C114" s="547"/>
      <c r="D114" s="508"/>
      <c r="E114" s="526"/>
    </row>
    <row r="115" spans="1:5" ht="12.75">
      <c r="A115" s="546"/>
      <c r="B115" s="548"/>
      <c r="C115" s="547"/>
      <c r="D115" s="508"/>
      <c r="E115" s="526"/>
    </row>
    <row r="116" spans="1:5" ht="12.75">
      <c r="A116" s="546"/>
      <c r="B116" s="548"/>
      <c r="C116" s="547"/>
      <c r="D116" s="508"/>
      <c r="E116" s="526"/>
    </row>
    <row r="117" spans="1:5" ht="12.75">
      <c r="A117" s="546"/>
      <c r="B117" s="548"/>
      <c r="C117" s="547"/>
      <c r="D117" s="508"/>
      <c r="E117" s="526"/>
    </row>
    <row r="118" spans="1:5" ht="12.75">
      <c r="A118" s="546"/>
      <c r="B118" s="548"/>
      <c r="C118" s="547"/>
      <c r="D118" s="508"/>
      <c r="E118" s="526"/>
    </row>
    <row r="119" spans="1:5" ht="12.75">
      <c r="A119" s="546"/>
      <c r="B119" s="548"/>
      <c r="C119" s="547"/>
      <c r="D119" s="508"/>
      <c r="E119" s="526"/>
    </row>
    <row r="120" spans="1:5" ht="12.75">
      <c r="A120" s="546"/>
      <c r="B120" s="548"/>
      <c r="C120" s="547"/>
      <c r="D120" s="508"/>
      <c r="E120" s="526"/>
    </row>
    <row r="121" spans="1:5" ht="12.75">
      <c r="A121" s="546"/>
      <c r="B121" s="548"/>
      <c r="C121" s="547"/>
      <c r="D121" s="508"/>
      <c r="E121" s="526"/>
    </row>
    <row r="122" spans="1:5" ht="12.75">
      <c r="A122" s="546"/>
      <c r="B122" s="546"/>
      <c r="C122" s="547"/>
      <c r="D122" s="508"/>
      <c r="E122" s="528"/>
    </row>
    <row r="123" spans="1:5" ht="12.75">
      <c r="A123" s="546"/>
      <c r="B123" s="548"/>
      <c r="C123" s="547"/>
      <c r="D123" s="508"/>
      <c r="E123" s="549"/>
    </row>
    <row r="124" spans="1:5" ht="12.75">
      <c r="A124" s="546"/>
      <c r="B124" s="546"/>
      <c r="C124" s="547"/>
      <c r="D124" s="508"/>
      <c r="E124" s="549"/>
    </row>
    <row r="125" spans="1:5" ht="12.75">
      <c r="A125" s="546"/>
      <c r="B125" s="548"/>
      <c r="C125" s="547"/>
      <c r="D125" s="508"/>
      <c r="E125" s="526"/>
    </row>
    <row r="126" spans="1:5" ht="12.75">
      <c r="A126" s="546"/>
      <c r="B126" s="548"/>
      <c r="C126" s="547"/>
      <c r="D126" s="508"/>
      <c r="E126" s="526"/>
    </row>
    <row r="127" spans="1:5" ht="12.75">
      <c r="A127" s="546"/>
      <c r="B127" s="548"/>
      <c r="C127" s="547"/>
      <c r="D127" s="508"/>
      <c r="E127" s="526"/>
    </row>
    <row r="128" spans="1:5" ht="12.75">
      <c r="A128" s="546"/>
      <c r="B128" s="548"/>
      <c r="C128" s="547"/>
      <c r="D128" s="508"/>
      <c r="E128" s="526"/>
    </row>
    <row r="129" spans="1:5" ht="12.75">
      <c r="A129" s="546"/>
      <c r="B129" s="548"/>
      <c r="C129" s="547"/>
      <c r="D129" s="508"/>
      <c r="E129" s="526"/>
    </row>
    <row r="130" spans="1:5" ht="12.75">
      <c r="A130" s="546"/>
      <c r="B130" s="548"/>
      <c r="C130" s="547"/>
      <c r="D130" s="508"/>
      <c r="E130" s="526"/>
    </row>
    <row r="131" spans="1:5" ht="12.75">
      <c r="A131" s="546"/>
      <c r="B131" s="548"/>
      <c r="C131" s="547"/>
      <c r="D131" s="508"/>
      <c r="E131" s="526"/>
    </row>
    <row r="132" spans="1:5" ht="12.75">
      <c r="A132" s="546"/>
      <c r="B132" s="546"/>
      <c r="C132" s="547"/>
      <c r="D132" s="508"/>
      <c r="E132" s="528"/>
    </row>
    <row r="133" spans="1:5" ht="12.75">
      <c r="A133" s="546"/>
      <c r="B133" s="548"/>
      <c r="C133" s="547"/>
      <c r="D133" s="508"/>
      <c r="E133" s="549"/>
    </row>
    <row r="134" spans="1:5" ht="12.75">
      <c r="A134" s="546"/>
      <c r="B134" s="546"/>
      <c r="C134" s="547"/>
      <c r="D134" s="508"/>
      <c r="E134" s="549"/>
    </row>
    <row r="135" spans="1:5" ht="12.75">
      <c r="A135" s="546"/>
      <c r="B135" s="548"/>
      <c r="C135" s="547"/>
      <c r="D135" s="508"/>
      <c r="E135" s="526"/>
    </row>
    <row r="136" spans="1:5" ht="12.75">
      <c r="A136" s="546"/>
      <c r="B136" s="548"/>
      <c r="C136" s="547"/>
      <c r="D136" s="508"/>
      <c r="E136" s="526"/>
    </row>
    <row r="137" spans="1:5" ht="12.75">
      <c r="A137" s="546"/>
      <c r="B137" s="548"/>
      <c r="C137" s="547"/>
      <c r="D137" s="508"/>
      <c r="E137" s="526"/>
    </row>
    <row r="138" spans="1:5" ht="12.75">
      <c r="A138" s="546"/>
      <c r="B138" s="548"/>
      <c r="C138" s="547"/>
      <c r="D138" s="508"/>
      <c r="E138" s="526"/>
    </row>
    <row r="139" spans="1:5" ht="12.75">
      <c r="A139" s="546"/>
      <c r="B139" s="548"/>
      <c r="C139" s="547"/>
      <c r="D139" s="508"/>
      <c r="E139" s="526"/>
    </row>
    <row r="140" spans="1:5" ht="12.75">
      <c r="A140" s="546"/>
      <c r="B140" s="548"/>
      <c r="C140" s="547"/>
      <c r="D140" s="508"/>
      <c r="E140" s="526"/>
    </row>
    <row r="141" spans="1:5" ht="12.75">
      <c r="A141" s="546"/>
      <c r="B141" s="548"/>
      <c r="C141" s="547"/>
      <c r="D141" s="508"/>
      <c r="E141" s="526"/>
    </row>
    <row r="142" spans="1:5" ht="12.75">
      <c r="A142" s="546"/>
      <c r="B142" s="548"/>
      <c r="C142" s="547"/>
      <c r="D142" s="508"/>
      <c r="E142" s="526"/>
    </row>
    <row r="143" spans="1:5" ht="12.75">
      <c r="A143" s="546"/>
      <c r="B143" s="548"/>
      <c r="C143" s="547"/>
      <c r="D143" s="508"/>
      <c r="E143" s="526"/>
    </row>
    <row r="144" spans="1:5" ht="12.75">
      <c r="A144" s="546"/>
      <c r="B144" s="548"/>
      <c r="C144" s="547"/>
      <c r="D144" s="508"/>
      <c r="E144" s="526"/>
    </row>
    <row r="145" spans="1:5" ht="12.75">
      <c r="A145" s="546"/>
      <c r="B145" s="546"/>
      <c r="C145" s="547"/>
      <c r="D145" s="508"/>
      <c r="E145" s="528"/>
    </row>
    <row r="146" spans="1:5" ht="12.75">
      <c r="A146" s="546"/>
      <c r="B146" s="546"/>
      <c r="C146" s="547"/>
      <c r="D146" s="508"/>
      <c r="E146" s="528"/>
    </row>
    <row r="147" spans="1:5" ht="12.75">
      <c r="A147" s="547"/>
      <c r="B147" s="552"/>
      <c r="C147" s="552"/>
      <c r="D147" s="508"/>
      <c r="E147" s="553"/>
    </row>
    <row r="148" spans="1:5" ht="12.75">
      <c r="A148" s="547"/>
      <c r="B148" s="552"/>
      <c r="C148" s="552"/>
      <c r="D148" s="508"/>
      <c r="E148" s="553"/>
    </row>
    <row r="149" spans="1:5" ht="12.75">
      <c r="A149" s="552"/>
      <c r="B149" s="555"/>
      <c r="C149" s="547"/>
      <c r="D149" s="508"/>
      <c r="E149" s="549"/>
    </row>
    <row r="150" spans="1:5" ht="12.75">
      <c r="A150" s="546"/>
      <c r="B150" s="546"/>
      <c r="C150" s="547"/>
      <c r="D150" s="508"/>
      <c r="E150" s="549"/>
    </row>
    <row r="151" spans="1:5" ht="12.75">
      <c r="A151" s="546"/>
      <c r="B151" s="548"/>
      <c r="C151" s="547"/>
      <c r="D151" s="508"/>
      <c r="E151" s="526"/>
    </row>
    <row r="152" spans="1:5" ht="12.75">
      <c r="A152" s="546"/>
      <c r="B152" s="548"/>
      <c r="C152" s="547"/>
      <c r="D152" s="508"/>
      <c r="E152" s="526"/>
    </row>
    <row r="153" spans="1:5" ht="12.75">
      <c r="A153" s="546"/>
      <c r="B153" s="548"/>
      <c r="C153" s="547"/>
      <c r="D153" s="508"/>
      <c r="E153" s="526"/>
    </row>
    <row r="154" spans="1:5" ht="12.75">
      <c r="A154" s="546"/>
      <c r="B154" s="548"/>
      <c r="C154" s="547"/>
      <c r="D154" s="508"/>
      <c r="E154" s="526"/>
    </row>
    <row r="155" spans="1:5" ht="12.75">
      <c r="A155" s="546"/>
      <c r="B155" s="548"/>
      <c r="C155" s="547"/>
      <c r="D155" s="508"/>
      <c r="E155" s="526"/>
    </row>
    <row r="156" spans="1:5" ht="12.75">
      <c r="A156" s="546"/>
      <c r="B156" s="548"/>
      <c r="C156" s="547"/>
      <c r="D156" s="508"/>
      <c r="E156" s="526"/>
    </row>
    <row r="157" spans="1:5" ht="12.75">
      <c r="A157" s="546"/>
      <c r="B157" s="546"/>
      <c r="C157" s="547"/>
      <c r="D157" s="508"/>
      <c r="E157" s="528"/>
    </row>
    <row r="158" spans="1:5" ht="12.75">
      <c r="A158" s="546"/>
      <c r="B158" s="546"/>
      <c r="C158" s="547"/>
      <c r="D158" s="508"/>
      <c r="E158" s="528"/>
    </row>
    <row r="159" spans="1:5" ht="12.75">
      <c r="A159" s="546"/>
      <c r="B159" s="546"/>
      <c r="C159" s="547"/>
      <c r="D159" s="508"/>
      <c r="E159" s="549"/>
    </row>
    <row r="160" spans="1:5" ht="12.75">
      <c r="A160" s="546"/>
      <c r="B160" s="548"/>
      <c r="C160" s="547"/>
      <c r="D160" s="508"/>
      <c r="E160" s="526"/>
    </row>
    <row r="161" spans="1:5" ht="12.75">
      <c r="A161" s="546"/>
      <c r="B161" s="548"/>
      <c r="C161" s="547"/>
      <c r="D161" s="508"/>
      <c r="E161" s="526"/>
    </row>
    <row r="162" spans="1:5" ht="12.75">
      <c r="A162" s="546"/>
      <c r="B162" s="548"/>
      <c r="C162" s="547"/>
      <c r="D162" s="508"/>
      <c r="E162" s="526"/>
    </row>
    <row r="163" spans="1:5" ht="12.75">
      <c r="A163" s="546"/>
      <c r="B163" s="548"/>
      <c r="C163" s="547"/>
      <c r="D163" s="508"/>
      <c r="E163" s="526"/>
    </row>
    <row r="164" spans="1:5" ht="12.75">
      <c r="A164" s="546"/>
      <c r="B164" s="548"/>
      <c r="C164" s="547"/>
      <c r="D164" s="508"/>
      <c r="E164" s="526"/>
    </row>
    <row r="165" spans="1:5" ht="12.75">
      <c r="A165" s="546"/>
      <c r="B165" s="548"/>
      <c r="C165" s="547"/>
      <c r="D165" s="508"/>
      <c r="E165" s="526"/>
    </row>
    <row r="166" spans="1:5" ht="12.75">
      <c r="A166" s="546"/>
      <c r="B166" s="546"/>
      <c r="C166" s="547"/>
      <c r="D166" s="508"/>
      <c r="E166" s="528"/>
    </row>
    <row r="167" spans="1:5" ht="12.75">
      <c r="A167" s="546"/>
      <c r="B167" s="548"/>
      <c r="C167" s="547"/>
      <c r="D167" s="508"/>
      <c r="E167" s="549"/>
    </row>
    <row r="168" spans="1:5" ht="12.75">
      <c r="A168" s="546"/>
      <c r="B168" s="546"/>
      <c r="C168" s="547"/>
      <c r="D168" s="508"/>
      <c r="E168" s="549"/>
    </row>
    <row r="169" spans="1:5" ht="12.75">
      <c r="A169" s="546"/>
      <c r="B169" s="551"/>
      <c r="C169" s="547"/>
      <c r="D169" s="508"/>
      <c r="E169" s="526"/>
    </row>
    <row r="170" spans="1:5" ht="12.75">
      <c r="A170" s="546"/>
      <c r="B170" s="548"/>
      <c r="C170" s="547"/>
      <c r="D170" s="508"/>
      <c r="E170" s="526"/>
    </row>
    <row r="171" spans="1:5" ht="12.75">
      <c r="A171" s="546"/>
      <c r="B171" s="548"/>
      <c r="C171" s="547"/>
      <c r="D171" s="508"/>
      <c r="E171" s="526"/>
    </row>
    <row r="172" spans="1:5" ht="12.75">
      <c r="A172" s="546"/>
      <c r="B172" s="548"/>
      <c r="C172" s="547"/>
      <c r="D172" s="508"/>
      <c r="E172" s="526"/>
    </row>
    <row r="173" spans="1:5" ht="12.75">
      <c r="A173" s="546"/>
      <c r="B173" s="546"/>
      <c r="C173" s="547"/>
      <c r="D173" s="508"/>
      <c r="E173" s="528"/>
    </row>
    <row r="174" spans="1:5" ht="12.75">
      <c r="A174" s="546"/>
      <c r="B174" s="548"/>
      <c r="C174" s="547"/>
      <c r="D174" s="508"/>
      <c r="E174" s="549"/>
    </row>
    <row r="175" spans="1:5" ht="12.75">
      <c r="A175" s="546"/>
      <c r="B175" s="546"/>
      <c r="C175" s="547"/>
      <c r="D175" s="508"/>
      <c r="E175" s="549"/>
    </row>
    <row r="176" spans="1:5" ht="12.75">
      <c r="A176" s="546"/>
      <c r="B176" s="548"/>
      <c r="C176" s="547"/>
      <c r="D176" s="508"/>
      <c r="E176" s="526"/>
    </row>
    <row r="177" spans="1:5" ht="12.75">
      <c r="A177" s="546"/>
      <c r="B177" s="548"/>
      <c r="C177" s="547"/>
      <c r="D177" s="508"/>
      <c r="E177" s="526"/>
    </row>
    <row r="178" spans="1:5" ht="12.75">
      <c r="A178" s="546"/>
      <c r="B178" s="548"/>
      <c r="C178" s="547"/>
      <c r="D178" s="508"/>
      <c r="E178" s="526"/>
    </row>
    <row r="179" spans="1:5" ht="12.75">
      <c r="A179" s="546"/>
      <c r="B179" s="548"/>
      <c r="C179" s="547"/>
      <c r="D179" s="508"/>
      <c r="E179" s="526"/>
    </row>
    <row r="180" spans="1:5" ht="12.75">
      <c r="A180" s="546"/>
      <c r="B180" s="548"/>
      <c r="C180" s="547"/>
      <c r="D180" s="508"/>
      <c r="E180" s="526"/>
    </row>
    <row r="181" spans="1:5" ht="12.75">
      <c r="A181" s="546"/>
      <c r="B181" s="548"/>
      <c r="C181" s="547"/>
      <c r="D181" s="508"/>
      <c r="E181" s="526"/>
    </row>
    <row r="182" spans="1:5" ht="12.75">
      <c r="A182" s="546"/>
      <c r="B182" s="546"/>
      <c r="C182" s="547"/>
      <c r="D182" s="508"/>
      <c r="E182" s="528"/>
    </row>
    <row r="183" spans="1:5" ht="12.75">
      <c r="A183" s="546"/>
      <c r="B183" s="548"/>
      <c r="C183" s="547"/>
      <c r="D183" s="508"/>
      <c r="E183" s="549"/>
    </row>
    <row r="184" spans="1:5" ht="12.75">
      <c r="A184" s="546"/>
      <c r="B184" s="546"/>
      <c r="C184" s="547"/>
      <c r="D184" s="508"/>
      <c r="E184" s="549"/>
    </row>
    <row r="185" spans="1:5" ht="12.75">
      <c r="A185" s="546"/>
      <c r="B185" s="548"/>
      <c r="C185" s="547"/>
      <c r="D185" s="508"/>
      <c r="E185" s="526"/>
    </row>
    <row r="186" spans="1:5" ht="12.75">
      <c r="A186" s="546"/>
      <c r="B186" s="548"/>
      <c r="C186" s="547"/>
      <c r="D186" s="508"/>
      <c r="E186" s="526"/>
    </row>
    <row r="187" spans="1:5" ht="12.75">
      <c r="A187" s="546"/>
      <c r="B187" s="548"/>
      <c r="C187" s="547"/>
      <c r="D187" s="508"/>
      <c r="E187" s="526"/>
    </row>
    <row r="188" spans="1:5" ht="12.75">
      <c r="A188" s="546"/>
      <c r="B188" s="548"/>
      <c r="C188" s="547"/>
      <c r="D188" s="508"/>
      <c r="E188" s="526"/>
    </row>
    <row r="189" spans="1:5" ht="12.75">
      <c r="A189" s="546"/>
      <c r="B189" s="548"/>
      <c r="C189" s="547"/>
      <c r="D189" s="508"/>
      <c r="E189" s="526"/>
    </row>
    <row r="190" spans="1:5" ht="12.75">
      <c r="A190" s="546"/>
      <c r="B190" s="548"/>
      <c r="C190" s="547"/>
      <c r="D190" s="508"/>
      <c r="E190" s="526"/>
    </row>
    <row r="191" spans="1:5" ht="12.75">
      <c r="A191" s="546"/>
      <c r="B191" s="548"/>
      <c r="C191" s="547"/>
      <c r="D191" s="508"/>
      <c r="E191" s="526"/>
    </row>
    <row r="192" spans="1:5" ht="12.75">
      <c r="A192" s="546"/>
      <c r="B192" s="546"/>
      <c r="C192" s="547"/>
      <c r="D192" s="508"/>
      <c r="E192" s="528"/>
    </row>
    <row r="193" spans="1:5" ht="12.75">
      <c r="A193" s="546"/>
      <c r="B193" s="546"/>
      <c r="C193" s="547"/>
      <c r="D193" s="508"/>
      <c r="E193" s="528"/>
    </row>
    <row r="194" spans="1:5" ht="12.75">
      <c r="A194" s="546"/>
      <c r="B194" s="548"/>
      <c r="C194" s="547"/>
      <c r="D194" s="508"/>
      <c r="E194" s="528"/>
    </row>
    <row r="195" spans="1:5" ht="12.75">
      <c r="A195" s="546"/>
      <c r="B195" s="548"/>
      <c r="C195" s="547"/>
      <c r="D195" s="508"/>
      <c r="E195" s="526"/>
    </row>
    <row r="196" spans="1:5" ht="12.75">
      <c r="A196" s="546"/>
      <c r="B196" s="548"/>
      <c r="C196" s="547"/>
      <c r="D196" s="508"/>
      <c r="E196" s="526"/>
    </row>
    <row r="197" spans="1:5" ht="12.75">
      <c r="A197" s="546"/>
      <c r="B197" s="548"/>
      <c r="C197" s="547"/>
      <c r="D197" s="508"/>
      <c r="E197" s="526"/>
    </row>
    <row r="198" spans="1:5" ht="12.75">
      <c r="A198" s="546"/>
      <c r="B198" s="548"/>
      <c r="C198" s="547"/>
      <c r="D198" s="508"/>
      <c r="E198" s="526"/>
    </row>
    <row r="199" spans="1:5" ht="12.75">
      <c r="A199" s="546"/>
      <c r="B199" s="548"/>
      <c r="C199" s="547"/>
      <c r="D199" s="508"/>
      <c r="E199" s="526"/>
    </row>
    <row r="200" spans="1:5" ht="12.75">
      <c r="A200" s="546"/>
      <c r="B200" s="548"/>
      <c r="C200" s="547"/>
      <c r="D200" s="508"/>
      <c r="E200" s="526"/>
    </row>
    <row r="201" spans="1:5" ht="12.75">
      <c r="A201" s="546"/>
      <c r="B201" s="508"/>
      <c r="C201" s="547"/>
      <c r="D201" s="508"/>
      <c r="E201" s="528"/>
    </row>
    <row r="202" spans="1:5" ht="12.75">
      <c r="A202" s="546"/>
      <c r="B202" s="548"/>
      <c r="C202" s="547"/>
      <c r="D202" s="508"/>
      <c r="E202" s="549"/>
    </row>
    <row r="203" spans="1:5" ht="12.75">
      <c r="A203" s="546"/>
      <c r="B203" s="546"/>
      <c r="C203" s="547"/>
      <c r="D203" s="508"/>
      <c r="E203" s="549"/>
    </row>
    <row r="204" spans="1:5" ht="12.75">
      <c r="A204" s="546"/>
      <c r="B204" s="548"/>
      <c r="C204" s="547"/>
      <c r="D204" s="508"/>
      <c r="E204" s="526"/>
    </row>
    <row r="205" spans="1:5" ht="12.75">
      <c r="A205" s="546"/>
      <c r="B205" s="548"/>
      <c r="C205" s="547"/>
      <c r="D205" s="508"/>
      <c r="E205" s="526"/>
    </row>
    <row r="206" spans="1:5" ht="12.75">
      <c r="A206" s="546"/>
      <c r="B206" s="548"/>
      <c r="C206" s="547"/>
      <c r="D206" s="508"/>
      <c r="E206" s="526"/>
    </row>
    <row r="207" spans="1:5" ht="12.75">
      <c r="A207" s="546"/>
      <c r="B207" s="548"/>
      <c r="C207" s="547"/>
      <c r="D207" s="508"/>
      <c r="E207" s="526"/>
    </row>
    <row r="208" spans="1:5" ht="12.75">
      <c r="A208" s="546"/>
      <c r="B208" s="548"/>
      <c r="C208" s="547"/>
      <c r="D208" s="508"/>
      <c r="E208" s="526"/>
    </row>
    <row r="209" spans="1:5" ht="12.75">
      <c r="A209" s="546"/>
      <c r="B209" s="548"/>
      <c r="C209" s="547"/>
      <c r="D209" s="508"/>
      <c r="E209" s="526"/>
    </row>
    <row r="210" spans="1:5" ht="12.75">
      <c r="A210" s="546"/>
      <c r="B210" s="546"/>
      <c r="C210" s="547"/>
      <c r="D210" s="508"/>
      <c r="E210" s="528"/>
    </row>
    <row r="211" spans="1:5" ht="12.75">
      <c r="A211" s="546"/>
      <c r="B211" s="548"/>
      <c r="C211" s="547"/>
      <c r="D211" s="508"/>
      <c r="E211" s="549"/>
    </row>
    <row r="212" spans="1:5" ht="12.75">
      <c r="A212" s="546"/>
      <c r="B212" s="546"/>
      <c r="C212" s="547"/>
      <c r="D212" s="508"/>
      <c r="E212" s="549"/>
    </row>
    <row r="213" spans="1:5" ht="12.75">
      <c r="A213" s="546"/>
      <c r="B213" s="548"/>
      <c r="C213" s="547"/>
      <c r="D213" s="508"/>
      <c r="E213" s="526"/>
    </row>
    <row r="214" spans="1:5" ht="12.75">
      <c r="A214" s="546"/>
      <c r="B214" s="548"/>
      <c r="C214" s="547"/>
      <c r="D214" s="508"/>
      <c r="E214" s="526"/>
    </row>
    <row r="215" spans="1:5" ht="12.75">
      <c r="A215" s="546"/>
      <c r="B215" s="548"/>
      <c r="C215" s="547"/>
      <c r="D215" s="508"/>
      <c r="E215" s="526"/>
    </row>
    <row r="216" spans="1:5" ht="12.75">
      <c r="A216" s="546"/>
      <c r="B216" s="548"/>
      <c r="C216" s="547"/>
      <c r="D216" s="508"/>
      <c r="E216" s="526"/>
    </row>
    <row r="217" spans="1:5" ht="12.75">
      <c r="A217" s="546"/>
      <c r="B217" s="548"/>
      <c r="C217" s="547"/>
      <c r="D217" s="508"/>
      <c r="E217" s="526"/>
    </row>
    <row r="218" spans="1:5" ht="12.75">
      <c r="A218" s="546"/>
      <c r="B218" s="548"/>
      <c r="C218" s="547"/>
      <c r="D218" s="508"/>
      <c r="E218" s="526"/>
    </row>
    <row r="219" spans="1:5" ht="12.75">
      <c r="A219" s="546"/>
      <c r="B219" s="546"/>
      <c r="C219" s="547"/>
      <c r="D219" s="508"/>
      <c r="E219" s="549"/>
    </row>
    <row r="220" spans="1:5" ht="12.75">
      <c r="A220" s="546"/>
      <c r="B220" s="548"/>
      <c r="C220" s="547"/>
      <c r="D220" s="508"/>
      <c r="E220" s="528"/>
    </row>
    <row r="221" spans="1:5" ht="12.75">
      <c r="A221" s="546"/>
      <c r="B221" s="551"/>
      <c r="C221" s="547"/>
      <c r="D221" s="508"/>
      <c r="E221" s="528"/>
    </row>
    <row r="222" spans="1:5" ht="12.75">
      <c r="A222" s="546"/>
      <c r="B222" s="551"/>
      <c r="C222" s="547"/>
      <c r="D222" s="508"/>
      <c r="E222" s="526"/>
    </row>
    <row r="223" spans="1:5" ht="12.75">
      <c r="A223" s="546"/>
      <c r="B223" s="550"/>
      <c r="C223" s="547"/>
      <c r="D223" s="508"/>
      <c r="E223" s="528"/>
    </row>
    <row r="224" spans="1:5" ht="12.75">
      <c r="A224" s="546"/>
      <c r="B224" s="548"/>
      <c r="C224" s="547"/>
      <c r="D224" s="508"/>
      <c r="E224" s="528"/>
    </row>
    <row r="225" spans="1:5" ht="12.75">
      <c r="A225" s="546"/>
      <c r="B225" s="550"/>
      <c r="C225" s="547"/>
      <c r="D225" s="508"/>
      <c r="E225" s="528"/>
    </row>
    <row r="226" spans="1:5" ht="12.75">
      <c r="A226" s="546"/>
      <c r="B226" s="551"/>
      <c r="C226" s="547"/>
      <c r="D226" s="508"/>
      <c r="E226" s="526"/>
    </row>
    <row r="227" spans="1:5" ht="12.75">
      <c r="A227" s="546"/>
      <c r="B227" s="551"/>
      <c r="C227" s="547"/>
      <c r="D227" s="508"/>
      <c r="E227" s="526"/>
    </row>
    <row r="228" spans="1:5" ht="12.75">
      <c r="A228" s="546"/>
      <c r="B228" s="551"/>
      <c r="C228" s="547"/>
      <c r="D228" s="508"/>
      <c r="E228" s="526"/>
    </row>
    <row r="229" spans="1:5" ht="12.75">
      <c r="A229" s="546"/>
      <c r="B229" s="551"/>
      <c r="C229" s="547"/>
      <c r="D229" s="508"/>
      <c r="E229" s="526"/>
    </row>
    <row r="230" spans="1:5" ht="12.75">
      <c r="A230" s="546"/>
      <c r="B230" s="551"/>
      <c r="C230" s="547"/>
      <c r="D230" s="508"/>
      <c r="E230" s="526"/>
    </row>
    <row r="231" spans="1:5" ht="12.75">
      <c r="A231" s="546"/>
      <c r="B231" s="551"/>
      <c r="C231" s="547"/>
      <c r="D231" s="508"/>
      <c r="E231" s="526"/>
    </row>
    <row r="232" spans="1:5" ht="12.75">
      <c r="A232" s="546"/>
      <c r="B232" s="550"/>
      <c r="C232" s="547"/>
      <c r="D232" s="508"/>
      <c r="E232" s="528"/>
    </row>
    <row r="233" spans="1:5" ht="12.75">
      <c r="A233" s="546"/>
      <c r="B233" s="548"/>
      <c r="C233" s="547"/>
      <c r="D233" s="508"/>
      <c r="E233" s="528"/>
    </row>
    <row r="234" spans="1:5" ht="12.75">
      <c r="A234" s="546"/>
      <c r="B234" s="556"/>
      <c r="C234" s="556"/>
      <c r="D234" s="508"/>
      <c r="E234" s="528"/>
    </row>
    <row r="235" spans="1:5" ht="12.75">
      <c r="A235" s="546"/>
      <c r="B235" s="551"/>
      <c r="C235" s="547"/>
      <c r="D235" s="508"/>
      <c r="E235" s="526"/>
    </row>
    <row r="236" spans="1:5" ht="12.75">
      <c r="A236" s="546"/>
      <c r="B236" s="551"/>
      <c r="C236" s="547"/>
      <c r="D236" s="508"/>
      <c r="E236" s="526"/>
    </row>
    <row r="237" spans="1:5" ht="12.75">
      <c r="A237" s="546"/>
      <c r="B237" s="550"/>
      <c r="C237" s="547"/>
      <c r="D237" s="508"/>
      <c r="E237" s="528"/>
    </row>
    <row r="238" spans="1:5" ht="12.75">
      <c r="A238" s="546"/>
      <c r="B238" s="550"/>
      <c r="C238" s="547"/>
      <c r="D238" s="508"/>
      <c r="E238" s="528"/>
    </row>
    <row r="239" spans="1:5" ht="12.75">
      <c r="A239" s="546"/>
      <c r="B239" s="546"/>
      <c r="C239" s="546"/>
      <c r="D239" s="508"/>
      <c r="E239" s="528"/>
    </row>
    <row r="240" spans="1:5" ht="12.75">
      <c r="A240" s="546"/>
      <c r="B240" s="548"/>
      <c r="C240" s="547"/>
      <c r="D240" s="508"/>
      <c r="E240" s="526"/>
    </row>
    <row r="241" spans="1:5" ht="12.75">
      <c r="A241" s="546"/>
      <c r="B241" s="548"/>
      <c r="C241" s="547"/>
      <c r="D241" s="508"/>
      <c r="E241" s="526"/>
    </row>
    <row r="242" spans="1:5" ht="12.75">
      <c r="A242" s="546"/>
      <c r="B242" s="548"/>
      <c r="C242" s="547"/>
      <c r="D242" s="508"/>
      <c r="E242" s="526"/>
    </row>
    <row r="243" spans="1:5" ht="12.75">
      <c r="A243" s="546"/>
      <c r="B243" s="551"/>
      <c r="C243" s="547"/>
      <c r="D243" s="508"/>
      <c r="E243" s="526"/>
    </row>
    <row r="244" spans="1:5" ht="12.75">
      <c r="A244" s="546"/>
      <c r="B244" s="551"/>
      <c r="C244" s="547"/>
      <c r="D244" s="508"/>
      <c r="E244" s="526"/>
    </row>
    <row r="245" spans="1:5" ht="12.75">
      <c r="A245" s="546"/>
      <c r="B245" s="508"/>
      <c r="C245" s="547"/>
      <c r="D245" s="508"/>
      <c r="E245" s="528"/>
    </row>
    <row r="246" spans="1:5" ht="12.75">
      <c r="A246" s="546"/>
      <c r="B246" s="548"/>
      <c r="C246" s="546"/>
      <c r="D246" s="508"/>
      <c r="E246" s="528"/>
    </row>
    <row r="247" spans="1:5" ht="12.75">
      <c r="A247" s="548"/>
      <c r="B247" s="557"/>
      <c r="C247" s="547"/>
      <c r="D247" s="508"/>
      <c r="E247" s="553"/>
    </row>
    <row r="248" spans="1:5" ht="12.75">
      <c r="A248" s="548"/>
      <c r="B248" s="548"/>
      <c r="C248" s="547"/>
      <c r="D248" s="508"/>
      <c r="E248" s="549"/>
    </row>
    <row r="249" spans="1:5" ht="12.75">
      <c r="A249" s="557"/>
      <c r="B249" s="548"/>
      <c r="C249" s="547"/>
      <c r="D249" s="508"/>
      <c r="E249" s="558"/>
    </row>
    <row r="250" spans="1:5" ht="12.75">
      <c r="A250" s="557"/>
      <c r="B250" s="548"/>
      <c r="C250" s="547"/>
      <c r="D250" s="508"/>
      <c r="E250" s="526"/>
    </row>
    <row r="251" spans="1:5" ht="12.75">
      <c r="A251" s="557"/>
      <c r="B251" s="548"/>
      <c r="C251" s="547"/>
      <c r="D251" s="508"/>
      <c r="E251" s="526"/>
    </row>
    <row r="252" spans="1:5" ht="12.75">
      <c r="A252" s="557"/>
      <c r="B252" s="548"/>
      <c r="C252" s="547"/>
      <c r="D252" s="508"/>
      <c r="E252" s="559"/>
    </row>
    <row r="253" spans="1:5" ht="12.75">
      <c r="A253" s="557"/>
      <c r="B253" s="548"/>
      <c r="C253" s="547"/>
      <c r="D253" s="508"/>
      <c r="E253" s="526"/>
    </row>
    <row r="254" spans="1:5" ht="12.75">
      <c r="A254" s="557"/>
      <c r="B254" s="548"/>
      <c r="C254" s="547"/>
      <c r="D254" s="508"/>
      <c r="E254" s="526"/>
    </row>
    <row r="255" spans="1:5" ht="12.75">
      <c r="A255" s="557"/>
      <c r="B255" s="548"/>
      <c r="C255" s="547"/>
      <c r="D255" s="508"/>
      <c r="E255" s="526"/>
    </row>
    <row r="256" spans="1:5" ht="12.75">
      <c r="A256" s="557"/>
      <c r="B256" s="551"/>
      <c r="C256" s="547"/>
      <c r="D256" s="508"/>
      <c r="E256" s="526"/>
    </row>
    <row r="257" spans="1:5" ht="12.75">
      <c r="A257" s="557"/>
      <c r="B257" s="548"/>
      <c r="C257" s="547"/>
      <c r="D257" s="508"/>
      <c r="E257" s="526"/>
    </row>
    <row r="258" spans="1:5" ht="12.75">
      <c r="A258" s="557"/>
      <c r="B258" s="548"/>
      <c r="C258" s="547"/>
      <c r="D258" s="508"/>
      <c r="E258" s="526"/>
    </row>
    <row r="259" spans="1:5" ht="12.75">
      <c r="A259" s="557"/>
      <c r="B259" s="557"/>
      <c r="C259" s="547"/>
      <c r="D259" s="508"/>
      <c r="E259" s="553"/>
    </row>
    <row r="260" spans="1:5" ht="12.75">
      <c r="A260" s="548"/>
      <c r="B260" s="554"/>
      <c r="C260" s="547"/>
      <c r="D260" s="508"/>
      <c r="E260" s="549"/>
    </row>
    <row r="261" spans="1:5" ht="12.75">
      <c r="A261" s="557"/>
      <c r="B261" s="548"/>
      <c r="C261" s="547"/>
      <c r="D261" s="508"/>
      <c r="E261" s="558"/>
    </row>
    <row r="262" spans="1:5" ht="12.75">
      <c r="A262" s="548"/>
      <c r="B262" s="508"/>
      <c r="C262" s="547"/>
      <c r="D262" s="508"/>
      <c r="E262" s="528"/>
    </row>
    <row r="263" spans="1:5" ht="12.75">
      <c r="A263" s="548"/>
      <c r="B263" s="560"/>
      <c r="C263" s="547"/>
      <c r="D263" s="508"/>
      <c r="E263" s="526"/>
    </row>
    <row r="264" spans="1:5" ht="12.75">
      <c r="A264" s="548"/>
      <c r="B264" s="560"/>
      <c r="C264" s="547"/>
      <c r="D264" s="508"/>
      <c r="E264" s="526"/>
    </row>
    <row r="265" spans="1:5" ht="12.75">
      <c r="A265" s="548"/>
      <c r="B265" s="560"/>
      <c r="C265" s="547"/>
      <c r="D265" s="508"/>
      <c r="E265" s="526"/>
    </row>
    <row r="266" spans="1:5" ht="12.75">
      <c r="A266" s="548"/>
      <c r="B266" s="560"/>
      <c r="C266" s="547"/>
      <c r="D266" s="508"/>
      <c r="E266" s="526"/>
    </row>
    <row r="267" spans="1:5" ht="12.75">
      <c r="A267" s="548"/>
      <c r="B267" s="560"/>
      <c r="C267" s="547"/>
      <c r="D267" s="508"/>
      <c r="E267" s="526"/>
    </row>
    <row r="268" spans="1:5" ht="12.75">
      <c r="A268" s="548"/>
      <c r="B268" s="551"/>
      <c r="C268" s="547"/>
      <c r="D268" s="508"/>
      <c r="E268" s="526"/>
    </row>
    <row r="269" spans="1:5" ht="12.75">
      <c r="A269" s="548"/>
      <c r="B269" s="551"/>
      <c r="C269" s="547"/>
      <c r="D269" s="508"/>
      <c r="E269" s="526"/>
    </row>
    <row r="270" spans="1:5" ht="12.75">
      <c r="A270" s="548"/>
      <c r="B270" s="551"/>
      <c r="C270" s="547"/>
      <c r="D270" s="508"/>
      <c r="E270" s="526"/>
    </row>
    <row r="271" spans="1:5" ht="12.75">
      <c r="A271" s="548"/>
      <c r="B271" s="551"/>
      <c r="C271" s="547"/>
      <c r="D271" s="508"/>
      <c r="E271" s="526"/>
    </row>
    <row r="272" spans="1:5" ht="12.75">
      <c r="A272" s="548"/>
      <c r="B272" s="551"/>
      <c r="C272" s="547"/>
      <c r="D272" s="508"/>
      <c r="E272" s="526"/>
    </row>
    <row r="273" spans="1:5" ht="12.75">
      <c r="A273" s="548"/>
      <c r="B273" s="551"/>
      <c r="C273" s="547"/>
      <c r="D273" s="508"/>
      <c r="E273" s="526"/>
    </row>
    <row r="274" spans="1:5" ht="12.75">
      <c r="A274" s="548"/>
      <c r="B274" s="551"/>
      <c r="C274" s="547"/>
      <c r="D274" s="508"/>
      <c r="E274" s="526"/>
    </row>
    <row r="275" spans="1:5" ht="12.75">
      <c r="A275" s="548"/>
      <c r="B275" s="551"/>
      <c r="C275" s="547"/>
      <c r="D275" s="508"/>
      <c r="E275" s="526"/>
    </row>
    <row r="276" spans="1:5" ht="12.75">
      <c r="A276" s="548"/>
      <c r="B276" s="551"/>
      <c r="C276" s="547"/>
      <c r="D276" s="508"/>
      <c r="E276" s="526"/>
    </row>
    <row r="277" spans="1:5" ht="12.75">
      <c r="A277" s="548"/>
      <c r="B277" s="551"/>
      <c r="C277" s="547"/>
      <c r="D277" s="508"/>
      <c r="E277" s="526"/>
    </row>
    <row r="278" spans="1:5" ht="12.75">
      <c r="A278" s="548"/>
      <c r="B278" s="551"/>
      <c r="C278" s="547"/>
      <c r="D278" s="508"/>
      <c r="E278" s="526"/>
    </row>
    <row r="279" spans="1:5" ht="12.75">
      <c r="A279" s="548"/>
      <c r="B279" s="551"/>
      <c r="C279" s="547"/>
      <c r="D279" s="508"/>
      <c r="E279" s="526"/>
    </row>
    <row r="280" spans="1:5" ht="12.75">
      <c r="A280" s="548"/>
      <c r="B280" s="551"/>
      <c r="C280" s="547"/>
      <c r="D280" s="508"/>
      <c r="E280" s="526"/>
    </row>
    <row r="281" spans="1:5" ht="12.75">
      <c r="A281" s="548"/>
      <c r="B281" s="551"/>
      <c r="C281" s="547"/>
      <c r="D281" s="508"/>
      <c r="E281" s="526"/>
    </row>
    <row r="282" spans="1:5" ht="12.75">
      <c r="A282" s="548"/>
      <c r="B282" s="551"/>
      <c r="C282" s="547"/>
      <c r="D282" s="508"/>
      <c r="E282" s="526"/>
    </row>
    <row r="283" spans="1:5" ht="12.75">
      <c r="A283" s="548"/>
      <c r="B283" s="548"/>
      <c r="C283" s="547"/>
      <c r="D283" s="508"/>
      <c r="E283" s="528"/>
    </row>
    <row r="284" spans="1:5" ht="12.75">
      <c r="A284" s="546"/>
      <c r="B284" s="557"/>
      <c r="C284" s="547"/>
      <c r="D284" s="508"/>
      <c r="E284" s="553"/>
    </row>
    <row r="285" spans="1:5" ht="12.75">
      <c r="A285" s="546"/>
      <c r="B285" s="554"/>
      <c r="C285" s="547"/>
      <c r="D285" s="508"/>
      <c r="E285" s="549"/>
    </row>
    <row r="286" spans="1:5" ht="12.75">
      <c r="A286" s="557"/>
      <c r="B286" s="548"/>
      <c r="C286" s="547"/>
      <c r="D286" s="508"/>
      <c r="E286" s="558"/>
    </row>
    <row r="287" spans="1:5" ht="12.75">
      <c r="A287" s="548"/>
      <c r="B287" s="551"/>
      <c r="C287" s="547"/>
      <c r="D287" s="508"/>
      <c r="E287" s="526"/>
    </row>
    <row r="288" spans="1:5" ht="12.75">
      <c r="A288" s="548"/>
      <c r="B288" s="551"/>
      <c r="C288" s="547"/>
      <c r="D288" s="508"/>
      <c r="E288" s="526"/>
    </row>
    <row r="289" spans="1:5" ht="12.75">
      <c r="A289" s="548"/>
      <c r="B289" s="551"/>
      <c r="C289" s="547"/>
      <c r="D289" s="508"/>
      <c r="E289" s="526"/>
    </row>
    <row r="290" spans="1:5" ht="12.75">
      <c r="A290" s="548"/>
      <c r="B290" s="551"/>
      <c r="C290" s="547"/>
      <c r="D290" s="508"/>
      <c r="E290" s="526"/>
    </row>
    <row r="291" spans="1:5" ht="12.75">
      <c r="A291" s="548"/>
      <c r="B291" s="551"/>
      <c r="C291" s="547"/>
      <c r="D291" s="508"/>
      <c r="E291" s="526"/>
    </row>
    <row r="292" spans="1:5" ht="12.75">
      <c r="A292" s="548"/>
      <c r="B292" s="551"/>
      <c r="C292" s="547"/>
      <c r="D292" s="508"/>
      <c r="E292" s="526"/>
    </row>
    <row r="293" spans="1:5" ht="12.75">
      <c r="A293" s="548"/>
      <c r="B293" s="551"/>
      <c r="C293" s="547"/>
      <c r="D293" s="508"/>
      <c r="E293" s="526"/>
    </row>
    <row r="294" spans="1:5" ht="12.75">
      <c r="A294" s="548"/>
      <c r="B294" s="551"/>
      <c r="C294" s="547"/>
      <c r="D294" s="508"/>
      <c r="E294" s="526"/>
    </row>
    <row r="295" spans="1:5" ht="12.75">
      <c r="A295" s="548"/>
      <c r="B295" s="551"/>
      <c r="C295" s="547"/>
      <c r="D295" s="508"/>
      <c r="E295" s="526"/>
    </row>
    <row r="296" spans="1:5" ht="12.75">
      <c r="A296" s="548"/>
      <c r="B296" s="551"/>
      <c r="C296" s="547"/>
      <c r="D296" s="508"/>
      <c r="E296" s="526"/>
    </row>
    <row r="297" spans="1:5" ht="12.75">
      <c r="A297" s="548"/>
      <c r="B297" s="551"/>
      <c r="C297" s="547"/>
      <c r="D297" s="508"/>
      <c r="E297" s="526"/>
    </row>
    <row r="298" spans="1:5" ht="12.75">
      <c r="A298" s="548"/>
      <c r="B298" s="551"/>
      <c r="C298" s="547"/>
      <c r="D298" s="508"/>
      <c r="E298" s="526"/>
    </row>
    <row r="299" spans="1:5" ht="12.75">
      <c r="A299" s="548"/>
      <c r="B299" s="551"/>
      <c r="C299" s="547"/>
      <c r="D299" s="508"/>
      <c r="E299" s="526"/>
    </row>
    <row r="300" spans="1:5" ht="12.75">
      <c r="A300" s="548"/>
      <c r="B300" s="551"/>
      <c r="C300" s="547"/>
      <c r="D300" s="508"/>
      <c r="E300" s="526"/>
    </row>
    <row r="301" spans="1:5" ht="12.75">
      <c r="A301" s="548"/>
      <c r="B301" s="551"/>
      <c r="C301" s="547"/>
      <c r="D301" s="508"/>
      <c r="E301" s="526"/>
    </row>
    <row r="302" spans="1:5" ht="12.75">
      <c r="A302" s="548"/>
      <c r="B302" s="551"/>
      <c r="C302" s="547"/>
      <c r="D302" s="508"/>
      <c r="E302" s="526"/>
    </row>
    <row r="303" spans="1:5" ht="12.75">
      <c r="A303" s="548"/>
      <c r="B303" s="551"/>
      <c r="C303" s="547"/>
      <c r="D303" s="508"/>
      <c r="E303" s="526"/>
    </row>
    <row r="304" spans="1:5" ht="12.75">
      <c r="A304" s="546"/>
      <c r="B304" s="551"/>
      <c r="C304" s="547"/>
      <c r="D304" s="508"/>
      <c r="E304" s="526"/>
    </row>
    <row r="305" spans="1:5" ht="12.75">
      <c r="A305" s="546"/>
      <c r="B305" s="548"/>
      <c r="C305" s="547"/>
      <c r="D305" s="508"/>
      <c r="E305" s="549"/>
    </row>
    <row r="306" spans="1:5" ht="12.75">
      <c r="A306" s="546"/>
      <c r="B306" s="557"/>
      <c r="C306" s="547"/>
      <c r="D306" s="508"/>
      <c r="E306" s="553"/>
    </row>
    <row r="307" spans="1:5" ht="12.75">
      <c r="A307" s="546"/>
      <c r="B307" s="554"/>
      <c r="C307" s="547"/>
      <c r="D307" s="508"/>
      <c r="E307" s="549"/>
    </row>
    <row r="308" spans="1:5" ht="12.75">
      <c r="A308" s="546"/>
      <c r="B308" s="548"/>
      <c r="C308" s="494"/>
      <c r="D308" s="508"/>
      <c r="E308" s="553"/>
    </row>
    <row r="309" spans="1:5" ht="12.75">
      <c r="A309" s="546"/>
      <c r="B309" s="548"/>
      <c r="C309" s="554"/>
      <c r="D309" s="508"/>
      <c r="E309" s="553"/>
    </row>
    <row r="310" spans="1:5" ht="12.75">
      <c r="A310" s="557"/>
      <c r="B310" s="548"/>
      <c r="C310" s="494"/>
      <c r="D310" s="508"/>
      <c r="E310" s="553"/>
    </row>
    <row r="311" spans="1:5" ht="12.75">
      <c r="A311" s="546"/>
      <c r="B311" s="551"/>
      <c r="C311" s="550"/>
      <c r="D311" s="508"/>
      <c r="E311" s="526"/>
    </row>
    <row r="312" spans="1:5" ht="12.75">
      <c r="A312" s="546"/>
      <c r="B312" s="551"/>
      <c r="C312" s="550"/>
      <c r="D312" s="508"/>
      <c r="E312" s="526"/>
    </row>
    <row r="313" spans="1:5" ht="12.75">
      <c r="A313" s="546"/>
      <c r="B313" s="551"/>
      <c r="C313" s="550"/>
      <c r="D313" s="508"/>
      <c r="E313" s="526"/>
    </row>
    <row r="314" spans="1:5" ht="12.75">
      <c r="A314" s="546"/>
      <c r="B314" s="551"/>
      <c r="C314" s="550"/>
      <c r="D314" s="508"/>
      <c r="E314" s="526"/>
    </row>
    <row r="315" spans="1:5" ht="12.75">
      <c r="A315" s="546"/>
      <c r="B315" s="557"/>
      <c r="C315" s="546"/>
      <c r="D315" s="508"/>
      <c r="E315" s="526"/>
    </row>
    <row r="316" spans="1:5" ht="12.75">
      <c r="A316" s="546"/>
      <c r="B316" s="551"/>
      <c r="C316" s="550"/>
      <c r="D316" s="508"/>
      <c r="E316" s="526"/>
    </row>
    <row r="317" spans="1:5" ht="12.75">
      <c r="A317" s="546"/>
      <c r="B317" s="548"/>
      <c r="C317" s="548"/>
      <c r="D317" s="508"/>
      <c r="E317" s="528"/>
    </row>
    <row r="318" spans="1:5" ht="12.75">
      <c r="A318" s="546"/>
      <c r="B318" s="548"/>
      <c r="C318" s="546"/>
      <c r="D318" s="508"/>
      <c r="E318" s="528"/>
    </row>
    <row r="319" spans="1:5" ht="12.75">
      <c r="A319" s="546"/>
      <c r="B319" s="548"/>
      <c r="C319" s="546"/>
      <c r="D319" s="508"/>
      <c r="E319" s="528"/>
    </row>
    <row r="320" spans="1:5" ht="12.75">
      <c r="A320" s="546"/>
      <c r="B320" s="548"/>
      <c r="C320" s="546"/>
      <c r="D320" s="508"/>
      <c r="E320" s="528"/>
    </row>
    <row r="321" spans="1:5" ht="12.75">
      <c r="A321" s="546"/>
      <c r="B321" s="548"/>
      <c r="C321" s="546"/>
      <c r="D321" s="508"/>
      <c r="E321" s="528"/>
    </row>
    <row r="322" spans="1:5" ht="12.75">
      <c r="A322" s="546"/>
      <c r="B322" s="548"/>
      <c r="C322" s="546"/>
      <c r="D322" s="508"/>
      <c r="E322" s="528"/>
    </row>
    <row r="323" spans="1:5" ht="12.75">
      <c r="A323" s="546"/>
      <c r="B323" s="548"/>
      <c r="C323" s="546"/>
      <c r="D323" s="508"/>
      <c r="E323" s="528"/>
    </row>
    <row r="324" spans="1:5" ht="12.75">
      <c r="A324" s="546"/>
      <c r="B324" s="548"/>
      <c r="C324" s="546"/>
      <c r="D324" s="508"/>
      <c r="E324" s="528"/>
    </row>
    <row r="325" spans="1:5" ht="12.75">
      <c r="A325" s="546"/>
      <c r="B325" s="548"/>
      <c r="C325" s="546"/>
      <c r="D325" s="508"/>
      <c r="E325" s="528"/>
    </row>
    <row r="326" spans="1:5" ht="12.75">
      <c r="A326" s="546"/>
      <c r="B326" s="548"/>
      <c r="C326" s="546"/>
      <c r="D326" s="508"/>
      <c r="E326" s="528"/>
    </row>
    <row r="327" spans="1:5" ht="12.75">
      <c r="A327" s="546"/>
      <c r="B327" s="548"/>
      <c r="C327" s="546"/>
      <c r="D327" s="508"/>
      <c r="E327" s="528"/>
    </row>
    <row r="328" spans="1:5" ht="12.75">
      <c r="A328" s="546"/>
      <c r="B328" s="548"/>
      <c r="C328" s="546"/>
      <c r="D328" s="508"/>
      <c r="E328" s="528"/>
    </row>
    <row r="329" spans="1:5" ht="12.75">
      <c r="A329" s="546"/>
      <c r="B329" s="548"/>
      <c r="C329" s="546"/>
      <c r="D329" s="508"/>
      <c r="E329" s="528"/>
    </row>
    <row r="330" spans="1:5" ht="12.75">
      <c r="A330" s="546"/>
      <c r="B330" s="548"/>
      <c r="C330" s="546"/>
      <c r="D330" s="508"/>
      <c r="E330" s="528"/>
    </row>
    <row r="331" spans="1:5" ht="12.75">
      <c r="A331" s="546"/>
      <c r="B331" s="548"/>
      <c r="C331" s="546"/>
      <c r="D331" s="508"/>
      <c r="E331" s="528"/>
    </row>
    <row r="332" spans="1:5" ht="12.75">
      <c r="A332" s="546"/>
      <c r="B332" s="548"/>
      <c r="C332" s="546"/>
      <c r="D332" s="508"/>
      <c r="E332" s="528"/>
    </row>
    <row r="333" spans="1:5" ht="12.75">
      <c r="A333" s="546"/>
      <c r="B333" s="548"/>
      <c r="C333" s="546"/>
      <c r="D333" s="508"/>
      <c r="E333" s="528"/>
    </row>
    <row r="334" spans="1:5" ht="12.75">
      <c r="A334" s="546"/>
      <c r="B334" s="548"/>
      <c r="C334" s="546"/>
      <c r="D334" s="508"/>
      <c r="E334" s="528"/>
    </row>
    <row r="335" spans="1:5" ht="12.75">
      <c r="A335" s="546"/>
      <c r="B335" s="548"/>
      <c r="C335" s="546"/>
      <c r="D335" s="508"/>
      <c r="E335" s="528"/>
    </row>
    <row r="336" spans="1:5" ht="12.75">
      <c r="A336" s="546"/>
      <c r="B336" s="548"/>
      <c r="C336" s="546"/>
      <c r="D336" s="508"/>
      <c r="E336" s="528"/>
    </row>
    <row r="337" spans="1:5" ht="12.75">
      <c r="A337" s="546"/>
      <c r="B337" s="548"/>
      <c r="C337" s="548"/>
      <c r="D337" s="508"/>
      <c r="E337" s="528"/>
    </row>
    <row r="338" spans="1:5" ht="12.75">
      <c r="A338" s="546"/>
      <c r="B338" s="548"/>
      <c r="C338" s="546"/>
      <c r="D338" s="508"/>
      <c r="E338" s="528"/>
    </row>
    <row r="339" spans="1:5" ht="12.75">
      <c r="A339" s="546"/>
      <c r="B339" s="548"/>
      <c r="C339" s="546"/>
      <c r="D339" s="508"/>
      <c r="E339" s="528"/>
    </row>
    <row r="340" spans="1:5" ht="12.75">
      <c r="A340" s="546"/>
      <c r="B340" s="548"/>
      <c r="C340" s="546"/>
      <c r="D340" s="508"/>
      <c r="E340" s="528"/>
    </row>
    <row r="341" spans="1:5" ht="12.75">
      <c r="A341" s="546"/>
      <c r="B341" s="548"/>
      <c r="C341" s="546"/>
      <c r="D341" s="508"/>
      <c r="E341" s="528"/>
    </row>
    <row r="342" spans="1:5" ht="12.75">
      <c r="A342" s="546"/>
      <c r="B342" s="548"/>
      <c r="C342" s="546"/>
      <c r="D342" s="508"/>
      <c r="E342" s="528"/>
    </row>
    <row r="343" spans="1:5" ht="12.75">
      <c r="A343" s="546"/>
      <c r="B343" s="548"/>
      <c r="C343" s="546"/>
      <c r="D343" s="508"/>
      <c r="E343" s="528"/>
    </row>
    <row r="344" spans="1:5" ht="12.75">
      <c r="A344" s="546"/>
      <c r="B344" s="548"/>
      <c r="C344" s="546"/>
      <c r="D344" s="508"/>
      <c r="E344" s="528"/>
    </row>
    <row r="345" spans="1:5" ht="12.75">
      <c r="A345" s="546"/>
      <c r="B345" s="548"/>
      <c r="C345" s="546"/>
      <c r="D345" s="508"/>
      <c r="E345" s="528"/>
    </row>
    <row r="346" spans="1:5" ht="12.75">
      <c r="A346" s="546"/>
      <c r="B346" s="548"/>
      <c r="C346" s="546"/>
      <c r="D346" s="508"/>
      <c r="E346" s="528"/>
    </row>
    <row r="347" spans="1:5" ht="12.75">
      <c r="A347" s="546"/>
      <c r="B347" s="548"/>
      <c r="C347" s="546"/>
      <c r="D347" s="508"/>
      <c r="E347" s="528"/>
    </row>
    <row r="348" spans="1:5" ht="12.75">
      <c r="A348" s="546"/>
      <c r="B348" s="548"/>
      <c r="C348" s="546"/>
      <c r="D348" s="508"/>
      <c r="E348" s="528"/>
    </row>
    <row r="349" spans="1:5" ht="12.75">
      <c r="A349" s="546"/>
      <c r="B349" s="548"/>
      <c r="C349" s="546"/>
      <c r="D349" s="508"/>
      <c r="E349" s="528"/>
    </row>
    <row r="350" spans="1:5" ht="12.75">
      <c r="A350" s="546"/>
      <c r="B350" s="548"/>
      <c r="C350" s="548"/>
      <c r="D350" s="508"/>
      <c r="E350" s="528"/>
    </row>
    <row r="351" spans="1:5" ht="12.75">
      <c r="A351" s="546"/>
      <c r="B351" s="548"/>
      <c r="C351" s="548"/>
      <c r="D351" s="508"/>
      <c r="E351" s="528"/>
    </row>
    <row r="352" spans="1:5" ht="12.75">
      <c r="A352" s="546"/>
      <c r="B352" s="565"/>
      <c r="C352" s="565"/>
      <c r="D352" s="508"/>
      <c r="E352" s="528"/>
    </row>
    <row r="353" spans="1:5" ht="12.75">
      <c r="A353" s="546"/>
      <c r="B353" s="548"/>
      <c r="C353" s="548"/>
      <c r="D353" s="508"/>
      <c r="E353" s="528"/>
    </row>
    <row r="354" spans="1:5" ht="12.75">
      <c r="A354" s="546"/>
      <c r="B354" s="548"/>
      <c r="C354" s="548"/>
      <c r="D354" s="508"/>
      <c r="E354" s="528"/>
    </row>
    <row r="355" spans="1:5" ht="12.75">
      <c r="A355" s="546"/>
      <c r="B355" s="548"/>
      <c r="C355" s="494"/>
      <c r="D355" s="508"/>
      <c r="E355" s="528"/>
    </row>
    <row r="356" spans="1:5" ht="12.75">
      <c r="A356" s="546"/>
      <c r="B356" s="548"/>
      <c r="C356" s="546"/>
      <c r="D356" s="508"/>
      <c r="E356" s="528"/>
    </row>
    <row r="357" spans="1:5" ht="12.75">
      <c r="A357" s="546"/>
      <c r="B357" s="548"/>
      <c r="C357" s="546"/>
      <c r="D357" s="508"/>
      <c r="E357" s="528"/>
    </row>
    <row r="358" spans="1:5" ht="12.75">
      <c r="A358" s="546"/>
      <c r="B358" s="548"/>
      <c r="C358" s="546"/>
      <c r="D358" s="508"/>
      <c r="E358" s="528"/>
    </row>
    <row r="359" spans="1:5" ht="12.75">
      <c r="A359" s="546"/>
      <c r="B359" s="548"/>
      <c r="C359" s="546"/>
      <c r="D359" s="508"/>
      <c r="E359" s="528"/>
    </row>
    <row r="360" spans="1:5" ht="12.75">
      <c r="A360" s="546"/>
      <c r="B360" s="548"/>
      <c r="C360" s="546"/>
      <c r="D360" s="508"/>
      <c r="E360" s="528"/>
    </row>
    <row r="361" spans="1:5" ht="12.75">
      <c r="A361" s="546"/>
      <c r="B361" s="548"/>
      <c r="C361" s="546"/>
      <c r="D361" s="508"/>
      <c r="E361" s="528"/>
    </row>
    <row r="362" spans="1:5" ht="12.75">
      <c r="A362" s="546"/>
      <c r="B362" s="548"/>
      <c r="C362" s="546"/>
      <c r="D362" s="508"/>
      <c r="E362" s="528"/>
    </row>
    <row r="363" spans="1:5" ht="12.75">
      <c r="A363" s="546"/>
      <c r="B363" s="548"/>
      <c r="C363" s="546"/>
      <c r="D363" s="508"/>
      <c r="E363" s="528"/>
    </row>
    <row r="364" spans="1:5" ht="12.75">
      <c r="A364" s="546"/>
      <c r="B364" s="548"/>
      <c r="C364" s="546"/>
      <c r="D364" s="508"/>
      <c r="E364" s="528"/>
    </row>
    <row r="365" spans="1:5" ht="12.75">
      <c r="A365" s="546"/>
      <c r="B365" s="548"/>
      <c r="C365" s="546"/>
      <c r="D365" s="508"/>
      <c r="E365" s="528"/>
    </row>
    <row r="366" spans="1:5" ht="12.75">
      <c r="A366" s="546"/>
      <c r="B366" s="548"/>
      <c r="C366" s="546"/>
      <c r="D366" s="508"/>
      <c r="E366" s="528"/>
    </row>
    <row r="367" spans="1:5" ht="12.75">
      <c r="A367" s="546"/>
      <c r="B367" s="548"/>
      <c r="C367" s="546"/>
      <c r="D367" s="508"/>
      <c r="E367" s="528"/>
    </row>
    <row r="368" spans="1:5" ht="12.75">
      <c r="A368" s="546"/>
      <c r="B368" s="548"/>
      <c r="C368" s="546"/>
      <c r="D368" s="508"/>
      <c r="E368" s="528"/>
    </row>
    <row r="369" spans="1:5" ht="12.75">
      <c r="A369" s="546"/>
      <c r="B369" s="548"/>
      <c r="C369" s="546"/>
      <c r="D369" s="508"/>
      <c r="E369" s="528"/>
    </row>
    <row r="370" spans="1:5" ht="12.75">
      <c r="A370" s="546"/>
      <c r="B370" s="548"/>
      <c r="C370" s="546"/>
      <c r="D370" s="508"/>
      <c r="E370" s="528"/>
    </row>
    <row r="371" spans="1:5" ht="12.75">
      <c r="A371" s="546"/>
      <c r="B371" s="548"/>
      <c r="C371" s="546"/>
      <c r="D371" s="508"/>
      <c r="E371" s="528"/>
    </row>
    <row r="372" spans="1:5" ht="12.75">
      <c r="A372" s="546"/>
      <c r="B372" s="548"/>
      <c r="C372" s="546"/>
      <c r="D372" s="508"/>
      <c r="E372" s="528"/>
    </row>
    <row r="373" spans="1:5" ht="12.75">
      <c r="A373" s="546"/>
      <c r="B373" s="548"/>
      <c r="C373" s="546"/>
      <c r="D373" s="508"/>
      <c r="E373" s="528"/>
    </row>
    <row r="374" spans="1:5" ht="12.75">
      <c r="A374" s="546"/>
      <c r="B374" s="548"/>
      <c r="C374" s="546"/>
      <c r="D374" s="508"/>
      <c r="E374" s="528"/>
    </row>
    <row r="375" spans="1:5" ht="12.75">
      <c r="A375" s="546"/>
      <c r="B375" s="548"/>
      <c r="C375" s="546"/>
      <c r="D375" s="508"/>
      <c r="E375" s="528"/>
    </row>
    <row r="376" spans="1:5" ht="12.75">
      <c r="A376" s="546"/>
      <c r="B376" s="548"/>
      <c r="C376" s="546"/>
      <c r="D376" s="508"/>
      <c r="E376" s="528"/>
    </row>
    <row r="377" spans="1:5" ht="12.75">
      <c r="A377" s="546"/>
      <c r="B377" s="548"/>
      <c r="C377" s="546"/>
      <c r="D377" s="508"/>
      <c r="E377" s="528"/>
    </row>
    <row r="378" spans="1:5" ht="12.75">
      <c r="A378" s="546"/>
      <c r="B378" s="548"/>
      <c r="C378" s="546"/>
      <c r="D378" s="508"/>
      <c r="E378" s="528"/>
    </row>
    <row r="379" spans="1:5" ht="12.75">
      <c r="A379" s="546"/>
      <c r="B379" s="548"/>
      <c r="C379" s="546"/>
      <c r="D379" s="508"/>
      <c r="E379" s="528"/>
    </row>
    <row r="380" spans="1:5" ht="12.75">
      <c r="A380" s="546"/>
      <c r="B380" s="548"/>
      <c r="C380" s="546"/>
      <c r="D380" s="508"/>
      <c r="E380" s="528"/>
    </row>
    <row r="381" spans="1:5" ht="12.75">
      <c r="A381" s="546"/>
      <c r="B381" s="548"/>
      <c r="C381" s="546"/>
      <c r="D381" s="508"/>
      <c r="E381" s="528"/>
    </row>
    <row r="382" spans="1:5" ht="12.75">
      <c r="A382" s="546"/>
      <c r="B382" s="548"/>
      <c r="C382" s="546"/>
      <c r="D382" s="508"/>
      <c r="E382" s="528"/>
    </row>
    <row r="383" spans="1:5" ht="12.75">
      <c r="A383" s="546"/>
      <c r="B383" s="548"/>
      <c r="C383" s="546"/>
      <c r="D383" s="508"/>
      <c r="E383" s="528"/>
    </row>
    <row r="384" spans="1:5" ht="12.75">
      <c r="A384" s="546"/>
      <c r="B384" s="548"/>
      <c r="C384" s="546"/>
      <c r="D384" s="508"/>
      <c r="E384" s="528"/>
    </row>
    <row r="385" spans="1:5" ht="12.75">
      <c r="A385" s="546"/>
      <c r="B385" s="548"/>
      <c r="C385" s="546"/>
      <c r="D385" s="508"/>
      <c r="E385" s="528"/>
    </row>
    <row r="386" spans="1:5" ht="12.75">
      <c r="A386" s="546"/>
      <c r="B386" s="548"/>
      <c r="C386" s="546"/>
      <c r="D386" s="508"/>
      <c r="E386" s="528"/>
    </row>
    <row r="387" spans="1:5" ht="12.75">
      <c r="A387" s="546"/>
      <c r="B387" s="548"/>
      <c r="C387" s="546"/>
      <c r="D387" s="508"/>
      <c r="E387" s="528"/>
    </row>
    <row r="388" spans="1:5" ht="12.75">
      <c r="A388" s="546"/>
      <c r="B388" s="548"/>
      <c r="C388" s="546"/>
      <c r="D388" s="508"/>
      <c r="E388" s="528"/>
    </row>
    <row r="389" spans="1:5" ht="12.75">
      <c r="A389" s="546"/>
      <c r="B389" s="548"/>
      <c r="C389" s="546"/>
      <c r="D389" s="508"/>
      <c r="E389" s="528"/>
    </row>
    <row r="390" spans="1:5" ht="12.75">
      <c r="A390" s="546"/>
      <c r="B390" s="548"/>
      <c r="C390" s="546"/>
      <c r="D390" s="508"/>
      <c r="E390" s="528"/>
    </row>
    <row r="391" spans="1:5" ht="12.75">
      <c r="A391" s="546"/>
      <c r="B391" s="548"/>
      <c r="C391" s="546"/>
      <c r="D391" s="508"/>
      <c r="E391" s="528"/>
    </row>
    <row r="392" spans="1:5" ht="12.75">
      <c r="A392" s="546"/>
      <c r="B392" s="548"/>
      <c r="C392" s="546"/>
      <c r="D392" s="508"/>
      <c r="E392" s="528"/>
    </row>
    <row r="393" spans="1:5" ht="12.75">
      <c r="A393" s="546"/>
      <c r="B393" s="548"/>
      <c r="C393" s="546"/>
      <c r="D393" s="508"/>
      <c r="E393" s="528"/>
    </row>
    <row r="394" spans="1:5" ht="12.75">
      <c r="A394" s="546"/>
      <c r="B394" s="548"/>
      <c r="C394" s="546"/>
      <c r="D394" s="508"/>
      <c r="E394" s="528"/>
    </row>
    <row r="395" spans="1:5" ht="12.75">
      <c r="A395" s="546"/>
      <c r="B395" s="548"/>
      <c r="C395" s="546"/>
      <c r="D395" s="508"/>
      <c r="E395" s="528"/>
    </row>
    <row r="396" spans="1:5" ht="12.75">
      <c r="A396" s="546"/>
      <c r="B396" s="548"/>
      <c r="C396" s="546"/>
      <c r="D396" s="508"/>
      <c r="E396" s="528"/>
    </row>
    <row r="397" spans="1:5" ht="12.75">
      <c r="A397" s="546"/>
      <c r="B397" s="548"/>
      <c r="C397" s="546"/>
      <c r="D397" s="508"/>
      <c r="E397" s="528"/>
    </row>
    <row r="398" spans="1:5" ht="12.75">
      <c r="A398" s="546"/>
      <c r="B398" s="548"/>
      <c r="C398" s="546"/>
      <c r="D398" s="508"/>
      <c r="E398" s="528"/>
    </row>
    <row r="399" spans="1:5" ht="12.75">
      <c r="A399" s="546"/>
      <c r="B399" s="548"/>
      <c r="C399" s="546"/>
      <c r="D399" s="508"/>
      <c r="E399" s="528"/>
    </row>
    <row r="400" spans="1:5" ht="12.75">
      <c r="A400" s="546"/>
      <c r="B400" s="548"/>
      <c r="C400" s="546"/>
      <c r="D400" s="508"/>
      <c r="E400" s="528"/>
    </row>
    <row r="401" spans="1:5" ht="12.75">
      <c r="A401" s="546"/>
      <c r="B401" s="548"/>
      <c r="C401" s="546"/>
      <c r="D401" s="508"/>
      <c r="E401" s="528"/>
    </row>
    <row r="402" spans="1:5" ht="12.75">
      <c r="A402" s="546"/>
      <c r="B402" s="548"/>
      <c r="C402" s="546"/>
      <c r="D402" s="508"/>
      <c r="E402" s="528"/>
    </row>
    <row r="403" spans="1:5" ht="12.75">
      <c r="A403" s="546"/>
      <c r="B403" s="548"/>
      <c r="C403" s="546"/>
      <c r="D403" s="508"/>
      <c r="E403" s="528"/>
    </row>
    <row r="404" spans="1:5" ht="12.75">
      <c r="A404" s="546"/>
      <c r="B404" s="548"/>
      <c r="C404" s="546"/>
      <c r="D404" s="508"/>
      <c r="E404" s="528"/>
    </row>
    <row r="405" spans="1:5" ht="12.75">
      <c r="A405" s="546"/>
      <c r="B405" s="548"/>
      <c r="C405" s="546"/>
      <c r="D405" s="508"/>
      <c r="E405" s="528"/>
    </row>
    <row r="406" spans="1:5" ht="12.75">
      <c r="A406" s="546"/>
      <c r="B406" s="548"/>
      <c r="C406" s="546"/>
      <c r="D406" s="508"/>
      <c r="E406" s="528"/>
    </row>
    <row r="407" spans="1:5" ht="12.75">
      <c r="A407" s="546"/>
      <c r="B407" s="548"/>
      <c r="C407" s="546"/>
      <c r="D407" s="508"/>
      <c r="E407" s="528"/>
    </row>
    <row r="408" spans="1:5" ht="12.75">
      <c r="A408" s="546"/>
      <c r="B408" s="548"/>
      <c r="C408" s="546"/>
      <c r="D408" s="508"/>
      <c r="E408" s="528"/>
    </row>
    <row r="409" spans="1:5" ht="12.75">
      <c r="A409" s="546"/>
      <c r="B409" s="548"/>
      <c r="C409" s="546"/>
      <c r="D409" s="508"/>
      <c r="E409" s="528"/>
    </row>
    <row r="410" spans="1:5" ht="12.75">
      <c r="A410" s="546"/>
      <c r="B410" s="548"/>
      <c r="C410" s="546"/>
      <c r="D410" s="508"/>
      <c r="E410" s="528"/>
    </row>
    <row r="411" spans="1:5" ht="12.75">
      <c r="A411" s="546"/>
      <c r="B411" s="548"/>
      <c r="C411" s="546"/>
      <c r="D411" s="508"/>
      <c r="E411" s="528"/>
    </row>
    <row r="412" spans="1:5" ht="12.75">
      <c r="A412" s="546"/>
      <c r="B412" s="548"/>
      <c r="C412" s="546"/>
      <c r="D412" s="508"/>
      <c r="E412" s="528"/>
    </row>
    <row r="413" spans="1:5" ht="12.75">
      <c r="A413" s="546"/>
      <c r="B413" s="548"/>
      <c r="C413" s="546"/>
      <c r="D413" s="508"/>
      <c r="E413" s="528"/>
    </row>
    <row r="414" spans="1:5" ht="12.75">
      <c r="A414" s="546"/>
      <c r="B414" s="548"/>
      <c r="C414" s="546"/>
      <c r="D414" s="508"/>
      <c r="E414" s="528"/>
    </row>
    <row r="415" spans="1:5" ht="12.75">
      <c r="A415" s="546"/>
      <c r="B415" s="548"/>
      <c r="C415" s="546"/>
      <c r="D415" s="508"/>
      <c r="E415" s="528"/>
    </row>
    <row r="416" spans="1:5" ht="12.75">
      <c r="A416" s="546"/>
      <c r="B416" s="548"/>
      <c r="C416" s="546"/>
      <c r="D416" s="508"/>
      <c r="E416" s="528"/>
    </row>
    <row r="417" spans="1:5" ht="12.75">
      <c r="A417" s="546"/>
      <c r="B417" s="548"/>
      <c r="C417" s="546"/>
      <c r="D417" s="508"/>
      <c r="E417" s="528"/>
    </row>
    <row r="418" spans="1:5" ht="12.75">
      <c r="A418" s="546"/>
      <c r="B418" s="548"/>
      <c r="C418" s="546"/>
      <c r="D418" s="508"/>
      <c r="E418" s="528"/>
    </row>
    <row r="419" spans="1:5" ht="12.75">
      <c r="A419" s="546"/>
      <c r="B419" s="548"/>
      <c r="C419" s="546"/>
      <c r="D419" s="508"/>
      <c r="E419" s="528"/>
    </row>
    <row r="420" spans="1:5" ht="12.75">
      <c r="A420" s="546"/>
      <c r="B420" s="548"/>
      <c r="C420" s="546"/>
      <c r="D420" s="508"/>
      <c r="E420" s="528"/>
    </row>
    <row r="421" spans="1:5" ht="12.75">
      <c r="A421" s="546"/>
      <c r="B421" s="548"/>
      <c r="C421" s="546"/>
      <c r="D421" s="508"/>
      <c r="E421" s="528"/>
    </row>
    <row r="422" spans="1:5" ht="12.75">
      <c r="A422" s="546"/>
      <c r="B422" s="548"/>
      <c r="C422" s="546"/>
      <c r="D422" s="508"/>
      <c r="E422" s="528"/>
    </row>
    <row r="423" spans="1:5" ht="12.75">
      <c r="A423" s="546"/>
      <c r="B423" s="548"/>
      <c r="C423" s="546"/>
      <c r="D423" s="508"/>
      <c r="E423" s="528"/>
    </row>
    <row r="424" spans="1:5" ht="12.75">
      <c r="A424" s="546"/>
      <c r="B424" s="548"/>
      <c r="C424" s="546"/>
      <c r="D424" s="508"/>
      <c r="E424" s="528"/>
    </row>
    <row r="425" spans="1:5" ht="12.75">
      <c r="A425" s="546"/>
      <c r="B425" s="548"/>
      <c r="C425" s="546"/>
      <c r="D425" s="508"/>
      <c r="E425" s="528"/>
    </row>
    <row r="426" spans="1:5" ht="12.75">
      <c r="A426" s="546"/>
      <c r="B426" s="548"/>
      <c r="C426" s="546"/>
      <c r="D426" s="508"/>
      <c r="E426" s="528"/>
    </row>
    <row r="427" spans="1:5" ht="12.75">
      <c r="A427" s="546"/>
      <c r="B427" s="548"/>
      <c r="C427" s="546"/>
      <c r="D427" s="508"/>
      <c r="E427" s="528"/>
    </row>
    <row r="428" spans="1:5" ht="12.75">
      <c r="A428" s="546"/>
      <c r="B428" s="548"/>
      <c r="C428" s="546"/>
      <c r="D428" s="508"/>
      <c r="E428" s="528"/>
    </row>
    <row r="429" spans="1:5" ht="12.75">
      <c r="A429" s="546"/>
      <c r="B429" s="548"/>
      <c r="C429" s="546"/>
      <c r="D429" s="508"/>
      <c r="E429" s="528"/>
    </row>
    <row r="430" spans="1:5" ht="12.75">
      <c r="A430" s="546"/>
      <c r="B430" s="548"/>
      <c r="C430" s="546"/>
      <c r="D430" s="508"/>
      <c r="E430" s="528"/>
    </row>
    <row r="431" spans="1:5" ht="12.75">
      <c r="A431" s="546"/>
      <c r="B431" s="548"/>
      <c r="C431" s="546"/>
      <c r="D431" s="508"/>
      <c r="E431" s="528"/>
    </row>
    <row r="432" spans="1:5" ht="12.75">
      <c r="A432" s="546"/>
      <c r="B432" s="548"/>
      <c r="C432" s="546"/>
      <c r="D432" s="508"/>
      <c r="E432" s="528"/>
    </row>
    <row r="433" spans="1:5" ht="12.75">
      <c r="A433" s="546"/>
      <c r="B433" s="548"/>
      <c r="C433" s="546"/>
      <c r="D433" s="508"/>
      <c r="E433" s="528"/>
    </row>
    <row r="434" spans="1:5" ht="12.75">
      <c r="A434" s="546"/>
      <c r="B434" s="548"/>
      <c r="C434" s="546"/>
      <c r="D434" s="508"/>
      <c r="E434" s="528"/>
    </row>
    <row r="435" spans="1:5" ht="12.75">
      <c r="A435" s="546"/>
      <c r="B435" s="548"/>
      <c r="C435" s="546"/>
      <c r="D435" s="508"/>
      <c r="E435" s="528"/>
    </row>
    <row r="436" spans="1:5" ht="12.75">
      <c r="A436" s="546"/>
      <c r="B436" s="548"/>
      <c r="C436" s="546"/>
      <c r="D436" s="508"/>
      <c r="E436" s="528"/>
    </row>
    <row r="437" spans="1:5" ht="12.75">
      <c r="A437" s="546"/>
      <c r="B437" s="548"/>
      <c r="C437" s="546"/>
      <c r="D437" s="508"/>
      <c r="E437" s="528"/>
    </row>
    <row r="438" spans="1:5" ht="12.75">
      <c r="A438" s="546"/>
      <c r="B438" s="548"/>
      <c r="C438" s="546"/>
      <c r="D438" s="508"/>
      <c r="E438" s="528"/>
    </row>
    <row r="439" spans="1:5" ht="12.75">
      <c r="A439" s="546"/>
      <c r="B439" s="548"/>
      <c r="C439" s="546"/>
      <c r="D439" s="508"/>
      <c r="E439" s="528"/>
    </row>
    <row r="440" spans="1:5" ht="12.75">
      <c r="A440" s="546"/>
      <c r="B440" s="548"/>
      <c r="C440" s="546"/>
      <c r="D440" s="508"/>
      <c r="E440" s="528"/>
    </row>
    <row r="441" spans="1:5" ht="12.75">
      <c r="A441" s="546"/>
      <c r="B441" s="548"/>
      <c r="C441" s="546"/>
      <c r="D441" s="508"/>
      <c r="E441" s="528"/>
    </row>
    <row r="442" spans="1:5" ht="12.75">
      <c r="A442" s="546"/>
      <c r="B442" s="548"/>
      <c r="C442" s="546"/>
      <c r="D442" s="508"/>
      <c r="E442" s="528"/>
    </row>
    <row r="443" spans="1:5" ht="12.75">
      <c r="A443" s="546"/>
      <c r="B443" s="548"/>
      <c r="C443" s="546"/>
      <c r="D443" s="508"/>
      <c r="E443" s="528"/>
    </row>
    <row r="444" spans="1:5" ht="12.75">
      <c r="A444" s="546"/>
      <c r="B444" s="548"/>
      <c r="C444" s="546"/>
      <c r="D444" s="508"/>
      <c r="E444" s="528"/>
    </row>
    <row r="445" spans="1:5" ht="12.75">
      <c r="A445" s="546"/>
      <c r="B445" s="548"/>
      <c r="C445" s="546"/>
      <c r="D445" s="508"/>
      <c r="E445" s="528"/>
    </row>
    <row r="446" spans="1:5" ht="12.75">
      <c r="A446" s="546"/>
      <c r="B446" s="548"/>
      <c r="C446" s="546"/>
      <c r="D446" s="508"/>
      <c r="E446" s="528"/>
    </row>
    <row r="447" spans="1:5" ht="12.75">
      <c r="A447" s="546"/>
      <c r="B447" s="548"/>
      <c r="C447" s="546"/>
      <c r="D447" s="508"/>
      <c r="E447" s="528"/>
    </row>
    <row r="448" spans="1:5" ht="12.75">
      <c r="A448" s="546"/>
      <c r="B448" s="548"/>
      <c r="C448" s="546"/>
      <c r="D448" s="508"/>
      <c r="E448" s="528"/>
    </row>
    <row r="449" spans="1:5" ht="12.75">
      <c r="A449" s="546"/>
      <c r="B449" s="548"/>
      <c r="C449" s="546"/>
      <c r="D449" s="508"/>
      <c r="E449" s="528"/>
    </row>
    <row r="450" spans="1:5" ht="12.75">
      <c r="A450" s="546"/>
      <c r="B450" s="548"/>
      <c r="C450" s="546"/>
      <c r="D450" s="508"/>
      <c r="E450" s="528"/>
    </row>
    <row r="451" spans="1:5" ht="12.75">
      <c r="A451" s="546"/>
      <c r="B451" s="548"/>
      <c r="C451" s="546"/>
      <c r="D451" s="508"/>
      <c r="E451" s="528"/>
    </row>
    <row r="452" spans="1:5" ht="12.75">
      <c r="A452" s="546"/>
      <c r="B452" s="548"/>
      <c r="C452" s="546"/>
      <c r="D452" s="508"/>
      <c r="E452" s="528"/>
    </row>
    <row r="453" spans="1:5" ht="12.75">
      <c r="A453" s="546"/>
      <c r="B453" s="548"/>
      <c r="C453" s="546"/>
      <c r="D453" s="508"/>
      <c r="E453" s="528"/>
    </row>
    <row r="454" spans="1:5" ht="12.75">
      <c r="A454" s="546"/>
      <c r="B454" s="548"/>
      <c r="C454" s="546"/>
      <c r="D454" s="508"/>
      <c r="E454" s="528"/>
    </row>
    <row r="455" spans="1:5" ht="12.75">
      <c r="A455" s="546"/>
      <c r="B455" s="548"/>
      <c r="C455" s="546"/>
      <c r="D455" s="508"/>
      <c r="E455" s="528"/>
    </row>
    <row r="456" spans="1:5" ht="12.75">
      <c r="A456" s="546"/>
      <c r="B456" s="548"/>
      <c r="C456" s="546"/>
      <c r="D456" s="508"/>
      <c r="E456" s="528"/>
    </row>
    <row r="457" spans="1:5" ht="12.75">
      <c r="A457" s="546"/>
      <c r="B457" s="548"/>
      <c r="C457" s="546"/>
      <c r="D457" s="508"/>
      <c r="E457" s="528"/>
    </row>
    <row r="458" spans="1:5" ht="12.75">
      <c r="A458" s="546"/>
      <c r="B458" s="548"/>
      <c r="C458" s="546"/>
      <c r="D458" s="508"/>
      <c r="E458" s="528"/>
    </row>
    <row r="459" spans="1:5" ht="12.75">
      <c r="A459" s="546"/>
      <c r="B459" s="548"/>
      <c r="C459" s="546"/>
      <c r="D459" s="508"/>
      <c r="E459" s="528"/>
    </row>
    <row r="460" spans="1:5" ht="12.75">
      <c r="A460" s="546"/>
      <c r="B460" s="548"/>
      <c r="C460" s="546"/>
      <c r="D460" s="508"/>
      <c r="E460" s="528"/>
    </row>
    <row r="461" spans="1:5" ht="12.75">
      <c r="A461" s="546"/>
      <c r="B461" s="548"/>
      <c r="C461" s="546"/>
      <c r="D461" s="508"/>
      <c r="E461" s="528"/>
    </row>
    <row r="462" spans="1:5" ht="12.75">
      <c r="A462" s="546"/>
      <c r="B462" s="548"/>
      <c r="C462" s="546"/>
      <c r="D462" s="508"/>
      <c r="E462" s="528"/>
    </row>
    <row r="463" spans="1:5" ht="12.75">
      <c r="A463" s="546"/>
      <c r="B463" s="548"/>
      <c r="C463" s="546"/>
      <c r="D463" s="508"/>
      <c r="E463" s="528"/>
    </row>
    <row r="464" spans="1:5" ht="12.75">
      <c r="A464" s="546"/>
      <c r="B464" s="548"/>
      <c r="C464" s="546"/>
      <c r="D464" s="508"/>
      <c r="E464" s="528"/>
    </row>
    <row r="465" spans="1:5" ht="12.75">
      <c r="A465" s="546"/>
      <c r="B465" s="548"/>
      <c r="C465" s="546"/>
      <c r="D465" s="508"/>
      <c r="E465" s="528"/>
    </row>
    <row r="466" spans="1:5" ht="12.75">
      <c r="A466" s="546"/>
      <c r="B466" s="548"/>
      <c r="C466" s="546"/>
      <c r="D466" s="508"/>
      <c r="E466" s="528"/>
    </row>
    <row r="467" spans="1:5" ht="12.75">
      <c r="A467" s="546"/>
      <c r="B467" s="548"/>
      <c r="C467" s="546"/>
      <c r="D467" s="508"/>
      <c r="E467" s="528"/>
    </row>
    <row r="468" spans="1:5" ht="12.75">
      <c r="A468" s="546"/>
      <c r="B468" s="548"/>
      <c r="C468" s="546"/>
      <c r="D468" s="508"/>
      <c r="E468" s="528"/>
    </row>
    <row r="469" spans="1:5" ht="12.75">
      <c r="A469" s="546"/>
      <c r="B469" s="548"/>
      <c r="C469" s="546"/>
      <c r="D469" s="508"/>
      <c r="E469" s="528"/>
    </row>
    <row r="470" spans="1:5" ht="12.75">
      <c r="A470" s="546"/>
      <c r="B470" s="548"/>
      <c r="C470" s="546"/>
      <c r="D470" s="508"/>
      <c r="E470" s="528"/>
    </row>
    <row r="471" spans="1:5" ht="12.75">
      <c r="A471" s="546"/>
      <c r="B471" s="548"/>
      <c r="C471" s="546"/>
      <c r="D471" s="508"/>
      <c r="E471" s="528"/>
    </row>
    <row r="472" spans="1:5" ht="12.75">
      <c r="A472" s="546"/>
      <c r="B472" s="548"/>
      <c r="C472" s="546"/>
      <c r="D472" s="508"/>
      <c r="E472" s="528"/>
    </row>
    <row r="473" spans="1:5" ht="12.75">
      <c r="A473" s="546"/>
      <c r="B473" s="548"/>
      <c r="C473" s="546"/>
      <c r="D473" s="508"/>
      <c r="E473" s="528"/>
    </row>
    <row r="474" spans="1:5" ht="12.75">
      <c r="A474" s="546"/>
      <c r="B474" s="548"/>
      <c r="C474" s="546"/>
      <c r="D474" s="508"/>
      <c r="E474" s="528"/>
    </row>
    <row r="475" spans="1:5" ht="12.75">
      <c r="A475" s="546"/>
      <c r="B475" s="548"/>
      <c r="C475" s="546"/>
      <c r="D475" s="508"/>
      <c r="E475" s="528"/>
    </row>
    <row r="476" spans="1:5" ht="12.75">
      <c r="A476" s="546"/>
      <c r="B476" s="548"/>
      <c r="C476" s="546"/>
      <c r="D476" s="508"/>
      <c r="E476" s="528"/>
    </row>
    <row r="477" spans="1:5" ht="12.75">
      <c r="A477" s="546"/>
      <c r="B477" s="548"/>
      <c r="C477" s="546"/>
      <c r="D477" s="508"/>
      <c r="E477" s="528"/>
    </row>
    <row r="478" spans="1:5" ht="12.75">
      <c r="A478" s="546"/>
      <c r="B478" s="548"/>
      <c r="C478" s="546"/>
      <c r="D478" s="508"/>
      <c r="E478" s="528"/>
    </row>
    <row r="479" spans="1:5" ht="12.75">
      <c r="A479" s="546"/>
      <c r="B479" s="548"/>
      <c r="C479" s="546"/>
      <c r="D479" s="508"/>
      <c r="E479" s="528"/>
    </row>
    <row r="480" spans="1:5" ht="12.75">
      <c r="A480" s="546"/>
      <c r="B480" s="548"/>
      <c r="C480" s="546"/>
      <c r="D480" s="508"/>
      <c r="E480" s="528"/>
    </row>
    <row r="481" spans="1:5" ht="12.75">
      <c r="A481" s="546"/>
      <c r="B481" s="548"/>
      <c r="C481" s="546"/>
      <c r="D481" s="508"/>
      <c r="E481" s="528"/>
    </row>
    <row r="482" spans="1:5" ht="12.75">
      <c r="A482" s="546"/>
      <c r="B482" s="548"/>
      <c r="C482" s="546"/>
      <c r="D482" s="508"/>
      <c r="E482" s="528"/>
    </row>
    <row r="483" spans="1:5" ht="12.75">
      <c r="A483" s="546"/>
      <c r="B483" s="548"/>
      <c r="C483" s="546"/>
      <c r="D483" s="508"/>
      <c r="E483" s="528"/>
    </row>
    <row r="484" spans="1:5" ht="12.75">
      <c r="A484" s="546"/>
      <c r="B484" s="548"/>
      <c r="C484" s="546"/>
      <c r="D484" s="508"/>
      <c r="E484" s="528"/>
    </row>
    <row r="485" spans="1:5" ht="12.75">
      <c r="A485" s="546"/>
      <c r="B485" s="548"/>
      <c r="C485" s="546"/>
      <c r="D485" s="508"/>
      <c r="E485" s="528"/>
    </row>
    <row r="486" spans="1:5" ht="12.75">
      <c r="A486" s="546"/>
      <c r="B486" s="548"/>
      <c r="C486" s="546"/>
      <c r="D486" s="508"/>
      <c r="E486" s="528"/>
    </row>
    <row r="487" spans="1:5" ht="12.75">
      <c r="A487" s="546"/>
      <c r="B487" s="548"/>
      <c r="C487" s="546"/>
      <c r="D487" s="508"/>
      <c r="E487" s="528"/>
    </row>
    <row r="488" spans="1:5" ht="12.75">
      <c r="A488" s="546"/>
      <c r="B488" s="548"/>
      <c r="C488" s="546"/>
      <c r="D488" s="508"/>
      <c r="E488" s="528"/>
    </row>
    <row r="489" spans="1:5" ht="12.75">
      <c r="A489" s="546"/>
      <c r="B489" s="548"/>
      <c r="C489" s="546"/>
      <c r="D489" s="508"/>
      <c r="E489" s="528"/>
    </row>
    <row r="490" spans="1:5" ht="12.75">
      <c r="A490" s="546"/>
      <c r="B490" s="548"/>
      <c r="C490" s="546"/>
      <c r="D490" s="508"/>
      <c r="E490" s="528"/>
    </row>
    <row r="491" spans="1:5" ht="12.75">
      <c r="A491" s="546"/>
      <c r="B491" s="548"/>
      <c r="C491" s="546"/>
      <c r="D491" s="508"/>
      <c r="E491" s="528"/>
    </row>
    <row r="492" spans="1:5" ht="12.75">
      <c r="A492" s="546"/>
      <c r="B492" s="548"/>
      <c r="C492" s="546"/>
      <c r="D492" s="508"/>
      <c r="E492" s="528"/>
    </row>
    <row r="493" spans="1:5" ht="12.75">
      <c r="A493" s="546"/>
      <c r="B493" s="548"/>
      <c r="C493" s="546"/>
      <c r="D493" s="508"/>
      <c r="E493" s="528"/>
    </row>
    <row r="494" spans="1:5" ht="12.75">
      <c r="A494" s="546"/>
      <c r="B494" s="548"/>
      <c r="C494" s="546"/>
      <c r="D494" s="508"/>
      <c r="E494" s="528"/>
    </row>
    <row r="495" spans="1:5" ht="12.75">
      <c r="A495" s="546"/>
      <c r="B495" s="548"/>
      <c r="C495" s="546"/>
      <c r="D495" s="508"/>
      <c r="E495" s="528"/>
    </row>
    <row r="496" spans="1:5" ht="12.75">
      <c r="A496" s="546"/>
      <c r="B496" s="548"/>
      <c r="C496" s="546"/>
      <c r="D496" s="508"/>
      <c r="E496" s="528"/>
    </row>
    <row r="497" spans="1:5" ht="12.75">
      <c r="A497" s="546"/>
      <c r="B497" s="548"/>
      <c r="C497" s="546"/>
      <c r="D497" s="508"/>
      <c r="E497" s="528"/>
    </row>
    <row r="498" spans="1:5" ht="12.75">
      <c r="A498" s="546"/>
      <c r="B498" s="548"/>
      <c r="C498" s="546"/>
      <c r="D498" s="508"/>
      <c r="E498" s="528"/>
    </row>
    <row r="499" spans="1:5" ht="12.75">
      <c r="A499" s="546"/>
      <c r="B499" s="548"/>
      <c r="C499" s="546"/>
      <c r="D499" s="508"/>
      <c r="E499" s="528"/>
    </row>
    <row r="500" spans="1:5" ht="12.75">
      <c r="A500" s="546"/>
      <c r="B500" s="548"/>
      <c r="C500" s="546"/>
      <c r="D500" s="508"/>
      <c r="E500" s="528"/>
    </row>
    <row r="501" spans="1:5" ht="12.75">
      <c r="A501" s="546"/>
      <c r="B501" s="548"/>
      <c r="C501" s="546"/>
      <c r="D501" s="508"/>
      <c r="E501" s="528"/>
    </row>
    <row r="502" spans="1:5" ht="12.75">
      <c r="A502" s="546"/>
      <c r="B502" s="548"/>
      <c r="C502" s="546"/>
      <c r="D502" s="508"/>
      <c r="E502" s="528"/>
    </row>
    <row r="503" spans="1:5" ht="12.75">
      <c r="A503" s="546"/>
      <c r="B503" s="548"/>
      <c r="C503" s="546"/>
      <c r="D503" s="508"/>
      <c r="E503" s="528"/>
    </row>
    <row r="504" spans="1:5" ht="12.75">
      <c r="A504" s="546"/>
      <c r="B504" s="548"/>
      <c r="C504" s="546"/>
      <c r="D504" s="508"/>
      <c r="E504" s="528"/>
    </row>
    <row r="505" spans="1:5" ht="12.75">
      <c r="A505" s="546"/>
      <c r="B505" s="548"/>
      <c r="C505" s="546"/>
      <c r="D505" s="508"/>
      <c r="E505" s="528"/>
    </row>
    <row r="506" spans="1:5" ht="12.75">
      <c r="A506" s="546"/>
      <c r="B506" s="548"/>
      <c r="C506" s="546"/>
      <c r="D506" s="508"/>
      <c r="E506" s="528"/>
    </row>
    <row r="507" spans="1:5" ht="12.75">
      <c r="A507" s="546"/>
      <c r="B507" s="548"/>
      <c r="C507" s="546"/>
      <c r="D507" s="508"/>
      <c r="E507" s="528"/>
    </row>
    <row r="508" spans="1:5" ht="12.75">
      <c r="A508" s="546"/>
      <c r="B508" s="548"/>
      <c r="C508" s="546"/>
      <c r="D508" s="508"/>
      <c r="E508" s="528"/>
    </row>
  </sheetData>
  <sheetProtection/>
  <mergeCells count="2">
    <mergeCell ref="A8:C8"/>
    <mergeCell ref="B352:C352"/>
  </mergeCells>
  <printOptions/>
  <pageMargins left="0.25" right="0.27" top="0.66" bottom="0.75" header="0.45" footer="0.53"/>
  <pageSetup horizontalDpi="600" verticalDpi="600" orientation="portrait" scale="57" r:id="rId1"/>
  <rowBreaks count="1" manualBreakCount="1">
    <brk id="1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2:Q1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0.8515625" style="55" bestFit="1" customWidth="1"/>
    <col min="2" max="2" width="34.57421875" style="55" customWidth="1"/>
    <col min="3" max="15" width="10.28125" style="55" bestFit="1" customWidth="1"/>
    <col min="16" max="16" width="19.140625" style="55" bestFit="1" customWidth="1"/>
    <col min="17" max="17" width="5.140625" style="55" customWidth="1"/>
  </cols>
  <sheetData>
    <row r="1" ht="13.5" thickBot="1"/>
    <row r="2" spans="1:16" ht="13.5" thickBot="1">
      <c r="A2" s="143" t="s">
        <v>99</v>
      </c>
      <c r="B2" s="143" t="s">
        <v>100</v>
      </c>
      <c r="C2" s="144">
        <v>40148</v>
      </c>
      <c r="D2" s="144">
        <v>40179</v>
      </c>
      <c r="E2" s="144">
        <v>40210</v>
      </c>
      <c r="F2" s="144">
        <v>40238</v>
      </c>
      <c r="G2" s="144">
        <v>40278</v>
      </c>
      <c r="H2" s="144">
        <v>40308</v>
      </c>
      <c r="I2" s="144">
        <v>40339</v>
      </c>
      <c r="J2" s="144">
        <v>40369</v>
      </c>
      <c r="K2" s="144">
        <v>40400</v>
      </c>
      <c r="L2" s="144">
        <v>40431</v>
      </c>
      <c r="M2" s="144">
        <v>40461</v>
      </c>
      <c r="N2" s="144">
        <v>40492</v>
      </c>
      <c r="O2" s="144">
        <v>40522</v>
      </c>
      <c r="P2" s="143" t="s">
        <v>232</v>
      </c>
    </row>
    <row r="3" ht="13.5" thickTop="1"/>
    <row r="4" spans="1:16" s="55" customFormat="1" ht="25.5">
      <c r="A4" s="194">
        <v>23001021</v>
      </c>
      <c r="B4" s="195" t="s">
        <v>97</v>
      </c>
      <c r="C4" s="249">
        <v>1376228.76</v>
      </c>
      <c r="D4" s="249">
        <v>1382849.24</v>
      </c>
      <c r="E4" s="249">
        <v>1389501.57</v>
      </c>
      <c r="F4" s="249">
        <v>1396185.9</v>
      </c>
      <c r="G4" s="249">
        <v>1402902.39</v>
      </c>
      <c r="H4" s="249">
        <v>1409651.19</v>
      </c>
      <c r="I4" s="249">
        <v>1416432.45</v>
      </c>
      <c r="J4" s="249">
        <v>1423246.34</v>
      </c>
      <c r="K4" s="249">
        <v>1430093.01</v>
      </c>
      <c r="L4" s="249">
        <v>1436972.61</v>
      </c>
      <c r="M4" s="249">
        <v>1443885.31</v>
      </c>
      <c r="N4" s="249">
        <v>1450831.26</v>
      </c>
      <c r="O4" s="249">
        <v>1457810.63</v>
      </c>
      <c r="P4" s="261">
        <f>(C4+O4+SUM(D4:N4)*2)/24</f>
        <v>1416630.9137499996</v>
      </c>
    </row>
    <row r="5" spans="1:16" s="55" customFormat="1" ht="25.5">
      <c r="A5" s="194">
        <v>23001031</v>
      </c>
      <c r="B5" s="195" t="s">
        <v>98</v>
      </c>
      <c r="C5" s="249">
        <v>858973.74</v>
      </c>
      <c r="D5" s="249">
        <v>863403.6</v>
      </c>
      <c r="E5" s="249">
        <v>867856.31</v>
      </c>
      <c r="F5" s="249">
        <v>872331.98</v>
      </c>
      <c r="G5" s="249">
        <v>876830.73</v>
      </c>
      <c r="H5" s="249">
        <v>881352.68</v>
      </c>
      <c r="I5" s="249">
        <v>885897.95</v>
      </c>
      <c r="J5" s="249">
        <v>890466.66</v>
      </c>
      <c r="K5" s="249">
        <v>895058.93</v>
      </c>
      <c r="L5" s="249">
        <v>899674.89</v>
      </c>
      <c r="M5" s="249">
        <v>904314.65</v>
      </c>
      <c r="N5" s="249">
        <v>908978.34</v>
      </c>
      <c r="O5" s="249">
        <v>913666.08</v>
      </c>
      <c r="P5" s="261">
        <f>(C5+O5+SUM(D5:N5)*2)/24</f>
        <v>886040.5524999999</v>
      </c>
    </row>
    <row r="6" spans="3:17" s="55" customFormat="1" ht="12.75">
      <c r="C6" s="262">
        <f>SUM(C4:C5)</f>
        <v>2235202.5</v>
      </c>
      <c r="D6" s="262">
        <f aca="true" t="shared" si="0" ref="D6:O6">SUM(D4:D5)</f>
        <v>2246252.84</v>
      </c>
      <c r="E6" s="262">
        <f t="shared" si="0"/>
        <v>2257357.88</v>
      </c>
      <c r="F6" s="262">
        <f t="shared" si="0"/>
        <v>2268517.88</v>
      </c>
      <c r="G6" s="262">
        <f t="shared" si="0"/>
        <v>2279733.12</v>
      </c>
      <c r="H6" s="262">
        <f t="shared" si="0"/>
        <v>2291003.87</v>
      </c>
      <c r="I6" s="262">
        <f t="shared" si="0"/>
        <v>2302330.4</v>
      </c>
      <c r="J6" s="262">
        <f t="shared" si="0"/>
        <v>2313713</v>
      </c>
      <c r="K6" s="262">
        <f t="shared" si="0"/>
        <v>2325151.94</v>
      </c>
      <c r="L6" s="262">
        <f t="shared" si="0"/>
        <v>2336647.5</v>
      </c>
      <c r="M6" s="262">
        <f t="shared" si="0"/>
        <v>2348199.96</v>
      </c>
      <c r="N6" s="262">
        <f t="shared" si="0"/>
        <v>2359809.6</v>
      </c>
      <c r="O6" s="262">
        <f t="shared" si="0"/>
        <v>2371476.71</v>
      </c>
      <c r="P6" s="262">
        <f>SUM(P4:P5)</f>
        <v>2302671.4662499996</v>
      </c>
      <c r="Q6" s="196"/>
    </row>
    <row r="7" spans="3:17" s="55" customFormat="1" ht="12.75"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6"/>
    </row>
    <row r="8" spans="1:17" s="55" customFormat="1" ht="25.5">
      <c r="A8" s="250"/>
      <c r="B8" s="250" t="s">
        <v>160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8" t="s">
        <v>233</v>
      </c>
      <c r="Q8" s="196"/>
    </row>
    <row r="9" spans="1:17" s="55" customFormat="1" ht="12.75">
      <c r="A9" s="194">
        <v>23001021</v>
      </c>
      <c r="B9" s="251" t="s">
        <v>221</v>
      </c>
      <c r="C9" s="197"/>
      <c r="D9" s="252">
        <v>6620.48</v>
      </c>
      <c r="E9" s="252">
        <v>6652.33</v>
      </c>
      <c r="F9" s="252">
        <v>6684.33</v>
      </c>
      <c r="G9" s="252">
        <v>6716.49</v>
      </c>
      <c r="H9" s="252">
        <v>6748.8</v>
      </c>
      <c r="I9" s="252">
        <v>6781.26</v>
      </c>
      <c r="J9" s="252">
        <v>6813.89</v>
      </c>
      <c r="K9" s="252">
        <v>6846.67</v>
      </c>
      <c r="L9" s="252">
        <v>6879.6</v>
      </c>
      <c r="M9" s="252">
        <v>6912.7</v>
      </c>
      <c r="N9" s="252">
        <v>6945.95</v>
      </c>
      <c r="O9" s="252">
        <v>6979.37</v>
      </c>
      <c r="P9" s="259">
        <f>SUM(D9:O9)</f>
        <v>81581.87</v>
      </c>
      <c r="Q9" s="196"/>
    </row>
    <row r="10" spans="1:17" s="55" customFormat="1" ht="12.75">
      <c r="A10" s="194">
        <v>23001031</v>
      </c>
      <c r="B10" s="251" t="s">
        <v>222</v>
      </c>
      <c r="C10" s="197"/>
      <c r="D10" s="253">
        <v>4429.86</v>
      </c>
      <c r="E10" s="253">
        <v>4452.71</v>
      </c>
      <c r="F10" s="253">
        <v>4475.67</v>
      </c>
      <c r="G10" s="253">
        <v>4498.75</v>
      </c>
      <c r="H10" s="253">
        <v>4521.95</v>
      </c>
      <c r="I10" s="253">
        <v>4545.27</v>
      </c>
      <c r="J10" s="253">
        <v>4568.71</v>
      </c>
      <c r="K10" s="253">
        <v>4592.27</v>
      </c>
      <c r="L10" s="253">
        <v>4615.96</v>
      </c>
      <c r="M10" s="253">
        <v>4639.76</v>
      </c>
      <c r="N10" s="253">
        <v>4663.69</v>
      </c>
      <c r="O10" s="253">
        <v>4687.74</v>
      </c>
      <c r="P10" s="260">
        <f>SUM(D10:O10)</f>
        <v>54692.340000000004</v>
      </c>
      <c r="Q10" s="196"/>
    </row>
    <row r="11" spans="3:17" s="55" customFormat="1" ht="13.5" thickBot="1">
      <c r="C11" s="199"/>
      <c r="D11" s="256">
        <f>SUM(D9:D10)</f>
        <v>11050.34</v>
      </c>
      <c r="E11" s="256">
        <f aca="true" t="shared" si="1" ref="E11:O11">SUM(E9:E10)</f>
        <v>11105.04</v>
      </c>
      <c r="F11" s="256">
        <f t="shared" si="1"/>
        <v>11160</v>
      </c>
      <c r="G11" s="256">
        <f t="shared" si="1"/>
        <v>11215.24</v>
      </c>
      <c r="H11" s="256">
        <f t="shared" si="1"/>
        <v>11270.75</v>
      </c>
      <c r="I11" s="256">
        <f t="shared" si="1"/>
        <v>11326.53</v>
      </c>
      <c r="J11" s="256">
        <f t="shared" si="1"/>
        <v>11382.6</v>
      </c>
      <c r="K11" s="256">
        <f t="shared" si="1"/>
        <v>11438.94</v>
      </c>
      <c r="L11" s="256">
        <f t="shared" si="1"/>
        <v>11495.560000000001</v>
      </c>
      <c r="M11" s="256">
        <f t="shared" si="1"/>
        <v>11552.46</v>
      </c>
      <c r="N11" s="256">
        <f t="shared" si="1"/>
        <v>11609.64</v>
      </c>
      <c r="O11" s="256">
        <f t="shared" si="1"/>
        <v>11667.11</v>
      </c>
      <c r="P11" s="257">
        <f>SUM(D11:O11)</f>
        <v>136274.21000000002</v>
      </c>
      <c r="Q11" s="258"/>
    </row>
    <row r="12" spans="4:17" s="55" customFormat="1" ht="13.5" thickTop="1"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</row>
    <row r="13" spans="4:17" ht="12.75"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</row>
    <row r="14" spans="4:17" ht="12.75"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</row>
    <row r="15" ht="12.75">
      <c r="C15" s="254"/>
    </row>
    <row r="16" ht="12.75">
      <c r="C16" s="254"/>
    </row>
    <row r="17" ht="12.75">
      <c r="C17" s="254"/>
    </row>
    <row r="18" ht="12.75">
      <c r="C18" s="254"/>
    </row>
  </sheetData>
  <sheetProtection/>
  <printOptions/>
  <pageMargins left="0.45" right="0.23" top="0.86" bottom="1" header="0.5" footer="0.5"/>
  <pageSetup horizontalDpi="600" verticalDpi="600" orientation="landscape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E27"/>
  <sheetViews>
    <sheetView zoomScalePageLayoutView="0" workbookViewId="0" topLeftCell="A1">
      <selection activeCell="C20" sqref="C20"/>
    </sheetView>
  </sheetViews>
  <sheetFormatPr defaultColWidth="8.8515625" defaultRowHeight="12.75"/>
  <cols>
    <col min="1" max="1" width="5.00390625" style="118" bestFit="1" customWidth="1"/>
    <col min="2" max="2" width="28.7109375" style="118" bestFit="1" customWidth="1"/>
    <col min="3" max="3" width="4.28125" style="118" bestFit="1" customWidth="1"/>
    <col min="4" max="4" width="17.7109375" style="118" customWidth="1"/>
    <col min="5" max="5" width="10.8515625" style="118" bestFit="1" customWidth="1"/>
    <col min="6" max="16384" width="8.8515625" style="118" customWidth="1"/>
  </cols>
  <sheetData>
    <row r="1" spans="1:5" ht="13.5" thickBot="1">
      <c r="A1" s="116"/>
      <c r="B1" s="116"/>
      <c r="C1" s="116"/>
      <c r="D1" s="116"/>
      <c r="E1" s="117" t="s">
        <v>231</v>
      </c>
    </row>
    <row r="2" spans="1:5" ht="12.75">
      <c r="A2" s="119"/>
      <c r="B2" s="119"/>
      <c r="C2" s="119"/>
      <c r="D2" s="119"/>
      <c r="E2" s="120"/>
    </row>
    <row r="3" spans="1:5" ht="12.75">
      <c r="A3" s="119"/>
      <c r="B3" s="119"/>
      <c r="C3" s="119"/>
      <c r="D3" s="119"/>
      <c r="E3" s="119"/>
    </row>
    <row r="4" spans="1:5" ht="12.75">
      <c r="A4" s="121" t="s">
        <v>71</v>
      </c>
      <c r="B4" s="122"/>
      <c r="C4" s="122"/>
      <c r="D4" s="122"/>
      <c r="E4" s="122"/>
    </row>
    <row r="5" spans="1:5" ht="12.75">
      <c r="A5" s="122" t="s">
        <v>84</v>
      </c>
      <c r="B5" s="122"/>
      <c r="C5" s="122"/>
      <c r="D5" s="122"/>
      <c r="E5" s="123"/>
    </row>
    <row r="6" spans="1:5" ht="12.75">
      <c r="A6" s="156" t="s">
        <v>230</v>
      </c>
      <c r="B6" s="122"/>
      <c r="C6" s="122"/>
      <c r="D6" s="122"/>
      <c r="E6" s="124"/>
    </row>
    <row r="7" spans="1:5" ht="12.75">
      <c r="A7" s="566" t="s">
        <v>73</v>
      </c>
      <c r="B7" s="566"/>
      <c r="C7" s="566"/>
      <c r="D7" s="566"/>
      <c r="E7" s="566"/>
    </row>
    <row r="8" spans="1:5" ht="12.75">
      <c r="A8" s="119"/>
      <c r="B8" s="125"/>
      <c r="C8" s="125"/>
      <c r="D8" s="119"/>
      <c r="E8" s="119"/>
    </row>
    <row r="9" spans="1:5" ht="12.75">
      <c r="A9" s="126" t="s">
        <v>74</v>
      </c>
      <c r="B9" s="119"/>
      <c r="C9" s="119"/>
      <c r="D9" s="119"/>
      <c r="E9" s="127" t="s">
        <v>36</v>
      </c>
    </row>
    <row r="10" spans="1:5" ht="12.75">
      <c r="A10" s="128" t="s">
        <v>77</v>
      </c>
      <c r="B10" s="129" t="s">
        <v>15</v>
      </c>
      <c r="C10" s="130"/>
      <c r="D10" s="130"/>
      <c r="E10" s="130" t="s">
        <v>85</v>
      </c>
    </row>
    <row r="11" spans="1:5" ht="12.75">
      <c r="A11" s="131"/>
      <c r="B11" s="132"/>
      <c r="C11" s="133"/>
      <c r="D11" s="134"/>
      <c r="E11" s="134"/>
    </row>
    <row r="12" spans="1:5" ht="12.75">
      <c r="A12" s="151">
        <v>1</v>
      </c>
      <c r="B12" s="281" t="s">
        <v>229</v>
      </c>
      <c r="C12" s="282"/>
      <c r="D12" s="283">
        <v>4846358759.714285</v>
      </c>
      <c r="E12" s="282"/>
    </row>
    <row r="13" spans="1:5" ht="12.75">
      <c r="A13" s="151">
        <v>2</v>
      </c>
      <c r="B13" s="284" t="s">
        <v>86</v>
      </c>
      <c r="C13" s="285"/>
      <c r="D13" s="174">
        <v>0.00035</v>
      </c>
      <c r="E13" s="282"/>
    </row>
    <row r="14" spans="1:5" ht="12.75">
      <c r="A14" s="151">
        <v>3</v>
      </c>
      <c r="B14" s="284"/>
      <c r="C14" s="285"/>
      <c r="D14" s="286"/>
      <c r="E14" s="282"/>
    </row>
    <row r="15" spans="1:5" ht="12.75">
      <c r="A15" s="151">
        <v>4</v>
      </c>
      <c r="B15" s="284" t="s">
        <v>87</v>
      </c>
      <c r="C15" s="285"/>
      <c r="D15" s="286"/>
      <c r="E15" s="283">
        <v>1696225.5658999998</v>
      </c>
    </row>
    <row r="16" spans="1:5" ht="12.75">
      <c r="A16" s="151">
        <v>5</v>
      </c>
      <c r="B16" s="284" t="s">
        <v>88</v>
      </c>
      <c r="C16" s="285"/>
      <c r="D16" s="287"/>
      <c r="E16" s="48">
        <v>1542094.23</v>
      </c>
    </row>
    <row r="17" spans="1:5" ht="12.75">
      <c r="A17" s="151">
        <v>6</v>
      </c>
      <c r="B17" s="284" t="s">
        <v>89</v>
      </c>
      <c r="C17" s="288"/>
      <c r="D17" s="286"/>
      <c r="E17" s="289">
        <v>154131.33589999983</v>
      </c>
    </row>
    <row r="18" spans="1:5" ht="12.75">
      <c r="A18" s="151">
        <v>7</v>
      </c>
      <c r="B18" s="173"/>
      <c r="C18" s="282"/>
      <c r="D18" s="282" t="s">
        <v>36</v>
      </c>
      <c r="E18" s="282" t="s">
        <v>36</v>
      </c>
    </row>
    <row r="19" spans="1:5" ht="12.75">
      <c r="A19" s="151">
        <v>8</v>
      </c>
      <c r="B19" s="284" t="s">
        <v>90</v>
      </c>
      <c r="C19" s="290">
        <v>0.35</v>
      </c>
      <c r="D19" s="291"/>
      <c r="E19" s="292">
        <v>-53945.96756499994</v>
      </c>
    </row>
    <row r="20" spans="1:5" ht="13.5" thickBot="1">
      <c r="A20" s="151">
        <v>9</v>
      </c>
      <c r="B20" s="284" t="s">
        <v>91</v>
      </c>
      <c r="C20" s="293"/>
      <c r="D20" s="294"/>
      <c r="E20" s="295">
        <v>-100185.36833499989</v>
      </c>
    </row>
    <row r="21" spans="1:5" ht="13.5" thickTop="1">
      <c r="A21" s="131"/>
      <c r="C21" s="135"/>
      <c r="D21" s="135"/>
      <c r="E21" s="136"/>
    </row>
    <row r="22" spans="1:5" ht="12.75">
      <c r="A22" s="116"/>
      <c r="B22" s="116"/>
      <c r="C22" s="116"/>
      <c r="D22" s="116"/>
      <c r="E22" s="116"/>
    </row>
    <row r="23" spans="1:5" ht="12.75">
      <c r="A23" s="116"/>
      <c r="B23" s="116"/>
      <c r="C23" s="116"/>
      <c r="D23" s="116"/>
      <c r="E23" s="116"/>
    </row>
    <row r="24" spans="1:5" ht="12.75">
      <c r="A24" s="116"/>
      <c r="B24" s="116"/>
      <c r="C24" s="116"/>
      <c r="D24" s="116"/>
      <c r="E24" s="116"/>
    </row>
    <row r="25" spans="1:5" ht="12.75">
      <c r="A25" s="116"/>
      <c r="B25" s="116"/>
      <c r="C25" s="116"/>
      <c r="D25" s="116"/>
      <c r="E25" s="116"/>
    </row>
    <row r="26" spans="1:5" ht="12.75">
      <c r="A26" s="137"/>
      <c r="B26" s="138"/>
      <c r="C26" s="138"/>
      <c r="D26" s="138"/>
      <c r="E26" s="138"/>
    </row>
    <row r="27" spans="1:5" ht="12.75">
      <c r="A27" s="139"/>
      <c r="B27" s="140"/>
      <c r="C27" s="131"/>
      <c r="D27" s="116"/>
      <c r="E27" s="116"/>
    </row>
  </sheetData>
  <sheetProtection/>
  <mergeCells count="1">
    <mergeCell ref="A7:E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hveal</dc:creator>
  <cp:keywords/>
  <dc:description/>
  <cp:lastModifiedBy>Rob-zilla</cp:lastModifiedBy>
  <cp:lastPrinted>2011-05-20T22:03:48Z</cp:lastPrinted>
  <dcterms:created xsi:type="dcterms:W3CDTF">2005-05-04T15:41:56Z</dcterms:created>
  <dcterms:modified xsi:type="dcterms:W3CDTF">2011-05-26T22:28:18Z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