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home.utc.wa.gov/sites/ug-170929/Staffs Testimony and Exhibits/"/>
    </mc:Choice>
  </mc:AlternateContent>
  <bookViews>
    <workbookView xWindow="0" yWindow="0" windowWidth="28800" windowHeight="12636" activeTab="1"/>
  </bookViews>
  <sheets>
    <sheet name="BAE-5 pg 1 of 3" sheetId="9" r:id="rId1"/>
    <sheet name="BAE-5 pg 2 of 3" sheetId="8" r:id="rId2"/>
    <sheet name="Bae-5 pg 3 of 3" sheetId="7" r:id="rId3"/>
    <sheet name="10 year annual" sheetId="1" r:id="rId4"/>
    <sheet name="comp" sheetId="6" r:id="rId5"/>
  </sheets>
  <definedNames>
    <definedName name="_xlnm.Print_Area" localSheetId="0">'BAE-5 pg 1 of 3'!$A$1:$O$27</definedName>
    <definedName name="_xlnm.Print_Area" localSheetId="2">'Bae-5 pg 3 of 3'!$A$1:$R$33</definedName>
    <definedName name="_xlnm.Print_Titles" localSheetId="3">'10 year annual'!$1:$1</definedName>
    <definedName name="_xlnm.Print_Titles" localSheetId="0">'BAE-5 pg 1 of 3'!$10:$10</definedName>
    <definedName name="_xlnm.Print_Titles" localSheetId="2">'Bae-5 pg 3 of 3'!$9:$9</definedName>
    <definedName name="_xlnm.Print_Titles" localSheetId="4">comp!$1:$1</definedName>
  </definedNames>
  <calcPr calcId="152511"/>
</workbook>
</file>

<file path=xl/calcChain.xml><?xml version="1.0" encoding="utf-8"?>
<calcChain xmlns="http://schemas.openxmlformats.org/spreadsheetml/2006/main">
  <c r="M12" i="9" l="1"/>
  <c r="O12" i="9" s="1"/>
  <c r="I10" i="7" l="1"/>
  <c r="J10" i="7" s="1"/>
  <c r="K10" i="7" s="1"/>
  <c r="L10" i="7" s="1"/>
  <c r="M10" i="7" s="1"/>
  <c r="N10" i="7" s="1"/>
  <c r="O10" i="7" s="1"/>
  <c r="P10" i="7" s="1"/>
  <c r="Q10" i="7" s="1"/>
  <c r="R10" i="7" s="1"/>
  <c r="F19" i="7"/>
  <c r="F18" i="7"/>
  <c r="F17" i="7"/>
  <c r="F16" i="7"/>
  <c r="F12" i="7"/>
  <c r="F13" i="7"/>
  <c r="F14" i="7"/>
  <c r="F11" i="7"/>
  <c r="I21" i="7"/>
  <c r="J21" i="7"/>
  <c r="K21" i="7"/>
  <c r="L21" i="7"/>
  <c r="M21" i="7"/>
  <c r="N21" i="7"/>
  <c r="O21" i="7"/>
  <c r="P21" i="7"/>
  <c r="Q21" i="7"/>
  <c r="R21" i="7"/>
  <c r="I22" i="7"/>
  <c r="J22" i="7"/>
  <c r="K22" i="7"/>
  <c r="L22" i="7"/>
  <c r="M22" i="7"/>
  <c r="N22" i="7"/>
  <c r="O22" i="7"/>
  <c r="P22" i="7"/>
  <c r="Q22" i="7"/>
  <c r="R22" i="7"/>
  <c r="I23" i="7"/>
  <c r="J23" i="7"/>
  <c r="K23" i="7"/>
  <c r="L23" i="7"/>
  <c r="M23" i="7"/>
  <c r="N23" i="7"/>
  <c r="O23" i="7"/>
  <c r="P23" i="7"/>
  <c r="Q23" i="7"/>
  <c r="R23" i="7"/>
  <c r="I24" i="7"/>
  <c r="J24" i="7"/>
  <c r="K24" i="7"/>
  <c r="L24" i="7"/>
  <c r="M24" i="7"/>
  <c r="N24" i="7"/>
  <c r="O24" i="7"/>
  <c r="P24" i="7"/>
  <c r="Q24" i="7"/>
  <c r="R24" i="7"/>
  <c r="H22" i="7"/>
  <c r="H23" i="7"/>
  <c r="H24" i="7"/>
  <c r="H21" i="7"/>
  <c r="H27" i="7"/>
  <c r="I27" i="7"/>
  <c r="J27" i="7"/>
  <c r="K27" i="7"/>
  <c r="L27" i="7"/>
  <c r="M27" i="7"/>
  <c r="N27" i="7"/>
  <c r="O27" i="7"/>
  <c r="P27" i="7"/>
  <c r="Q27" i="7"/>
  <c r="R27" i="7"/>
  <c r="H28" i="7"/>
  <c r="I28" i="7"/>
  <c r="J28" i="7"/>
  <c r="K28" i="7"/>
  <c r="L28" i="7"/>
  <c r="M28" i="7"/>
  <c r="N28" i="7"/>
  <c r="O28" i="7"/>
  <c r="P28" i="7"/>
  <c r="Q28" i="7"/>
  <c r="R28" i="7"/>
  <c r="H29" i="7"/>
  <c r="I29" i="7"/>
  <c r="J29" i="7"/>
  <c r="K29" i="7"/>
  <c r="L29" i="7"/>
  <c r="M29" i="7"/>
  <c r="N29" i="7"/>
  <c r="O29" i="7"/>
  <c r="P29" i="7"/>
  <c r="Q29" i="7"/>
  <c r="R29" i="7"/>
  <c r="H26" i="7"/>
  <c r="I26" i="7"/>
  <c r="J26" i="7"/>
  <c r="K26" i="7"/>
  <c r="L26" i="7"/>
  <c r="M26" i="7"/>
  <c r="N26" i="7"/>
  <c r="O26" i="7"/>
  <c r="P26" i="7"/>
  <c r="Q26" i="7"/>
  <c r="R26" i="7"/>
  <c r="D19" i="7"/>
  <c r="C19" i="7"/>
  <c r="D18" i="7"/>
  <c r="C18" i="7"/>
  <c r="D17" i="7"/>
  <c r="C17" i="7"/>
  <c r="D16" i="7"/>
  <c r="C16" i="7"/>
  <c r="D33" i="7"/>
  <c r="C33" i="7"/>
  <c r="D32" i="7"/>
  <c r="C32" i="7"/>
  <c r="D31" i="7"/>
  <c r="C31" i="7"/>
  <c r="D30" i="7"/>
  <c r="C30" i="7"/>
  <c r="D14" i="7"/>
  <c r="C14" i="7"/>
  <c r="D13" i="7"/>
  <c r="C13" i="7"/>
  <c r="D12" i="7"/>
  <c r="C12" i="7"/>
  <c r="D11" i="7"/>
  <c r="C11" i="7"/>
  <c r="O23" i="6"/>
  <c r="P23" i="6"/>
  <c r="O24" i="6"/>
  <c r="P24" i="6"/>
  <c r="O25" i="6"/>
  <c r="P25" i="6"/>
  <c r="O19" i="6"/>
  <c r="P19" i="6"/>
  <c r="O20" i="6"/>
  <c r="P20" i="6"/>
  <c r="O21" i="6"/>
  <c r="P21" i="6"/>
  <c r="O4" i="6"/>
  <c r="P4" i="6"/>
  <c r="O5" i="6"/>
  <c r="P5" i="6"/>
  <c r="O6" i="6"/>
  <c r="P6" i="6"/>
  <c r="C21" i="7" l="1"/>
  <c r="F28" i="7"/>
  <c r="F29" i="7"/>
  <c r="F24" i="7"/>
  <c r="F26" i="7"/>
  <c r="F27" i="7"/>
  <c r="C23" i="7"/>
  <c r="F21" i="7"/>
  <c r="D22" i="7"/>
  <c r="C24" i="7"/>
  <c r="C22" i="7"/>
  <c r="D21" i="7"/>
  <c r="F23" i="7"/>
  <c r="C27" i="7"/>
  <c r="D24" i="7"/>
  <c r="F22" i="7"/>
  <c r="D23" i="7"/>
  <c r="D29" i="7"/>
  <c r="D28" i="7"/>
  <c r="C28" i="7"/>
  <c r="D27" i="7"/>
  <c r="C29" i="7"/>
  <c r="D26" i="7"/>
  <c r="C26" i="7"/>
  <c r="P45" i="6"/>
  <c r="O45" i="6"/>
  <c r="K32" i="6"/>
  <c r="J32" i="6"/>
  <c r="M26" i="6"/>
  <c r="L26" i="6"/>
  <c r="K26" i="6"/>
  <c r="J26" i="6"/>
  <c r="I26" i="6"/>
  <c r="H26" i="6"/>
  <c r="G26" i="6"/>
  <c r="F26" i="6"/>
  <c r="E26" i="6"/>
  <c r="D26" i="6"/>
  <c r="C26" i="6"/>
  <c r="P22" i="6"/>
  <c r="O22" i="6"/>
  <c r="P18" i="6"/>
  <c r="O18" i="6"/>
  <c r="M17" i="6"/>
  <c r="L17" i="6"/>
  <c r="K17" i="6"/>
  <c r="J17" i="6"/>
  <c r="I17" i="6"/>
  <c r="H17" i="6"/>
  <c r="G17" i="6"/>
  <c r="F17" i="6"/>
  <c r="E17" i="6"/>
  <c r="D17" i="6"/>
  <c r="C17" i="6"/>
  <c r="M16" i="6"/>
  <c r="L16" i="6"/>
  <c r="K16" i="6"/>
  <c r="J16" i="6"/>
  <c r="I16" i="6"/>
  <c r="H16" i="6"/>
  <c r="G16" i="6"/>
  <c r="F16" i="6"/>
  <c r="E16" i="6"/>
  <c r="D16" i="6"/>
  <c r="C16" i="6"/>
  <c r="M15" i="6"/>
  <c r="L15" i="6"/>
  <c r="K15" i="6"/>
  <c r="J15" i="6"/>
  <c r="I15" i="6"/>
  <c r="H15" i="6"/>
  <c r="G15" i="6"/>
  <c r="F15" i="6"/>
  <c r="E15" i="6"/>
  <c r="D15" i="6"/>
  <c r="C15" i="6"/>
  <c r="P14" i="6"/>
  <c r="O14" i="6"/>
  <c r="P3" i="6"/>
  <c r="O3" i="6"/>
  <c r="O15" i="6" l="1"/>
  <c r="P26" i="6"/>
  <c r="O17" i="6"/>
  <c r="P15" i="6"/>
  <c r="P17" i="6"/>
  <c r="O16" i="6"/>
  <c r="O26" i="6"/>
  <c r="P16" i="6"/>
  <c r="O16" i="1"/>
  <c r="N16" i="1"/>
  <c r="O15" i="1"/>
  <c r="N15" i="1"/>
  <c r="N17" i="1"/>
  <c r="O17" i="1"/>
  <c r="C17" i="1"/>
  <c r="D17" i="1"/>
  <c r="E17" i="1"/>
  <c r="F17" i="1"/>
  <c r="G17" i="1"/>
  <c r="H17" i="1"/>
  <c r="I17" i="1"/>
  <c r="J17" i="1"/>
  <c r="K17" i="1"/>
  <c r="L17" i="1"/>
  <c r="B17" i="1"/>
  <c r="O11" i="1" l="1"/>
  <c r="N11" i="1"/>
  <c r="O37" i="1"/>
  <c r="N37" i="1"/>
  <c r="O14" i="1"/>
  <c r="N14" i="1"/>
  <c r="O13" i="1"/>
  <c r="N13" i="1"/>
  <c r="O12" i="1"/>
  <c r="N12" i="1"/>
  <c r="N3" i="1"/>
  <c r="O3" i="1"/>
  <c r="C14" i="1" l="1"/>
  <c r="D14" i="1"/>
  <c r="E14" i="1"/>
  <c r="F14" i="1"/>
  <c r="G14" i="1"/>
  <c r="H14" i="1"/>
  <c r="I14" i="1"/>
  <c r="J14" i="1"/>
  <c r="K14" i="1"/>
  <c r="L14" i="1"/>
  <c r="B14" i="1"/>
  <c r="B13" i="1"/>
  <c r="B12" i="1"/>
  <c r="D13" i="1" l="1"/>
  <c r="E13" i="1"/>
  <c r="F13" i="1"/>
  <c r="G13" i="1"/>
  <c r="H13" i="1"/>
  <c r="I13" i="1"/>
  <c r="J13" i="1"/>
  <c r="K13" i="1"/>
  <c r="L13" i="1"/>
  <c r="C13" i="1"/>
  <c r="D12" i="1"/>
  <c r="H12" i="1"/>
  <c r="L12" i="1"/>
  <c r="C12" i="1"/>
  <c r="E12" i="1"/>
  <c r="F12" i="1"/>
  <c r="G12" i="1"/>
  <c r="I12" i="1"/>
  <c r="J12" i="1"/>
  <c r="K12" i="1"/>
  <c r="I24" i="1" l="1"/>
  <c r="J24" i="1"/>
</calcChain>
</file>

<file path=xl/comments1.xml><?xml version="1.0" encoding="utf-8"?>
<comments xmlns="http://schemas.openxmlformats.org/spreadsheetml/2006/main">
  <authors>
    <author>Erdahl, Betty Ann (UTC)</author>
  </authors>
  <commentList>
    <comment ref="B12" authorId="0" shapeId="0">
      <text>
        <r>
          <rPr>
            <b/>
            <sz val="9"/>
            <color indexed="81"/>
            <rFont val="Tahoma"/>
            <charset val="1"/>
          </rPr>
          <t>Erdahl, Betty Ann (UTC):</t>
        </r>
        <r>
          <rPr>
            <sz val="9"/>
            <color indexed="81"/>
            <rFont val="Tahoma"/>
            <charset val="1"/>
          </rPr>
          <t xml:space="preserve">
(82,912)</t>
        </r>
      </text>
    </comment>
    <comment ref="F12" authorId="0" shapeId="0">
      <text>
        <r>
          <rPr>
            <b/>
            <sz val="9"/>
            <color indexed="81"/>
            <rFont val="Tahoma"/>
            <charset val="1"/>
          </rPr>
          <t>Erdahl, Betty Ann (UTC):</t>
        </r>
        <r>
          <rPr>
            <sz val="9"/>
            <color indexed="81"/>
            <rFont val="Tahoma"/>
            <charset val="1"/>
          </rPr>
          <t xml:space="preserve">
15,433,311</t>
        </r>
      </text>
    </comment>
    <comment ref="G12" authorId="0" shapeId="0">
      <text>
        <r>
          <rPr>
            <b/>
            <sz val="9"/>
            <color indexed="81"/>
            <rFont val="Tahoma"/>
            <charset val="1"/>
          </rPr>
          <t>Erdahl, Betty Ann (UTC):</t>
        </r>
        <r>
          <rPr>
            <sz val="9"/>
            <color indexed="81"/>
            <rFont val="Tahoma"/>
            <charset val="1"/>
          </rPr>
          <t xml:space="preserve">
29,029,983</t>
        </r>
      </text>
    </comment>
    <comment ref="J12" authorId="0" shapeId="0">
      <text>
        <r>
          <rPr>
            <b/>
            <sz val="9"/>
            <color indexed="81"/>
            <rFont val="Tahoma"/>
            <charset val="1"/>
          </rPr>
          <t>Erdahl, Betty Ann (UTC):</t>
        </r>
        <r>
          <rPr>
            <sz val="9"/>
            <color indexed="81"/>
            <rFont val="Tahoma"/>
            <charset val="1"/>
          </rPr>
          <t xml:space="preserve">
25,580,052</t>
        </r>
      </text>
    </comment>
    <comment ref="K12" authorId="0" shapeId="0">
      <text>
        <r>
          <rPr>
            <b/>
            <sz val="9"/>
            <color indexed="81"/>
            <rFont val="Tahoma"/>
            <charset val="1"/>
          </rPr>
          <t>Erdahl, Betty Ann (UTC):</t>
        </r>
        <r>
          <rPr>
            <sz val="9"/>
            <color indexed="81"/>
            <rFont val="Tahoma"/>
            <charset val="1"/>
          </rPr>
          <t xml:space="preserve">
31,796,378</t>
        </r>
      </text>
    </comment>
  </commentList>
</comments>
</file>

<file path=xl/comments2.xml><?xml version="1.0" encoding="utf-8"?>
<comments xmlns="http://schemas.openxmlformats.org/spreadsheetml/2006/main">
  <authors>
    <author>Panco, David (UTC)</author>
  </authors>
  <commentList>
    <comment ref="J9" authorId="0" shapeId="0">
      <text>
        <r>
          <rPr>
            <b/>
            <sz val="9"/>
            <color indexed="81"/>
            <rFont val="Tahoma"/>
            <family val="2"/>
          </rPr>
          <t>Panco, David (UTC):</t>
        </r>
        <r>
          <rPr>
            <sz val="9"/>
            <color indexed="81"/>
            <rFont val="Tahoma"/>
            <family val="2"/>
          </rPr>
          <t xml:space="preserve">
CNG was acquired by MDU in 2007</t>
        </r>
      </text>
    </comment>
    <comment ref="Q17" authorId="0" shapeId="0">
      <text>
        <r>
          <rPr>
            <b/>
            <sz val="9"/>
            <color indexed="81"/>
            <rFont val="Tahoma"/>
            <family val="2"/>
          </rPr>
          <t>Panco, David (UTC):</t>
        </r>
        <r>
          <rPr>
            <sz val="9"/>
            <color indexed="81"/>
            <rFont val="Tahoma"/>
            <family val="2"/>
          </rPr>
          <t xml:space="preserve">
4,643,959,465 per 2016/Q4  FERC Form 2</t>
        </r>
      </text>
    </comment>
  </commentList>
</comments>
</file>

<file path=xl/comments3.xml><?xml version="1.0" encoding="utf-8"?>
<comments xmlns="http://schemas.openxmlformats.org/spreadsheetml/2006/main">
  <authors>
    <author>Panco, David (UTC)</author>
  </authors>
  <commentList>
    <comment ref="E1" authorId="0" shapeId="0">
      <text>
        <r>
          <rPr>
            <b/>
            <sz val="9"/>
            <color indexed="81"/>
            <rFont val="Tahoma"/>
            <family val="2"/>
          </rPr>
          <t>Panco, David (UTC):</t>
        </r>
        <r>
          <rPr>
            <sz val="9"/>
            <color indexed="81"/>
            <rFont val="Tahoma"/>
            <family val="2"/>
          </rPr>
          <t xml:space="preserve">
CNG was acquired by MDU in 2007</t>
        </r>
      </text>
    </comment>
    <comment ref="L23" authorId="0" shapeId="0">
      <text>
        <r>
          <rPr>
            <b/>
            <sz val="9"/>
            <color indexed="81"/>
            <rFont val="Tahoma"/>
            <family val="2"/>
          </rPr>
          <t>Panco, David (UTC):</t>
        </r>
        <r>
          <rPr>
            <sz val="9"/>
            <color indexed="81"/>
            <rFont val="Tahoma"/>
            <family val="2"/>
          </rPr>
          <t xml:space="preserve">
4,643,959,465 per 2016/Q4  FERC Form 2</t>
        </r>
      </text>
    </comment>
  </commentList>
</comments>
</file>

<file path=xl/sharedStrings.xml><?xml version="1.0" encoding="utf-8"?>
<sst xmlns="http://schemas.openxmlformats.org/spreadsheetml/2006/main" count="219" uniqueCount="68">
  <si>
    <t>Title of Account</t>
  </si>
  <si>
    <t xml:space="preserve"> Cash (131)</t>
  </si>
  <si>
    <t xml:space="preserve"> Speical Deposits (132-134)</t>
  </si>
  <si>
    <t xml:space="preserve"> Working Funds (135)</t>
  </si>
  <si>
    <t xml:space="preserve"> Temporary Cash Investments (136)</t>
  </si>
  <si>
    <t xml:space="preserve"> Notes Receivable (141)</t>
  </si>
  <si>
    <t xml:space="preserve"> Customer Accounts Receivable (142)</t>
  </si>
  <si>
    <t xml:space="preserve"> Other Accounts Receivable (143)</t>
  </si>
  <si>
    <t xml:space="preserve"> (Less) Accum. Provision for Uncollectible Accounts - Credit (144)</t>
  </si>
  <si>
    <t xml:space="preserve"> Notes Receivable from Associated Companies (145)</t>
  </si>
  <si>
    <t>Accounts Receivable from Associated Companies (146)</t>
  </si>
  <si>
    <t xml:space="preserve"> Fuel Stock (151)</t>
  </si>
  <si>
    <t xml:space="preserve"> Fuel Stock Expenses Undistributed (152)</t>
  </si>
  <si>
    <t xml:space="preserve"> Residuals (Elec) and Extracted  44 Products (Gas) (153)</t>
  </si>
  <si>
    <t xml:space="preserve"> Plant Materials and Operating Supplies (154)</t>
  </si>
  <si>
    <t xml:space="preserve"> Merchandise (155)</t>
  </si>
  <si>
    <t xml:space="preserve"> Other Materials and Supplies (156)</t>
  </si>
  <si>
    <t xml:space="preserve"> Nuclear Materials Held for Sale (157)</t>
  </si>
  <si>
    <t xml:space="preserve"> Allowances (158.1 and 158.2)</t>
  </si>
  <si>
    <t xml:space="preserve"> (Less) Noncurrent Portion of Allowances</t>
  </si>
  <si>
    <t xml:space="preserve"> Stores Expense Undistributed (163)</t>
  </si>
  <si>
    <t xml:space="preserve"> Gas Stored Underground-Current (164.1)</t>
  </si>
  <si>
    <t xml:space="preserve"> Liquefied Natural Gas Stored and Held for Processing (164.2 thru 164.3)</t>
  </si>
  <si>
    <t xml:space="preserve"> Prepayments (165)</t>
  </si>
  <si>
    <t xml:space="preserve"> Advances for Gas (166 thru 167)</t>
  </si>
  <si>
    <t xml:space="preserve"> Interest and Dividends Receivable (171)</t>
  </si>
  <si>
    <t xml:space="preserve"> Rents Receivable (172)</t>
  </si>
  <si>
    <t xml:space="preserve"> Accrued Utility Revenues (173)</t>
  </si>
  <si>
    <t xml:space="preserve"> Miscellaneous Current and Accrued Assets (174)</t>
  </si>
  <si>
    <t xml:space="preserve"> Derivative Instrument Assets (175)</t>
  </si>
  <si>
    <t>(Less) Long-Term Portion of Derivative Instrument Assets (175)</t>
  </si>
  <si>
    <t xml:space="preserve"> Derivative Instrument Assets - Hedges (176)</t>
  </si>
  <si>
    <t xml:space="preserve"> (Less) Long-Term Portion of Derivative Instrument Assests - Hedges (176)</t>
  </si>
  <si>
    <t xml:space="preserve">     TOTAL Current and Accrued Assets (Total of lines 32 thru 63)</t>
  </si>
  <si>
    <t xml:space="preserve"> CURRENT AND ACCRUED ASSETS</t>
  </si>
  <si>
    <t>subtotal</t>
  </si>
  <si>
    <t>subtotal % of Total Current &amp; Accrued Assets</t>
  </si>
  <si>
    <t>Cash % of subtotal</t>
  </si>
  <si>
    <t>Cash % of Total Current &amp; Accrued Assets</t>
  </si>
  <si>
    <t>min / max 2015-16 monthly</t>
  </si>
  <si>
    <t xml:space="preserve">     TOTAL Current and Accrued Assets</t>
  </si>
  <si>
    <t>Total Assets and Liabilities</t>
  </si>
  <si>
    <t>Cash % of Total Assets and Liabilities</t>
  </si>
  <si>
    <t>cng</t>
  </si>
  <si>
    <t>ava</t>
  </si>
  <si>
    <t>pse</t>
  </si>
  <si>
    <t>nwn</t>
  </si>
  <si>
    <t>Cash % of  Current &amp; Accrued Assets</t>
  </si>
  <si>
    <t>min / max</t>
  </si>
  <si>
    <t>mean</t>
  </si>
  <si>
    <t>$mm</t>
  </si>
  <si>
    <t>Cascade Natural Gas Corporation</t>
  </si>
  <si>
    <t>UG-170929 General Rate Case</t>
  </si>
  <si>
    <t>Cash % of Total Assets &amp; Liabilities for WA Regulated Utilities</t>
  </si>
  <si>
    <t>Exh. BAE-5</t>
  </si>
  <si>
    <t>Cascade Data is from UTC DR No. 8</t>
  </si>
  <si>
    <t>Other Compnay Data is from FERC Form No. 2</t>
  </si>
  <si>
    <t>Cash Accounts from FERC Form No. 2</t>
  </si>
  <si>
    <t xml:space="preserve">     Sum      Years</t>
  </si>
  <si>
    <t>6 Yr Average</t>
  </si>
  <si>
    <t>Page 1 of 3</t>
  </si>
  <si>
    <t>Page 3 of 3</t>
  </si>
  <si>
    <t>Page 2 of 3</t>
  </si>
  <si>
    <t>Docket UG-170929</t>
  </si>
  <si>
    <t>Cascade</t>
  </si>
  <si>
    <t>Avista</t>
  </si>
  <si>
    <t>PSE</t>
  </si>
  <si>
    <t>NW Natural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</si>
</sst>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0_);\(0\)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0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2" xfId="0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left"/>
    </xf>
    <xf numFmtId="0" fontId="0" fillId="0" borderId="3" xfId="0" applyFont="1" applyBorder="1" applyAlignment="1">
      <alignment horizontal="center"/>
    </xf>
    <xf numFmtId="0" fontId="5" fillId="0" borderId="2" xfId="0" applyFont="1" applyBorder="1" applyAlignment="1" applyProtection="1">
      <alignment horizontal="left" vertical="center"/>
    </xf>
    <xf numFmtId="0" fontId="0" fillId="0" borderId="0" xfId="0" applyAlignment="1">
      <alignment vertical="center"/>
    </xf>
    <xf numFmtId="37" fontId="0" fillId="2" borderId="3" xfId="0" applyNumberFormat="1" applyFont="1" applyFill="1" applyBorder="1" applyAlignment="1" applyProtection="1">
      <alignment horizontal="center"/>
    </xf>
    <xf numFmtId="37" fontId="0" fillId="0" borderId="3" xfId="0" applyNumberFormat="1" applyFont="1" applyBorder="1" applyAlignment="1" applyProtection="1">
      <alignment horizontal="center" vertical="center"/>
      <protection locked="0"/>
    </xf>
    <xf numFmtId="37" fontId="0" fillId="0" borderId="3" xfId="0" applyNumberFormat="1" applyFont="1" applyFill="1" applyBorder="1" applyAlignment="1" applyProtection="1">
      <alignment horizontal="center"/>
    </xf>
    <xf numFmtId="37" fontId="0" fillId="0" borderId="3" xfId="0" applyNumberFormat="1" applyFont="1" applyBorder="1" applyAlignment="1" applyProtection="1">
      <alignment horizontal="center"/>
    </xf>
    <xf numFmtId="37" fontId="0" fillId="0" borderId="3" xfId="0" applyNumberFormat="1" applyFont="1" applyBorder="1" applyAlignment="1" applyProtection="1">
      <alignment horizontal="center"/>
      <protection locked="0"/>
    </xf>
    <xf numFmtId="37" fontId="0" fillId="0" borderId="3" xfId="0" applyNumberFormat="1" applyFont="1" applyFill="1" applyBorder="1" applyAlignment="1" applyProtection="1">
      <alignment horizontal="center"/>
      <protection locked="0"/>
    </xf>
    <xf numFmtId="37" fontId="0" fillId="0" borderId="3" xfId="0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37" fontId="3" fillId="0" borderId="3" xfId="0" applyNumberFormat="1" applyFont="1" applyBorder="1" applyAlignment="1" applyProtection="1">
      <alignment horizontal="center"/>
    </xf>
    <xf numFmtId="0" fontId="0" fillId="0" borderId="0" xfId="0" applyFont="1" applyAlignment="1">
      <alignment horizontal="center"/>
    </xf>
    <xf numFmtId="0" fontId="5" fillId="0" borderId="2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 vertical="center"/>
    </xf>
    <xf numFmtId="9" fontId="7" fillId="0" borderId="3" xfId="5" applyFont="1" applyBorder="1" applyAlignment="1" applyProtection="1">
      <alignment horizontal="center" vertical="center"/>
      <protection locked="0"/>
    </xf>
    <xf numFmtId="165" fontId="7" fillId="0" borderId="3" xfId="5" applyNumberFormat="1" applyFont="1" applyBorder="1" applyAlignment="1" applyProtection="1">
      <alignment horizontal="center" vertical="center"/>
      <protection locked="0"/>
    </xf>
    <xf numFmtId="9" fontId="7" fillId="0" borderId="3" xfId="5" applyNumberFormat="1" applyFont="1" applyBorder="1" applyAlignment="1" applyProtection="1">
      <alignment horizontal="center" vertical="center"/>
      <protection locked="0"/>
    </xf>
    <xf numFmtId="43" fontId="2" fillId="2" borderId="3" xfId="8" applyFont="1" applyFill="1" applyBorder="1" applyAlignment="1" applyProtection="1">
      <alignment horizontal="center"/>
    </xf>
    <xf numFmtId="0" fontId="0" fillId="0" borderId="0" xfId="0" applyAlignment="1">
      <alignment horizontal="center" vertical="center"/>
    </xf>
    <xf numFmtId="37" fontId="0" fillId="0" borderId="0" xfId="0" applyNumberFormat="1" applyAlignment="1">
      <alignment horizontal="center" vertical="center"/>
    </xf>
    <xf numFmtId="37" fontId="3" fillId="0" borderId="3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right" vertical="center"/>
    </xf>
    <xf numFmtId="9" fontId="7" fillId="0" borderId="0" xfId="5" applyFont="1" applyBorder="1" applyAlignment="1" applyProtection="1">
      <alignment horizontal="center" vertical="center"/>
      <protection locked="0"/>
    </xf>
    <xf numFmtId="37" fontId="0" fillId="0" borderId="3" xfId="0" applyNumberFormat="1" applyFont="1" applyBorder="1" applyAlignment="1" applyProtection="1">
      <alignment horizontal="center" vertical="center"/>
    </xf>
    <xf numFmtId="9" fontId="0" fillId="0" borderId="3" xfId="5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37" fontId="0" fillId="2" borderId="5" xfId="0" applyNumberFormat="1" applyFont="1" applyFill="1" applyBorder="1" applyAlignment="1" applyProtection="1">
      <alignment horizontal="center"/>
    </xf>
    <xf numFmtId="37" fontId="0" fillId="0" borderId="5" xfId="0" applyNumberFormat="1" applyFont="1" applyBorder="1" applyAlignment="1" applyProtection="1">
      <alignment horizontal="center" vertical="center"/>
      <protection locked="0"/>
    </xf>
    <xf numFmtId="37" fontId="0" fillId="0" borderId="5" xfId="0" applyNumberFormat="1" applyFont="1" applyFill="1" applyBorder="1" applyAlignment="1" applyProtection="1">
      <alignment horizontal="center"/>
    </xf>
    <xf numFmtId="37" fontId="0" fillId="0" borderId="5" xfId="0" applyNumberFormat="1" applyFont="1" applyBorder="1" applyAlignment="1" applyProtection="1">
      <alignment horizontal="center"/>
    </xf>
    <xf numFmtId="37" fontId="0" fillId="0" borderId="5" xfId="0" applyNumberFormat="1" applyFont="1" applyBorder="1" applyAlignment="1" applyProtection="1">
      <alignment horizontal="center"/>
      <protection locked="0"/>
    </xf>
    <xf numFmtId="37" fontId="0" fillId="0" borderId="5" xfId="0" applyNumberFormat="1" applyFont="1" applyFill="1" applyBorder="1" applyAlignment="1" applyProtection="1">
      <alignment horizontal="center"/>
      <protection locked="0"/>
    </xf>
    <xf numFmtId="37" fontId="3" fillId="0" borderId="5" xfId="0" applyNumberFormat="1" applyFont="1" applyBorder="1" applyAlignment="1" applyProtection="1">
      <alignment horizontal="center" vertical="center"/>
      <protection locked="0"/>
    </xf>
    <xf numFmtId="9" fontId="7" fillId="0" borderId="5" xfId="5" applyFont="1" applyBorder="1" applyAlignment="1" applyProtection="1">
      <alignment horizontal="center" vertical="center"/>
      <protection locked="0"/>
    </xf>
    <xf numFmtId="9" fontId="7" fillId="0" borderId="5" xfId="5" applyNumberFormat="1" applyFont="1" applyBorder="1" applyAlignment="1" applyProtection="1">
      <alignment horizontal="center" vertical="center"/>
      <protection locked="0"/>
    </xf>
    <xf numFmtId="37" fontId="0" fillId="0" borderId="5" xfId="0" applyNumberFormat="1" applyFont="1" applyBorder="1" applyAlignment="1" applyProtection="1">
      <alignment horizontal="center" vertical="center"/>
    </xf>
    <xf numFmtId="9" fontId="0" fillId="0" borderId="5" xfId="5" applyFont="1" applyBorder="1" applyAlignment="1">
      <alignment horizontal="center" vertical="center"/>
    </xf>
    <xf numFmtId="37" fontId="0" fillId="0" borderId="5" xfId="0" applyNumberFormat="1" applyFont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37" fontId="3" fillId="0" borderId="5" xfId="0" applyNumberFormat="1" applyFont="1" applyBorder="1" applyAlignment="1" applyProtection="1">
      <alignment horizontal="center"/>
    </xf>
    <xf numFmtId="14" fontId="3" fillId="0" borderId="4" xfId="0" applyNumberFormat="1" applyFont="1" applyBorder="1" applyAlignment="1">
      <alignment horizontal="center"/>
    </xf>
    <xf numFmtId="37" fontId="0" fillId="2" borderId="4" xfId="0" applyNumberFormat="1" applyFont="1" applyFill="1" applyBorder="1" applyAlignment="1" applyProtection="1">
      <alignment horizontal="center"/>
    </xf>
    <xf numFmtId="37" fontId="0" fillId="0" borderId="4" xfId="0" applyNumberFormat="1" applyFont="1" applyBorder="1" applyAlignment="1" applyProtection="1">
      <alignment horizontal="center" vertical="center"/>
      <protection locked="0"/>
    </xf>
    <xf numFmtId="37" fontId="0" fillId="0" borderId="4" xfId="0" applyNumberFormat="1" applyFont="1" applyFill="1" applyBorder="1" applyAlignment="1" applyProtection="1">
      <alignment horizontal="center"/>
    </xf>
    <xf numFmtId="37" fontId="0" fillId="0" borderId="4" xfId="0" applyNumberFormat="1" applyFont="1" applyBorder="1" applyAlignment="1" applyProtection="1">
      <alignment horizontal="center"/>
    </xf>
    <xf numFmtId="37" fontId="0" fillId="0" borderId="4" xfId="0" applyNumberFormat="1" applyFont="1" applyBorder="1" applyAlignment="1" applyProtection="1">
      <alignment horizontal="center"/>
      <protection locked="0"/>
    </xf>
    <xf numFmtId="37" fontId="0" fillId="0" borderId="4" xfId="0" applyNumberFormat="1" applyFont="1" applyFill="1" applyBorder="1" applyAlignment="1" applyProtection="1">
      <alignment horizontal="center"/>
      <protection locked="0"/>
    </xf>
    <xf numFmtId="37" fontId="3" fillId="0" borderId="4" xfId="0" applyNumberFormat="1" applyFont="1" applyBorder="1" applyAlignment="1" applyProtection="1">
      <alignment horizontal="center" vertical="center"/>
      <protection locked="0"/>
    </xf>
    <xf numFmtId="9" fontId="7" fillId="0" borderId="4" xfId="5" applyFont="1" applyBorder="1" applyAlignment="1" applyProtection="1">
      <alignment horizontal="center" vertical="center"/>
      <protection locked="0"/>
    </xf>
    <xf numFmtId="9" fontId="7" fillId="0" borderId="4" xfId="5" applyNumberFormat="1" applyFont="1" applyBorder="1" applyAlignment="1" applyProtection="1">
      <alignment horizontal="center" vertical="center"/>
      <protection locked="0"/>
    </xf>
    <xf numFmtId="37" fontId="0" fillId="0" borderId="4" xfId="0" applyNumberFormat="1" applyFont="1" applyBorder="1" applyAlignment="1" applyProtection="1">
      <alignment horizontal="center" vertical="center"/>
    </xf>
    <xf numFmtId="9" fontId="0" fillId="0" borderId="4" xfId="5" applyFont="1" applyBorder="1" applyAlignment="1">
      <alignment horizontal="center" vertical="center"/>
    </xf>
    <xf numFmtId="37" fontId="0" fillId="0" borderId="4" xfId="0" applyNumberFormat="1" applyFont="1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37" fontId="3" fillId="0" borderId="4" xfId="0" applyNumberFormat="1" applyFont="1" applyBorder="1" applyAlignment="1" applyProtection="1">
      <alignment horizontal="center"/>
    </xf>
    <xf numFmtId="37" fontId="3" fillId="0" borderId="3" xfId="9" applyNumberFormat="1" applyFont="1" applyBorder="1" applyAlignment="1">
      <alignment horizontal="center" vertical="center"/>
    </xf>
    <xf numFmtId="37" fontId="3" fillId="0" borderId="4" xfId="9" applyNumberFormat="1" applyFont="1" applyBorder="1" applyAlignment="1">
      <alignment horizontal="center" vertical="center"/>
    </xf>
    <xf numFmtId="37" fontId="3" fillId="0" borderId="5" xfId="9" applyNumberFormat="1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left" vertical="center"/>
    </xf>
    <xf numFmtId="165" fontId="7" fillId="0" borderId="5" xfId="5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37" fontId="2" fillId="0" borderId="3" xfId="9" applyNumberFormat="1" applyFont="1" applyBorder="1" applyAlignment="1">
      <alignment horizontal="center" vertical="center"/>
    </xf>
    <xf numFmtId="37" fontId="2" fillId="0" borderId="5" xfId="9" applyNumberFormat="1" applyFont="1" applyBorder="1" applyAlignment="1">
      <alignment horizontal="center" vertical="center"/>
    </xf>
    <xf numFmtId="165" fontId="7" fillId="0" borderId="6" xfId="5" applyNumberFormat="1" applyFont="1" applyBorder="1" applyAlignment="1" applyProtection="1">
      <alignment horizontal="center" vertical="center"/>
      <protection locked="0"/>
    </xf>
    <xf numFmtId="37" fontId="0" fillId="0" borderId="8" xfId="0" applyNumberFormat="1" applyFont="1" applyBorder="1" applyAlignment="1" applyProtection="1">
      <alignment horizontal="center" vertical="center"/>
      <protection locked="0"/>
    </xf>
    <xf numFmtId="37" fontId="0" fillId="0" borderId="9" xfId="0" applyNumberFormat="1" applyFont="1" applyBorder="1" applyAlignment="1" applyProtection="1">
      <alignment horizontal="center" vertical="center"/>
      <protection locked="0"/>
    </xf>
    <xf numFmtId="37" fontId="2" fillId="0" borderId="6" xfId="9" applyNumberFormat="1" applyFont="1" applyBorder="1" applyAlignment="1">
      <alignment horizontal="center" vertical="center"/>
    </xf>
    <xf numFmtId="37" fontId="2" fillId="0" borderId="9" xfId="9" applyNumberFormat="1" applyFont="1" applyBorder="1" applyAlignment="1">
      <alignment horizontal="center" vertical="center"/>
    </xf>
    <xf numFmtId="37" fontId="2" fillId="0" borderId="7" xfId="9" applyNumberFormat="1" applyFont="1" applyBorder="1" applyAlignment="1">
      <alignment horizontal="center" vertical="center"/>
    </xf>
    <xf numFmtId="10" fontId="7" fillId="0" borderId="3" xfId="5" applyNumberFormat="1" applyFont="1" applyBorder="1" applyAlignment="1" applyProtection="1">
      <alignment horizontal="center" vertical="center"/>
      <protection locked="0"/>
    </xf>
    <xf numFmtId="165" fontId="7" fillId="0" borderId="0" xfId="5" applyNumberFormat="1" applyFont="1" applyBorder="1" applyAlignment="1" applyProtection="1">
      <alignment horizontal="center" vertical="center"/>
      <protection locked="0"/>
    </xf>
    <xf numFmtId="10" fontId="7" fillId="0" borderId="0" xfId="5" applyNumberFormat="1" applyFont="1" applyBorder="1" applyAlignment="1" applyProtection="1">
      <alignment horizontal="center" vertical="center"/>
      <protection locked="0"/>
    </xf>
    <xf numFmtId="37" fontId="0" fillId="0" borderId="6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 vertical="center"/>
    </xf>
    <xf numFmtId="37" fontId="0" fillId="0" borderId="0" xfId="9" applyNumberFormat="1" applyFont="1" applyAlignment="1">
      <alignment horizontal="center" vertical="center"/>
    </xf>
    <xf numFmtId="165" fontId="7" fillId="0" borderId="0" xfId="5" applyNumberFormat="1" applyFont="1" applyAlignment="1">
      <alignment horizontal="center" vertical="center"/>
    </xf>
    <xf numFmtId="37" fontId="8" fillId="0" borderId="3" xfId="0" applyNumberFormat="1" applyFont="1" applyBorder="1" applyAlignment="1" applyProtection="1">
      <alignment horizontal="center" vertical="center"/>
    </xf>
    <xf numFmtId="37" fontId="0" fillId="0" borderId="2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167" fontId="0" fillId="0" borderId="3" xfId="9" applyNumberFormat="1" applyFont="1" applyFill="1" applyBorder="1" applyAlignment="1" applyProtection="1">
      <alignment horizontal="center" vertical="center"/>
    </xf>
    <xf numFmtId="167" fontId="0" fillId="0" borderId="2" xfId="9" applyNumberFormat="1" applyFont="1" applyFill="1" applyBorder="1" applyAlignment="1" applyProtection="1">
      <alignment horizontal="center" vertical="center"/>
    </xf>
    <xf numFmtId="43" fontId="9" fillId="2" borderId="3" xfId="8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left" vertical="center"/>
    </xf>
    <xf numFmtId="0" fontId="3" fillId="3" borderId="0" xfId="0" applyFont="1" applyFill="1" applyAlignment="1">
      <alignment horizontal="left" vertical="center"/>
    </xf>
    <xf numFmtId="37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vertical="center"/>
    </xf>
    <xf numFmtId="166" fontId="0" fillId="3" borderId="0" xfId="0" applyNumberFormat="1" applyFill="1" applyAlignment="1">
      <alignment horizontal="center" vertical="center"/>
    </xf>
    <xf numFmtId="37" fontId="0" fillId="3" borderId="3" xfId="0" applyNumberFormat="1" applyFont="1" applyFill="1" applyBorder="1" applyAlignment="1" applyProtection="1">
      <alignment horizontal="center" vertical="center"/>
      <protection locked="0"/>
    </xf>
    <xf numFmtId="37" fontId="0" fillId="3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Fill="1"/>
    <xf numFmtId="0" fontId="3" fillId="0" borderId="0" xfId="0" applyFont="1" applyFill="1" applyAlignment="1">
      <alignment horizontal="left"/>
    </xf>
    <xf numFmtId="0" fontId="0" fillId="0" borderId="0" xfId="0" applyFill="1"/>
    <xf numFmtId="0" fontId="0" fillId="0" borderId="0" xfId="0" applyFont="1" applyFill="1" applyAlignment="1">
      <alignment horizontal="center"/>
    </xf>
    <xf numFmtId="37" fontId="0" fillId="4" borderId="3" xfId="0" applyNumberFormat="1" applyFont="1" applyFill="1" applyBorder="1" applyAlignment="1" applyProtection="1">
      <alignment horizontal="center" vertical="center"/>
      <protection locked="0"/>
    </xf>
    <xf numFmtId="164" fontId="0" fillId="0" borderId="0" xfId="9" applyNumberFormat="1" applyFont="1"/>
    <xf numFmtId="164" fontId="0" fillId="0" borderId="0" xfId="9" applyNumberFormat="1" applyFont="1" applyAlignment="1">
      <alignment vertical="center"/>
    </xf>
    <xf numFmtId="164" fontId="0" fillId="0" borderId="0" xfId="9" applyNumberFormat="1" applyFont="1" applyAlignment="1">
      <alignment horizontal="center" vertical="center"/>
    </xf>
    <xf numFmtId="164" fontId="2" fillId="2" borderId="3" xfId="9" applyNumberFormat="1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left"/>
    </xf>
    <xf numFmtId="37" fontId="0" fillId="3" borderId="3" xfId="0" applyNumberFormat="1" applyFont="1" applyFill="1" applyBorder="1" applyAlignment="1" applyProtection="1">
      <alignment horizontal="center"/>
      <protection locked="0"/>
    </xf>
    <xf numFmtId="37" fontId="0" fillId="3" borderId="4" xfId="0" applyNumberFormat="1" applyFont="1" applyFill="1" applyBorder="1" applyAlignment="1" applyProtection="1">
      <alignment horizontal="center"/>
      <protection locked="0"/>
    </xf>
    <xf numFmtId="37" fontId="0" fillId="3" borderId="5" xfId="0" applyNumberFormat="1" applyFont="1" applyFill="1" applyBorder="1" applyAlignment="1" applyProtection="1">
      <alignment horizontal="center"/>
      <protection locked="0"/>
    </xf>
    <xf numFmtId="164" fontId="0" fillId="0" borderId="0" xfId="9" applyNumberFormat="1" applyFont="1" applyAlignment="1">
      <alignment horizontal="right"/>
    </xf>
    <xf numFmtId="14" fontId="0" fillId="0" borderId="1" xfId="6" applyNumberFormat="1" applyFont="1" applyBorder="1" applyAlignment="1">
      <alignment horizontal="center" vertical="center" wrapText="1"/>
    </xf>
    <xf numFmtId="14" fontId="0" fillId="0" borderId="0" xfId="6" applyNumberFormat="1" applyFont="1" applyBorder="1" applyAlignment="1">
      <alignment horizontal="center" vertical="center" wrapText="1"/>
    </xf>
    <xf numFmtId="14" fontId="2" fillId="0" borderId="1" xfId="6" applyNumberFormat="1" applyFont="1" applyBorder="1" applyAlignment="1">
      <alignment horizontal="center" vertical="center" wrapText="1"/>
    </xf>
    <xf numFmtId="14" fontId="2" fillId="0" borderId="0" xfId="6" applyNumberFormat="1" applyFont="1" applyBorder="1" applyAlignment="1">
      <alignment horizontal="center" vertical="center" wrapText="1"/>
    </xf>
  </cellXfs>
  <cellStyles count="10">
    <cellStyle name="Comma" xfId="9" builtinId="3"/>
    <cellStyle name="Comma 2" xfId="1"/>
    <cellStyle name="Comma 3" xfId="8"/>
    <cellStyle name="Normal" xfId="0" builtinId="0"/>
    <cellStyle name="Normal 2" xfId="2"/>
    <cellStyle name="Normal 2 2" xfId="6"/>
    <cellStyle name="Normal 3" xfId="3"/>
    <cellStyle name="Percent" xfId="5" builtinId="5"/>
    <cellStyle name="Percent 2" xfId="4"/>
    <cellStyle name="Percent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Cash % of Total Assets &amp; Liabilities - Annual EOP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'Bae-5 pg 3 of 3'!$B$21</c:f>
              <c:strCache>
                <c:ptCount val="1"/>
                <c:pt idx="0">
                  <c:v>Cascade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'Bae-5 pg 3 of 3'!$H$10:$R$10</c:f>
              <c:numCache>
                <c:formatCode>0_);\(0\)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'Bae-5 pg 3 of 3'!$H$21:$R$21</c:f>
              <c:numCache>
                <c:formatCode>0.0%</c:formatCode>
                <c:ptCount val="11"/>
                <c:pt idx="0" formatCode="0.00%">
                  <c:v>-1.622050039304664E-4</c:v>
                </c:pt>
                <c:pt idx="1">
                  <c:v>5.2716971250611607E-3</c:v>
                </c:pt>
                <c:pt idx="2">
                  <c:v>7.9493122755934726E-4</c:v>
                </c:pt>
                <c:pt idx="3">
                  <c:v>3.8528639290963639E-3</c:v>
                </c:pt>
                <c:pt idx="4">
                  <c:v>2.875971576581457E-2</c:v>
                </c:pt>
                <c:pt idx="5">
                  <c:v>5.0991780076325099E-2</c:v>
                </c:pt>
                <c:pt idx="6">
                  <c:v>7.6492473474023062E-4</c:v>
                </c:pt>
                <c:pt idx="7">
                  <c:v>3.6722001796076721E-3</c:v>
                </c:pt>
                <c:pt idx="8">
                  <c:v>4.1633935402245692E-2</c:v>
                </c:pt>
                <c:pt idx="9">
                  <c:v>4.599487590333147E-2</c:v>
                </c:pt>
                <c:pt idx="10">
                  <c:v>5.0189269711906539E-3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'Bae-5 pg 3 of 3'!$B$22</c:f>
              <c:strCache>
                <c:ptCount val="1"/>
                <c:pt idx="0">
                  <c:v>Avista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'Bae-5 pg 3 of 3'!$H$10:$R$10</c:f>
              <c:numCache>
                <c:formatCode>0_);\(0\)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'Bae-5 pg 3 of 3'!$H$22:$R$22</c:f>
              <c:numCache>
                <c:formatCode>0.0%</c:formatCode>
                <c:ptCount val="11"/>
                <c:pt idx="0">
                  <c:v>-1.0151915069293261E-3</c:v>
                </c:pt>
                <c:pt idx="1">
                  <c:v>1.8016608669226488E-3</c:v>
                </c:pt>
                <c:pt idx="2" formatCode="0.00%">
                  <c:v>4.955772153446324E-4</c:v>
                </c:pt>
                <c:pt idx="3">
                  <c:v>7.5109174397397786E-4</c:v>
                </c:pt>
                <c:pt idx="4" formatCode="0.00%">
                  <c:v>4.9062947143418457E-4</c:v>
                </c:pt>
                <c:pt idx="5" formatCode="0.00%">
                  <c:v>2.512693869542734E-4</c:v>
                </c:pt>
                <c:pt idx="6">
                  <c:v>6.6567414871486854E-4</c:v>
                </c:pt>
                <c:pt idx="7">
                  <c:v>1.0128815532479758E-3</c:v>
                </c:pt>
                <c:pt idx="8" formatCode="0.00%">
                  <c:v>3.5651838222937587E-4</c:v>
                </c:pt>
                <c:pt idx="9" formatCode="0.00%">
                  <c:v>4.4877692121502875E-4</c:v>
                </c:pt>
                <c:pt idx="10">
                  <c:v>6.1794422481814808E-4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'Bae-5 pg 3 of 3'!$B$23</c:f>
              <c:strCache>
                <c:ptCount val="1"/>
                <c:pt idx="0">
                  <c:v>PSE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'Bae-5 pg 3 of 3'!$H$10:$R$10</c:f>
              <c:numCache>
                <c:formatCode>0_);\(0\)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'Bae-5 pg 3 of 3'!$H$23:$R$23</c:f>
              <c:numCache>
                <c:formatCode>0.0%</c:formatCode>
                <c:ptCount val="11"/>
                <c:pt idx="0">
                  <c:v>1.1670004710654881E-3</c:v>
                </c:pt>
                <c:pt idx="1">
                  <c:v>1.0310912891671254E-3</c:v>
                </c:pt>
                <c:pt idx="2" formatCode="0.00%">
                  <c:v>4.9756207967910609E-4</c:v>
                </c:pt>
                <c:pt idx="3">
                  <c:v>1.249255279109531E-3</c:v>
                </c:pt>
                <c:pt idx="4">
                  <c:v>1.4289922910300571E-3</c:v>
                </c:pt>
                <c:pt idx="5">
                  <c:v>1.5904706448826374E-3</c:v>
                </c:pt>
                <c:pt idx="6">
                  <c:v>2.2104220206475649E-3</c:v>
                </c:pt>
                <c:pt idx="7">
                  <c:v>3.5008629232566048E-3</c:v>
                </c:pt>
                <c:pt idx="8">
                  <c:v>2.8783890252658153E-3</c:v>
                </c:pt>
                <c:pt idx="9">
                  <c:v>3.5226943518470374E-3</c:v>
                </c:pt>
                <c:pt idx="10">
                  <c:v>2.1213318197812465E-3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'Bae-5 pg 3 of 3'!$B$24</c:f>
              <c:strCache>
                <c:ptCount val="1"/>
                <c:pt idx="0">
                  <c:v>NW Natural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'Bae-5 pg 3 of 3'!$H$10:$R$10</c:f>
              <c:numCache>
                <c:formatCode>0_);\(0\)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'Bae-5 pg 3 of 3'!$H$24:$R$24</c:f>
              <c:numCache>
                <c:formatCode>0.0%</c:formatCode>
                <c:ptCount val="11"/>
                <c:pt idx="0">
                  <c:v>1.2716183466072429E-3</c:v>
                </c:pt>
                <c:pt idx="1">
                  <c:v>7.1500226784364457E-4</c:v>
                </c:pt>
                <c:pt idx="2">
                  <c:v>2.2611836074704038E-3</c:v>
                </c:pt>
                <c:pt idx="3">
                  <c:v>3.5183791920295093E-3</c:v>
                </c:pt>
                <c:pt idx="4">
                  <c:v>7.2227633828293497E-4</c:v>
                </c:pt>
                <c:pt idx="5">
                  <c:v>1.1144554284474532E-3</c:v>
                </c:pt>
                <c:pt idx="6">
                  <c:v>8.3685194006194723E-4</c:v>
                </c:pt>
                <c:pt idx="7">
                  <c:v>4.3322099764113588E-4</c:v>
                </c:pt>
                <c:pt idx="8">
                  <c:v>1.8330531418094145E-3</c:v>
                </c:pt>
                <c:pt idx="9" formatCode="0.00%">
                  <c:v>2.5537347678499211E-4</c:v>
                </c:pt>
                <c:pt idx="10" formatCode="0.00%">
                  <c:v>3.9351902112164068E-4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752384"/>
        <c:axId val="133748072"/>
      </c:lineChart>
      <c:catAx>
        <c:axId val="133752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);\(0\)" sourceLinked="1"/>
        <c:majorTickMark val="none"/>
        <c:minorTickMark val="none"/>
        <c:tickLblPos val="low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748072"/>
        <c:crosses val="autoZero"/>
        <c:auto val="1"/>
        <c:lblAlgn val="ctr"/>
        <c:lblOffset val="100"/>
        <c:noMultiLvlLbl val="0"/>
      </c:catAx>
      <c:valAx>
        <c:axId val="133748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75238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166687</xdr:colOff>
      <xdr:row>9</xdr:row>
      <xdr:rowOff>47624</xdr:rowOff>
    </xdr:from>
    <xdr:to>
      <xdr:col>9</xdr:col>
      <xdr:colOff>587375</xdr:colOff>
      <xdr:row>31</xdr:row>
      <xdr:rowOff>111124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zoomScale="70" zoomScaleNormal="70" workbookViewId="0">
      <selection activeCell="O3" sqref="O3"/>
    </sheetView>
  </sheetViews>
  <sheetFormatPr defaultRowHeight="13.2" x14ac:dyDescent="0.25"/>
  <cols>
    <col min="1" max="1" width="39" customWidth="1"/>
    <col min="2" max="12" width="12.88671875" style="16" customWidth="1"/>
    <col min="13" max="13" width="12" customWidth="1"/>
    <col min="14" max="14" width="5.44140625" style="107" customWidth="1"/>
    <col min="15" max="15" width="13.109375" style="107" bestFit="1" customWidth="1"/>
  </cols>
  <sheetData>
    <row r="1" spans="1:15" ht="15.6" x14ac:dyDescent="0.3">
      <c r="A1" s="101" t="s">
        <v>51</v>
      </c>
      <c r="O1" s="100" t="s">
        <v>54</v>
      </c>
    </row>
    <row r="2" spans="1:15" ht="15.6" x14ac:dyDescent="0.3">
      <c r="A2" s="101" t="s">
        <v>52</v>
      </c>
      <c r="O2" s="100" t="s">
        <v>63</v>
      </c>
    </row>
    <row r="3" spans="1:15" ht="15.6" x14ac:dyDescent="0.3">
      <c r="A3" s="101" t="s">
        <v>57</v>
      </c>
      <c r="O3" s="100" t="s">
        <v>60</v>
      </c>
    </row>
    <row r="4" spans="1:15" ht="15.6" x14ac:dyDescent="0.3">
      <c r="A4" s="101"/>
      <c r="O4" s="100"/>
    </row>
    <row r="5" spans="1:15" ht="15.6" x14ac:dyDescent="0.3">
      <c r="A5" s="101"/>
      <c r="O5" s="100"/>
    </row>
    <row r="6" spans="1:15" ht="15.6" x14ac:dyDescent="0.3">
      <c r="A6" s="101"/>
      <c r="O6" s="100"/>
    </row>
    <row r="7" spans="1:15" ht="15.6" x14ac:dyDescent="0.3">
      <c r="A7" s="102"/>
    </row>
    <row r="8" spans="1:15" ht="15.6" x14ac:dyDescent="0.3">
      <c r="A8" s="102"/>
    </row>
    <row r="10" spans="1:15" ht="12.75" customHeight="1" x14ac:dyDescent="0.25">
      <c r="A10" s="1" t="s">
        <v>0</v>
      </c>
      <c r="B10" s="30">
        <v>39082</v>
      </c>
      <c r="C10" s="47">
        <v>39447</v>
      </c>
      <c r="D10" s="31">
        <v>39813</v>
      </c>
      <c r="E10" s="30">
        <v>40178</v>
      </c>
      <c r="F10" s="30">
        <v>40543</v>
      </c>
      <c r="G10" s="30">
        <v>40908</v>
      </c>
      <c r="H10" s="30">
        <v>41274</v>
      </c>
      <c r="I10" s="30">
        <v>41639</v>
      </c>
      <c r="J10" s="30">
        <v>42004</v>
      </c>
      <c r="K10" s="30">
        <v>42369</v>
      </c>
      <c r="L10" s="30">
        <v>42735</v>
      </c>
      <c r="M10" s="116" t="s">
        <v>58</v>
      </c>
      <c r="N10" s="117"/>
      <c r="O10" s="115" t="s">
        <v>59</v>
      </c>
    </row>
    <row r="11" spans="1:15" x14ac:dyDescent="0.25">
      <c r="A11" s="2" t="s">
        <v>34</v>
      </c>
      <c r="B11" s="7"/>
      <c r="C11" s="48"/>
      <c r="D11" s="32"/>
      <c r="E11" s="7"/>
      <c r="F11" s="7"/>
      <c r="G11" s="7"/>
      <c r="H11" s="7"/>
      <c r="I11" s="7"/>
      <c r="J11" s="7"/>
      <c r="K11" s="7"/>
      <c r="L11" s="7"/>
      <c r="M11" s="22"/>
      <c r="N11" s="110"/>
      <c r="O11" s="110"/>
    </row>
    <row r="12" spans="1:15" s="6" customFormat="1" ht="36" customHeight="1" x14ac:dyDescent="0.25">
      <c r="A12" s="5" t="s">
        <v>1</v>
      </c>
      <c r="B12" s="106"/>
      <c r="C12" s="49">
        <v>2729514</v>
      </c>
      <c r="D12" s="33">
        <v>502970</v>
      </c>
      <c r="E12" s="8">
        <v>2098504</v>
      </c>
      <c r="F12" s="106"/>
      <c r="G12" s="106"/>
      <c r="H12" s="8">
        <v>418834</v>
      </c>
      <c r="I12" s="8">
        <v>2022452.76</v>
      </c>
      <c r="J12" s="106"/>
      <c r="K12" s="106"/>
      <c r="L12" s="8">
        <v>3539112.52</v>
      </c>
      <c r="M12" s="24">
        <f>SUM(B12:L12)</f>
        <v>11311387.279999999</v>
      </c>
      <c r="N12" s="109">
        <v>6</v>
      </c>
      <c r="O12" s="108">
        <f>+M12/N12</f>
        <v>1885231.2133333331</v>
      </c>
    </row>
    <row r="13" spans="1:15" x14ac:dyDescent="0.25">
      <c r="A13" s="3" t="s">
        <v>2</v>
      </c>
      <c r="B13" s="9"/>
      <c r="C13" s="50"/>
      <c r="D13" s="34"/>
      <c r="E13" s="9"/>
      <c r="F13" s="9">
        <v>350000</v>
      </c>
      <c r="G13" s="9">
        <v>350000</v>
      </c>
      <c r="H13" s="9"/>
      <c r="I13" s="9"/>
      <c r="J13" s="9"/>
      <c r="K13" s="9">
        <v>2700</v>
      </c>
      <c r="L13" s="9">
        <v>2750</v>
      </c>
    </row>
    <row r="14" spans="1:15" x14ac:dyDescent="0.25">
      <c r="A14" s="3" t="s">
        <v>3</v>
      </c>
      <c r="B14" s="10">
        <v>5378</v>
      </c>
      <c r="C14" s="51">
        <v>5382</v>
      </c>
      <c r="D14" s="35">
        <v>4982</v>
      </c>
      <c r="E14" s="10">
        <v>4732</v>
      </c>
      <c r="F14" s="10">
        <v>3950</v>
      </c>
      <c r="G14" s="10">
        <v>2950</v>
      </c>
      <c r="H14" s="10">
        <v>2800</v>
      </c>
      <c r="I14" s="10">
        <v>2900</v>
      </c>
      <c r="J14" s="10">
        <v>2700</v>
      </c>
      <c r="K14" s="10"/>
      <c r="L14" s="10"/>
    </row>
    <row r="15" spans="1:15" x14ac:dyDescent="0.25">
      <c r="A15" s="111" t="s">
        <v>4</v>
      </c>
      <c r="B15" s="112">
        <v>2284647</v>
      </c>
      <c r="C15" s="113">
        <v>849577</v>
      </c>
      <c r="D15" s="114">
        <v>6857271</v>
      </c>
      <c r="E15" s="112">
        <v>8000000</v>
      </c>
      <c r="F15" s="11"/>
      <c r="G15" s="11"/>
      <c r="H15" s="11"/>
      <c r="I15" s="11"/>
      <c r="J15" s="11"/>
      <c r="K15" s="11"/>
      <c r="L15" s="11"/>
    </row>
  </sheetData>
  <mergeCells count="1">
    <mergeCell ref="M10:N10"/>
  </mergeCells>
  <printOptions horizontalCentered="1"/>
  <pageMargins left="0.7" right="0.7" top="0.75" bottom="0.75" header="0.3" footer="0.3"/>
  <pageSetup scale="59" fitToHeight="0" orientation="landscape" cellComments="asDisplayed" r:id="rId1"/>
  <headerFooter>
    <oddFooter>Page &amp;P of &amp;N</oddFooter>
  </headerFooter>
  <colBreaks count="1" manualBreakCount="1">
    <brk id="7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zoomScale="96" zoomScaleNormal="96" zoomScaleSheetLayoutView="100" workbookViewId="0">
      <selection activeCell="E7" sqref="E7"/>
    </sheetView>
  </sheetViews>
  <sheetFormatPr defaultRowHeight="13.2" x14ac:dyDescent="0.25"/>
  <sheetData>
    <row r="1" spans="1:11" ht="15.6" x14ac:dyDescent="0.3">
      <c r="A1" s="101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0" t="s">
        <v>54</v>
      </c>
    </row>
    <row r="2" spans="1:11" ht="15.6" x14ac:dyDescent="0.3">
      <c r="A2" s="101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0" t="s">
        <v>63</v>
      </c>
    </row>
    <row r="3" spans="1:11" ht="15.6" x14ac:dyDescent="0.3">
      <c r="A3" s="101" t="s">
        <v>53</v>
      </c>
      <c r="B3" s="101"/>
      <c r="C3" s="101"/>
      <c r="D3" s="101"/>
      <c r="E3" s="101"/>
      <c r="F3" s="101"/>
      <c r="G3" s="101"/>
      <c r="H3" s="101"/>
      <c r="I3" s="101"/>
      <c r="J3" s="101"/>
      <c r="K3" s="100" t="s">
        <v>62</v>
      </c>
    </row>
    <row r="4" spans="1:11" ht="15.6" x14ac:dyDescent="0.3">
      <c r="A4" s="102" t="s">
        <v>55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1" ht="15.6" x14ac:dyDescent="0.3">
      <c r="A5" s="102" t="s">
        <v>56</v>
      </c>
    </row>
  </sheetData>
  <pageMargins left="0.7" right="0.7" top="0.75" bottom="0.75" header="0.3" footer="0.3"/>
  <pageSetup orientation="landscape" r:id="rId1"/>
  <headerFooter>
    <oddFooter>&amp;L&amp;f&amp;R&amp;d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opLeftCell="A7" zoomScale="80" zoomScaleNormal="80" workbookViewId="0">
      <selection activeCell="B7" sqref="B7"/>
    </sheetView>
  </sheetViews>
  <sheetFormatPr defaultRowHeight="13.2" x14ac:dyDescent="0.25"/>
  <cols>
    <col min="1" max="1" width="36.77734375" customWidth="1"/>
    <col min="2" max="2" width="10.6640625" style="69" customWidth="1"/>
    <col min="3" max="3" width="13.44140625" bestFit="1" customWidth="1"/>
    <col min="4" max="4" width="14.44140625" bestFit="1" customWidth="1"/>
    <col min="5" max="5" width="2.88671875" customWidth="1"/>
    <col min="6" max="6" width="14.44140625" customWidth="1"/>
    <col min="7" max="7" width="5.109375" style="69" customWidth="1"/>
    <col min="8" max="12" width="13.44140625" style="16" bestFit="1" customWidth="1"/>
    <col min="13" max="18" width="14.44140625" style="16" bestFit="1" customWidth="1"/>
    <col min="19" max="19" width="3.88671875" customWidth="1"/>
    <col min="24" max="24" width="18.33203125" customWidth="1"/>
    <col min="25" max="27" width="14.44140625" customWidth="1"/>
  </cols>
  <sheetData>
    <row r="1" spans="1:18" ht="15.6" x14ac:dyDescent="0.3">
      <c r="A1" s="101" t="s">
        <v>51</v>
      </c>
      <c r="R1" s="100" t="s">
        <v>54</v>
      </c>
    </row>
    <row r="2" spans="1:18" ht="15.6" x14ac:dyDescent="0.3">
      <c r="A2" s="101" t="s">
        <v>52</v>
      </c>
      <c r="R2" s="100" t="s">
        <v>63</v>
      </c>
    </row>
    <row r="3" spans="1:18" ht="15.6" x14ac:dyDescent="0.3">
      <c r="A3" s="101" t="s">
        <v>53</v>
      </c>
      <c r="R3" s="100" t="s">
        <v>61</v>
      </c>
    </row>
    <row r="4" spans="1:18" ht="15.6" x14ac:dyDescent="0.3">
      <c r="A4" s="102" t="s">
        <v>55</v>
      </c>
    </row>
    <row r="5" spans="1:18" ht="15.6" x14ac:dyDescent="0.3">
      <c r="A5" s="102" t="s">
        <v>56</v>
      </c>
    </row>
    <row r="6" spans="1:18" ht="15.6" x14ac:dyDescent="0.3">
      <c r="A6" s="102"/>
    </row>
    <row r="7" spans="1:18" s="104" customFormat="1" ht="15.6" x14ac:dyDescent="0.3">
      <c r="A7" s="102"/>
      <c r="B7" s="103"/>
      <c r="G7" s="103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</row>
    <row r="9" spans="1:18" ht="12.75" customHeight="1" x14ac:dyDescent="0.25">
      <c r="A9" s="1" t="s">
        <v>0</v>
      </c>
      <c r="C9" s="118" t="s">
        <v>48</v>
      </c>
      <c r="D9" s="119"/>
      <c r="F9" s="83" t="s">
        <v>49</v>
      </c>
      <c r="H9" s="30">
        <v>39082</v>
      </c>
      <c r="I9" s="47">
        <v>39447</v>
      </c>
      <c r="J9" s="31">
        <v>39813</v>
      </c>
      <c r="K9" s="30">
        <v>40178</v>
      </c>
      <c r="L9" s="30">
        <v>40543</v>
      </c>
      <c r="M9" s="30">
        <v>40908</v>
      </c>
      <c r="N9" s="30">
        <v>41274</v>
      </c>
      <c r="O9" s="30">
        <v>41639</v>
      </c>
      <c r="P9" s="30">
        <v>42004</v>
      </c>
      <c r="Q9" s="30">
        <v>42369</v>
      </c>
      <c r="R9" s="30">
        <v>42735</v>
      </c>
    </row>
    <row r="10" spans="1:18" s="23" customFormat="1" ht="15.75" customHeight="1" x14ac:dyDescent="0.25">
      <c r="A10" s="89" t="s">
        <v>34</v>
      </c>
      <c r="B10" s="68"/>
      <c r="C10" s="92"/>
      <c r="D10" s="92"/>
      <c r="F10" s="23" t="s">
        <v>50</v>
      </c>
      <c r="G10" s="68"/>
      <c r="H10" s="90">
        <v>2006</v>
      </c>
      <c r="I10" s="91">
        <f>H10+1</f>
        <v>2007</v>
      </c>
      <c r="J10" s="91">
        <f t="shared" ref="J10:R10" si="0">I10+1</f>
        <v>2008</v>
      </c>
      <c r="K10" s="91">
        <f t="shared" si="0"/>
        <v>2009</v>
      </c>
      <c r="L10" s="91">
        <f t="shared" si="0"/>
        <v>2010</v>
      </c>
      <c r="M10" s="91">
        <f t="shared" si="0"/>
        <v>2011</v>
      </c>
      <c r="N10" s="91">
        <f t="shared" si="0"/>
        <v>2012</v>
      </c>
      <c r="O10" s="91">
        <f t="shared" si="0"/>
        <v>2013</v>
      </c>
      <c r="P10" s="91">
        <f t="shared" si="0"/>
        <v>2014</v>
      </c>
      <c r="Q10" s="91">
        <f t="shared" si="0"/>
        <v>2015</v>
      </c>
      <c r="R10" s="91">
        <f t="shared" si="0"/>
        <v>2016</v>
      </c>
    </row>
    <row r="11" spans="1:18" s="96" customFormat="1" ht="36" customHeight="1" x14ac:dyDescent="0.25">
      <c r="A11" s="93" t="s">
        <v>1</v>
      </c>
      <c r="B11" s="94" t="s">
        <v>64</v>
      </c>
      <c r="C11" s="95">
        <f>MIN(H11:R11)</f>
        <v>-82912</v>
      </c>
      <c r="D11" s="95">
        <f>MAX(H11:R11)</f>
        <v>31796378.109999999</v>
      </c>
      <c r="F11" s="97">
        <f>SUM(H11:R11)/11/1000000</f>
        <v>10.278927212727272</v>
      </c>
      <c r="G11" s="94"/>
      <c r="H11" s="98">
        <v>-82912</v>
      </c>
      <c r="I11" s="98">
        <v>2729514</v>
      </c>
      <c r="J11" s="98">
        <v>502970</v>
      </c>
      <c r="K11" s="99">
        <v>2098504</v>
      </c>
      <c r="L11" s="98">
        <v>15433311</v>
      </c>
      <c r="M11" s="98">
        <v>29029983</v>
      </c>
      <c r="N11" s="98">
        <v>418834</v>
      </c>
      <c r="O11" s="98">
        <v>2022452.76</v>
      </c>
      <c r="P11" s="98">
        <v>25580051.949999999</v>
      </c>
      <c r="Q11" s="98">
        <v>31796378.109999999</v>
      </c>
      <c r="R11" s="98">
        <v>3539112.52</v>
      </c>
    </row>
    <row r="12" spans="1:18" s="6" customFormat="1" ht="36" customHeight="1" x14ac:dyDescent="0.25">
      <c r="A12" s="66" t="s">
        <v>1</v>
      </c>
      <c r="B12" s="70" t="s">
        <v>65</v>
      </c>
      <c r="C12" s="24">
        <f>MIN(H12:R12)</f>
        <v>-3021873</v>
      </c>
      <c r="D12" s="24">
        <f>MAX(H12:R12)</f>
        <v>5264119</v>
      </c>
      <c r="F12" s="84">
        <f>SUM(H12:R12)/11/1000000</f>
        <v>2.0262449090909094</v>
      </c>
      <c r="G12" s="70"/>
      <c r="H12" s="8">
        <v>-3021873</v>
      </c>
      <c r="I12" s="8">
        <v>5264119</v>
      </c>
      <c r="J12" s="75">
        <v>1674372</v>
      </c>
      <c r="K12" s="74">
        <v>2462480</v>
      </c>
      <c r="L12" s="8">
        <v>1722379</v>
      </c>
      <c r="M12" s="8">
        <v>945496</v>
      </c>
      <c r="N12" s="8">
        <v>2624516</v>
      </c>
      <c r="O12" s="8">
        <v>3949469</v>
      </c>
      <c r="P12" s="8">
        <v>1535172</v>
      </c>
      <c r="Q12" s="8">
        <v>2074149</v>
      </c>
      <c r="R12" s="8">
        <v>3058415</v>
      </c>
    </row>
    <row r="13" spans="1:18" s="6" customFormat="1" ht="36" customHeight="1" x14ac:dyDescent="0.25">
      <c r="A13" s="66" t="s">
        <v>1</v>
      </c>
      <c r="B13" s="70" t="s">
        <v>66</v>
      </c>
      <c r="C13" s="24">
        <f>MIN(H13:R13)</f>
        <v>4266107</v>
      </c>
      <c r="D13" s="24">
        <f>MAX(H13:R13)</f>
        <v>39443112</v>
      </c>
      <c r="F13" s="84">
        <f>SUM(H13:R13)/11/1000000</f>
        <v>19.934517818181817</v>
      </c>
      <c r="G13" s="70"/>
      <c r="H13" s="8">
        <v>8272125</v>
      </c>
      <c r="I13" s="8">
        <v>7715745</v>
      </c>
      <c r="J13" s="8">
        <v>4266107</v>
      </c>
      <c r="K13" s="33">
        <v>11028751</v>
      </c>
      <c r="L13" s="8">
        <v>13672281</v>
      </c>
      <c r="M13" s="8">
        <v>16329731</v>
      </c>
      <c r="N13" s="8">
        <v>23956451</v>
      </c>
      <c r="O13" s="8">
        <v>38297043</v>
      </c>
      <c r="P13" s="8">
        <v>31703689</v>
      </c>
      <c r="Q13" s="8">
        <v>39443112</v>
      </c>
      <c r="R13" s="8">
        <v>24594661</v>
      </c>
    </row>
    <row r="14" spans="1:18" s="6" customFormat="1" ht="36" customHeight="1" x14ac:dyDescent="0.25">
      <c r="A14" s="66" t="s">
        <v>1</v>
      </c>
      <c r="B14" s="70" t="s">
        <v>67</v>
      </c>
      <c r="C14" s="24">
        <f>MIN(H14:R14)</f>
        <v>680216</v>
      </c>
      <c r="D14" s="24">
        <f>MAX(H14:R14)</f>
        <v>7236325</v>
      </c>
      <c r="F14" s="84">
        <f>SUM(H14:R14)/11/1000000</f>
        <v>2.6899823636363638</v>
      </c>
      <c r="G14" s="70"/>
      <c r="H14" s="8">
        <v>2223807</v>
      </c>
      <c r="I14" s="8">
        <v>1248271</v>
      </c>
      <c r="J14" s="8">
        <v>4794885</v>
      </c>
      <c r="K14" s="33">
        <v>7236325</v>
      </c>
      <c r="L14" s="8">
        <v>1634981</v>
      </c>
      <c r="M14" s="8">
        <v>2636062</v>
      </c>
      <c r="N14" s="8">
        <v>2052716</v>
      </c>
      <c r="O14" s="8">
        <v>1105049</v>
      </c>
      <c r="P14" s="8">
        <v>4920695</v>
      </c>
      <c r="Q14" s="8">
        <v>680216</v>
      </c>
      <c r="R14" s="8">
        <v>1056799</v>
      </c>
    </row>
    <row r="15" spans="1:18" s="6" customFormat="1" ht="9" customHeight="1" x14ac:dyDescent="0.25">
      <c r="A15" s="66"/>
      <c r="B15" s="70"/>
      <c r="C15" s="24"/>
      <c r="D15" s="24"/>
      <c r="G15" s="70"/>
      <c r="H15" s="8"/>
      <c r="I15" s="8"/>
      <c r="J15" s="82"/>
      <c r="K15" s="33"/>
      <c r="L15" s="8"/>
      <c r="M15" s="8"/>
      <c r="N15" s="8"/>
      <c r="O15" s="8"/>
      <c r="P15" s="8"/>
      <c r="Q15" s="8"/>
      <c r="R15" s="8"/>
    </row>
    <row r="16" spans="1:18" s="6" customFormat="1" ht="36" customHeight="1" x14ac:dyDescent="0.25">
      <c r="A16" s="66" t="s">
        <v>41</v>
      </c>
      <c r="B16" s="94" t="s">
        <v>64</v>
      </c>
      <c r="C16" s="24">
        <f>MIN(H16:R16)</f>
        <v>511155624</v>
      </c>
      <c r="D16" s="24">
        <f>MAX(H16:R16)</f>
        <v>705153221.06000006</v>
      </c>
      <c r="F16" s="85">
        <f>SUM(H16:R16)/11/1000000</f>
        <v>583.76344746090911</v>
      </c>
      <c r="G16" s="70"/>
      <c r="H16" s="71">
        <v>511155624</v>
      </c>
      <c r="I16" s="71">
        <v>517767606</v>
      </c>
      <c r="J16" s="76">
        <v>632721401</v>
      </c>
      <c r="K16" s="72">
        <v>544660813</v>
      </c>
      <c r="L16" s="71">
        <v>536629469</v>
      </c>
      <c r="M16" s="71">
        <v>569307111</v>
      </c>
      <c r="N16" s="71">
        <v>547549296</v>
      </c>
      <c r="O16" s="71">
        <v>550746871.38000011</v>
      </c>
      <c r="P16" s="71">
        <v>614403891.99000001</v>
      </c>
      <c r="Q16" s="71">
        <v>691302617.63999987</v>
      </c>
      <c r="R16" s="71">
        <v>705153221.06000006</v>
      </c>
    </row>
    <row r="17" spans="1:18" s="6" customFormat="1" ht="36" customHeight="1" x14ac:dyDescent="0.25">
      <c r="A17" s="66" t="s">
        <v>41</v>
      </c>
      <c r="B17" s="70" t="s">
        <v>65</v>
      </c>
      <c r="C17" s="24">
        <f>MIN(H17:R17)</f>
        <v>2921814586</v>
      </c>
      <c r="D17" s="24">
        <f>MAX(H17:R17)</f>
        <v>4949338269</v>
      </c>
      <c r="F17" s="85">
        <f>SUM(H17:R17)/11/1000000</f>
        <v>3777.097671</v>
      </c>
      <c r="G17" s="70"/>
      <c r="H17" s="71">
        <v>2976653153</v>
      </c>
      <c r="I17" s="71">
        <v>2921814586</v>
      </c>
      <c r="J17" s="71">
        <v>3378629905</v>
      </c>
      <c r="K17" s="72">
        <v>3278534240</v>
      </c>
      <c r="L17" s="71">
        <v>3510549407</v>
      </c>
      <c r="M17" s="71">
        <v>3762877808</v>
      </c>
      <c r="N17" s="71">
        <v>3942643717</v>
      </c>
      <c r="O17" s="71">
        <v>3899240723</v>
      </c>
      <c r="P17" s="71">
        <v>4306010788</v>
      </c>
      <c r="Q17" s="71">
        <v>4621781785</v>
      </c>
      <c r="R17" s="71">
        <v>4949338269</v>
      </c>
    </row>
    <row r="18" spans="1:18" s="6" customFormat="1" ht="36" customHeight="1" x14ac:dyDescent="0.25">
      <c r="A18" s="66" t="s">
        <v>41</v>
      </c>
      <c r="B18" s="70" t="s">
        <v>66</v>
      </c>
      <c r="C18" s="24">
        <f>MIN(H18:R18)</f>
        <v>7088364748</v>
      </c>
      <c r="D18" s="24">
        <f>MAX(H18:R18)</f>
        <v>11593971660</v>
      </c>
      <c r="F18" s="85">
        <f>SUM(H18:R18)/11/1000000</f>
        <v>9762.838788545454</v>
      </c>
      <c r="G18" s="70"/>
      <c r="H18" s="71">
        <v>7088364748</v>
      </c>
      <c r="I18" s="71">
        <v>7483086203</v>
      </c>
      <c r="J18" s="77">
        <v>8574019553</v>
      </c>
      <c r="K18" s="72">
        <v>8828260472</v>
      </c>
      <c r="L18" s="71">
        <v>9567777997</v>
      </c>
      <c r="M18" s="71">
        <v>10267231937</v>
      </c>
      <c r="N18" s="71">
        <v>10837953466</v>
      </c>
      <c r="O18" s="71">
        <v>10939315203</v>
      </c>
      <c r="P18" s="71">
        <v>11014386423</v>
      </c>
      <c r="Q18" s="71">
        <v>11196859012</v>
      </c>
      <c r="R18" s="71">
        <v>11593971660</v>
      </c>
    </row>
    <row r="19" spans="1:18" s="6" customFormat="1" ht="36" customHeight="1" x14ac:dyDescent="0.25">
      <c r="A19" s="66" t="s">
        <v>41</v>
      </c>
      <c r="B19" s="70" t="s">
        <v>67</v>
      </c>
      <c r="C19" s="24">
        <f>MIN(H19:R19)</f>
        <v>1745828029</v>
      </c>
      <c r="D19" s="24">
        <f>MAX(H19:R19)</f>
        <v>2685509323</v>
      </c>
      <c r="F19" s="85">
        <f>SUM(H19:R19)/11/1000000</f>
        <v>2303.4618772727276</v>
      </c>
      <c r="G19" s="70"/>
      <c r="H19" s="71">
        <v>1748800657</v>
      </c>
      <c r="I19" s="71">
        <v>1745828029</v>
      </c>
      <c r="J19" s="78">
        <v>2120519972</v>
      </c>
      <c r="K19" s="72">
        <v>2056721179</v>
      </c>
      <c r="L19" s="71">
        <v>2263650231</v>
      </c>
      <c r="M19" s="71">
        <v>2365336408</v>
      </c>
      <c r="N19" s="71">
        <v>2452902242</v>
      </c>
      <c r="O19" s="71">
        <v>2550774330</v>
      </c>
      <c r="P19" s="71">
        <v>2684425720</v>
      </c>
      <c r="Q19" s="71">
        <v>2663612559</v>
      </c>
      <c r="R19" s="71">
        <v>2685509323</v>
      </c>
    </row>
    <row r="20" spans="1:18" s="6" customFormat="1" ht="9" customHeight="1" x14ac:dyDescent="0.25">
      <c r="A20" s="66"/>
      <c r="B20" s="70"/>
      <c r="C20" s="24"/>
      <c r="D20" s="24"/>
      <c r="G20" s="70"/>
      <c r="H20" s="71"/>
      <c r="I20" s="71"/>
      <c r="J20" s="78"/>
      <c r="K20" s="72"/>
      <c r="L20" s="71"/>
      <c r="M20" s="71"/>
      <c r="N20" s="71"/>
      <c r="O20" s="71"/>
      <c r="P20" s="71"/>
      <c r="Q20" s="71"/>
      <c r="R20" s="71"/>
    </row>
    <row r="21" spans="1:18" s="6" customFormat="1" ht="36" customHeight="1" x14ac:dyDescent="0.25">
      <c r="A21" s="18" t="s">
        <v>42</v>
      </c>
      <c r="B21" s="94" t="s">
        <v>64</v>
      </c>
      <c r="C21" s="81">
        <f>MIN(H21:R21)</f>
        <v>-1.622050039304664E-4</v>
      </c>
      <c r="D21" s="27">
        <f>MAX(H21:R21)</f>
        <v>5.0991780076325099E-2</v>
      </c>
      <c r="F21" s="86">
        <f>SUM(H21:R21)/11</f>
        <v>1.6963058755549255E-2</v>
      </c>
      <c r="G21" s="70"/>
      <c r="H21" s="79">
        <f>H11/H16</f>
        <v>-1.622050039304664E-4</v>
      </c>
      <c r="I21" s="20">
        <f t="shared" ref="I21:R21" si="1">I11/I16</f>
        <v>5.2716971250611607E-3</v>
      </c>
      <c r="J21" s="20">
        <f t="shared" si="1"/>
        <v>7.9493122755934726E-4</v>
      </c>
      <c r="K21" s="20">
        <f t="shared" si="1"/>
        <v>3.8528639290963639E-3</v>
      </c>
      <c r="L21" s="20">
        <f t="shared" si="1"/>
        <v>2.875971576581457E-2</v>
      </c>
      <c r="M21" s="20">
        <f t="shared" si="1"/>
        <v>5.0991780076325099E-2</v>
      </c>
      <c r="N21" s="20">
        <f t="shared" si="1"/>
        <v>7.6492473474023062E-4</v>
      </c>
      <c r="O21" s="20">
        <f t="shared" si="1"/>
        <v>3.6722001796076721E-3</v>
      </c>
      <c r="P21" s="20">
        <f t="shared" si="1"/>
        <v>4.1633935402245692E-2</v>
      </c>
      <c r="Q21" s="20">
        <f t="shared" si="1"/>
        <v>4.599487590333147E-2</v>
      </c>
      <c r="R21" s="20">
        <f t="shared" si="1"/>
        <v>5.0189269711906539E-3</v>
      </c>
    </row>
    <row r="22" spans="1:18" s="6" customFormat="1" ht="36" customHeight="1" x14ac:dyDescent="0.25">
      <c r="A22" s="18" t="s">
        <v>42</v>
      </c>
      <c r="B22" s="70" t="s">
        <v>65</v>
      </c>
      <c r="C22" s="80">
        <f>MIN(H22:R22)</f>
        <v>-1.0151915069293261E-3</v>
      </c>
      <c r="D22" s="80">
        <f>MAX(H22:R22)</f>
        <v>1.8016608669226488E-3</v>
      </c>
      <c r="F22" s="86">
        <f>SUM(H22:R22)/11</f>
        <v>5.3425749162961712E-4</v>
      </c>
      <c r="G22" s="70"/>
      <c r="H22" s="20">
        <f>H12/H17</f>
        <v>-1.0151915069293261E-3</v>
      </c>
      <c r="I22" s="20">
        <f t="shared" ref="I22:R22" si="2">I12/I17</f>
        <v>1.8016608669226488E-3</v>
      </c>
      <c r="J22" s="79">
        <f t="shared" si="2"/>
        <v>4.955772153446324E-4</v>
      </c>
      <c r="K22" s="20">
        <f t="shared" si="2"/>
        <v>7.5109174397397786E-4</v>
      </c>
      <c r="L22" s="79">
        <f t="shared" si="2"/>
        <v>4.9062947143418457E-4</v>
      </c>
      <c r="M22" s="79">
        <f t="shared" si="2"/>
        <v>2.512693869542734E-4</v>
      </c>
      <c r="N22" s="20">
        <f t="shared" si="2"/>
        <v>6.6567414871486854E-4</v>
      </c>
      <c r="O22" s="20">
        <f t="shared" si="2"/>
        <v>1.0128815532479758E-3</v>
      </c>
      <c r="P22" s="79">
        <f t="shared" si="2"/>
        <v>3.5651838222937587E-4</v>
      </c>
      <c r="Q22" s="79">
        <f t="shared" si="2"/>
        <v>4.4877692121502875E-4</v>
      </c>
      <c r="R22" s="20">
        <f t="shared" si="2"/>
        <v>6.1794422481814808E-4</v>
      </c>
    </row>
    <row r="23" spans="1:18" s="6" customFormat="1" ht="36" customHeight="1" x14ac:dyDescent="0.25">
      <c r="A23" s="18" t="s">
        <v>42</v>
      </c>
      <c r="B23" s="70" t="s">
        <v>66</v>
      </c>
      <c r="C23" s="81">
        <f>MIN(H23:R23)</f>
        <v>4.9756207967910609E-4</v>
      </c>
      <c r="D23" s="80">
        <f>MAX(H23:R23)</f>
        <v>3.5226943518470374E-3</v>
      </c>
      <c r="F23" s="86">
        <f>SUM(H23:R23)/11</f>
        <v>1.9270974723392925E-3</v>
      </c>
      <c r="G23" s="70"/>
      <c r="H23" s="20">
        <f>H13/H18</f>
        <v>1.1670004710654881E-3</v>
      </c>
      <c r="I23" s="20">
        <f t="shared" ref="I23:R23" si="3">I13/I18</f>
        <v>1.0310912891671254E-3</v>
      </c>
      <c r="J23" s="79">
        <f t="shared" si="3"/>
        <v>4.9756207967910609E-4</v>
      </c>
      <c r="K23" s="20">
        <f t="shared" si="3"/>
        <v>1.249255279109531E-3</v>
      </c>
      <c r="L23" s="20">
        <f t="shared" si="3"/>
        <v>1.4289922910300571E-3</v>
      </c>
      <c r="M23" s="20">
        <f t="shared" si="3"/>
        <v>1.5904706448826374E-3</v>
      </c>
      <c r="N23" s="20">
        <f t="shared" si="3"/>
        <v>2.2104220206475649E-3</v>
      </c>
      <c r="O23" s="20">
        <f t="shared" si="3"/>
        <v>3.5008629232566048E-3</v>
      </c>
      <c r="P23" s="20">
        <f t="shared" si="3"/>
        <v>2.8783890252658153E-3</v>
      </c>
      <c r="Q23" s="20">
        <f t="shared" si="3"/>
        <v>3.5226943518470374E-3</v>
      </c>
      <c r="R23" s="20">
        <f t="shared" si="3"/>
        <v>2.1213318197812465E-3</v>
      </c>
    </row>
    <row r="24" spans="1:18" s="6" customFormat="1" ht="36" customHeight="1" x14ac:dyDescent="0.25">
      <c r="A24" s="18" t="s">
        <v>42</v>
      </c>
      <c r="B24" s="70" t="s">
        <v>67</v>
      </c>
      <c r="C24" s="81">
        <f>MIN(H24:R24)</f>
        <v>2.5537347678499211E-4</v>
      </c>
      <c r="D24" s="80">
        <f>MAX(H24:R24)</f>
        <v>3.5183791920295093E-3</v>
      </c>
      <c r="F24" s="86">
        <f>SUM(H24:R24)/11</f>
        <v>1.2140848871000291E-3</v>
      </c>
      <c r="G24" s="70"/>
      <c r="H24" s="20">
        <f>H14/H19</f>
        <v>1.2716183466072429E-3</v>
      </c>
      <c r="I24" s="20">
        <f t="shared" ref="I24:R24" si="4">I14/I19</f>
        <v>7.1500226784364457E-4</v>
      </c>
      <c r="J24" s="20">
        <f t="shared" si="4"/>
        <v>2.2611836074704038E-3</v>
      </c>
      <c r="K24" s="20">
        <f t="shared" si="4"/>
        <v>3.5183791920295093E-3</v>
      </c>
      <c r="L24" s="20">
        <f t="shared" si="4"/>
        <v>7.2227633828293497E-4</v>
      </c>
      <c r="M24" s="20">
        <f t="shared" si="4"/>
        <v>1.1144554284474532E-3</v>
      </c>
      <c r="N24" s="20">
        <f t="shared" si="4"/>
        <v>8.3685194006194723E-4</v>
      </c>
      <c r="O24" s="20">
        <f t="shared" si="4"/>
        <v>4.3322099764113588E-4</v>
      </c>
      <c r="P24" s="20">
        <f t="shared" si="4"/>
        <v>1.8330531418094145E-3</v>
      </c>
      <c r="Q24" s="79">
        <f t="shared" si="4"/>
        <v>2.5537347678499211E-4</v>
      </c>
      <c r="R24" s="79">
        <f t="shared" si="4"/>
        <v>3.9351902112164068E-4</v>
      </c>
    </row>
    <row r="25" spans="1:18" s="6" customFormat="1" ht="45.75" customHeight="1" x14ac:dyDescent="0.25">
      <c r="A25" s="18"/>
      <c r="B25" s="70"/>
      <c r="C25" s="81"/>
      <c r="D25" s="80"/>
      <c r="G25" s="70"/>
      <c r="H25" s="20"/>
      <c r="I25" s="73"/>
      <c r="J25" s="73"/>
      <c r="K25" s="67"/>
      <c r="L25" s="20"/>
      <c r="M25" s="20"/>
      <c r="N25" s="20"/>
      <c r="O25" s="20"/>
      <c r="P25" s="20"/>
      <c r="Q25" s="79"/>
      <c r="R25" s="79"/>
    </row>
    <row r="26" spans="1:18" s="6" customFormat="1" ht="36" customHeight="1" x14ac:dyDescent="0.25">
      <c r="A26" s="18" t="s">
        <v>47</v>
      </c>
      <c r="B26" s="94" t="s">
        <v>64</v>
      </c>
      <c r="C26" s="80">
        <f t="shared" ref="C26:C33" si="5">MIN(H26:R26)</f>
        <v>-7.8939724637919044E-4</v>
      </c>
      <c r="D26" s="27">
        <f t="shared" ref="D26:D33" si="6">MAX(H26:R26)</f>
        <v>0.37322512622317561</v>
      </c>
      <c r="F26" s="86">
        <f>SUM(H26:R26)/11</f>
        <v>0.11501182981581216</v>
      </c>
      <c r="G26" s="70"/>
      <c r="H26" s="20">
        <f t="shared" ref="H26:R26" si="7">H11/H30</f>
        <v>-7.8939724637919044E-4</v>
      </c>
      <c r="I26" s="73">
        <f t="shared" si="7"/>
        <v>2.2757261876303315E-2</v>
      </c>
      <c r="J26" s="73">
        <f t="shared" si="7"/>
        <v>4.9503855660114875E-3</v>
      </c>
      <c r="K26" s="67">
        <f t="shared" si="7"/>
        <v>2.2667823996310416E-2</v>
      </c>
      <c r="L26" s="20">
        <f t="shared" si="7"/>
        <v>0.17318671063356197</v>
      </c>
      <c r="M26" s="20">
        <f t="shared" si="7"/>
        <v>0.29085969127675404</v>
      </c>
      <c r="N26" s="20">
        <f t="shared" si="7"/>
        <v>8.7959371109628485E-3</v>
      </c>
      <c r="O26" s="20">
        <f t="shared" si="7"/>
        <v>3.0673070839418136E-2</v>
      </c>
      <c r="P26" s="20">
        <f t="shared" si="7"/>
        <v>0.28152934330885448</v>
      </c>
      <c r="Q26" s="20">
        <f t="shared" si="7"/>
        <v>0.37322512622317561</v>
      </c>
      <c r="R26" s="20">
        <f t="shared" si="7"/>
        <v>5.7274174388960597E-2</v>
      </c>
    </row>
    <row r="27" spans="1:18" s="6" customFormat="1" ht="36" customHeight="1" x14ac:dyDescent="0.25">
      <c r="A27" s="18" t="s">
        <v>47</v>
      </c>
      <c r="B27" s="70" t="s">
        <v>65</v>
      </c>
      <c r="C27" s="27">
        <f t="shared" si="5"/>
        <v>-1.9598523903220314E-2</v>
      </c>
      <c r="D27" s="27">
        <f t="shared" si="6"/>
        <v>3.1504962086933437E-2</v>
      </c>
      <c r="F27" s="86">
        <f>SUM(H27:R27)/11</f>
        <v>7.9840029479130298E-3</v>
      </c>
      <c r="G27" s="70"/>
      <c r="H27" s="20">
        <f t="shared" ref="H27:R27" si="8">H12/H31</f>
        <v>-1.9598523903220314E-2</v>
      </c>
      <c r="I27" s="20">
        <f t="shared" si="8"/>
        <v>3.1504962086933437E-2</v>
      </c>
      <c r="J27" s="20">
        <f t="shared" si="8"/>
        <v>5.8097618504303781E-3</v>
      </c>
      <c r="K27" s="20">
        <f t="shared" si="8"/>
        <v>9.7826991609852067E-3</v>
      </c>
      <c r="L27" s="20">
        <f t="shared" si="8"/>
        <v>5.8684547745650791E-3</v>
      </c>
      <c r="M27" s="20">
        <f t="shared" si="8"/>
        <v>3.4935994788259134E-3</v>
      </c>
      <c r="N27" s="20">
        <f t="shared" si="8"/>
        <v>1.0847824145579202E-2</v>
      </c>
      <c r="O27" s="20">
        <f t="shared" si="8"/>
        <v>1.3797914586489674E-2</v>
      </c>
      <c r="P27" s="20">
        <f t="shared" si="8"/>
        <v>5.7151473630271381E-3</v>
      </c>
      <c r="Q27" s="20">
        <f t="shared" si="8"/>
        <v>8.5366281593616533E-3</v>
      </c>
      <c r="R27" s="20">
        <f t="shared" si="8"/>
        <v>1.2065564724065963E-2</v>
      </c>
    </row>
    <row r="28" spans="1:18" s="6" customFormat="1" ht="36" customHeight="1" x14ac:dyDescent="0.25">
      <c r="A28" s="18" t="s">
        <v>47</v>
      </c>
      <c r="B28" s="70" t="s">
        <v>66</v>
      </c>
      <c r="C28" s="27">
        <f t="shared" si="5"/>
        <v>4.8271193426701929E-3</v>
      </c>
      <c r="D28" s="27">
        <f t="shared" si="6"/>
        <v>5.1712780087224006E-2</v>
      </c>
      <c r="F28" s="86">
        <f>SUM(H28:R28)/11</f>
        <v>2.5159352948180513E-2</v>
      </c>
      <c r="G28" s="70"/>
      <c r="H28" s="20">
        <f t="shared" ref="H28:R28" si="9">H13/H32</f>
        <v>1.0799168255198745E-2</v>
      </c>
      <c r="I28" s="20">
        <f t="shared" si="9"/>
        <v>9.5785145001802199E-3</v>
      </c>
      <c r="J28" s="20">
        <f t="shared" si="9"/>
        <v>4.8271193426701929E-3</v>
      </c>
      <c r="K28" s="20">
        <f t="shared" si="9"/>
        <v>1.2876546526074846E-2</v>
      </c>
      <c r="L28" s="20">
        <f t="shared" si="9"/>
        <v>1.7865492330697907E-2</v>
      </c>
      <c r="M28" s="20">
        <f t="shared" si="9"/>
        <v>2.1476295253842714E-2</v>
      </c>
      <c r="N28" s="20">
        <f t="shared" si="9"/>
        <v>2.9113228660964455E-2</v>
      </c>
      <c r="O28" s="20">
        <f t="shared" si="9"/>
        <v>4.5101441031642632E-2</v>
      </c>
      <c r="P28" s="20">
        <f t="shared" si="9"/>
        <v>4.5080619823765128E-2</v>
      </c>
      <c r="Q28" s="20">
        <f t="shared" si="9"/>
        <v>5.1712780087224006E-2</v>
      </c>
      <c r="R28" s="20">
        <f t="shared" si="9"/>
        <v>2.8321676617724799E-2</v>
      </c>
    </row>
    <row r="29" spans="1:18" s="6" customFormat="1" ht="36" customHeight="1" x14ac:dyDescent="0.25">
      <c r="A29" s="18" t="s">
        <v>47</v>
      </c>
      <c r="B29" s="70" t="s">
        <v>67</v>
      </c>
      <c r="C29" s="27">
        <f t="shared" si="5"/>
        <v>2.9221674017743857E-3</v>
      </c>
      <c r="D29" s="27">
        <f t="shared" si="6"/>
        <v>2.803511987233916E-2</v>
      </c>
      <c r="F29" s="86">
        <f>SUM(H29:R29)/11</f>
        <v>1.0461107240429916E-2</v>
      </c>
      <c r="G29" s="70"/>
      <c r="H29" s="20">
        <f t="shared" ref="H29:R29" si="10">H14/H33</f>
        <v>7.7640548650562248E-3</v>
      </c>
      <c r="I29" s="20">
        <f t="shared" si="10"/>
        <v>4.6053284086989181E-3</v>
      </c>
      <c r="J29" s="20">
        <f t="shared" si="10"/>
        <v>1.5581399367745916E-2</v>
      </c>
      <c r="K29" s="20">
        <f t="shared" si="10"/>
        <v>2.803511987233916E-2</v>
      </c>
      <c r="L29" s="20">
        <f t="shared" si="10"/>
        <v>6.8067267511537398E-3</v>
      </c>
      <c r="M29" s="20">
        <f t="shared" si="10"/>
        <v>1.088739769742076E-2</v>
      </c>
      <c r="N29" s="20">
        <f t="shared" si="10"/>
        <v>9.2458810634841477E-3</v>
      </c>
      <c r="O29" s="20">
        <f t="shared" si="10"/>
        <v>4.9465270342058578E-3</v>
      </c>
      <c r="P29" s="20">
        <f t="shared" si="10"/>
        <v>1.958157201841253E-2</v>
      </c>
      <c r="Q29" s="20">
        <f t="shared" si="10"/>
        <v>2.9221674017743857E-3</v>
      </c>
      <c r="R29" s="20">
        <f t="shared" si="10"/>
        <v>4.6960051644374555E-3</v>
      </c>
    </row>
    <row r="30" spans="1:18" s="6" customFormat="1" ht="36" customHeight="1" x14ac:dyDescent="0.25">
      <c r="A30" s="5" t="s">
        <v>40</v>
      </c>
      <c r="B30" s="94" t="s">
        <v>64</v>
      </c>
      <c r="C30" s="24">
        <f t="shared" si="5"/>
        <v>47616757</v>
      </c>
      <c r="D30" s="24">
        <f t="shared" si="6"/>
        <v>119940352</v>
      </c>
      <c r="G30" s="70"/>
      <c r="H30" s="28">
        <v>105032036</v>
      </c>
      <c r="I30" s="28">
        <v>119940352</v>
      </c>
      <c r="J30" s="87">
        <v>101602187</v>
      </c>
      <c r="K30" s="28">
        <v>92576332</v>
      </c>
      <c r="L30" s="28">
        <v>89113714</v>
      </c>
      <c r="M30" s="28">
        <v>99807515</v>
      </c>
      <c r="N30" s="28">
        <v>47616757</v>
      </c>
      <c r="O30" s="28">
        <v>65935777.040000007</v>
      </c>
      <c r="P30" s="28">
        <v>90861050.75</v>
      </c>
      <c r="Q30" s="28">
        <v>85193562.480000004</v>
      </c>
      <c r="R30" s="28">
        <v>61792466.810000002</v>
      </c>
    </row>
    <row r="31" spans="1:18" s="6" customFormat="1" ht="36" customHeight="1" x14ac:dyDescent="0.25">
      <c r="A31" s="5" t="s">
        <v>40</v>
      </c>
      <c r="B31" s="70" t="s">
        <v>65</v>
      </c>
      <c r="C31" s="24">
        <f t="shared" si="5"/>
        <v>154188806</v>
      </c>
      <c r="D31" s="24">
        <f t="shared" si="6"/>
        <v>293497874</v>
      </c>
      <c r="G31" s="70"/>
      <c r="H31" s="28">
        <v>154188806</v>
      </c>
      <c r="I31" s="88">
        <v>167088568</v>
      </c>
      <c r="J31" s="87">
        <v>288199765</v>
      </c>
      <c r="K31" s="28">
        <v>251717850</v>
      </c>
      <c r="L31" s="28">
        <v>293497874</v>
      </c>
      <c r="M31" s="28">
        <v>270636633</v>
      </c>
      <c r="N31" s="28">
        <v>241939394</v>
      </c>
      <c r="O31" s="28">
        <v>286236661</v>
      </c>
      <c r="P31" s="28">
        <v>268614596</v>
      </c>
      <c r="Q31" s="28">
        <v>242970522</v>
      </c>
      <c r="R31" s="28">
        <v>253482955</v>
      </c>
    </row>
    <row r="32" spans="1:18" s="6" customFormat="1" ht="36" customHeight="1" x14ac:dyDescent="0.25">
      <c r="A32" s="5" t="s">
        <v>40</v>
      </c>
      <c r="B32" s="70" t="s">
        <v>66</v>
      </c>
      <c r="C32" s="24">
        <f t="shared" si="5"/>
        <v>703266484</v>
      </c>
      <c r="D32" s="24">
        <f t="shared" si="6"/>
        <v>883779061</v>
      </c>
      <c r="G32" s="70"/>
      <c r="H32" s="28">
        <v>765996492</v>
      </c>
      <c r="I32" s="88">
        <v>805526264</v>
      </c>
      <c r="J32" s="87">
        <v>883779061</v>
      </c>
      <c r="K32" s="28">
        <v>856499138</v>
      </c>
      <c r="L32" s="28">
        <v>765289909</v>
      </c>
      <c r="M32" s="28">
        <v>760360705</v>
      </c>
      <c r="N32" s="28">
        <v>822871667</v>
      </c>
      <c r="O32" s="28">
        <v>849131250</v>
      </c>
      <c r="P32" s="28">
        <v>703266484</v>
      </c>
      <c r="Q32" s="28">
        <v>762734317</v>
      </c>
      <c r="R32" s="28">
        <v>868404132</v>
      </c>
    </row>
    <row r="33" spans="1:18" s="6" customFormat="1" ht="36" customHeight="1" x14ac:dyDescent="0.25">
      <c r="A33" s="5" t="s">
        <v>40</v>
      </c>
      <c r="B33" s="70" t="s">
        <v>67</v>
      </c>
      <c r="C33" s="24">
        <f t="shared" si="5"/>
        <v>222014104</v>
      </c>
      <c r="D33" s="24">
        <f t="shared" si="6"/>
        <v>307731346</v>
      </c>
      <c r="G33" s="70"/>
      <c r="H33" s="28">
        <v>286423401</v>
      </c>
      <c r="I33" s="88">
        <v>271049291</v>
      </c>
      <c r="J33" s="87">
        <v>307731346</v>
      </c>
      <c r="K33" s="28">
        <v>258116428</v>
      </c>
      <c r="L33" s="28">
        <v>240200769</v>
      </c>
      <c r="M33" s="28">
        <v>242120484</v>
      </c>
      <c r="N33" s="28">
        <v>222014104</v>
      </c>
      <c r="O33" s="28">
        <v>223398961</v>
      </c>
      <c r="P33" s="28">
        <v>251292133</v>
      </c>
      <c r="Q33" s="28">
        <v>232777903</v>
      </c>
      <c r="R33" s="28">
        <v>225042129</v>
      </c>
    </row>
  </sheetData>
  <mergeCells count="1">
    <mergeCell ref="C9:D9"/>
  </mergeCells>
  <printOptions horizontalCentered="1" verticalCentered="1"/>
  <pageMargins left="0.45" right="0.45" top="0.5" bottom="0.5" header="0.3" footer="0.3"/>
  <pageSetup scale="52" orientation="landscape" r:id="rId1"/>
  <headerFooter>
    <oddFooter>&amp;L&amp;F
&amp;R&amp;D &amp;T</oddFooter>
  </headerFooter>
  <colBreaks count="1" manualBreakCount="1">
    <brk id="13" max="1048575" man="1"/>
  </colBreaks>
  <legacy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>
          <x14:colorSeries rgb="FF376092"/>
          <x14:colorNegative rgb="FFD00000"/>
          <x14:colorAxis rgb="FF000000"/>
          <x14:colorMarkers theme="1"/>
          <x14:colorFirst rgb="FFD00000"/>
          <x14:colorLast rgb="FFD00000"/>
          <x14:colorHigh rgb="FFD00000"/>
          <x14:colorLow rgb="FFD00000"/>
          <x14:sparklines>
            <x14:sparkline>
              <xm:f>'Bae-5 pg 3 of 3'!H11:R11</xm:f>
              <xm:sqref>X11</xm:sqref>
            </x14:sparkline>
            <x14:sparkline>
              <xm:f>'Bae-5 pg 3 of 3'!H12:R12</xm:f>
              <xm:sqref>X12</xm:sqref>
            </x14:sparkline>
            <x14:sparkline>
              <xm:f>'Bae-5 pg 3 of 3'!H13:R13</xm:f>
              <xm:sqref>X13</xm:sqref>
            </x14:sparkline>
            <x14:sparkline>
              <xm:f>'Bae-5 pg 3 of 3'!H14:R14</xm:f>
              <xm:sqref>X14</xm:sqref>
            </x14:sparkline>
            <x14:sparkline>
              <xm:f>'Bae-5 pg 3 of 3'!H15:R15</xm:f>
              <xm:sqref>X15</xm:sqref>
            </x14:sparkline>
            <x14:sparkline>
              <xm:f>'Bae-5 pg 3 of 3'!H21:R21</xm:f>
              <xm:sqref>X21</xm:sqref>
            </x14:sparkline>
            <x14:sparkline>
              <xm:f>'Bae-5 pg 3 of 3'!H22:R22</xm:f>
              <xm:sqref>X22</xm:sqref>
            </x14:sparkline>
            <x14:sparkline>
              <xm:f>'Bae-5 pg 3 of 3'!H23:R23</xm:f>
              <xm:sqref>X23</xm:sqref>
            </x14:sparkline>
            <x14:sparkline>
              <xm:f>'Bae-5 pg 3 of 3'!H24:R24</xm:f>
              <xm:sqref>X24</xm:sqref>
            </x14:sparkline>
            <x14:sparkline>
              <xm:f>'Bae-5 pg 3 of 3'!H25:R25</xm:f>
              <xm:sqref>X25</xm:sqref>
            </x14:sparkline>
          </x14:sparklines>
        </x14:sparklineGroup>
        <x14:sparklineGroup displayEmptyCellsAs="gap" markers="1">
          <x14:colorSeries rgb="FF376092"/>
          <x14:colorNegative rgb="FFD00000"/>
          <x14:colorAxis rgb="FF000000"/>
          <x14:colorMarkers theme="1"/>
          <x14:colorFirst rgb="FFD00000"/>
          <x14:colorLast rgb="FFD00000"/>
          <x14:colorHigh rgb="FFD00000"/>
          <x14:colorLow rgb="FFD00000"/>
          <x14:sparklines>
            <x14:sparkline>
              <xm:f>'Bae-5 pg 3 of 3'!H26:R26</xm:f>
              <xm:sqref>X26</xm:sqref>
            </x14:sparkline>
            <x14:sparkline>
              <xm:f>'Bae-5 pg 3 of 3'!H27:R27</xm:f>
              <xm:sqref>X27</xm:sqref>
            </x14:sparkline>
            <x14:sparkline>
              <xm:f>'Bae-5 pg 3 of 3'!H28:R28</xm:f>
              <xm:sqref>X28</xm:sqref>
            </x14:sparkline>
            <x14:sparkline>
              <xm:f>'Bae-5 pg 3 of 3'!H29:R29</xm:f>
              <xm:sqref>X29</xm:sqref>
            </x14:sparkline>
            <x14:sparkline>
              <xm:f>'Bae-5 pg 3 of 3'!H30:R30</xm:f>
              <xm:sqref>X30</xm:sqref>
            </x14:sparkline>
            <x14:sparkline>
              <xm:f>'Bae-5 pg 3 of 3'!H31:R31</xm:f>
              <xm:sqref>X31</xm:sqref>
            </x14:sparkline>
            <x14:sparkline>
              <xm:f>'Bae-5 pg 3 of 3'!H32:R32</xm:f>
              <xm:sqref>X32</xm:sqref>
            </x14:sparkline>
            <x14:sparkline>
              <xm:f>'Bae-5 pg 3 of 3'!H33:R33</xm:f>
              <xm:sqref>X33</xm:sqref>
            </x14:sparkline>
            <x14:sparkline>
              <xm:f>'Bae-5 pg 3 of 3'!H16:R16</xm:f>
              <xm:sqref>X16</xm:sqref>
            </x14:sparkline>
            <x14:sparkline>
              <xm:f>'Bae-5 pg 3 of 3'!H17:R17</xm:f>
              <xm:sqref>X17</xm:sqref>
            </x14:sparkline>
            <x14:sparkline>
              <xm:f>'Bae-5 pg 3 of 3'!H18:R18</xm:f>
              <xm:sqref>X18</xm:sqref>
            </x14:sparkline>
            <x14:sparkline>
              <xm:f>'Bae-5 pg 3 of 3'!H19:R19</xm:f>
              <xm:sqref>X19</xm:sqref>
            </x14:sparkline>
            <x14:sparkline>
              <xm:f>'Bae-5 pg 3 of 3'!H20:R20</xm:f>
              <xm:sqref>X20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B1" workbookViewId="0">
      <selection activeCell="G19" sqref="G19"/>
    </sheetView>
  </sheetViews>
  <sheetFormatPr defaultRowHeight="13.2" x14ac:dyDescent="0.25"/>
  <cols>
    <col min="1" max="1" width="56.44140625" customWidth="1"/>
    <col min="2" max="12" width="12.88671875" style="16" customWidth="1"/>
    <col min="13" max="13" width="18.33203125" customWidth="1"/>
    <col min="14" max="15" width="12" customWidth="1"/>
  </cols>
  <sheetData>
    <row r="1" spans="1:15" ht="12.75" customHeight="1" x14ac:dyDescent="0.25">
      <c r="A1" s="1" t="s">
        <v>0</v>
      </c>
      <c r="B1" s="30">
        <v>39082</v>
      </c>
      <c r="C1" s="47">
        <v>39447</v>
      </c>
      <c r="D1" s="31">
        <v>39813</v>
      </c>
      <c r="E1" s="30">
        <v>40178</v>
      </c>
      <c r="F1" s="30">
        <v>40543</v>
      </c>
      <c r="G1" s="30">
        <v>40908</v>
      </c>
      <c r="H1" s="30">
        <v>41274</v>
      </c>
      <c r="I1" s="30">
        <v>41639</v>
      </c>
      <c r="J1" s="30">
        <v>42004</v>
      </c>
      <c r="K1" s="30">
        <v>42369</v>
      </c>
      <c r="L1" s="30">
        <v>42735</v>
      </c>
      <c r="N1" s="116" t="s">
        <v>39</v>
      </c>
      <c r="O1" s="117"/>
    </row>
    <row r="2" spans="1:15" x14ac:dyDescent="0.25">
      <c r="A2" s="2" t="s">
        <v>34</v>
      </c>
      <c r="B2" s="7"/>
      <c r="C2" s="48"/>
      <c r="D2" s="32"/>
      <c r="E2" s="7"/>
      <c r="F2" s="7"/>
      <c r="G2" s="7"/>
      <c r="H2" s="7"/>
      <c r="I2" s="7"/>
      <c r="J2" s="7"/>
      <c r="K2" s="7"/>
      <c r="L2" s="7"/>
      <c r="N2" s="22"/>
      <c r="O2" s="22"/>
    </row>
    <row r="3" spans="1:15" s="6" customFormat="1" ht="36" customHeight="1" x14ac:dyDescent="0.25">
      <c r="A3" s="5" t="s">
        <v>1</v>
      </c>
      <c r="B3" s="8">
        <v>-82912</v>
      </c>
      <c r="C3" s="49">
        <v>2729514</v>
      </c>
      <c r="D3" s="33">
        <v>502970</v>
      </c>
      <c r="E3" s="8">
        <v>2098504</v>
      </c>
      <c r="F3" s="8">
        <v>15433311</v>
      </c>
      <c r="G3" s="8">
        <v>29029983</v>
      </c>
      <c r="H3" s="8">
        <v>418834</v>
      </c>
      <c r="I3" s="8">
        <v>2022452.76</v>
      </c>
      <c r="J3" s="8">
        <v>25580051.949999999</v>
      </c>
      <c r="K3" s="8">
        <v>31796378.109999999</v>
      </c>
      <c r="L3" s="8">
        <v>3539112.52</v>
      </c>
      <c r="N3" s="24">
        <f>MIN(B3:L3)</f>
        <v>-82912</v>
      </c>
      <c r="O3" s="24">
        <f>MAX(B3:L3)</f>
        <v>31796378.109999999</v>
      </c>
    </row>
    <row r="4" spans="1:15" x14ac:dyDescent="0.25">
      <c r="A4" s="3" t="s">
        <v>2</v>
      </c>
      <c r="B4" s="9"/>
      <c r="C4" s="50"/>
      <c r="D4" s="34"/>
      <c r="E4" s="9"/>
      <c r="F4" s="9">
        <v>350000</v>
      </c>
      <c r="G4" s="9">
        <v>350000</v>
      </c>
      <c r="H4" s="9"/>
      <c r="I4" s="9"/>
      <c r="J4" s="9"/>
      <c r="K4" s="9">
        <v>2700</v>
      </c>
      <c r="L4" s="9">
        <v>2750</v>
      </c>
    </row>
    <row r="5" spans="1:15" x14ac:dyDescent="0.25">
      <c r="A5" s="3" t="s">
        <v>3</v>
      </c>
      <c r="B5" s="10">
        <v>5378</v>
      </c>
      <c r="C5" s="51">
        <v>5382</v>
      </c>
      <c r="D5" s="35">
        <v>4982</v>
      </c>
      <c r="E5" s="10">
        <v>4732</v>
      </c>
      <c r="F5" s="10">
        <v>3950</v>
      </c>
      <c r="G5" s="10">
        <v>2950</v>
      </c>
      <c r="H5" s="10">
        <v>2800</v>
      </c>
      <c r="I5" s="10">
        <v>2900</v>
      </c>
      <c r="J5" s="10">
        <v>2700</v>
      </c>
      <c r="K5" s="10"/>
      <c r="L5" s="10"/>
    </row>
    <row r="6" spans="1:15" x14ac:dyDescent="0.25">
      <c r="A6" s="3" t="s">
        <v>4</v>
      </c>
      <c r="B6" s="11">
        <v>2284647</v>
      </c>
      <c r="C6" s="52">
        <v>849577</v>
      </c>
      <c r="D6" s="36">
        <v>6857271</v>
      </c>
      <c r="E6" s="11">
        <v>8000000</v>
      </c>
      <c r="F6" s="11"/>
      <c r="G6" s="11"/>
      <c r="H6" s="11"/>
      <c r="I6" s="11"/>
      <c r="J6" s="11"/>
      <c r="K6" s="11"/>
      <c r="L6" s="11"/>
    </row>
    <row r="7" spans="1:15" x14ac:dyDescent="0.25">
      <c r="A7" s="3" t="s">
        <v>5</v>
      </c>
      <c r="B7" s="11"/>
      <c r="C7" s="52"/>
      <c r="D7" s="36"/>
      <c r="E7" s="11"/>
      <c r="F7" s="11">
        <v>7400000</v>
      </c>
      <c r="G7" s="11">
        <v>7573692</v>
      </c>
      <c r="H7" s="11">
        <v>112752</v>
      </c>
      <c r="I7" s="11">
        <v>51811.75</v>
      </c>
      <c r="J7" s="11"/>
      <c r="K7" s="11"/>
      <c r="L7" s="11"/>
    </row>
    <row r="8" spans="1:15" x14ac:dyDescent="0.25">
      <c r="A8" s="3" t="s">
        <v>6</v>
      </c>
      <c r="B8" s="12">
        <v>51745724</v>
      </c>
      <c r="C8" s="53">
        <v>37083396</v>
      </c>
      <c r="D8" s="37">
        <v>34100120</v>
      </c>
      <c r="E8" s="12">
        <v>32829356</v>
      </c>
      <c r="F8" s="12">
        <v>18272246</v>
      </c>
      <c r="G8" s="12">
        <v>16479418</v>
      </c>
      <c r="H8" s="12">
        <v>9183809</v>
      </c>
      <c r="I8" s="12">
        <v>16894569.190000001</v>
      </c>
      <c r="J8" s="12">
        <v>14617475.99</v>
      </c>
      <c r="K8" s="12">
        <v>9489612.3599999975</v>
      </c>
      <c r="L8" s="12">
        <v>10813647.459999999</v>
      </c>
    </row>
    <row r="9" spans="1:15" x14ac:dyDescent="0.25">
      <c r="A9" s="3" t="s">
        <v>7</v>
      </c>
      <c r="B9" s="11">
        <v>2052633</v>
      </c>
      <c r="C9" s="52">
        <v>11543554</v>
      </c>
      <c r="D9" s="36">
        <v>2200026</v>
      </c>
      <c r="E9" s="11">
        <v>2008207</v>
      </c>
      <c r="F9" s="11">
        <v>1943666</v>
      </c>
      <c r="G9" s="11">
        <v>2556747</v>
      </c>
      <c r="H9" s="11">
        <v>1320446</v>
      </c>
      <c r="I9" s="11">
        <v>402610.9</v>
      </c>
      <c r="J9" s="11">
        <v>643801.03</v>
      </c>
      <c r="K9" s="11">
        <v>1964217.09</v>
      </c>
      <c r="L9" s="11">
        <v>1813282.23</v>
      </c>
    </row>
    <row r="10" spans="1:15" x14ac:dyDescent="0.25">
      <c r="A10" s="3" t="s">
        <v>8</v>
      </c>
      <c r="B10" s="11">
        <v>-2164460</v>
      </c>
      <c r="C10" s="52">
        <v>-2694571</v>
      </c>
      <c r="D10" s="36">
        <v>-449471</v>
      </c>
      <c r="E10" s="11">
        <v>-1290511</v>
      </c>
      <c r="F10" s="11">
        <v>-1382633</v>
      </c>
      <c r="G10" s="11">
        <v>-561057</v>
      </c>
      <c r="H10" s="11">
        <v>-697075</v>
      </c>
      <c r="I10" s="11">
        <v>-527021.24</v>
      </c>
      <c r="J10" s="11">
        <v>-518925.47</v>
      </c>
      <c r="K10" s="11">
        <v>-461439.13</v>
      </c>
      <c r="L10" s="11">
        <v>-471151.06</v>
      </c>
    </row>
    <row r="11" spans="1:15" s="23" customFormat="1" ht="35.25" customHeight="1" x14ac:dyDescent="0.25">
      <c r="A11" s="26" t="s">
        <v>35</v>
      </c>
      <c r="B11" s="25">
        <v>53841010</v>
      </c>
      <c r="C11" s="54">
        <v>49516852</v>
      </c>
      <c r="D11" s="38">
        <v>43215898</v>
      </c>
      <c r="E11" s="25">
        <v>43650288</v>
      </c>
      <c r="F11" s="25">
        <v>42020540</v>
      </c>
      <c r="G11" s="25">
        <v>55431733</v>
      </c>
      <c r="H11" s="25">
        <v>10341566</v>
      </c>
      <c r="I11" s="25">
        <v>18847323.360000003</v>
      </c>
      <c r="J11" s="25">
        <v>40325103.5</v>
      </c>
      <c r="K11" s="25">
        <v>42791468.43</v>
      </c>
      <c r="L11" s="25">
        <v>15697641.149999999</v>
      </c>
      <c r="M11" s="6"/>
      <c r="N11" s="24">
        <f>MIN(B11:L11)</f>
        <v>10341566</v>
      </c>
      <c r="O11" s="24">
        <f>MAX(B11:L11)</f>
        <v>55431733</v>
      </c>
    </row>
    <row r="12" spans="1:15" s="6" customFormat="1" ht="36" customHeight="1" x14ac:dyDescent="0.25">
      <c r="A12" s="18" t="s">
        <v>36</v>
      </c>
      <c r="B12" s="19">
        <f>B11/B44</f>
        <v>0.51261512249462626</v>
      </c>
      <c r="C12" s="55">
        <f t="shared" ref="C12:L12" si="0">C11/C44</f>
        <v>0.41284564514201194</v>
      </c>
      <c r="D12" s="39">
        <f t="shared" si="0"/>
        <v>0.42534417098718552</v>
      </c>
      <c r="E12" s="19">
        <f t="shared" si="0"/>
        <v>0.47150591362811828</v>
      </c>
      <c r="F12" s="19">
        <f t="shared" si="0"/>
        <v>0.47153842112337502</v>
      </c>
      <c r="G12" s="19">
        <f t="shared" si="0"/>
        <v>0.55538636544552777</v>
      </c>
      <c r="H12" s="19">
        <f t="shared" si="0"/>
        <v>0.21718333316987548</v>
      </c>
      <c r="I12" s="19">
        <f t="shared" si="0"/>
        <v>0.28584365281031349</v>
      </c>
      <c r="J12" s="19">
        <f t="shared" si="0"/>
        <v>0.44381066658531904</v>
      </c>
      <c r="K12" s="19">
        <f t="shared" si="0"/>
        <v>0.50228523358259258</v>
      </c>
      <c r="L12" s="19">
        <f t="shared" si="0"/>
        <v>0.25403810464902199</v>
      </c>
      <c r="N12" s="27">
        <f t="shared" ref="N12:N16" si="1">MIN(B12:L12)</f>
        <v>0.21718333316987548</v>
      </c>
      <c r="O12" s="27">
        <f t="shared" ref="O12:O16" si="2">MAX(B12:L12)</f>
        <v>0.55538636544552777</v>
      </c>
    </row>
    <row r="13" spans="1:15" s="6" customFormat="1" ht="36" customHeight="1" x14ac:dyDescent="0.25">
      <c r="A13" s="18" t="s">
        <v>37</v>
      </c>
      <c r="B13" s="20">
        <f>B3/B11</f>
        <v>-1.5399413941157493E-3</v>
      </c>
      <c r="C13" s="56">
        <f>C3/C11</f>
        <v>5.5122930674187449E-2</v>
      </c>
      <c r="D13" s="40">
        <f t="shared" ref="D13:L13" si="3">D3/D11</f>
        <v>1.1638540983227978E-2</v>
      </c>
      <c r="E13" s="21">
        <f t="shared" si="3"/>
        <v>4.8075375814244342E-2</v>
      </c>
      <c r="F13" s="21">
        <f t="shared" si="3"/>
        <v>0.3672801682224931</v>
      </c>
      <c r="G13" s="21">
        <f t="shared" si="3"/>
        <v>0.52370693515932476</v>
      </c>
      <c r="H13" s="21">
        <f t="shared" si="3"/>
        <v>4.0500055794257854E-2</v>
      </c>
      <c r="I13" s="21">
        <f t="shared" si="3"/>
        <v>0.10730716088271113</v>
      </c>
      <c r="J13" s="21">
        <f t="shared" si="3"/>
        <v>0.6343455993857523</v>
      </c>
      <c r="K13" s="21">
        <f t="shared" si="3"/>
        <v>0.74305414786159507</v>
      </c>
      <c r="L13" s="21">
        <f t="shared" si="3"/>
        <v>0.22545505316255751</v>
      </c>
      <c r="N13" s="27">
        <f t="shared" si="1"/>
        <v>-1.5399413941157493E-3</v>
      </c>
      <c r="O13" s="27">
        <f t="shared" si="2"/>
        <v>0.74305414786159507</v>
      </c>
    </row>
    <row r="14" spans="1:15" s="6" customFormat="1" ht="36" customHeight="1" x14ac:dyDescent="0.25">
      <c r="A14" s="18" t="s">
        <v>38</v>
      </c>
      <c r="B14" s="20">
        <f>B3/B44</f>
        <v>-7.8939724637919044E-4</v>
      </c>
      <c r="C14" s="56">
        <f t="shared" ref="C14:L14" si="4">C3/C44</f>
        <v>2.2757261876303315E-2</v>
      </c>
      <c r="D14" s="40">
        <f t="shared" si="4"/>
        <v>4.9503855660114875E-3</v>
      </c>
      <c r="E14" s="21">
        <f t="shared" si="4"/>
        <v>2.2667823996310416E-2</v>
      </c>
      <c r="F14" s="21">
        <f t="shared" si="4"/>
        <v>0.17318671063356197</v>
      </c>
      <c r="G14" s="21">
        <f t="shared" si="4"/>
        <v>0.29085969127675404</v>
      </c>
      <c r="H14" s="21">
        <f t="shared" si="4"/>
        <v>8.7959371109628485E-3</v>
      </c>
      <c r="I14" s="21">
        <f t="shared" si="4"/>
        <v>3.0673070839418136E-2</v>
      </c>
      <c r="J14" s="21">
        <f t="shared" si="4"/>
        <v>0.28152934330885448</v>
      </c>
      <c r="K14" s="21">
        <f t="shared" si="4"/>
        <v>0.37322512622317561</v>
      </c>
      <c r="L14" s="21">
        <f t="shared" si="4"/>
        <v>5.7274174388960597E-2</v>
      </c>
      <c r="N14" s="27">
        <f t="shared" si="1"/>
        <v>-7.8939724637919044E-4</v>
      </c>
      <c r="O14" s="27">
        <f t="shared" si="2"/>
        <v>0.37322512622317561</v>
      </c>
    </row>
    <row r="15" spans="1:15" s="6" customFormat="1" ht="36" customHeight="1" x14ac:dyDescent="0.25">
      <c r="A15" s="18" t="s">
        <v>40</v>
      </c>
      <c r="B15" s="28">
        <v>105032036</v>
      </c>
      <c r="C15" s="57">
        <v>119940352</v>
      </c>
      <c r="D15" s="41">
        <v>101602187</v>
      </c>
      <c r="E15" s="28">
        <v>92576332</v>
      </c>
      <c r="F15" s="28">
        <v>89113714</v>
      </c>
      <c r="G15" s="28">
        <v>99807515</v>
      </c>
      <c r="H15" s="28">
        <v>47616757</v>
      </c>
      <c r="I15" s="28">
        <v>65935777.040000007</v>
      </c>
      <c r="J15" s="28">
        <v>90861050.75</v>
      </c>
      <c r="K15" s="28">
        <v>85193562.480000004</v>
      </c>
      <c r="L15" s="28">
        <v>61792466.810000002</v>
      </c>
      <c r="N15" s="24">
        <f t="shared" si="1"/>
        <v>47616757</v>
      </c>
      <c r="O15" s="24">
        <f t="shared" si="2"/>
        <v>119940352</v>
      </c>
    </row>
    <row r="16" spans="1:15" s="6" customFormat="1" ht="36" customHeight="1" x14ac:dyDescent="0.25">
      <c r="A16" s="26" t="s">
        <v>41</v>
      </c>
      <c r="B16" s="63">
        <v>511155624</v>
      </c>
      <c r="C16" s="64">
        <v>517767606</v>
      </c>
      <c r="D16" s="65">
        <v>632721401</v>
      </c>
      <c r="E16" s="63">
        <v>544660813</v>
      </c>
      <c r="F16" s="63">
        <v>536629469</v>
      </c>
      <c r="G16" s="63">
        <v>569307111</v>
      </c>
      <c r="H16" s="63">
        <v>547549296</v>
      </c>
      <c r="I16" s="63">
        <v>550746871.38000011</v>
      </c>
      <c r="J16" s="63">
        <v>614403891.99000001</v>
      </c>
      <c r="K16" s="63">
        <v>691302617.63999987</v>
      </c>
      <c r="L16" s="63">
        <v>705153221.06000006</v>
      </c>
      <c r="N16" s="24">
        <f t="shared" si="1"/>
        <v>511155624</v>
      </c>
      <c r="O16" s="24">
        <f t="shared" si="2"/>
        <v>705153221.06000006</v>
      </c>
    </row>
    <row r="17" spans="1:15" s="6" customFormat="1" ht="36" customHeight="1" x14ac:dyDescent="0.25">
      <c r="A17" s="18" t="s">
        <v>42</v>
      </c>
      <c r="B17" s="29">
        <f>B11/B16</f>
        <v>0.1053319331178874</v>
      </c>
      <c r="C17" s="58">
        <f t="shared" ref="C17:L17" si="5">C11/C16</f>
        <v>9.5635283911523816E-2</v>
      </c>
      <c r="D17" s="42">
        <f t="shared" si="5"/>
        <v>6.8301622059406208E-2</v>
      </c>
      <c r="E17" s="29">
        <f t="shared" si="5"/>
        <v>8.014214894509035E-2</v>
      </c>
      <c r="F17" s="29">
        <f t="shared" si="5"/>
        <v>7.830457033659477E-2</v>
      </c>
      <c r="G17" s="29">
        <f t="shared" si="5"/>
        <v>9.7367013214770828E-2</v>
      </c>
      <c r="H17" s="29">
        <f t="shared" si="5"/>
        <v>1.8887004467995884E-2</v>
      </c>
      <c r="I17" s="29">
        <f t="shared" si="5"/>
        <v>3.4221389787970076E-2</v>
      </c>
      <c r="J17" s="29">
        <f t="shared" si="5"/>
        <v>6.5632890718498788E-2</v>
      </c>
      <c r="K17" s="29">
        <f t="shared" si="5"/>
        <v>6.1899763342548084E-2</v>
      </c>
      <c r="L17" s="29">
        <f t="shared" si="5"/>
        <v>2.2261319499332355E-2</v>
      </c>
      <c r="N17" s="27">
        <f t="shared" ref="N17" si="6">MIN(B17:L17)</f>
        <v>1.8887004467995884E-2</v>
      </c>
      <c r="O17" s="27">
        <f t="shared" ref="O17" si="7">MAX(B17:L17)</f>
        <v>0.1053319331178874</v>
      </c>
    </row>
    <row r="18" spans="1:15" x14ac:dyDescent="0.25">
      <c r="A18" s="17"/>
      <c r="B18" s="11"/>
      <c r="C18" s="52"/>
      <c r="D18" s="36"/>
      <c r="E18" s="11"/>
      <c r="F18" s="11"/>
      <c r="G18" s="11"/>
      <c r="H18" s="11"/>
      <c r="I18" s="11"/>
      <c r="J18" s="11"/>
      <c r="K18" s="11"/>
      <c r="L18" s="11"/>
    </row>
    <row r="19" spans="1:15" x14ac:dyDescent="0.25">
      <c r="A19" s="3" t="s">
        <v>9</v>
      </c>
      <c r="B19" s="13"/>
      <c r="C19" s="59"/>
      <c r="D19" s="43"/>
      <c r="E19" s="13"/>
      <c r="F19" s="13"/>
      <c r="G19" s="13"/>
      <c r="H19" s="13"/>
      <c r="I19" s="13"/>
      <c r="J19" s="13"/>
      <c r="K19" s="13"/>
      <c r="L19" s="13"/>
    </row>
    <row r="20" spans="1:15" x14ac:dyDescent="0.25">
      <c r="A20" s="3" t="s">
        <v>10</v>
      </c>
      <c r="B20" s="11">
        <v>54382</v>
      </c>
      <c r="C20" s="52">
        <v>10092147</v>
      </c>
      <c r="D20" s="36">
        <v>656</v>
      </c>
      <c r="E20" s="11">
        <v>2329232</v>
      </c>
      <c r="F20" s="11">
        <v>99789</v>
      </c>
      <c r="G20" s="11">
        <v>17010</v>
      </c>
      <c r="H20" s="11">
        <v>60314</v>
      </c>
      <c r="I20" s="11">
        <v>123269.46</v>
      </c>
      <c r="J20" s="11">
        <v>5348432.8600000003</v>
      </c>
      <c r="K20" s="11">
        <v>118405.13</v>
      </c>
      <c r="L20" s="11">
        <v>60060</v>
      </c>
    </row>
    <row r="21" spans="1:15" x14ac:dyDescent="0.25">
      <c r="A21" s="3" t="s">
        <v>11</v>
      </c>
      <c r="B21" s="11"/>
      <c r="C21" s="52"/>
      <c r="D21" s="36"/>
      <c r="E21" s="11"/>
      <c r="F21" s="11"/>
      <c r="G21" s="11"/>
      <c r="H21" s="11"/>
      <c r="I21" s="11"/>
      <c r="J21" s="11"/>
      <c r="K21" s="11"/>
      <c r="L21" s="11"/>
    </row>
    <row r="22" spans="1:15" x14ac:dyDescent="0.25">
      <c r="A22" s="3" t="s">
        <v>12</v>
      </c>
      <c r="B22" s="11"/>
      <c r="C22" s="52"/>
      <c r="D22" s="36"/>
      <c r="E22" s="11"/>
      <c r="F22" s="11"/>
      <c r="G22" s="11"/>
      <c r="H22" s="11"/>
      <c r="I22" s="11"/>
      <c r="J22" s="11"/>
      <c r="K22" s="11"/>
      <c r="L22" s="11"/>
    </row>
    <row r="23" spans="1:15" x14ac:dyDescent="0.25">
      <c r="A23" s="3" t="s">
        <v>13</v>
      </c>
      <c r="B23" s="11"/>
      <c r="C23" s="52"/>
      <c r="D23" s="36"/>
      <c r="E23" s="11"/>
      <c r="F23" s="11"/>
      <c r="G23" s="11"/>
      <c r="H23" s="11"/>
      <c r="I23" s="11"/>
      <c r="J23" s="11"/>
      <c r="K23" s="11"/>
      <c r="L23" s="11"/>
    </row>
    <row r="24" spans="1:15" x14ac:dyDescent="0.25">
      <c r="A24" s="3" t="s">
        <v>14</v>
      </c>
      <c r="B24" s="14">
        <v>4362578</v>
      </c>
      <c r="C24" s="60">
        <v>4699533</v>
      </c>
      <c r="D24" s="44">
        <v>5477875</v>
      </c>
      <c r="E24" s="14">
        <v>5673992</v>
      </c>
      <c r="F24" s="14">
        <v>5447377</v>
      </c>
      <c r="G24" s="14">
        <v>5925620</v>
      </c>
      <c r="H24" s="14">
        <v>5943723</v>
      </c>
      <c r="I24" s="14">
        <f>6093326.69-0.2</f>
        <v>6093326.4900000002</v>
      </c>
      <c r="J24" s="14">
        <f>6294298.55-0.06</f>
        <v>6294298.4900000002</v>
      </c>
      <c r="K24" s="14">
        <v>7019221.7300000004</v>
      </c>
      <c r="L24" s="14">
        <v>7223893.4299999997</v>
      </c>
    </row>
    <row r="25" spans="1:15" x14ac:dyDescent="0.25">
      <c r="A25" s="3" t="s">
        <v>15</v>
      </c>
      <c r="B25" s="11"/>
      <c r="C25" s="52"/>
      <c r="D25" s="36"/>
      <c r="E25" s="11"/>
      <c r="F25" s="11"/>
      <c r="G25" s="11"/>
      <c r="H25" s="11"/>
      <c r="I25" s="11"/>
      <c r="J25" s="11"/>
      <c r="K25" s="11"/>
      <c r="L25" s="11"/>
    </row>
    <row r="26" spans="1:15" x14ac:dyDescent="0.25">
      <c r="A26" s="3" t="s">
        <v>16</v>
      </c>
      <c r="B26" s="11"/>
      <c r="C26" s="52"/>
      <c r="D26" s="36"/>
      <c r="E26" s="11"/>
      <c r="F26" s="11"/>
      <c r="G26" s="11"/>
      <c r="H26" s="11"/>
      <c r="I26" s="11"/>
      <c r="J26" s="11"/>
      <c r="K26" s="11"/>
      <c r="L26" s="11"/>
    </row>
    <row r="27" spans="1:15" x14ac:dyDescent="0.25">
      <c r="A27" s="3" t="s">
        <v>17</v>
      </c>
      <c r="B27" s="11"/>
      <c r="C27" s="52"/>
      <c r="D27" s="36"/>
      <c r="E27" s="11"/>
      <c r="F27" s="11"/>
      <c r="G27" s="11"/>
      <c r="H27" s="11"/>
      <c r="I27" s="11"/>
      <c r="J27" s="11"/>
      <c r="K27" s="11"/>
      <c r="L27" s="11"/>
    </row>
    <row r="28" spans="1:15" x14ac:dyDescent="0.25">
      <c r="A28" s="3" t="s">
        <v>18</v>
      </c>
      <c r="B28" s="4"/>
      <c r="C28" s="61"/>
      <c r="D28" s="45"/>
      <c r="E28" s="4"/>
      <c r="F28" s="4"/>
      <c r="G28" s="4"/>
      <c r="H28" s="4"/>
      <c r="I28" s="4"/>
      <c r="J28" s="4"/>
      <c r="K28" s="4"/>
      <c r="L28" s="4"/>
    </row>
    <row r="29" spans="1:15" x14ac:dyDescent="0.25">
      <c r="A29" s="3" t="s">
        <v>19</v>
      </c>
      <c r="B29" s="11"/>
      <c r="C29" s="52"/>
      <c r="D29" s="36"/>
      <c r="E29" s="11"/>
      <c r="F29" s="11"/>
      <c r="G29" s="11"/>
      <c r="H29" s="11"/>
      <c r="I29" s="11"/>
      <c r="J29" s="11"/>
      <c r="K29" s="11"/>
      <c r="L29" s="11"/>
    </row>
    <row r="30" spans="1:15" x14ac:dyDescent="0.25">
      <c r="A30" s="3" t="s">
        <v>20</v>
      </c>
      <c r="B30" s="11">
        <v>291016</v>
      </c>
      <c r="C30" s="52">
        <v>470486</v>
      </c>
      <c r="D30" s="36">
        <v>735649</v>
      </c>
      <c r="E30" s="11"/>
      <c r="F30" s="11"/>
      <c r="G30" s="11"/>
      <c r="H30" s="11"/>
      <c r="I30" s="11"/>
      <c r="J30" s="11"/>
      <c r="K30" s="11"/>
      <c r="L30" s="11"/>
    </row>
    <row r="31" spans="1:15" x14ac:dyDescent="0.25">
      <c r="A31" s="3" t="s">
        <v>21</v>
      </c>
      <c r="B31" s="12">
        <v>5744476</v>
      </c>
      <c r="C31" s="53">
        <v>7408710</v>
      </c>
      <c r="D31" s="37">
        <v>5373689</v>
      </c>
      <c r="E31" s="12">
        <v>1562567</v>
      </c>
      <c r="F31" s="12">
        <v>1212106</v>
      </c>
      <c r="G31" s="12">
        <v>3681969</v>
      </c>
      <c r="H31" s="12">
        <v>0</v>
      </c>
      <c r="I31" s="12">
        <v>960972.76</v>
      </c>
      <c r="J31" s="12">
        <v>133289.24</v>
      </c>
      <c r="K31" s="12">
        <v>52788.7</v>
      </c>
      <c r="L31" s="12">
        <v>126656.28</v>
      </c>
    </row>
    <row r="32" spans="1:15" x14ac:dyDescent="0.25">
      <c r="A32" s="3" t="s">
        <v>22</v>
      </c>
      <c r="B32" s="11">
        <v>2293952</v>
      </c>
      <c r="C32" s="52">
        <v>3204017</v>
      </c>
      <c r="D32" s="36">
        <v>3211330</v>
      </c>
      <c r="E32" s="11">
        <v>2662896</v>
      </c>
      <c r="F32" s="11">
        <v>3241897</v>
      </c>
      <c r="G32" s="11">
        <v>3166527</v>
      </c>
      <c r="H32" s="11">
        <v>3166527</v>
      </c>
      <c r="I32" s="11">
        <v>2893474.48</v>
      </c>
      <c r="J32" s="11">
        <v>883970</v>
      </c>
      <c r="K32" s="11">
        <v>898368.54</v>
      </c>
      <c r="L32" s="11">
        <v>1705163.69</v>
      </c>
    </row>
    <row r="33" spans="1:15" x14ac:dyDescent="0.25">
      <c r="A33" s="3" t="s">
        <v>23</v>
      </c>
      <c r="B33" s="11">
        <v>5099435</v>
      </c>
      <c r="C33" s="52">
        <v>12035179</v>
      </c>
      <c r="D33" s="36">
        <v>1760603</v>
      </c>
      <c r="E33" s="11">
        <v>5227851</v>
      </c>
      <c r="F33" s="11">
        <v>6911357</v>
      </c>
      <c r="G33" s="11">
        <v>4165579</v>
      </c>
      <c r="H33" s="11">
        <v>4618893</v>
      </c>
      <c r="I33" s="11">
        <v>4750728.71</v>
      </c>
      <c r="J33" s="11">
        <v>5615308.8399999999</v>
      </c>
      <c r="K33" s="11">
        <v>3572977.82</v>
      </c>
      <c r="L33" s="11">
        <v>2456769.61</v>
      </c>
    </row>
    <row r="34" spans="1:15" x14ac:dyDescent="0.25">
      <c r="A34" s="3" t="s">
        <v>24</v>
      </c>
      <c r="B34" s="11"/>
      <c r="C34" s="52"/>
      <c r="D34" s="36"/>
      <c r="E34" s="11"/>
      <c r="F34" s="11"/>
      <c r="G34" s="11"/>
      <c r="H34" s="11"/>
      <c r="I34" s="11"/>
      <c r="J34" s="11"/>
      <c r="K34" s="11"/>
      <c r="L34" s="11"/>
    </row>
    <row r="35" spans="1:15" x14ac:dyDescent="0.25">
      <c r="A35" s="3" t="s">
        <v>25</v>
      </c>
      <c r="B35" s="4"/>
      <c r="C35" s="61"/>
      <c r="D35" s="45"/>
      <c r="E35" s="4"/>
      <c r="F35" s="4"/>
      <c r="G35" s="4"/>
      <c r="H35" s="4"/>
      <c r="I35" s="4"/>
      <c r="J35" s="4"/>
      <c r="K35" s="4"/>
      <c r="L35" s="4"/>
    </row>
    <row r="36" spans="1:15" x14ac:dyDescent="0.25">
      <c r="A36" s="3" t="s">
        <v>26</v>
      </c>
      <c r="B36" s="4"/>
      <c r="C36" s="61"/>
      <c r="D36" s="45"/>
      <c r="E36" s="4"/>
      <c r="F36" s="4"/>
      <c r="G36" s="4"/>
      <c r="H36" s="4"/>
      <c r="I36" s="4"/>
      <c r="J36" s="4"/>
      <c r="K36" s="4"/>
      <c r="L36" s="4"/>
    </row>
    <row r="37" spans="1:15" s="6" customFormat="1" ht="36" customHeight="1" x14ac:dyDescent="0.25">
      <c r="A37" s="5" t="s">
        <v>27</v>
      </c>
      <c r="B37" s="8">
        <v>29136239</v>
      </c>
      <c r="C37" s="49">
        <v>26851362</v>
      </c>
      <c r="D37" s="33">
        <v>41826487</v>
      </c>
      <c r="E37" s="8">
        <v>31469506</v>
      </c>
      <c r="F37" s="8">
        <v>30180648</v>
      </c>
      <c r="G37" s="8">
        <v>27419077</v>
      </c>
      <c r="H37" s="8">
        <v>23485734</v>
      </c>
      <c r="I37" s="8">
        <v>32266681.780000001</v>
      </c>
      <c r="J37" s="8">
        <v>32260647.82</v>
      </c>
      <c r="K37" s="8">
        <v>30740332.129999999</v>
      </c>
      <c r="L37" s="8">
        <v>34522282.649999999</v>
      </c>
      <c r="N37" s="24">
        <f>MIN(B37:L37)</f>
        <v>23485734</v>
      </c>
      <c r="O37" s="24">
        <f>MAX(B37:L37)</f>
        <v>41826487</v>
      </c>
    </row>
    <row r="38" spans="1:15" x14ac:dyDescent="0.25">
      <c r="A38" s="3" t="s">
        <v>28</v>
      </c>
      <c r="B38" s="11"/>
      <c r="C38" s="52"/>
      <c r="D38" s="36"/>
      <c r="E38" s="11"/>
      <c r="F38" s="11"/>
      <c r="G38" s="11"/>
      <c r="H38" s="11"/>
      <c r="I38" s="11"/>
      <c r="J38" s="11"/>
      <c r="K38" s="11"/>
      <c r="L38" s="11"/>
    </row>
    <row r="39" spans="1:15" x14ac:dyDescent="0.25">
      <c r="A39" s="3" t="s">
        <v>29</v>
      </c>
      <c r="B39" s="11">
        <v>4208948</v>
      </c>
      <c r="C39" s="52">
        <v>5662066</v>
      </c>
      <c r="D39" s="36"/>
      <c r="E39" s="11"/>
      <c r="F39" s="11"/>
      <c r="G39" s="11"/>
      <c r="H39" s="11"/>
      <c r="I39" s="11"/>
      <c r="J39" s="11"/>
      <c r="K39" s="11"/>
      <c r="L39" s="11"/>
    </row>
    <row r="40" spans="1:15" x14ac:dyDescent="0.25">
      <c r="A40" s="3" t="s">
        <v>30</v>
      </c>
      <c r="B40" s="11"/>
      <c r="C40" s="52"/>
      <c r="D40" s="36"/>
      <c r="E40" s="11"/>
      <c r="F40" s="11"/>
      <c r="G40" s="11"/>
      <c r="H40" s="11"/>
      <c r="I40" s="11"/>
      <c r="J40" s="11"/>
      <c r="K40" s="11"/>
      <c r="L40" s="11"/>
    </row>
    <row r="41" spans="1:15" x14ac:dyDescent="0.25">
      <c r="A41" s="3" t="s">
        <v>31</v>
      </c>
      <c r="B41" s="4"/>
      <c r="C41" s="61"/>
      <c r="D41" s="45"/>
      <c r="E41" s="4"/>
      <c r="F41" s="4"/>
      <c r="G41" s="4"/>
      <c r="H41" s="4"/>
      <c r="I41" s="4"/>
      <c r="J41" s="4"/>
      <c r="K41" s="4"/>
      <c r="L41" s="4"/>
    </row>
    <row r="42" spans="1:15" x14ac:dyDescent="0.25">
      <c r="A42" s="3" t="s">
        <v>32</v>
      </c>
      <c r="B42" s="11"/>
      <c r="C42" s="52"/>
      <c r="D42" s="36"/>
      <c r="E42" s="11"/>
      <c r="F42" s="11"/>
      <c r="G42" s="11"/>
      <c r="H42" s="11"/>
      <c r="I42" s="11"/>
      <c r="J42" s="11"/>
      <c r="K42" s="11"/>
      <c r="L42" s="11"/>
    </row>
    <row r="43" spans="1:15" x14ac:dyDescent="0.25">
      <c r="A43" s="3"/>
      <c r="B43" s="11"/>
      <c r="C43" s="52"/>
      <c r="D43" s="36"/>
      <c r="E43" s="11"/>
      <c r="F43" s="11"/>
      <c r="G43" s="11"/>
      <c r="H43" s="11"/>
      <c r="I43" s="11"/>
      <c r="J43" s="11"/>
      <c r="K43" s="11"/>
      <c r="L43" s="11"/>
    </row>
    <row r="44" spans="1:15" x14ac:dyDescent="0.25">
      <c r="A44" s="2" t="s">
        <v>33</v>
      </c>
      <c r="B44" s="15">
        <v>105032036</v>
      </c>
      <c r="C44" s="62">
        <v>119940352</v>
      </c>
      <c r="D44" s="46">
        <v>101602187</v>
      </c>
      <c r="E44" s="15">
        <v>92576332</v>
      </c>
      <c r="F44" s="15">
        <v>89113714</v>
      </c>
      <c r="G44" s="15">
        <v>99807515</v>
      </c>
      <c r="H44" s="15">
        <v>47616757</v>
      </c>
      <c r="I44" s="15">
        <v>65935777.040000007</v>
      </c>
      <c r="J44" s="15">
        <v>90861050.75</v>
      </c>
      <c r="K44" s="15">
        <v>85193562.480000004</v>
      </c>
      <c r="L44" s="15">
        <v>61792466.810000002</v>
      </c>
    </row>
  </sheetData>
  <mergeCells count="1">
    <mergeCell ref="N1:O1"/>
  </mergeCells>
  <printOptions horizontalCentered="1" verticalCentered="1"/>
  <pageMargins left="0.45" right="0.45" top="0.5" bottom="0.5" header="0.3" footer="0.3"/>
  <pageSetup scale="68" fitToHeight="2" orientation="portrait" horizontalDpi="4294967293" r:id="rId1"/>
  <headerFooter>
    <oddHeader>&amp;F</oddHeader>
    <oddFooter>Page &amp;P of &amp;N</oddFooter>
  </headerFooter>
  <rowBreaks count="1" manualBreakCount="1">
    <brk id="40" max="12" man="1"/>
  </rowBreaks>
  <colBreaks count="1" manualBreakCount="1">
    <brk id="7" max="1048575" man="1"/>
  </colBreaks>
  <ignoredErrors>
    <ignoredError sqref="N12:N13 N14:O14 O12:O13" unlockedFormula="1"/>
  </ignoredError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>
          <x14:colorSeries rgb="FF376092"/>
          <x14:colorNegative rgb="FFD00000"/>
          <x14:colorAxis rgb="FF000000"/>
          <x14:colorMarkers theme="1"/>
          <x14:colorFirst rgb="FFD00000"/>
          <x14:colorLast rgb="FFD00000"/>
          <x14:colorHigh rgb="FFD00000"/>
          <x14:colorLow rgb="FFD00000"/>
          <x14:sparklines>
            <x14:sparkline>
              <xm:f>'10 year annual'!B11:L11</xm:f>
              <xm:sqref>M11</xm:sqref>
            </x14:sparkline>
          </x14:sparklines>
        </x14:sparklineGroup>
        <x14:sparklineGroup displayEmptyCellsAs="gap" markers="1">
          <x14:colorSeries rgb="FF376092"/>
          <x14:colorNegative rgb="FFD00000"/>
          <x14:colorAxis rgb="FF000000"/>
          <x14:colorMarkers theme="1"/>
          <x14:colorFirst rgb="FFD00000"/>
          <x14:colorLast rgb="FFD00000"/>
          <x14:colorHigh rgb="FFD00000"/>
          <x14:colorLow rgb="FFD00000"/>
          <x14:sparklines>
            <x14:sparkline>
              <xm:f>'10 year annual'!B37:L37</xm:f>
              <xm:sqref>M37</xm:sqref>
            </x14:sparkline>
          </x14:sparklines>
        </x14:sparklineGroup>
        <x14:sparklineGroup displayEmptyCellsAs="gap" markers="1">
          <x14:colorSeries rgb="FF376092"/>
          <x14:colorNegative rgb="FFD00000"/>
          <x14:colorAxis rgb="FF000000"/>
          <x14:colorMarkers theme="1"/>
          <x14:colorFirst rgb="FFD00000"/>
          <x14:colorLast rgb="FFD00000"/>
          <x14:colorHigh rgb="FFD00000"/>
          <x14:colorLow rgb="FFD00000"/>
          <x14:sparklines>
            <x14:sparkline>
              <xm:f>'10 year annual'!B3:L3</xm:f>
              <xm:sqref>M3</xm:sqref>
            </x14:sparkline>
          </x14:sparklines>
        </x14:sparklineGroup>
        <x14:sparklineGroup displayEmptyCellsAs="gap" markers="1">
          <x14:colorSeries rgb="FF376092"/>
          <x14:colorNegative rgb="FFD00000"/>
          <x14:colorAxis rgb="FF000000"/>
          <x14:colorMarkers theme="1"/>
          <x14:colorFirst rgb="FFD00000"/>
          <x14:colorLast rgb="FFD00000"/>
          <x14:colorHigh rgb="FFD00000"/>
          <x14:colorLow rgb="FFD00000"/>
          <x14:sparklines>
            <x14:sparkline>
              <xm:f>'10 year annual'!B12:L12</xm:f>
              <xm:sqref>M12</xm:sqref>
            </x14:sparkline>
          </x14:sparklines>
        </x14:sparklineGroup>
        <x14:sparklineGroup displayEmptyCellsAs="gap" markers="1">
          <x14:colorSeries rgb="FF376092"/>
          <x14:colorNegative rgb="FFD00000"/>
          <x14:colorAxis rgb="FF000000"/>
          <x14:colorMarkers theme="1"/>
          <x14:colorFirst rgb="FFD00000"/>
          <x14:colorLast rgb="FFD00000"/>
          <x14:colorHigh rgb="FFD00000"/>
          <x14:colorLow rgb="FFD00000"/>
          <x14:sparklines>
            <x14:sparkline>
              <xm:f>'10 year annual'!B13:L13</xm:f>
              <xm:sqref>M13</xm:sqref>
            </x14:sparkline>
          </x14:sparklines>
        </x14:sparklineGroup>
        <x14:sparklineGroup displayEmptyCellsAs="gap" markers="1">
          <x14:colorSeries rgb="FF376092"/>
          <x14:colorNegative rgb="FFD00000"/>
          <x14:colorAxis rgb="FF000000"/>
          <x14:colorMarkers theme="1"/>
          <x14:colorFirst rgb="FFD00000"/>
          <x14:colorLast rgb="FFD00000"/>
          <x14:colorHigh rgb="FFD00000"/>
          <x14:colorLow rgb="FFD00000"/>
          <x14:sparklines>
            <x14:sparkline>
              <xm:f>'10 year annual'!B14:L14</xm:f>
              <xm:sqref>M14</xm:sqref>
            </x14:sparkline>
            <x14:sparkline>
              <xm:f>'10 year annual'!B15:L15</xm:f>
              <xm:sqref>M15</xm:sqref>
            </x14:sparkline>
            <x14:sparkline>
              <xm:f>'10 year annual'!B16:L16</xm:f>
              <xm:sqref>M16</xm:sqref>
            </x14:sparkline>
            <x14:sparkline>
              <xm:f>'10 year annual'!B17:L17</xm:f>
              <xm:sqref>M17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1"/>
  <sheetViews>
    <sheetView workbookViewId="0"/>
  </sheetViews>
  <sheetFormatPr defaultRowHeight="13.2" x14ac:dyDescent="0.25"/>
  <cols>
    <col min="1" max="1" width="4" bestFit="1" customWidth="1"/>
    <col min="2" max="2" width="53.5546875" customWidth="1"/>
    <col min="3" max="7" width="13.44140625" style="16" bestFit="1" customWidth="1"/>
    <col min="8" max="13" width="14.44140625" style="16" bestFit="1" customWidth="1"/>
    <col min="14" max="14" width="18.33203125" customWidth="1"/>
    <col min="15" max="15" width="13.44140625" bestFit="1" customWidth="1"/>
    <col min="16" max="16" width="14.44140625" bestFit="1" customWidth="1"/>
  </cols>
  <sheetData>
    <row r="1" spans="1:16" ht="12.75" customHeight="1" x14ac:dyDescent="0.25">
      <c r="B1" s="1" t="s">
        <v>0</v>
      </c>
      <c r="C1" s="30">
        <v>39082</v>
      </c>
      <c r="D1" s="47">
        <v>39447</v>
      </c>
      <c r="E1" s="31">
        <v>39813</v>
      </c>
      <c r="F1" s="30">
        <v>40178</v>
      </c>
      <c r="G1" s="30">
        <v>40543</v>
      </c>
      <c r="H1" s="30">
        <v>40908</v>
      </c>
      <c r="I1" s="30">
        <v>41274</v>
      </c>
      <c r="J1" s="30">
        <v>41639</v>
      </c>
      <c r="K1" s="30">
        <v>42004</v>
      </c>
      <c r="L1" s="30">
        <v>42369</v>
      </c>
      <c r="M1" s="30">
        <v>42735</v>
      </c>
      <c r="O1" s="116" t="s">
        <v>39</v>
      </c>
      <c r="P1" s="117"/>
    </row>
    <row r="2" spans="1:16" x14ac:dyDescent="0.25">
      <c r="B2" s="2" t="s">
        <v>34</v>
      </c>
      <c r="C2" s="7"/>
      <c r="D2" s="48"/>
      <c r="E2" s="32"/>
      <c r="F2" s="7"/>
      <c r="G2" s="7"/>
      <c r="H2" s="7"/>
      <c r="I2" s="7"/>
      <c r="J2" s="7"/>
      <c r="K2" s="7"/>
      <c r="L2" s="7"/>
      <c r="M2" s="7"/>
      <c r="O2" s="22"/>
      <c r="P2" s="22"/>
    </row>
    <row r="3" spans="1:16" s="6" customFormat="1" ht="36" customHeight="1" x14ac:dyDescent="0.25">
      <c r="A3" s="6" t="s">
        <v>43</v>
      </c>
      <c r="B3" s="66" t="s">
        <v>1</v>
      </c>
      <c r="C3" s="8">
        <v>-82912</v>
      </c>
      <c r="D3" s="49">
        <v>2729514</v>
      </c>
      <c r="E3" s="33">
        <v>502970</v>
      </c>
      <c r="F3" s="8">
        <v>2098504</v>
      </c>
      <c r="G3" s="8">
        <v>15433311</v>
      </c>
      <c r="H3" s="8">
        <v>29029983</v>
      </c>
      <c r="I3" s="8">
        <v>418834</v>
      </c>
      <c r="J3" s="8">
        <v>2022452.76</v>
      </c>
      <c r="K3" s="8">
        <v>25580051.949999999</v>
      </c>
      <c r="L3" s="8">
        <v>31796378.109999999</v>
      </c>
      <c r="M3" s="8">
        <v>3539112.52</v>
      </c>
      <c r="O3" s="24">
        <f>MIN(C3:M3)</f>
        <v>-82912</v>
      </c>
      <c r="P3" s="24">
        <f>MAX(C3:M3)</f>
        <v>31796378.109999999</v>
      </c>
    </row>
    <row r="4" spans="1:16" s="6" customFormat="1" ht="36" customHeight="1" x14ac:dyDescent="0.25">
      <c r="A4" s="6" t="s">
        <v>44</v>
      </c>
      <c r="B4" s="66" t="s">
        <v>1</v>
      </c>
      <c r="C4" s="8">
        <v>-3021873</v>
      </c>
      <c r="D4" s="49">
        <v>5264119</v>
      </c>
      <c r="E4" s="33">
        <v>1674372</v>
      </c>
      <c r="F4" s="8">
        <v>2462480</v>
      </c>
      <c r="G4" s="8">
        <v>1722379</v>
      </c>
      <c r="H4" s="8">
        <v>945496</v>
      </c>
      <c r="I4" s="8">
        <v>2624516</v>
      </c>
      <c r="J4" s="8">
        <v>3949469</v>
      </c>
      <c r="K4" s="8">
        <v>1535172</v>
      </c>
      <c r="L4" s="8">
        <v>2074149</v>
      </c>
      <c r="M4" s="8">
        <v>3058415</v>
      </c>
      <c r="O4" s="24">
        <f t="shared" ref="O4:O6" si="0">MIN(C4:M4)</f>
        <v>-3021873</v>
      </c>
      <c r="P4" s="24">
        <f t="shared" ref="P4:P6" si="1">MAX(C4:M4)</f>
        <v>5264119</v>
      </c>
    </row>
    <row r="5" spans="1:16" s="6" customFormat="1" ht="36" customHeight="1" x14ac:dyDescent="0.25">
      <c r="A5" s="6" t="s">
        <v>45</v>
      </c>
      <c r="B5" s="66" t="s">
        <v>1</v>
      </c>
      <c r="C5" s="8">
        <v>8272125</v>
      </c>
      <c r="D5" s="49">
        <v>7715745</v>
      </c>
      <c r="E5" s="33">
        <v>4266107</v>
      </c>
      <c r="F5" s="8">
        <v>11028751</v>
      </c>
      <c r="G5" s="8">
        <v>13672281</v>
      </c>
      <c r="H5" s="8">
        <v>16329731</v>
      </c>
      <c r="I5" s="8">
        <v>23956451</v>
      </c>
      <c r="J5" s="8">
        <v>38297043</v>
      </c>
      <c r="K5" s="8">
        <v>31703689</v>
      </c>
      <c r="L5" s="8">
        <v>39443112</v>
      </c>
      <c r="M5" s="8">
        <v>24594661</v>
      </c>
      <c r="O5" s="24">
        <f t="shared" si="0"/>
        <v>4266107</v>
      </c>
      <c r="P5" s="24">
        <f t="shared" si="1"/>
        <v>39443112</v>
      </c>
    </row>
    <row r="6" spans="1:16" s="6" customFormat="1" ht="36" customHeight="1" x14ac:dyDescent="0.25">
      <c r="A6" s="6" t="s">
        <v>46</v>
      </c>
      <c r="B6" s="66" t="s">
        <v>1</v>
      </c>
      <c r="C6" s="8">
        <v>2223807</v>
      </c>
      <c r="D6" s="49">
        <v>1248271</v>
      </c>
      <c r="E6" s="33">
        <v>4794885</v>
      </c>
      <c r="F6" s="8">
        <v>7236325</v>
      </c>
      <c r="G6" s="8">
        <v>1634981</v>
      </c>
      <c r="H6" s="8">
        <v>2636062</v>
      </c>
      <c r="I6" s="8">
        <v>2052716</v>
      </c>
      <c r="J6" s="8">
        <v>1105049</v>
      </c>
      <c r="K6" s="8">
        <v>4920695</v>
      </c>
      <c r="L6" s="8">
        <v>680216</v>
      </c>
      <c r="M6" s="8">
        <v>1056799</v>
      </c>
      <c r="O6" s="24">
        <f t="shared" si="0"/>
        <v>680216</v>
      </c>
      <c r="P6" s="24">
        <f t="shared" si="1"/>
        <v>7236325</v>
      </c>
    </row>
    <row r="7" spans="1:16" x14ac:dyDescent="0.25">
      <c r="A7" s="6" t="s">
        <v>43</v>
      </c>
      <c r="B7" s="3" t="s">
        <v>2</v>
      </c>
      <c r="C7" s="9"/>
      <c r="D7" s="50"/>
      <c r="E7" s="34"/>
      <c r="F7" s="9"/>
      <c r="G7" s="9">
        <v>350000</v>
      </c>
      <c r="H7" s="9">
        <v>350000</v>
      </c>
      <c r="I7" s="9"/>
      <c r="J7" s="9"/>
      <c r="K7" s="9"/>
      <c r="L7" s="9">
        <v>2700</v>
      </c>
      <c r="M7" s="9">
        <v>2750</v>
      </c>
    </row>
    <row r="8" spans="1:16" x14ac:dyDescent="0.25">
      <c r="A8" s="6" t="s">
        <v>43</v>
      </c>
      <c r="B8" s="3" t="s">
        <v>3</v>
      </c>
      <c r="C8" s="10">
        <v>5378</v>
      </c>
      <c r="D8" s="51">
        <v>5382</v>
      </c>
      <c r="E8" s="35">
        <v>4982</v>
      </c>
      <c r="F8" s="10">
        <v>4732</v>
      </c>
      <c r="G8" s="10">
        <v>3950</v>
      </c>
      <c r="H8" s="10">
        <v>2950</v>
      </c>
      <c r="I8" s="10">
        <v>2800</v>
      </c>
      <c r="J8" s="10">
        <v>2900</v>
      </c>
      <c r="K8" s="10">
        <v>2700</v>
      </c>
      <c r="L8" s="10"/>
      <c r="M8" s="10"/>
    </row>
    <row r="9" spans="1:16" x14ac:dyDescent="0.25">
      <c r="A9" s="6" t="s">
        <v>43</v>
      </c>
      <c r="B9" s="3" t="s">
        <v>4</v>
      </c>
      <c r="C9" s="11">
        <v>2284647</v>
      </c>
      <c r="D9" s="52">
        <v>849577</v>
      </c>
      <c r="E9" s="36">
        <v>6857271</v>
      </c>
      <c r="F9" s="11">
        <v>8000000</v>
      </c>
      <c r="G9" s="11"/>
      <c r="H9" s="11"/>
      <c r="I9" s="11"/>
      <c r="J9" s="11"/>
      <c r="K9" s="11"/>
      <c r="L9" s="11"/>
      <c r="M9" s="11"/>
    </row>
    <row r="10" spans="1:16" x14ac:dyDescent="0.25">
      <c r="A10" s="6" t="s">
        <v>43</v>
      </c>
      <c r="B10" s="3" t="s">
        <v>5</v>
      </c>
      <c r="C10" s="11"/>
      <c r="D10" s="52"/>
      <c r="E10" s="36"/>
      <c r="F10" s="11"/>
      <c r="G10" s="11">
        <v>7400000</v>
      </c>
      <c r="H10" s="11">
        <v>7573692</v>
      </c>
      <c r="I10" s="11">
        <v>112752</v>
      </c>
      <c r="J10" s="11">
        <v>51811.75</v>
      </c>
      <c r="K10" s="11"/>
      <c r="L10" s="11"/>
      <c r="M10" s="11"/>
    </row>
    <row r="11" spans="1:16" x14ac:dyDescent="0.25">
      <c r="A11" s="6" t="s">
        <v>43</v>
      </c>
      <c r="B11" s="3" t="s">
        <v>6</v>
      </c>
      <c r="C11" s="12">
        <v>51745724</v>
      </c>
      <c r="D11" s="53">
        <v>37083396</v>
      </c>
      <c r="E11" s="37">
        <v>34100120</v>
      </c>
      <c r="F11" s="12">
        <v>32829356</v>
      </c>
      <c r="G11" s="12">
        <v>18272246</v>
      </c>
      <c r="H11" s="12">
        <v>16479418</v>
      </c>
      <c r="I11" s="12">
        <v>9183809</v>
      </c>
      <c r="J11" s="12">
        <v>16894569.190000001</v>
      </c>
      <c r="K11" s="12">
        <v>14617475.99</v>
      </c>
      <c r="L11" s="12">
        <v>9489612.3599999975</v>
      </c>
      <c r="M11" s="12">
        <v>10813647.459999999</v>
      </c>
    </row>
    <row r="12" spans="1:16" x14ac:dyDescent="0.25">
      <c r="A12" s="6" t="s">
        <v>43</v>
      </c>
      <c r="B12" s="3" t="s">
        <v>7</v>
      </c>
      <c r="C12" s="11">
        <v>2052633</v>
      </c>
      <c r="D12" s="52">
        <v>11543554</v>
      </c>
      <c r="E12" s="36">
        <v>2200026</v>
      </c>
      <c r="F12" s="11">
        <v>2008207</v>
      </c>
      <c r="G12" s="11">
        <v>1943666</v>
      </c>
      <c r="H12" s="11">
        <v>2556747</v>
      </c>
      <c r="I12" s="11">
        <v>1320446</v>
      </c>
      <c r="J12" s="11">
        <v>402610.9</v>
      </c>
      <c r="K12" s="11">
        <v>643801.03</v>
      </c>
      <c r="L12" s="11">
        <v>1964217.09</v>
      </c>
      <c r="M12" s="11">
        <v>1813282.23</v>
      </c>
    </row>
    <row r="13" spans="1:16" x14ac:dyDescent="0.25">
      <c r="A13" s="6" t="s">
        <v>43</v>
      </c>
      <c r="B13" s="3" t="s">
        <v>8</v>
      </c>
      <c r="C13" s="11">
        <v>-2164460</v>
      </c>
      <c r="D13" s="52">
        <v>-2694571</v>
      </c>
      <c r="E13" s="36">
        <v>-449471</v>
      </c>
      <c r="F13" s="11">
        <v>-1290511</v>
      </c>
      <c r="G13" s="11">
        <v>-1382633</v>
      </c>
      <c r="H13" s="11">
        <v>-561057</v>
      </c>
      <c r="I13" s="11">
        <v>-697075</v>
      </c>
      <c r="J13" s="11">
        <v>-527021.24</v>
      </c>
      <c r="K13" s="11">
        <v>-518925.47</v>
      </c>
      <c r="L13" s="11">
        <v>-461439.13</v>
      </c>
      <c r="M13" s="11">
        <v>-471151.06</v>
      </c>
    </row>
    <row r="14" spans="1:16" s="23" customFormat="1" ht="35.25" customHeight="1" x14ac:dyDescent="0.25">
      <c r="A14" s="6" t="s">
        <v>43</v>
      </c>
      <c r="B14" s="26" t="s">
        <v>35</v>
      </c>
      <c r="C14" s="25">
        <v>53841010</v>
      </c>
      <c r="D14" s="54">
        <v>49516852</v>
      </c>
      <c r="E14" s="38">
        <v>43215898</v>
      </c>
      <c r="F14" s="25">
        <v>43650288</v>
      </c>
      <c r="G14" s="25">
        <v>42020540</v>
      </c>
      <c r="H14" s="25">
        <v>55431733</v>
      </c>
      <c r="I14" s="25">
        <v>10341566</v>
      </c>
      <c r="J14" s="25">
        <v>18847323.360000003</v>
      </c>
      <c r="K14" s="25">
        <v>40325103.5</v>
      </c>
      <c r="L14" s="25">
        <v>42791468.43</v>
      </c>
      <c r="M14" s="25">
        <v>15697641.149999999</v>
      </c>
      <c r="N14" s="6"/>
      <c r="O14" s="24">
        <f>MIN(C14:M14)</f>
        <v>10341566</v>
      </c>
      <c r="P14" s="24">
        <f>MAX(C14:M14)</f>
        <v>55431733</v>
      </c>
    </row>
    <row r="15" spans="1:16" s="6" customFormat="1" ht="36" customHeight="1" x14ac:dyDescent="0.25">
      <c r="A15" s="6" t="s">
        <v>43</v>
      </c>
      <c r="B15" s="18" t="s">
        <v>36</v>
      </c>
      <c r="C15" s="19">
        <f t="shared" ref="C15:M15" si="2">C14/C51</f>
        <v>0.51261512249462626</v>
      </c>
      <c r="D15" s="55">
        <f t="shared" si="2"/>
        <v>0.41284564514201194</v>
      </c>
      <c r="E15" s="39">
        <f t="shared" si="2"/>
        <v>0.42534417098718552</v>
      </c>
      <c r="F15" s="19">
        <f t="shared" si="2"/>
        <v>0.47150591362811828</v>
      </c>
      <c r="G15" s="19">
        <f t="shared" si="2"/>
        <v>0.47153842112337502</v>
      </c>
      <c r="H15" s="19">
        <f t="shared" si="2"/>
        <v>0.55538636544552777</v>
      </c>
      <c r="I15" s="19">
        <f t="shared" si="2"/>
        <v>0.21718333316987548</v>
      </c>
      <c r="J15" s="19">
        <f t="shared" si="2"/>
        <v>0.28584365281031349</v>
      </c>
      <c r="K15" s="19">
        <f t="shared" si="2"/>
        <v>0.44381066658531904</v>
      </c>
      <c r="L15" s="19">
        <f t="shared" si="2"/>
        <v>0.50228523358259258</v>
      </c>
      <c r="M15" s="19">
        <f t="shared" si="2"/>
        <v>0.25403810464902199</v>
      </c>
      <c r="O15" s="27">
        <f t="shared" ref="O15:O26" si="3">MIN(C15:M15)</f>
        <v>0.21718333316987548</v>
      </c>
      <c r="P15" s="27">
        <f t="shared" ref="P15:P26" si="4">MAX(C15:M15)</f>
        <v>0.55538636544552777</v>
      </c>
    </row>
    <row r="16" spans="1:16" s="6" customFormat="1" ht="36" customHeight="1" x14ac:dyDescent="0.25">
      <c r="A16" s="6" t="s">
        <v>43</v>
      </c>
      <c r="B16" s="18" t="s">
        <v>37</v>
      </c>
      <c r="C16" s="20">
        <f t="shared" ref="C16:M16" si="5">C3/C14</f>
        <v>-1.5399413941157493E-3</v>
      </c>
      <c r="D16" s="56">
        <f t="shared" si="5"/>
        <v>5.5122930674187449E-2</v>
      </c>
      <c r="E16" s="40">
        <f t="shared" si="5"/>
        <v>1.1638540983227978E-2</v>
      </c>
      <c r="F16" s="21">
        <f t="shared" si="5"/>
        <v>4.8075375814244342E-2</v>
      </c>
      <c r="G16" s="21">
        <f t="shared" si="5"/>
        <v>0.3672801682224931</v>
      </c>
      <c r="H16" s="21">
        <f t="shared" si="5"/>
        <v>0.52370693515932476</v>
      </c>
      <c r="I16" s="21">
        <f t="shared" si="5"/>
        <v>4.0500055794257854E-2</v>
      </c>
      <c r="J16" s="21">
        <f t="shared" si="5"/>
        <v>0.10730716088271113</v>
      </c>
      <c r="K16" s="21">
        <f t="shared" si="5"/>
        <v>0.6343455993857523</v>
      </c>
      <c r="L16" s="21">
        <f t="shared" si="5"/>
        <v>0.74305414786159507</v>
      </c>
      <c r="M16" s="21">
        <f t="shared" si="5"/>
        <v>0.22545505316255751</v>
      </c>
      <c r="O16" s="27">
        <f t="shared" si="3"/>
        <v>-1.5399413941157493E-3</v>
      </c>
      <c r="P16" s="27">
        <f t="shared" si="4"/>
        <v>0.74305414786159507</v>
      </c>
    </row>
    <row r="17" spans="1:16" s="6" customFormat="1" ht="36" customHeight="1" x14ac:dyDescent="0.25">
      <c r="A17" s="6" t="s">
        <v>43</v>
      </c>
      <c r="B17" s="18" t="s">
        <v>38</v>
      </c>
      <c r="C17" s="20">
        <f t="shared" ref="C17:M17" si="6">C3/C51</f>
        <v>-7.8939724637919044E-4</v>
      </c>
      <c r="D17" s="56">
        <f t="shared" si="6"/>
        <v>2.2757261876303315E-2</v>
      </c>
      <c r="E17" s="40">
        <f t="shared" si="6"/>
        <v>4.9503855660114875E-3</v>
      </c>
      <c r="F17" s="21">
        <f t="shared" si="6"/>
        <v>2.2667823996310416E-2</v>
      </c>
      <c r="G17" s="21">
        <f t="shared" si="6"/>
        <v>0.17318671063356197</v>
      </c>
      <c r="H17" s="21">
        <f t="shared" si="6"/>
        <v>0.29085969127675404</v>
      </c>
      <c r="I17" s="21">
        <f t="shared" si="6"/>
        <v>8.7959371109628485E-3</v>
      </c>
      <c r="J17" s="21">
        <f t="shared" si="6"/>
        <v>3.0673070839418136E-2</v>
      </c>
      <c r="K17" s="21">
        <f t="shared" si="6"/>
        <v>0.28152934330885448</v>
      </c>
      <c r="L17" s="21">
        <f t="shared" si="6"/>
        <v>0.37322512622317561</v>
      </c>
      <c r="M17" s="21">
        <f t="shared" si="6"/>
        <v>5.7274174388960597E-2</v>
      </c>
      <c r="O17" s="27">
        <f t="shared" si="3"/>
        <v>-7.8939724637919044E-4</v>
      </c>
      <c r="P17" s="27">
        <f t="shared" si="4"/>
        <v>0.37322512622317561</v>
      </c>
    </row>
    <row r="18" spans="1:16" s="6" customFormat="1" ht="36" customHeight="1" x14ac:dyDescent="0.25">
      <c r="A18" s="6" t="s">
        <v>43</v>
      </c>
      <c r="B18" s="18" t="s">
        <v>40</v>
      </c>
      <c r="C18" s="28">
        <v>105032036</v>
      </c>
      <c r="D18" s="57">
        <v>119940352</v>
      </c>
      <c r="E18" s="41">
        <v>101602187</v>
      </c>
      <c r="F18" s="28">
        <v>92576332</v>
      </c>
      <c r="G18" s="28">
        <v>89113714</v>
      </c>
      <c r="H18" s="28">
        <v>99807515</v>
      </c>
      <c r="I18" s="28">
        <v>47616757</v>
      </c>
      <c r="J18" s="28">
        <v>65935777.040000007</v>
      </c>
      <c r="K18" s="28">
        <v>90861050.75</v>
      </c>
      <c r="L18" s="28">
        <v>85193562.480000004</v>
      </c>
      <c r="M18" s="28">
        <v>61792466.810000002</v>
      </c>
      <c r="O18" s="24">
        <f t="shared" si="3"/>
        <v>47616757</v>
      </c>
      <c r="P18" s="24">
        <f t="shared" si="4"/>
        <v>119940352</v>
      </c>
    </row>
    <row r="19" spans="1:16" s="6" customFormat="1" ht="36" customHeight="1" x14ac:dyDescent="0.25">
      <c r="A19" s="6" t="s">
        <v>44</v>
      </c>
      <c r="B19" s="18" t="s">
        <v>40</v>
      </c>
      <c r="C19" s="28">
        <v>154188806</v>
      </c>
      <c r="D19" s="57">
        <v>167088568</v>
      </c>
      <c r="E19" s="41">
        <v>288199765</v>
      </c>
      <c r="F19" s="28">
        <v>251717850</v>
      </c>
      <c r="G19" s="28">
        <v>293497874</v>
      </c>
      <c r="H19" s="28">
        <v>270636633</v>
      </c>
      <c r="I19" s="28">
        <v>241939394</v>
      </c>
      <c r="J19" s="28">
        <v>286236661</v>
      </c>
      <c r="K19" s="28">
        <v>268614596</v>
      </c>
      <c r="L19" s="28">
        <v>242970522</v>
      </c>
      <c r="M19" s="28">
        <v>253482955</v>
      </c>
      <c r="O19" s="24">
        <f t="shared" ref="O19:O21" si="7">MIN(C19:M19)</f>
        <v>154188806</v>
      </c>
      <c r="P19" s="24">
        <f t="shared" ref="P19:P21" si="8">MAX(C19:M19)</f>
        <v>293497874</v>
      </c>
    </row>
    <row r="20" spans="1:16" s="6" customFormat="1" ht="36" customHeight="1" x14ac:dyDescent="0.25">
      <c r="A20" s="6" t="s">
        <v>45</v>
      </c>
      <c r="B20" s="18" t="s">
        <v>40</v>
      </c>
      <c r="C20" s="28">
        <v>765996492</v>
      </c>
      <c r="D20" s="57">
        <v>805526264</v>
      </c>
      <c r="E20" s="41">
        <v>883779061</v>
      </c>
      <c r="F20" s="28">
        <v>856499138</v>
      </c>
      <c r="G20" s="28">
        <v>765289909</v>
      </c>
      <c r="H20" s="28">
        <v>760360705</v>
      </c>
      <c r="I20" s="28">
        <v>822871667</v>
      </c>
      <c r="J20" s="28">
        <v>849131250</v>
      </c>
      <c r="K20" s="28">
        <v>703266484</v>
      </c>
      <c r="L20" s="28">
        <v>762734317</v>
      </c>
      <c r="M20" s="28">
        <v>868404132</v>
      </c>
      <c r="O20" s="24">
        <f t="shared" si="7"/>
        <v>703266484</v>
      </c>
      <c r="P20" s="24">
        <f t="shared" si="8"/>
        <v>883779061</v>
      </c>
    </row>
    <row r="21" spans="1:16" s="6" customFormat="1" ht="36" customHeight="1" x14ac:dyDescent="0.25">
      <c r="A21" s="6" t="s">
        <v>46</v>
      </c>
      <c r="B21" s="18" t="s">
        <v>40</v>
      </c>
      <c r="C21" s="28">
        <v>286423401</v>
      </c>
      <c r="D21" s="57">
        <v>271049291</v>
      </c>
      <c r="E21" s="41">
        <v>307731346</v>
      </c>
      <c r="F21" s="28">
        <v>258116428</v>
      </c>
      <c r="G21" s="28">
        <v>240200769</v>
      </c>
      <c r="H21" s="28">
        <v>242120484</v>
      </c>
      <c r="I21" s="28">
        <v>222014104</v>
      </c>
      <c r="J21" s="28">
        <v>223398961</v>
      </c>
      <c r="K21" s="28">
        <v>251292133</v>
      </c>
      <c r="L21" s="28">
        <v>232777903</v>
      </c>
      <c r="M21" s="28">
        <v>225042129</v>
      </c>
      <c r="O21" s="24">
        <f t="shared" si="7"/>
        <v>222014104</v>
      </c>
      <c r="P21" s="24">
        <f t="shared" si="8"/>
        <v>307731346</v>
      </c>
    </row>
    <row r="22" spans="1:16" s="6" customFormat="1" ht="36" customHeight="1" x14ac:dyDescent="0.25">
      <c r="A22" s="6" t="s">
        <v>43</v>
      </c>
      <c r="B22" s="26" t="s">
        <v>41</v>
      </c>
      <c r="C22" s="63">
        <v>511155624</v>
      </c>
      <c r="D22" s="64">
        <v>517767606</v>
      </c>
      <c r="E22" s="65">
        <v>632721401</v>
      </c>
      <c r="F22" s="63">
        <v>544660813</v>
      </c>
      <c r="G22" s="63">
        <v>536629469</v>
      </c>
      <c r="H22" s="63">
        <v>569307111</v>
      </c>
      <c r="I22" s="63">
        <v>547549296</v>
      </c>
      <c r="J22" s="63">
        <v>550746871.38000011</v>
      </c>
      <c r="K22" s="63">
        <v>614403891.99000001</v>
      </c>
      <c r="L22" s="63">
        <v>691302617.63999987</v>
      </c>
      <c r="M22" s="63">
        <v>705153221.06000006</v>
      </c>
      <c r="O22" s="24">
        <f t="shared" si="3"/>
        <v>511155624</v>
      </c>
      <c r="P22" s="24">
        <f t="shared" si="4"/>
        <v>705153221.06000006</v>
      </c>
    </row>
    <row r="23" spans="1:16" s="6" customFormat="1" ht="36" customHeight="1" x14ac:dyDescent="0.25">
      <c r="A23" s="6" t="s">
        <v>44</v>
      </c>
      <c r="B23" s="26" t="s">
        <v>41</v>
      </c>
      <c r="C23" s="63">
        <v>2976653153</v>
      </c>
      <c r="D23" s="64">
        <v>2921814586</v>
      </c>
      <c r="E23" s="65">
        <v>3378629905</v>
      </c>
      <c r="F23" s="63">
        <v>3278534240</v>
      </c>
      <c r="G23" s="63">
        <v>3510549407</v>
      </c>
      <c r="H23" s="63">
        <v>3762877808</v>
      </c>
      <c r="I23" s="63">
        <v>3942643717</v>
      </c>
      <c r="J23" s="63">
        <v>3899240723</v>
      </c>
      <c r="K23" s="63">
        <v>4306010788</v>
      </c>
      <c r="L23" s="63">
        <v>4621781785</v>
      </c>
      <c r="M23" s="63">
        <v>4949338269</v>
      </c>
      <c r="O23" s="24">
        <f t="shared" ref="O23:O25" si="9">MIN(C23:M23)</f>
        <v>2921814586</v>
      </c>
      <c r="P23" s="24">
        <f t="shared" ref="P23:P25" si="10">MAX(C23:M23)</f>
        <v>4949338269</v>
      </c>
    </row>
    <row r="24" spans="1:16" s="6" customFormat="1" ht="36" customHeight="1" x14ac:dyDescent="0.25">
      <c r="A24" s="6" t="s">
        <v>45</v>
      </c>
      <c r="B24" s="26" t="s">
        <v>41</v>
      </c>
      <c r="C24" s="63">
        <v>7088364748</v>
      </c>
      <c r="D24" s="64">
        <v>7483086203</v>
      </c>
      <c r="E24" s="65">
        <v>8574019553</v>
      </c>
      <c r="F24" s="63">
        <v>8828260472</v>
      </c>
      <c r="G24" s="63">
        <v>9567777997</v>
      </c>
      <c r="H24" s="63">
        <v>10267231937</v>
      </c>
      <c r="I24" s="63">
        <v>10837953466</v>
      </c>
      <c r="J24" s="63">
        <v>10939315203</v>
      </c>
      <c r="K24" s="63">
        <v>11014386423</v>
      </c>
      <c r="L24" s="63">
        <v>11196859012</v>
      </c>
      <c r="M24" s="63">
        <v>11593971660</v>
      </c>
      <c r="O24" s="24">
        <f t="shared" si="9"/>
        <v>7088364748</v>
      </c>
      <c r="P24" s="24">
        <f t="shared" si="10"/>
        <v>11593971660</v>
      </c>
    </row>
    <row r="25" spans="1:16" s="6" customFormat="1" ht="36" customHeight="1" x14ac:dyDescent="0.25">
      <c r="A25" s="6" t="s">
        <v>46</v>
      </c>
      <c r="B25" s="26" t="s">
        <v>41</v>
      </c>
      <c r="C25" s="63">
        <v>1748800657</v>
      </c>
      <c r="D25" s="64">
        <v>1745828029</v>
      </c>
      <c r="E25" s="65">
        <v>2120519972</v>
      </c>
      <c r="F25" s="63">
        <v>2056721179</v>
      </c>
      <c r="G25" s="63">
        <v>2263650231</v>
      </c>
      <c r="H25" s="63">
        <v>2365336408</v>
      </c>
      <c r="I25" s="63">
        <v>2452902242</v>
      </c>
      <c r="J25" s="63">
        <v>2550774330</v>
      </c>
      <c r="K25" s="63">
        <v>2684425720</v>
      </c>
      <c r="L25" s="63">
        <v>2663612559</v>
      </c>
      <c r="M25" s="63">
        <v>2685509323</v>
      </c>
      <c r="O25" s="24">
        <f t="shared" si="9"/>
        <v>1745828029</v>
      </c>
      <c r="P25" s="24">
        <f t="shared" si="10"/>
        <v>2685509323</v>
      </c>
    </row>
    <row r="26" spans="1:16" s="6" customFormat="1" ht="36" customHeight="1" x14ac:dyDescent="0.25">
      <c r="A26" s="6" t="s">
        <v>43</v>
      </c>
      <c r="B26" s="18" t="s">
        <v>42</v>
      </c>
      <c r="C26" s="29">
        <f>C14/C22</f>
        <v>0.1053319331178874</v>
      </c>
      <c r="D26" s="58">
        <f t="shared" ref="D26:M26" si="11">D14/D22</f>
        <v>9.5635283911523816E-2</v>
      </c>
      <c r="E26" s="42">
        <f t="shared" si="11"/>
        <v>6.8301622059406208E-2</v>
      </c>
      <c r="F26" s="29">
        <f t="shared" si="11"/>
        <v>8.014214894509035E-2</v>
      </c>
      <c r="G26" s="29">
        <f t="shared" si="11"/>
        <v>7.830457033659477E-2</v>
      </c>
      <c r="H26" s="29">
        <f t="shared" si="11"/>
        <v>9.7367013214770828E-2</v>
      </c>
      <c r="I26" s="29">
        <f t="shared" si="11"/>
        <v>1.8887004467995884E-2</v>
      </c>
      <c r="J26" s="29">
        <f t="shared" si="11"/>
        <v>3.4221389787970076E-2</v>
      </c>
      <c r="K26" s="29">
        <f t="shared" si="11"/>
        <v>6.5632890718498788E-2</v>
      </c>
      <c r="L26" s="29">
        <f t="shared" si="11"/>
        <v>6.1899763342548084E-2</v>
      </c>
      <c r="M26" s="29">
        <f t="shared" si="11"/>
        <v>2.2261319499332355E-2</v>
      </c>
      <c r="O26" s="27">
        <f t="shared" si="3"/>
        <v>1.8887004467995884E-2</v>
      </c>
      <c r="P26" s="27">
        <f t="shared" si="4"/>
        <v>0.1053319331178874</v>
      </c>
    </row>
    <row r="27" spans="1:16" x14ac:dyDescent="0.25">
      <c r="A27" s="6" t="s">
        <v>43</v>
      </c>
      <c r="B27" s="3" t="s">
        <v>9</v>
      </c>
      <c r="C27" s="13"/>
      <c r="D27" s="59"/>
      <c r="E27" s="43"/>
      <c r="F27" s="13"/>
      <c r="G27" s="13"/>
      <c r="H27" s="13"/>
      <c r="I27" s="13"/>
      <c r="J27" s="13"/>
      <c r="K27" s="13"/>
      <c r="L27" s="13"/>
      <c r="M27" s="13"/>
    </row>
    <row r="28" spans="1:16" x14ac:dyDescent="0.25">
      <c r="A28" s="6" t="s">
        <v>43</v>
      </c>
      <c r="B28" s="3" t="s">
        <v>10</v>
      </c>
      <c r="C28" s="11">
        <v>54382</v>
      </c>
      <c r="D28" s="52">
        <v>10092147</v>
      </c>
      <c r="E28" s="36">
        <v>656</v>
      </c>
      <c r="F28" s="11">
        <v>2329232</v>
      </c>
      <c r="G28" s="11">
        <v>99789</v>
      </c>
      <c r="H28" s="11">
        <v>17010</v>
      </c>
      <c r="I28" s="11">
        <v>60314</v>
      </c>
      <c r="J28" s="11">
        <v>123269.46</v>
      </c>
      <c r="K28" s="11">
        <v>5348432.8600000003</v>
      </c>
      <c r="L28" s="11">
        <v>118405.13</v>
      </c>
      <c r="M28" s="11">
        <v>60060</v>
      </c>
    </row>
    <row r="29" spans="1:16" x14ac:dyDescent="0.25">
      <c r="A29" s="6" t="s">
        <v>43</v>
      </c>
      <c r="B29" s="3" t="s">
        <v>11</v>
      </c>
      <c r="C29" s="11"/>
      <c r="D29" s="52"/>
      <c r="E29" s="36"/>
      <c r="F29" s="11"/>
      <c r="G29" s="11"/>
      <c r="H29" s="11"/>
      <c r="I29" s="11"/>
      <c r="J29" s="11"/>
      <c r="K29" s="11"/>
      <c r="L29" s="11"/>
      <c r="M29" s="11"/>
    </row>
    <row r="30" spans="1:16" x14ac:dyDescent="0.25">
      <c r="A30" s="6" t="s">
        <v>43</v>
      </c>
      <c r="B30" s="3" t="s">
        <v>12</v>
      </c>
      <c r="C30" s="11"/>
      <c r="D30" s="52"/>
      <c r="E30" s="36"/>
      <c r="F30" s="11"/>
      <c r="G30" s="11"/>
      <c r="H30" s="11"/>
      <c r="I30" s="11"/>
      <c r="J30" s="11"/>
      <c r="K30" s="11"/>
      <c r="L30" s="11"/>
      <c r="M30" s="11"/>
    </row>
    <row r="31" spans="1:16" x14ac:dyDescent="0.25">
      <c r="A31" s="6" t="s">
        <v>43</v>
      </c>
      <c r="B31" s="3" t="s">
        <v>13</v>
      </c>
      <c r="C31" s="11"/>
      <c r="D31" s="52"/>
      <c r="E31" s="36"/>
      <c r="F31" s="11"/>
      <c r="G31" s="11"/>
      <c r="H31" s="11"/>
      <c r="I31" s="11"/>
      <c r="J31" s="11"/>
      <c r="K31" s="11"/>
      <c r="L31" s="11"/>
      <c r="M31" s="11"/>
    </row>
    <row r="32" spans="1:16" x14ac:dyDescent="0.25">
      <c r="A32" s="6" t="s">
        <v>43</v>
      </c>
      <c r="B32" s="3" t="s">
        <v>14</v>
      </c>
      <c r="C32" s="14">
        <v>4362578</v>
      </c>
      <c r="D32" s="60">
        <v>4699533</v>
      </c>
      <c r="E32" s="44">
        <v>5477875</v>
      </c>
      <c r="F32" s="14">
        <v>5673992</v>
      </c>
      <c r="G32" s="14">
        <v>5447377</v>
      </c>
      <c r="H32" s="14">
        <v>5925620</v>
      </c>
      <c r="I32" s="14">
        <v>5943723</v>
      </c>
      <c r="J32" s="14">
        <f>6093326.69-0.2</f>
        <v>6093326.4900000002</v>
      </c>
      <c r="K32" s="14">
        <f>6294298.55-0.06</f>
        <v>6294298.4900000002</v>
      </c>
      <c r="L32" s="14">
        <v>7019221.7300000004</v>
      </c>
      <c r="M32" s="14">
        <v>7223893.4299999997</v>
      </c>
    </row>
    <row r="33" spans="1:16" x14ac:dyDescent="0.25">
      <c r="A33" s="6" t="s">
        <v>43</v>
      </c>
      <c r="B33" s="3" t="s">
        <v>15</v>
      </c>
      <c r="C33" s="11"/>
      <c r="D33" s="52"/>
      <c r="E33" s="36"/>
      <c r="F33" s="11"/>
      <c r="G33" s="11"/>
      <c r="H33" s="11"/>
      <c r="I33" s="11"/>
      <c r="J33" s="11"/>
      <c r="K33" s="11"/>
      <c r="L33" s="11"/>
      <c r="M33" s="11"/>
    </row>
    <row r="34" spans="1:16" x14ac:dyDescent="0.25">
      <c r="A34" s="6" t="s">
        <v>43</v>
      </c>
      <c r="B34" s="3" t="s">
        <v>16</v>
      </c>
      <c r="C34" s="11"/>
      <c r="D34" s="52"/>
      <c r="E34" s="36"/>
      <c r="F34" s="11"/>
      <c r="G34" s="11"/>
      <c r="H34" s="11"/>
      <c r="I34" s="11"/>
      <c r="J34" s="11"/>
      <c r="K34" s="11"/>
      <c r="L34" s="11"/>
      <c r="M34" s="11"/>
    </row>
    <row r="35" spans="1:16" x14ac:dyDescent="0.25">
      <c r="A35" s="6" t="s">
        <v>43</v>
      </c>
      <c r="B35" s="3" t="s">
        <v>17</v>
      </c>
      <c r="C35" s="11"/>
      <c r="D35" s="52"/>
      <c r="E35" s="36"/>
      <c r="F35" s="11"/>
      <c r="G35" s="11"/>
      <c r="H35" s="11"/>
      <c r="I35" s="11"/>
      <c r="J35" s="11"/>
      <c r="K35" s="11"/>
      <c r="L35" s="11"/>
      <c r="M35" s="11"/>
    </row>
    <row r="36" spans="1:16" x14ac:dyDescent="0.25">
      <c r="A36" s="6" t="s">
        <v>43</v>
      </c>
      <c r="B36" s="3" t="s">
        <v>18</v>
      </c>
      <c r="C36" s="4"/>
      <c r="D36" s="61"/>
      <c r="E36" s="45"/>
      <c r="F36" s="4"/>
      <c r="G36" s="4"/>
      <c r="H36" s="4"/>
      <c r="I36" s="4"/>
      <c r="J36" s="4"/>
      <c r="K36" s="4"/>
      <c r="L36" s="4"/>
      <c r="M36" s="4"/>
    </row>
    <row r="37" spans="1:16" x14ac:dyDescent="0.25">
      <c r="A37" s="6" t="s">
        <v>43</v>
      </c>
      <c r="B37" s="3" t="s">
        <v>19</v>
      </c>
      <c r="C37" s="11"/>
      <c r="D37" s="52"/>
      <c r="E37" s="36"/>
      <c r="F37" s="11"/>
      <c r="G37" s="11"/>
      <c r="H37" s="11"/>
      <c r="I37" s="11"/>
      <c r="J37" s="11"/>
      <c r="K37" s="11"/>
      <c r="L37" s="11"/>
      <c r="M37" s="11"/>
    </row>
    <row r="38" spans="1:16" x14ac:dyDescent="0.25">
      <c r="A38" s="6" t="s">
        <v>43</v>
      </c>
      <c r="B38" s="3" t="s">
        <v>20</v>
      </c>
      <c r="C38" s="11">
        <v>291016</v>
      </c>
      <c r="D38" s="52">
        <v>470486</v>
      </c>
      <c r="E38" s="36">
        <v>735649</v>
      </c>
      <c r="F38" s="11"/>
      <c r="G38" s="11"/>
      <c r="H38" s="11"/>
      <c r="I38" s="11"/>
      <c r="J38" s="11"/>
      <c r="K38" s="11"/>
      <c r="L38" s="11"/>
      <c r="M38" s="11"/>
    </row>
    <row r="39" spans="1:16" x14ac:dyDescent="0.25">
      <c r="A39" s="6" t="s">
        <v>43</v>
      </c>
      <c r="B39" s="3" t="s">
        <v>21</v>
      </c>
      <c r="C39" s="12">
        <v>5744476</v>
      </c>
      <c r="D39" s="53">
        <v>7408710</v>
      </c>
      <c r="E39" s="37">
        <v>5373689</v>
      </c>
      <c r="F39" s="12">
        <v>1562567</v>
      </c>
      <c r="G39" s="12">
        <v>1212106</v>
      </c>
      <c r="H39" s="12">
        <v>3681969</v>
      </c>
      <c r="I39" s="12">
        <v>0</v>
      </c>
      <c r="J39" s="12">
        <v>960972.76</v>
      </c>
      <c r="K39" s="12">
        <v>133289.24</v>
      </c>
      <c r="L39" s="12">
        <v>52788.7</v>
      </c>
      <c r="M39" s="12">
        <v>126656.28</v>
      </c>
    </row>
    <row r="40" spans="1:16" x14ac:dyDescent="0.25">
      <c r="A40" s="6" t="s">
        <v>43</v>
      </c>
      <c r="B40" s="3" t="s">
        <v>22</v>
      </c>
      <c r="C40" s="11">
        <v>2293952</v>
      </c>
      <c r="D40" s="52">
        <v>3204017</v>
      </c>
      <c r="E40" s="36">
        <v>3211330</v>
      </c>
      <c r="F40" s="11">
        <v>2662896</v>
      </c>
      <c r="G40" s="11">
        <v>3241897</v>
      </c>
      <c r="H40" s="11">
        <v>3166527</v>
      </c>
      <c r="I40" s="11">
        <v>3166527</v>
      </c>
      <c r="J40" s="11">
        <v>2893474.48</v>
      </c>
      <c r="K40" s="11">
        <v>883970</v>
      </c>
      <c r="L40" s="11">
        <v>898368.54</v>
      </c>
      <c r="M40" s="11">
        <v>1705163.69</v>
      </c>
    </row>
    <row r="41" spans="1:16" x14ac:dyDescent="0.25">
      <c r="A41" s="6" t="s">
        <v>43</v>
      </c>
      <c r="B41" s="3" t="s">
        <v>23</v>
      </c>
      <c r="C41" s="11">
        <v>5099435</v>
      </c>
      <c r="D41" s="52">
        <v>12035179</v>
      </c>
      <c r="E41" s="36">
        <v>1760603</v>
      </c>
      <c r="F41" s="11">
        <v>5227851</v>
      </c>
      <c r="G41" s="11">
        <v>6911357</v>
      </c>
      <c r="H41" s="11">
        <v>4165579</v>
      </c>
      <c r="I41" s="11">
        <v>4618893</v>
      </c>
      <c r="J41" s="11">
        <v>4750728.71</v>
      </c>
      <c r="K41" s="11">
        <v>5615308.8399999999</v>
      </c>
      <c r="L41" s="11">
        <v>3572977.82</v>
      </c>
      <c r="M41" s="11">
        <v>2456769.61</v>
      </c>
    </row>
    <row r="42" spans="1:16" x14ac:dyDescent="0.25">
      <c r="A42" s="6" t="s">
        <v>43</v>
      </c>
      <c r="B42" s="3" t="s">
        <v>24</v>
      </c>
      <c r="C42" s="11"/>
      <c r="D42" s="52"/>
      <c r="E42" s="36"/>
      <c r="F42" s="11"/>
      <c r="G42" s="11"/>
      <c r="H42" s="11"/>
      <c r="I42" s="11"/>
      <c r="J42" s="11"/>
      <c r="K42" s="11"/>
      <c r="L42" s="11"/>
      <c r="M42" s="11"/>
    </row>
    <row r="43" spans="1:16" x14ac:dyDescent="0.25">
      <c r="A43" s="6" t="s">
        <v>43</v>
      </c>
      <c r="B43" s="3" t="s">
        <v>25</v>
      </c>
      <c r="C43" s="4"/>
      <c r="D43" s="61"/>
      <c r="E43" s="45"/>
      <c r="F43" s="4"/>
      <c r="G43" s="4"/>
      <c r="H43" s="4"/>
      <c r="I43" s="4"/>
      <c r="J43" s="4"/>
      <c r="K43" s="4"/>
      <c r="L43" s="4"/>
      <c r="M43" s="4"/>
    </row>
    <row r="44" spans="1:16" x14ac:dyDescent="0.25">
      <c r="A44" s="6" t="s">
        <v>43</v>
      </c>
      <c r="B44" s="3" t="s">
        <v>26</v>
      </c>
      <c r="C44" s="4"/>
      <c r="D44" s="61"/>
      <c r="E44" s="45"/>
      <c r="F44" s="4"/>
      <c r="G44" s="4"/>
      <c r="H44" s="4"/>
      <c r="I44" s="4"/>
      <c r="J44" s="4"/>
      <c r="K44" s="4"/>
      <c r="L44" s="4"/>
      <c r="M44" s="4"/>
    </row>
    <row r="45" spans="1:16" s="6" customFormat="1" ht="36" customHeight="1" x14ac:dyDescent="0.25">
      <c r="A45" s="6" t="s">
        <v>43</v>
      </c>
      <c r="B45" s="5" t="s">
        <v>27</v>
      </c>
      <c r="C45" s="8">
        <v>29136239</v>
      </c>
      <c r="D45" s="49">
        <v>26851362</v>
      </c>
      <c r="E45" s="33">
        <v>41826487</v>
      </c>
      <c r="F45" s="8">
        <v>31469506</v>
      </c>
      <c r="G45" s="8">
        <v>30180648</v>
      </c>
      <c r="H45" s="8">
        <v>27419077</v>
      </c>
      <c r="I45" s="8">
        <v>23485734</v>
      </c>
      <c r="J45" s="8">
        <v>32266681.780000001</v>
      </c>
      <c r="K45" s="8">
        <v>32260647.82</v>
      </c>
      <c r="L45" s="8">
        <v>30740332.129999999</v>
      </c>
      <c r="M45" s="8">
        <v>34522282.649999999</v>
      </c>
      <c r="O45" s="24">
        <f>MIN(C45:M45)</f>
        <v>23485734</v>
      </c>
      <c r="P45" s="24">
        <f>MAX(C45:M45)</f>
        <v>41826487</v>
      </c>
    </row>
    <row r="46" spans="1:16" x14ac:dyDescent="0.25">
      <c r="A46" s="6" t="s">
        <v>43</v>
      </c>
      <c r="B46" s="3" t="s">
        <v>28</v>
      </c>
      <c r="C46" s="11"/>
      <c r="D46" s="52"/>
      <c r="E46" s="36"/>
      <c r="F46" s="11"/>
      <c r="G46" s="11"/>
      <c r="H46" s="11"/>
      <c r="I46" s="11"/>
      <c r="J46" s="11"/>
      <c r="K46" s="11"/>
      <c r="L46" s="11"/>
      <c r="M46" s="11"/>
    </row>
    <row r="47" spans="1:16" x14ac:dyDescent="0.25">
      <c r="A47" s="6" t="s">
        <v>43</v>
      </c>
      <c r="B47" s="3" t="s">
        <v>29</v>
      </c>
      <c r="C47" s="11">
        <v>4208948</v>
      </c>
      <c r="D47" s="52">
        <v>5662066</v>
      </c>
      <c r="E47" s="36"/>
      <c r="F47" s="11"/>
      <c r="G47" s="11"/>
      <c r="H47" s="11"/>
      <c r="I47" s="11"/>
      <c r="J47" s="11"/>
      <c r="K47" s="11"/>
      <c r="L47" s="11"/>
      <c r="M47" s="11"/>
    </row>
    <row r="48" spans="1:16" x14ac:dyDescent="0.25">
      <c r="A48" s="6" t="s">
        <v>43</v>
      </c>
      <c r="B48" s="3" t="s">
        <v>30</v>
      </c>
      <c r="C48" s="11"/>
      <c r="D48" s="52"/>
      <c r="E48" s="36"/>
      <c r="F48" s="11"/>
      <c r="G48" s="11"/>
      <c r="H48" s="11"/>
      <c r="I48" s="11"/>
      <c r="J48" s="11"/>
      <c r="K48" s="11"/>
      <c r="L48" s="11"/>
      <c r="M48" s="11"/>
    </row>
    <row r="49" spans="1:13" x14ac:dyDescent="0.25">
      <c r="A49" s="6" t="s">
        <v>43</v>
      </c>
      <c r="B49" s="3" t="s">
        <v>31</v>
      </c>
      <c r="C49" s="4"/>
      <c r="D49" s="61"/>
      <c r="E49" s="45"/>
      <c r="F49" s="4"/>
      <c r="G49" s="4"/>
      <c r="H49" s="4"/>
      <c r="I49" s="4"/>
      <c r="J49" s="4"/>
      <c r="K49" s="4"/>
      <c r="L49" s="4"/>
      <c r="M49" s="4"/>
    </row>
    <row r="50" spans="1:13" x14ac:dyDescent="0.25">
      <c r="A50" s="6" t="s">
        <v>43</v>
      </c>
      <c r="B50" s="3" t="s">
        <v>32</v>
      </c>
      <c r="C50" s="11"/>
      <c r="D50" s="52"/>
      <c r="E50" s="36"/>
      <c r="F50" s="11"/>
      <c r="G50" s="11"/>
      <c r="H50" s="11"/>
      <c r="I50" s="11"/>
      <c r="J50" s="11"/>
      <c r="K50" s="11"/>
      <c r="L50" s="11"/>
      <c r="M50" s="11"/>
    </row>
    <row r="51" spans="1:13" x14ac:dyDescent="0.25">
      <c r="A51" s="6" t="s">
        <v>43</v>
      </c>
      <c r="B51" s="2" t="s">
        <v>33</v>
      </c>
      <c r="C51" s="15">
        <v>105032036</v>
      </c>
      <c r="D51" s="62">
        <v>119940352</v>
      </c>
      <c r="E51" s="46">
        <v>101602187</v>
      </c>
      <c r="F51" s="15">
        <v>92576332</v>
      </c>
      <c r="G51" s="15">
        <v>89113714</v>
      </c>
      <c r="H51" s="15">
        <v>99807515</v>
      </c>
      <c r="I51" s="15">
        <v>47616757</v>
      </c>
      <c r="J51" s="15">
        <v>65935777.040000007</v>
      </c>
      <c r="K51" s="15">
        <v>90861050.75</v>
      </c>
      <c r="L51" s="15">
        <v>85193562.480000004</v>
      </c>
      <c r="M51" s="15">
        <v>61792466.810000002</v>
      </c>
    </row>
  </sheetData>
  <mergeCells count="1">
    <mergeCell ref="O1:P1"/>
  </mergeCells>
  <printOptions horizontalCentered="1" verticalCentered="1"/>
  <pageMargins left="0.45" right="0.45" top="0.5" bottom="0.5" header="0.3" footer="0.3"/>
  <pageSetup scale="68" fitToHeight="2" orientation="portrait" horizontalDpi="4294967293" r:id="rId1"/>
  <headerFooter>
    <oddHeader>&amp;F</oddHeader>
    <oddFooter>Page &amp;P of &amp;N</oddFooter>
  </headerFooter>
  <rowBreaks count="1" manualBreakCount="1">
    <brk id="48" min="1" max="13" man="1"/>
  </rowBreaks>
  <colBreaks count="1" manualBreakCount="1">
    <brk id="8" max="1048575" man="1"/>
  </colBreaks>
  <legacy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>
          <x14:colorSeries rgb="FF376092"/>
          <x14:colorNegative rgb="FFD00000"/>
          <x14:colorAxis rgb="FF000000"/>
          <x14:colorMarkers theme="1"/>
          <x14:colorFirst rgb="FFD00000"/>
          <x14:colorLast rgb="FFD00000"/>
          <x14:colorHigh rgb="FFD00000"/>
          <x14:colorLow rgb="FFD00000"/>
          <x14:sparklines>
            <x14:sparkline>
              <xm:f>comp!C17:M17</xm:f>
              <xm:sqref>N17</xm:sqref>
            </x14:sparkline>
            <x14:sparkline>
              <xm:f>comp!C18:M18</xm:f>
              <xm:sqref>N18</xm:sqref>
            </x14:sparkline>
            <x14:sparkline>
              <xm:f>comp!C19:M19</xm:f>
              <xm:sqref>N19</xm:sqref>
            </x14:sparkline>
            <x14:sparkline>
              <xm:f>comp!C20:M20</xm:f>
              <xm:sqref>N20</xm:sqref>
            </x14:sparkline>
            <x14:sparkline>
              <xm:f>comp!C21:M21</xm:f>
              <xm:sqref>N21</xm:sqref>
            </x14:sparkline>
            <x14:sparkline>
              <xm:f>comp!C22:M22</xm:f>
              <xm:sqref>N22</xm:sqref>
            </x14:sparkline>
            <x14:sparkline>
              <xm:f>comp!C23:M23</xm:f>
              <xm:sqref>N23</xm:sqref>
            </x14:sparkline>
            <x14:sparkline>
              <xm:f>comp!C24:M24</xm:f>
              <xm:sqref>N24</xm:sqref>
            </x14:sparkline>
            <x14:sparkline>
              <xm:f>comp!C25:M25</xm:f>
              <xm:sqref>N25</xm:sqref>
            </x14:sparkline>
            <x14:sparkline>
              <xm:f>comp!C26:M26</xm:f>
              <xm:sqref>N26</xm:sqref>
            </x14:sparkline>
          </x14:sparklines>
        </x14:sparklineGroup>
        <x14:sparklineGroup displayEmptyCellsAs="gap" markers="1">
          <x14:colorSeries rgb="FF376092"/>
          <x14:colorNegative rgb="FFD00000"/>
          <x14:colorAxis rgb="FF000000"/>
          <x14:colorMarkers theme="1"/>
          <x14:colorFirst rgb="FFD00000"/>
          <x14:colorLast rgb="FFD00000"/>
          <x14:colorHigh rgb="FFD00000"/>
          <x14:colorLow rgb="FFD00000"/>
          <x14:sparklines>
            <x14:sparkline>
              <xm:f>comp!C16:M16</xm:f>
              <xm:sqref>N16</xm:sqref>
            </x14:sparkline>
          </x14:sparklines>
        </x14:sparklineGroup>
        <x14:sparklineGroup displayEmptyCellsAs="gap" markers="1">
          <x14:colorSeries rgb="FF376092"/>
          <x14:colorNegative rgb="FFD00000"/>
          <x14:colorAxis rgb="FF000000"/>
          <x14:colorMarkers theme="1"/>
          <x14:colorFirst rgb="FFD00000"/>
          <x14:colorLast rgb="FFD00000"/>
          <x14:colorHigh rgb="FFD00000"/>
          <x14:colorLow rgb="FFD00000"/>
          <x14:sparklines>
            <x14:sparkline>
              <xm:f>comp!C15:M15</xm:f>
              <xm:sqref>N15</xm:sqref>
            </x14:sparkline>
          </x14:sparklines>
        </x14:sparklineGroup>
        <x14:sparklineGroup displayEmptyCellsAs="gap" markers="1">
          <x14:colorSeries rgb="FF376092"/>
          <x14:colorNegative rgb="FFD00000"/>
          <x14:colorAxis rgb="FF000000"/>
          <x14:colorMarkers theme="1"/>
          <x14:colorFirst rgb="FFD00000"/>
          <x14:colorLast rgb="FFD00000"/>
          <x14:colorHigh rgb="FFD00000"/>
          <x14:colorLow rgb="FFD00000"/>
          <x14:sparklines>
            <x14:sparkline>
              <xm:f>comp!C3:M3</xm:f>
              <xm:sqref>N3</xm:sqref>
            </x14:sparkline>
            <x14:sparkline>
              <xm:f>comp!C4:M4</xm:f>
              <xm:sqref>N4</xm:sqref>
            </x14:sparkline>
            <x14:sparkline>
              <xm:f>comp!C5:M5</xm:f>
              <xm:sqref>N5</xm:sqref>
            </x14:sparkline>
            <x14:sparkline>
              <xm:f>comp!C6:M6</xm:f>
              <xm:sqref>N6</xm:sqref>
            </x14:sparkline>
          </x14:sparklines>
        </x14:sparklineGroup>
        <x14:sparklineGroup displayEmptyCellsAs="gap" markers="1">
          <x14:colorSeries rgb="FF376092"/>
          <x14:colorNegative rgb="FFD00000"/>
          <x14:colorAxis rgb="FF000000"/>
          <x14:colorMarkers theme="1"/>
          <x14:colorFirst rgb="FFD00000"/>
          <x14:colorLast rgb="FFD00000"/>
          <x14:colorHigh rgb="FFD00000"/>
          <x14:colorLow rgb="FFD00000"/>
          <x14:sparklines>
            <x14:sparkline>
              <xm:f>comp!C45:M45</xm:f>
              <xm:sqref>N45</xm:sqref>
            </x14:sparkline>
          </x14:sparklines>
        </x14:sparklineGroup>
        <x14:sparklineGroup displayEmptyCellsAs="gap" markers="1">
          <x14:colorSeries rgb="FF376092"/>
          <x14:colorNegative rgb="FFD00000"/>
          <x14:colorAxis rgb="FF000000"/>
          <x14:colorMarkers theme="1"/>
          <x14:colorFirst rgb="FFD00000"/>
          <x14:colorLast rgb="FFD00000"/>
          <x14:colorHigh rgb="FFD00000"/>
          <x14:colorLow rgb="FFD00000"/>
          <x14:sparklines>
            <x14:sparkline>
              <xm:f>comp!C14:M14</xm:f>
              <xm:sqref>N14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2017-08-31T07:00:00+00:00</OpenedDate>
    <Date1 xmlns="dc463f71-b30c-4ab2-9473-d307f9d35888">2018-02-15T08:00:00+00:00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170929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206095F44BB694BA20BDD0C7793D36E" ma:contentTypeVersion="92" ma:contentTypeDescription="" ma:contentTypeScope="" ma:versionID="f96814c37ae029d81a1e8c3d1b37a1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9043C4-408A-42F2-95DF-9955BFA3CF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D73224-F059-40F5-A63B-D8C70355D4DC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a0689114-bdb9-4146-803a-240f5368dce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350AEEC-3C8A-43E6-BD18-F161EBA43A69}"/>
</file>

<file path=customXml/itemProps4.xml><?xml version="1.0" encoding="utf-8"?>
<ds:datastoreItem xmlns:ds="http://schemas.openxmlformats.org/officeDocument/2006/customXml" ds:itemID="{97D99DFD-74F0-4579-97E6-4CC4357193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BAE-5 pg 1 of 3</vt:lpstr>
      <vt:lpstr>BAE-5 pg 2 of 3</vt:lpstr>
      <vt:lpstr>Bae-5 pg 3 of 3</vt:lpstr>
      <vt:lpstr>10 year annual</vt:lpstr>
      <vt:lpstr>comp</vt:lpstr>
      <vt:lpstr>'BAE-5 pg 1 of 3'!Print_Area</vt:lpstr>
      <vt:lpstr>'Bae-5 pg 3 of 3'!Print_Area</vt:lpstr>
      <vt:lpstr>'10 year annual'!Print_Titles</vt:lpstr>
      <vt:lpstr>'BAE-5 pg 1 of 3'!Print_Titles</vt:lpstr>
      <vt:lpstr>'Bae-5 pg 3 of 3'!Print_Titles</vt:lpstr>
      <vt:lpstr>comp!Print_Titles</vt:lpstr>
    </vt:vector>
  </TitlesOfParts>
  <Company>MDU Resoures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BAE-5</dc:title>
  <dc:creator>Tony Durado</dc:creator>
  <cp:lastModifiedBy>Erdahl, Betty Ann (UTC)</cp:lastModifiedBy>
  <cp:lastPrinted>2018-02-15T17:08:08Z</cp:lastPrinted>
  <dcterms:created xsi:type="dcterms:W3CDTF">2016-01-19T19:35:33Z</dcterms:created>
  <dcterms:modified xsi:type="dcterms:W3CDTF">2018-02-15T17:11:04Z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0x0101006E56B4D1795A2E4DB2F0B01679ED314A008206095F44BB694BA20BDD0C7793D36E</vt:lpwstr>
  </property>
  <property fmtid="{D5CDD505-2E9C-101B-9397-08002B2CF9AE}" pid="3" name="Document Type">
    <vt:lpwstr>Exhibit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