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9570" windowHeight="8580" tabRatio="817" activeTab="0"/>
  </bookViews>
  <sheets>
    <sheet name="Lead Sheet" sheetId="1" r:id="rId1"/>
    <sheet name="4.1.1" sheetId="2" r:id="rId2"/>
    <sheet name="LTIP" sheetId="3" state="hidden" r:id="rId3"/>
    <sheet name="FY2006 Three Factor Formula" sheetId="4" state="hidden" r:id="rId4"/>
    <sheet name="FY2006 Senders Receivers " sheetId="5" state="hidden" r:id="rId5"/>
  </sheets>
  <definedNames>
    <definedName name="_xlnm.Print_Area" localSheetId="4">'FY2006 Senders Receivers '!$A$1:$F$32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<sst xmlns="http://schemas.openxmlformats.org/spreadsheetml/2006/main" count="403" uniqueCount="311">
  <si>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</si>
  <si>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</si>
  <si>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</si>
  <si>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</si>
  <si>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</si>
  <si>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</si>
  <si>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</si>
  <si>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</si>
  <si>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</si>
  <si>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</si>
  <si>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</si>
  <si>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Account List</t>
  </si>
  <si>
    <t>Factor List</t>
  </si>
  <si>
    <t>SG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</si>
  <si>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</si>
  <si>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</si>
  <si>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</si>
  <si>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</si>
  <si>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</si>
  <si>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</si>
  <si>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</si>
  <si>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</si>
  <si>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</si>
  <si>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</si>
  <si>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</si>
  <si>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</si>
  <si>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</si>
  <si>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</si>
  <si>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</si>
  <si>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</si>
  <si>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</si>
  <si>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</si>
  <si>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</si>
  <si>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</si>
  <si>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</si>
  <si>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</si>
  <si>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</si>
  <si>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</si>
  <si>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</si>
  <si>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</si>
  <si>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</si>
  <si>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</si>
  <si>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</si>
  <si>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</si>
  <si>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</si>
  <si>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</si>
  <si>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</si>
  <si>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</si>
  <si>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</si>
  <si>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</si>
  <si>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</si>
  <si>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</si>
  <si>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</si>
  <si>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</si>
  <si>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</si>
  <si>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</si>
  <si>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</si>
  <si>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</si>
  <si>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</si>
  <si>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</si>
  <si>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</si>
  <si>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</si>
  <si>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</si>
  <si>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</si>
  <si>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</si>
  <si>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</si>
  <si>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</si>
  <si>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</si>
  <si>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</si>
  <si>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</si>
  <si>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</si>
  <si>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</si>
  <si>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</si>
  <si>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</si>
  <si>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</si>
  <si>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</si>
  <si>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</si>
  <si>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</si>
  <si>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</si>
  <si>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</si>
  <si>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</si>
  <si>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</si>
  <si>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</si>
  <si>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</si>
  <si>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</si>
  <si>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</si>
  <si>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</si>
  <si>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</si>
  <si>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</si>
  <si>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</si>
  <si>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</si>
  <si>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</si>
  <si>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</si>
  <si>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</si>
  <si>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</si>
  <si>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</si>
  <si>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</si>
  <si>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</si>
  <si>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</si>
  <si>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</si>
  <si>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</si>
  <si>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</si>
  <si>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</si>
  <si>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</si>
  <si>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</si>
  <si>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</si>
  <si>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</si>
  <si>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</si>
  <si>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</si>
  <si>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</si>
  <si>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</si>
  <si>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</si>
  <si>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</si>
  <si>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</si>
  <si>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</si>
  <si>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</si>
  <si>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</si>
  <si>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</si>
  <si>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</si>
  <si>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</si>
  <si>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</si>
  <si>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</si>
  <si>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</si>
  <si>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</si>
  <si>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</si>
  <si>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</si>
  <si>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</si>
  <si>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</si>
  <si>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</si>
  <si>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</si>
  <si>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</si>
  <si>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</si>
  <si>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</si>
  <si>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</si>
  <si>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</si>
  <si>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</si>
  <si>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</si>
  <si>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</si>
  <si>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</si>
  <si>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</si>
  <si>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</si>
  <si>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</si>
  <si>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</si>
  <si>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</si>
  <si>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</si>
  <si>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</si>
  <si>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</si>
  <si>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</si>
  <si>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</si>
  <si>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</si>
  <si>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</si>
  <si>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</si>
  <si>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</si>
  <si>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</si>
  <si>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</si>
  <si>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</si>
  <si>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</si>
  <si>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</si>
  <si>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</si>
  <si>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</si>
  <si>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</si>
  <si>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</si>
  <si>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</si>
  <si>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</si>
  <si>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</si>
  <si>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</si>
  <si>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 xml:space="preserve"> </t>
  </si>
  <si>
    <t>State List</t>
  </si>
  <si>
    <t>All States</t>
  </si>
  <si>
    <t>Oregon</t>
  </si>
  <si>
    <t>Washington</t>
  </si>
  <si>
    <t>California</t>
  </si>
  <si>
    <t>Utah</t>
  </si>
  <si>
    <t>Wyoming</t>
  </si>
  <si>
    <t>Idaho</t>
  </si>
  <si>
    <t>Update</t>
  </si>
  <si>
    <t>Miscellaneous General Expense</t>
  </si>
  <si>
    <t>Factor</t>
  </si>
  <si>
    <t>Management Fee Allocation Summary</t>
  </si>
  <si>
    <t>Management Senders  (OH_MGTSND)</t>
  </si>
  <si>
    <t>Internal Communications</t>
  </si>
  <si>
    <t>HR Legal</t>
  </si>
  <si>
    <t>Controllers Administration</t>
  </si>
  <si>
    <t>External Reporting</t>
  </si>
  <si>
    <t>Investor Relations</t>
  </si>
  <si>
    <t>Human Resources Management</t>
  </si>
  <si>
    <t>Human Resources EEO</t>
  </si>
  <si>
    <t>Human Resources Staffing/Employment</t>
  </si>
  <si>
    <t>Human Resources Employee Benefits</t>
  </si>
  <si>
    <t>Human Resources Compensation</t>
  </si>
  <si>
    <t>Government Affairs Management</t>
  </si>
  <si>
    <t>Government Affairs State Agendas</t>
  </si>
  <si>
    <t>Open Learning Center</t>
  </si>
  <si>
    <t>SVP Finance 1</t>
  </si>
  <si>
    <t>Controller's Administration 2</t>
  </si>
  <si>
    <t>Business Planning &amp; Strategic Analysis</t>
  </si>
  <si>
    <t>Management Receivers  (OH_MGTFEE)</t>
  </si>
  <si>
    <t>Pac Trans Hangar Operations</t>
  </si>
  <si>
    <t>PERCO Admin &amp; Management</t>
  </si>
  <si>
    <t>Pacific Klamath Energy</t>
  </si>
  <si>
    <t>PFS_PacifiCorp Financial Services</t>
  </si>
  <si>
    <t>PPM Corporate</t>
  </si>
  <si>
    <t xml:space="preserve"> Three Factor Formula</t>
  </si>
  <si>
    <t>Expense Allocation Basis</t>
  </si>
  <si>
    <t>** FINAL **</t>
  </si>
  <si>
    <t>Based on USGAAP Amounts</t>
  </si>
  <si>
    <t>For the Fiscal Year Ended</t>
  </si>
  <si>
    <t>Average of</t>
  </si>
  <si>
    <t>Three Factors</t>
  </si>
  <si>
    <t>Operating Expenses</t>
  </si>
  <si>
    <t xml:space="preserve">Employees </t>
  </si>
  <si>
    <t xml:space="preserve"> Assets</t>
  </si>
  <si>
    <t>(Millions)</t>
  </si>
  <si>
    <t>%</t>
  </si>
  <si>
    <t>(Number)</t>
  </si>
  <si>
    <t>Domestic Electric Operations (1)</t>
  </si>
  <si>
    <t>PacifiCorp Trans</t>
  </si>
  <si>
    <t>Note:  PGHC and PHI were excluded because there are no significant management activities related to the assets held.</t>
  </si>
  <si>
    <t>Remain</t>
  </si>
  <si>
    <t>C_INTCOM</t>
  </si>
  <si>
    <t>Lilisa Hall</t>
  </si>
  <si>
    <t>C_HROPS</t>
  </si>
  <si>
    <t>Linda Wah</t>
  </si>
  <si>
    <t>C_CNTRLGRP</t>
  </si>
  <si>
    <t>C_EXTRPT</t>
  </si>
  <si>
    <t>Ron Lowder</t>
  </si>
  <si>
    <t>C_INVEST</t>
  </si>
  <si>
    <t>Robert Hess</t>
  </si>
  <si>
    <t>Carolyn Lockard</t>
  </si>
  <si>
    <t>Raylene Bestel</t>
  </si>
  <si>
    <t>Dan Rosborough</t>
  </si>
  <si>
    <t>Erich Wilson</t>
  </si>
  <si>
    <t>C_RGOV</t>
  </si>
  <si>
    <t>Kevin Lynch</t>
  </si>
  <si>
    <t>C_HROEFF</t>
  </si>
  <si>
    <t>Janna Sondenaa</t>
  </si>
  <si>
    <t>C_FINADMIN</t>
  </si>
  <si>
    <t>Richard Peach</t>
  </si>
  <si>
    <t>C_BPSA</t>
  </si>
  <si>
    <t>Cindy Crane</t>
  </si>
  <si>
    <t>Tax Dept (Group Wide)</t>
  </si>
  <si>
    <t>C_TAX</t>
  </si>
  <si>
    <t>Larry Martin</t>
  </si>
  <si>
    <t>Remove</t>
  </si>
  <si>
    <t>C_DISOPS</t>
  </si>
  <si>
    <t>Mick Luce</t>
  </si>
  <si>
    <t>NR_PERCO</t>
  </si>
  <si>
    <t>Charlie Allen</t>
  </si>
  <si>
    <t>C_KFALLCOM</t>
  </si>
  <si>
    <t>Terry Hudgens</t>
  </si>
  <si>
    <t>C_PFS</t>
  </si>
  <si>
    <t>C_CO4000</t>
  </si>
  <si>
    <t>Merrick Kerr</t>
  </si>
  <si>
    <t>PPM Energy, Inc (2) (3)</t>
  </si>
  <si>
    <t>Total Miscellaneous General Expense Removal</t>
  </si>
  <si>
    <t>For Fiscal Year 2006 Allocations</t>
  </si>
  <si>
    <t>March 31, 2005</t>
  </si>
  <si>
    <t xml:space="preserve"> At March 31, 2005</t>
  </si>
  <si>
    <t>PacifiCorp Financial Services (4)</t>
  </si>
  <si>
    <t>PacifiCorp Environmental Remediation Co. (5)</t>
  </si>
  <si>
    <t>(1)  Operating expenses exclude purchased power $371M and FAS 133 net gains ($8M).</t>
  </si>
  <si>
    <r>
      <t xml:space="preserve">       Assets include 2/3 of PMI/Bridger assets of $</t>
    </r>
    <r>
      <rPr>
        <sz val="10"/>
        <rFont val="Times New Roman"/>
        <family val="1"/>
      </rPr>
      <t>268</t>
    </r>
    <r>
      <rPr>
        <sz val="10"/>
        <rFont val="Times New Roman"/>
        <family val="1"/>
      </rPr>
      <t>M, and exclude investment in subsidiaries of $</t>
    </r>
    <r>
      <rPr>
        <sz val="10"/>
        <rFont val="Times New Roman"/>
        <family val="1"/>
      </rPr>
      <t>76</t>
    </r>
    <r>
      <rPr>
        <sz val="10"/>
        <rFont val="Times New Roman"/>
        <family val="1"/>
      </rPr>
      <t>M and FAS 133 assets of $783M.</t>
    </r>
  </si>
  <si>
    <t>(2)  Operating expenses exclude purchased power $453M and FAS 133 net gains $1M.</t>
  </si>
  <si>
    <t xml:space="preserve">       Assets exclude any investments in subsidiaries of $0M, FAS 133 assets of $348M and negative inter-company receivables of $39M.</t>
  </si>
  <si>
    <t xml:space="preserve">(3)  PPM excludes PECL, a  SPUK subsidiary, from expenses, assets and headcount. </t>
  </si>
  <si>
    <t>(4)  Operating expenses for PFS includes $2,510K impairment loss recorded in FY2005.</t>
  </si>
  <si>
    <t>(5)  Operating expenses for PERCO excludes the $5,373K write-down of environmental liability during FY2005.</t>
  </si>
  <si>
    <t xml:space="preserve">Employees represent Full Time plus 50% of Part Time.  Part Timers:  Electric is 111, PPM is 2, Klamath is 0. </t>
  </si>
  <si>
    <t>Proposal for Fiscal Year 2006</t>
  </si>
  <si>
    <t>FINAL</t>
  </si>
  <si>
    <t>Robert Benns</t>
  </si>
  <si>
    <t>Eff July04</t>
  </si>
  <si>
    <t>Eff July05</t>
  </si>
  <si>
    <t>Description</t>
  </si>
  <si>
    <t>LTIP in 930.1</t>
  </si>
  <si>
    <t>Adjustment to Expense:</t>
  </si>
  <si>
    <t>Misc Expense</t>
  </si>
  <si>
    <t>Charitable Donations and Sponsorships</t>
  </si>
  <si>
    <t xml:space="preserve">Legislative &amp; Lobbyist </t>
  </si>
  <si>
    <t>Donations</t>
  </si>
  <si>
    <t>Festivals</t>
  </si>
  <si>
    <t>Employee Expenses</t>
  </si>
  <si>
    <t>Office Supplies &amp; Exp</t>
  </si>
  <si>
    <t>FERC</t>
  </si>
  <si>
    <t>Amt to Exclude</t>
  </si>
  <si>
    <t>FERC 909 - Informational &amp; Instructional Adv</t>
  </si>
  <si>
    <t>FERC 921 - Office Supplies &amp; Expenses</t>
  </si>
  <si>
    <t>FERC 930 - Misc General Expense</t>
  </si>
  <si>
    <t>Advertising Expense</t>
  </si>
  <si>
    <t>Miscellaneous</t>
  </si>
  <si>
    <t>Ref 4.1</t>
  </si>
  <si>
    <t>TOTAL MISC GENERAL EXPENSE REMOVED</t>
  </si>
  <si>
    <t>Public Relations</t>
  </si>
  <si>
    <t>Jan-June 2009</t>
  </si>
  <si>
    <t>Challenge Grant - Idaho</t>
  </si>
  <si>
    <t>IDU</t>
  </si>
  <si>
    <t>Challenge Grant - Oregon</t>
  </si>
  <si>
    <t>Jul-Dec 2009</t>
  </si>
  <si>
    <t>Other Power Supply</t>
  </si>
  <si>
    <t>Office Supplies and Expenses</t>
  </si>
  <si>
    <t>Washington General Rate Case - December 2009</t>
  </si>
  <si>
    <t>4.1.1</t>
  </si>
  <si>
    <t>Page 4.1.1</t>
  </si>
  <si>
    <t>Non-utility Flights</t>
  </si>
  <si>
    <t>Non-utility flights</t>
  </si>
  <si>
    <t>Reclassify Utah sales tax credits</t>
  </si>
  <si>
    <t>EDCU Rent Contribution</t>
  </si>
  <si>
    <t>Utah Sports Authority Rent Contribution</t>
  </si>
  <si>
    <t>EDCU Other Contribution</t>
  </si>
  <si>
    <t>Situs</t>
  </si>
  <si>
    <t>RES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</si>
</sst>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00000"/>
    <numFmt numFmtId="171" formatCode="0.0"/>
    <numFmt numFmtId="172" formatCode="#,##0.0"/>
    <numFmt numFmtId="173" formatCode="mm/dd/yy;@"/>
    <numFmt numFmtId="174" formatCode="mm/dd/yyyy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*\ 0;_*\ 0;_(* &quot;-&quot;??_);_(@_)"/>
    <numFmt numFmtId="180" formatCode="mm/dd/yy"/>
    <numFmt numFmtId="181" formatCode="mmmm\-yy"/>
    <numFmt numFmtId="182" formatCode="&quot;$&quot;#,##0.00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* #,##0.0000_);_(* \(#,##0.0000\);_(* &quot;-&quot;????_);_(@_)"/>
    <numFmt numFmtId="186" formatCode="0.000"/>
    <numFmt numFmtId="187" formatCode="_(* #,##0.00000_);_(* \(#,##0.00000\);_(* &quot;-&quot;??_);_(@_)"/>
    <numFmt numFmtId="188" formatCode="_(* #,##0.0_);_(* \(#,##0.0\);_(* &quot;-&quot;?_);_(@_)"/>
    <numFmt numFmtId="189" formatCode="0.0000"/>
    <numFmt numFmtId="190" formatCode="_(&quot;$&quot;* #,##0.00000_);_(&quot;$&quot;* \(#,##0.00000\);_(&quot;$&quot;* &quot;-&quot;??_);_(@_)"/>
    <numFmt numFmtId="191" formatCode="_(&quot;$&quot;* #,##0.000000_);_(&quot;$&quot;* \(#,##0.000000\);_(&quot;$&quot;* &quot;-&quot;??_);_(@_)"/>
    <numFmt numFmtId="192" formatCode="_(&quot;$&quot;* #,##0.0000000_);_(&quot;$&quot;* \(#,##0.0000000\);_(&quot;$&quot;* &quot;-&quot;??_);_(@_)"/>
    <numFmt numFmtId="193" formatCode="_(&quot;$&quot;* #,##0.00000000_);_(&quot;$&quot;* \(#,##0.00000000\);_(&quot;$&quot;* &quot;-&quot;??_);_(@_)"/>
    <numFmt numFmtId="194" formatCode="_(&quot;$&quot;* #,##0.000000000_);_(&quot;$&quot;* \(#,##0.000000000\);_(&quot;$&quot;* &quot;-&quot;??_);_(@_)"/>
    <numFmt numFmtId="195" formatCode="_(* #,##0.00000_);_(* \(#,##0.00000\);_(* &quot;-&quot;?????_);_(@_)"/>
    <numFmt numFmtId="196" formatCode="_(* #,##0.000_);_(* \(#,##0.000\);_(* &quot;-&quot;???_);_(@_)"/>
    <numFmt numFmtId="197" formatCode="#,##0.00_-;#,##0.00\-;&quot;&quot;"/>
    <numFmt numFmtId="198" formatCode="m/d/yyyy"/>
    <numFmt numFmtId="199" formatCode="[$-409]dddd\,\ mmmm\ dd\,\ yyyy"/>
    <numFmt numFmtId="200" formatCode="[$-409]mmm\-yy;@"/>
    <numFmt numFmtId="201" formatCode="mmm\-yyyy"/>
    <numFmt numFmtId="202" formatCode="m/d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00_);_(* \(#,##0.000\);_(* &quot;-&quot;????_);_(@_)"/>
    <numFmt numFmtId="208" formatCode="_(* #,##0.00_);_(* \(#,##0.00\);_(* &quot;-&quot;????_);_(@_)"/>
    <numFmt numFmtId="209" formatCode="_(* #,##0.0_);_(* \(#,##0.0\);_(* &quot;-&quot;????_);_(@_)"/>
    <numFmt numFmtId="210" formatCode="_(* #,##0_);_(* \(#,##0\);_(* &quot;-&quot;????_);_(@_)"/>
    <numFmt numFmtId="211" formatCode="&quot;$&quot;#,##0.0"/>
    <numFmt numFmtId="212" formatCode="&quot;$&quot;#,##0"/>
    <numFmt numFmtId="213" formatCode="#,##0.000_);\(#,##0.000\)"/>
    <numFmt numFmtId="214" formatCode="#,##0.0_);\(#,##0.0\)"/>
    <numFmt numFmtId="215" formatCode="0.00000000"/>
    <numFmt numFmtId="216" formatCode="0.0000000"/>
    <numFmt numFmtId="217" formatCode="0.000000"/>
    <numFmt numFmtId="218" formatCode="0.00000"/>
    <numFmt numFmtId="219" formatCode="0.00_);[Red]\(0.00\)"/>
    <numFmt numFmtId="220" formatCode="_(* #,##0.000000_);_(* \(#,##0.000000\);_(* &quot;-&quot;??_);_(@_)"/>
    <numFmt numFmtId="221" formatCode="_(* #,##0.0000000_);_(* \(#,##0.0000000\);_(* &quot;-&quot;??_);_(@_)"/>
    <numFmt numFmtId="222" formatCode="0.00000%"/>
    <numFmt numFmtId="223" formatCode="0.00_);\(0.00\)"/>
    <numFmt numFmtId="224" formatCode="0_);\(0\)"/>
    <numFmt numFmtId="225" formatCode="#,##0.00_-;#,##0.00\-;&quot; &quot;"/>
    <numFmt numFmtId="226" formatCode="#,##0_-;#,##0\-;&quot; &quot;"/>
    <numFmt numFmtId="227" formatCode="m\-dd\-yy"/>
  </numFmts>
  <fonts count="53">
    <font>
      <sz val="12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68" fontId="10" fillId="0" borderId="0" xfId="45" applyNumberFormat="1" applyFont="1" applyFill="1" applyAlignment="1">
      <alignment/>
    </xf>
    <xf numFmtId="167" fontId="10" fillId="0" borderId="0" xfId="42" applyNumberFormat="1" applyFont="1" applyFill="1" applyAlignment="1">
      <alignment/>
    </xf>
    <xf numFmtId="10" fontId="9" fillId="0" borderId="0" xfId="67" applyNumberFormat="1" applyFont="1" applyAlignment="1">
      <alignment/>
    </xf>
    <xf numFmtId="168" fontId="10" fillId="0" borderId="0" xfId="42" applyNumberFormat="1" applyFont="1" applyAlignment="1">
      <alignment/>
    </xf>
    <xf numFmtId="168" fontId="10" fillId="0" borderId="0" xfId="42" applyNumberFormat="1" applyFont="1" applyFill="1" applyAlignment="1">
      <alignment/>
    </xf>
    <xf numFmtId="168" fontId="10" fillId="0" borderId="0" xfId="45" applyNumberFormat="1" applyFont="1" applyFill="1" applyAlignment="1">
      <alignment horizontal="right"/>
    </xf>
    <xf numFmtId="10" fontId="7" fillId="0" borderId="0" xfId="67" applyNumberFormat="1" applyFont="1" applyAlignment="1">
      <alignment/>
    </xf>
    <xf numFmtId="167" fontId="10" fillId="0" borderId="0" xfId="42" applyNumberFormat="1" applyFont="1" applyFill="1" applyAlignment="1" quotePrefix="1">
      <alignment horizontal="left"/>
    </xf>
    <xf numFmtId="168" fontId="10" fillId="0" borderId="0" xfId="42" applyNumberFormat="1" applyFont="1" applyFill="1" applyAlignment="1">
      <alignment horizontal="right"/>
    </xf>
    <xf numFmtId="167" fontId="7" fillId="0" borderId="10" xfId="42" applyNumberFormat="1" applyFont="1" applyFill="1" applyBorder="1" applyAlignment="1">
      <alignment/>
    </xf>
    <xf numFmtId="0" fontId="7" fillId="0" borderId="0" xfId="58">
      <alignment/>
      <protection/>
    </xf>
    <xf numFmtId="41" fontId="2" fillId="0" borderId="0" xfId="42" applyNumberFormat="1" applyFont="1" applyAlignment="1">
      <alignment horizontal="center"/>
    </xf>
    <xf numFmtId="0" fontId="2" fillId="0" borderId="0" xfId="63" applyFont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1" fontId="2" fillId="0" borderId="0" xfId="42" applyNumberFormat="1" applyFont="1" applyBorder="1" applyAlignment="1">
      <alignment horizontal="center"/>
    </xf>
    <xf numFmtId="165" fontId="2" fillId="0" borderId="0" xfId="67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8" fillId="33" borderId="11" xfId="59" applyFont="1" applyFill="1" applyBorder="1" applyAlignment="1">
      <alignment horizontal="centerContinuous"/>
      <protection/>
    </xf>
    <xf numFmtId="0" fontId="8" fillId="33" borderId="12" xfId="59" applyFont="1" applyFill="1" applyBorder="1" applyAlignment="1">
      <alignment horizontal="centerContinuous"/>
      <protection/>
    </xf>
    <xf numFmtId="0" fontId="8" fillId="33" borderId="13" xfId="59" applyFont="1" applyFill="1" applyBorder="1" applyAlignment="1">
      <alignment horizontal="centerContinuous"/>
      <protection/>
    </xf>
    <xf numFmtId="0" fontId="9" fillId="33" borderId="14" xfId="59" applyFont="1" applyFill="1" applyBorder="1" applyAlignment="1">
      <alignment horizontal="centerContinuous"/>
      <protection/>
    </xf>
    <xf numFmtId="0" fontId="9" fillId="33" borderId="0" xfId="59" applyFont="1" applyFill="1" applyBorder="1" applyAlignment="1">
      <alignment horizontal="centerContinuous"/>
      <protection/>
    </xf>
    <xf numFmtId="0" fontId="9" fillId="33" borderId="15" xfId="59" applyFont="1" applyFill="1" applyBorder="1" applyAlignment="1">
      <alignment horizontal="centerContinuous"/>
      <protection/>
    </xf>
    <xf numFmtId="0" fontId="9" fillId="33" borderId="16" xfId="59" applyFont="1" applyFill="1" applyBorder="1" applyAlignment="1">
      <alignment horizontal="centerContinuous"/>
      <protection/>
    </xf>
    <xf numFmtId="0" fontId="9" fillId="33" borderId="17" xfId="59" applyFont="1" applyFill="1" applyBorder="1" applyAlignment="1">
      <alignment horizontal="centerContinuous"/>
      <protection/>
    </xf>
    <xf numFmtId="0" fontId="9" fillId="33" borderId="18" xfId="59" applyFont="1" applyFill="1" applyBorder="1" applyAlignment="1">
      <alignment horizontal="centerContinuous"/>
      <protection/>
    </xf>
    <xf numFmtId="0" fontId="7" fillId="0" borderId="0" xfId="59">
      <alignment/>
      <protection/>
    </xf>
    <xf numFmtId="0" fontId="9" fillId="0" borderId="0" xfId="59" applyFont="1" applyAlignment="1">
      <alignment horizontal="centerContinuous"/>
      <protection/>
    </xf>
    <xf numFmtId="0" fontId="9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9" fillId="0" borderId="17" xfId="59" applyFont="1" applyBorder="1" applyAlignment="1" quotePrefix="1">
      <alignment horizontal="centerContinuous"/>
      <protection/>
    </xf>
    <xf numFmtId="0" fontId="9" fillId="0" borderId="17" xfId="59" applyFont="1" applyBorder="1" applyAlignment="1">
      <alignment horizontal="centerContinuous"/>
      <protection/>
    </xf>
    <xf numFmtId="0" fontId="7" fillId="0" borderId="17" xfId="59" applyBorder="1">
      <alignment/>
      <protection/>
    </xf>
    <xf numFmtId="0" fontId="9" fillId="0" borderId="0" xfId="59" applyFont="1" applyBorder="1" applyAlignment="1">
      <alignment horizontal="centerContinuous"/>
      <protection/>
    </xf>
    <xf numFmtId="0" fontId="7" fillId="0" borderId="0" xfId="59" applyBorder="1">
      <alignment/>
      <protection/>
    </xf>
    <xf numFmtId="0" fontId="12" fillId="0" borderId="0" xfId="59" applyFont="1" applyAlignment="1">
      <alignment horizontal="centerContinuous"/>
      <protection/>
    </xf>
    <xf numFmtId="0" fontId="12" fillId="0" borderId="0" xfId="59" applyFont="1">
      <alignment/>
      <protection/>
    </xf>
    <xf numFmtId="0" fontId="12" fillId="0" borderId="0" xfId="59" applyFont="1" applyFill="1">
      <alignment/>
      <protection/>
    </xf>
    <xf numFmtId="0" fontId="7" fillId="0" borderId="0" xfId="59" applyFill="1">
      <alignment/>
      <protection/>
    </xf>
    <xf numFmtId="0" fontId="9" fillId="0" borderId="17" xfId="59" applyFont="1" applyBorder="1" applyAlignment="1">
      <alignment horizontal="center"/>
      <protection/>
    </xf>
    <xf numFmtId="166" fontId="7" fillId="0" borderId="0" xfId="59" applyNumberFormat="1">
      <alignment/>
      <protection/>
    </xf>
    <xf numFmtId="0" fontId="9" fillId="0" borderId="0" xfId="59" applyFont="1">
      <alignment/>
      <protection/>
    </xf>
    <xf numFmtId="10" fontId="7" fillId="0" borderId="0" xfId="59" applyNumberFormat="1">
      <alignment/>
      <protection/>
    </xf>
    <xf numFmtId="6" fontId="7" fillId="0" borderId="0" xfId="59" applyNumberFormat="1" applyFill="1">
      <alignment/>
      <protection/>
    </xf>
    <xf numFmtId="10" fontId="7" fillId="0" borderId="0" xfId="59" applyNumberFormat="1" applyFont="1">
      <alignment/>
      <protection/>
    </xf>
    <xf numFmtId="167" fontId="10" fillId="0" borderId="0" xfId="59" applyNumberFormat="1" applyFont="1" applyFill="1">
      <alignment/>
      <protection/>
    </xf>
    <xf numFmtId="168" fontId="10" fillId="0" borderId="0" xfId="59" applyNumberFormat="1" applyFont="1" applyFill="1" applyAlignment="1">
      <alignment horizontal="right"/>
      <protection/>
    </xf>
    <xf numFmtId="0" fontId="9" fillId="0" borderId="0" xfId="59" applyFont="1" applyAlignment="1">
      <alignment horizontal="left"/>
      <protection/>
    </xf>
    <xf numFmtId="0" fontId="9" fillId="0" borderId="0" xfId="59" applyFont="1" applyAlignment="1" quotePrefix="1">
      <alignment horizontal="left"/>
      <protection/>
    </xf>
    <xf numFmtId="10" fontId="11" fillId="0" borderId="0" xfId="59" applyNumberFormat="1" applyFont="1">
      <alignment/>
      <protection/>
    </xf>
    <xf numFmtId="167" fontId="7" fillId="0" borderId="0" xfId="59" applyNumberFormat="1" applyFill="1">
      <alignment/>
      <protection/>
    </xf>
    <xf numFmtId="10" fontId="12" fillId="0" borderId="0" xfId="59" applyNumberFormat="1" applyFont="1">
      <alignment/>
      <protection/>
    </xf>
    <xf numFmtId="168" fontId="7" fillId="0" borderId="0" xfId="59" applyNumberFormat="1" applyFill="1">
      <alignment/>
      <protection/>
    </xf>
    <xf numFmtId="168" fontId="7" fillId="0" borderId="0" xfId="59" applyNumberFormat="1">
      <alignment/>
      <protection/>
    </xf>
    <xf numFmtId="168" fontId="7" fillId="0" borderId="10" xfId="59" applyNumberFormat="1" applyBorder="1">
      <alignment/>
      <protection/>
    </xf>
    <xf numFmtId="10" fontId="7" fillId="0" borderId="10" xfId="59" applyNumberFormat="1" applyBorder="1">
      <alignment/>
      <protection/>
    </xf>
    <xf numFmtId="10" fontId="9" fillId="0" borderId="10" xfId="59" applyNumberFormat="1" applyFont="1" applyBorder="1">
      <alignment/>
      <protection/>
    </xf>
    <xf numFmtId="0" fontId="7" fillId="0" borderId="0" xfId="59" applyAlignment="1" quotePrefix="1">
      <alignment horizontal="left"/>
      <protection/>
    </xf>
    <xf numFmtId="0" fontId="7" fillId="0" borderId="0" xfId="59" applyFont="1" applyAlignment="1" quotePrefix="1">
      <alignment horizontal="left"/>
      <protection/>
    </xf>
    <xf numFmtId="0" fontId="7" fillId="0" borderId="0" xfId="59" applyFill="1" applyAlignment="1">
      <alignment horizontal="left"/>
      <protection/>
    </xf>
    <xf numFmtId="0" fontId="7" fillId="0" borderId="0" xfId="59" applyAlignment="1">
      <alignment horizontal="left"/>
      <protection/>
    </xf>
    <xf numFmtId="0" fontId="6" fillId="0" borderId="0" xfId="64" applyFont="1" applyAlignment="1">
      <alignment horizontal="centerContinuous"/>
      <protection/>
    </xf>
    <xf numFmtId="0" fontId="2" fillId="0" borderId="0" xfId="64">
      <alignment/>
      <protection/>
    </xf>
    <xf numFmtId="0" fontId="6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ill="1" applyAlignment="1">
      <alignment horizontal="center"/>
      <protection/>
    </xf>
    <xf numFmtId="0" fontId="2" fillId="0" borderId="0" xfId="64" applyFill="1" applyAlignment="1">
      <alignment/>
      <protection/>
    </xf>
    <xf numFmtId="0" fontId="2" fillId="0" borderId="0" xfId="64" applyAlignment="1">
      <alignment horizontal="center"/>
      <protection/>
    </xf>
    <xf numFmtId="0" fontId="2" fillId="0" borderId="0" xfId="64" applyAlignment="1">
      <alignment/>
      <protection/>
    </xf>
    <xf numFmtId="0" fontId="2" fillId="0" borderId="0" xfId="64" applyFill="1">
      <alignment/>
      <protection/>
    </xf>
    <xf numFmtId="0" fontId="2" fillId="34" borderId="0" xfId="64" applyFill="1">
      <alignment/>
      <protection/>
    </xf>
    <xf numFmtId="0" fontId="2" fillId="34" borderId="0" xfId="64" applyFill="1" applyAlignment="1">
      <alignment horizontal="center"/>
      <protection/>
    </xf>
    <xf numFmtId="0" fontId="2" fillId="34" borderId="0" xfId="64" applyFill="1" applyAlignment="1">
      <alignment horizontal="left"/>
      <protection/>
    </xf>
    <xf numFmtId="0" fontId="13" fillId="0" borderId="0" xfId="64" applyFont="1" applyAlignment="1">
      <alignment horizontal="center"/>
      <protection/>
    </xf>
    <xf numFmtId="0" fontId="2" fillId="34" borderId="0" xfId="64" applyFont="1" applyFill="1" applyAlignment="1">
      <alignment horizontal="center"/>
      <protection/>
    </xf>
    <xf numFmtId="10" fontId="2" fillId="0" borderId="0" xfId="64" applyNumberFormat="1" applyAlignment="1">
      <alignment horizontal="center"/>
      <protection/>
    </xf>
    <xf numFmtId="10" fontId="2" fillId="0" borderId="0" xfId="64" applyNumberFormat="1" applyAlignment="1">
      <alignment horizontal="right"/>
      <protection/>
    </xf>
    <xf numFmtId="41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4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62" applyFont="1">
      <alignment/>
      <protection/>
    </xf>
    <xf numFmtId="3" fontId="2" fillId="0" borderId="0" xfId="0" applyNumberFormat="1" applyFont="1" applyAlignment="1">
      <alignment/>
    </xf>
    <xf numFmtId="0" fontId="6" fillId="0" borderId="17" xfId="61" applyFont="1" applyFill="1" applyBorder="1" applyAlignment="1">
      <alignment horizontal="center" wrapText="1"/>
      <protection/>
    </xf>
    <xf numFmtId="164" fontId="2" fillId="0" borderId="0" xfId="42" applyNumberFormat="1" applyFont="1" applyAlignment="1">
      <alignment horizontal="center"/>
    </xf>
    <xf numFmtId="164" fontId="2" fillId="0" borderId="0" xfId="42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17" xfId="61" applyFont="1" applyFill="1" applyBorder="1" applyAlignment="1">
      <alignment horizontal="left" wrapText="1"/>
      <protection/>
    </xf>
    <xf numFmtId="164" fontId="2" fillId="0" borderId="17" xfId="42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164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2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164" fontId="6" fillId="0" borderId="10" xfId="0" applyNumberFormat="1" applyFont="1" applyFill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0" fontId="6" fillId="0" borderId="0" xfId="61" applyFont="1" applyFill="1" applyBorder="1" applyAlignment="1">
      <alignment horizontal="left" wrapText="1"/>
      <protection/>
    </xf>
    <xf numFmtId="0" fontId="6" fillId="0" borderId="0" xfId="6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wrapText="1"/>
    </xf>
    <xf numFmtId="0" fontId="2" fillId="0" borderId="0" xfId="61" applyFont="1" applyFill="1" applyBorder="1" applyAlignment="1">
      <alignment horizontal="center" wrapText="1"/>
      <protection/>
    </xf>
    <xf numFmtId="164" fontId="6" fillId="0" borderId="0" xfId="42" applyNumberFormat="1" applyFont="1" applyFill="1" applyBorder="1" applyAlignment="1">
      <alignment horizontal="center" wrapText="1"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164" fontId="2" fillId="0" borderId="0" xfId="44" applyNumberFormat="1" applyFont="1" applyFill="1" applyAlignment="1">
      <alignment horizontal="center"/>
    </xf>
    <xf numFmtId="164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0" xfId="60" applyFont="1" applyAlignment="1">
      <alignment horizontal="left" indent="1"/>
      <protection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61" applyFont="1" applyFill="1" applyBorder="1" applyAlignment="1">
      <alignment horizontal="center" wrapText="1"/>
      <protection/>
    </xf>
    <xf numFmtId="164" fontId="2" fillId="0" borderId="0" xfId="61" applyNumberFormat="1" applyFont="1" applyFill="1" applyBorder="1" applyAlignment="1">
      <alignment horizontal="center" wrapText="1"/>
      <protection/>
    </xf>
    <xf numFmtId="0" fontId="6" fillId="0" borderId="10" xfId="61" applyFont="1" applyFill="1" applyBorder="1" applyAlignment="1">
      <alignment horizontal="center" wrapText="1"/>
      <protection/>
    </xf>
    <xf numFmtId="164" fontId="2" fillId="0" borderId="10" xfId="61" applyNumberFormat="1" applyFont="1" applyFill="1" applyBorder="1" applyAlignment="1">
      <alignment horizontal="center" wrapText="1"/>
      <protection/>
    </xf>
    <xf numFmtId="0" fontId="52" fillId="0" borderId="0" xfId="0" applyFont="1" applyAlignment="1">
      <alignment/>
    </xf>
    <xf numFmtId="164" fontId="6" fillId="0" borderId="0" xfId="0" applyNumberFormat="1" applyFont="1" applyBorder="1" applyAlignment="1">
      <alignment horizontal="center"/>
    </xf>
    <xf numFmtId="0" fontId="2" fillId="0" borderId="0" xfId="62" applyFont="1" applyAlignment="1">
      <alignment horizontal="right"/>
      <protection/>
    </xf>
    <xf numFmtId="0" fontId="6" fillId="0" borderId="0" xfId="0" applyFont="1" applyFill="1" applyAlignment="1">
      <alignment horizontal="left"/>
    </xf>
    <xf numFmtId="0" fontId="6" fillId="35" borderId="0" xfId="0" applyFont="1" applyFill="1" applyAlignment="1">
      <alignment horizontal="center"/>
    </xf>
    <xf numFmtId="0" fontId="2" fillId="36" borderId="0" xfId="64" applyFill="1" applyAlignment="1">
      <alignment horizontal="center"/>
      <protection/>
    </xf>
    <xf numFmtId="0" fontId="32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64" fontId="33" fillId="0" borderId="0" xfId="42" applyNumberFormat="1" applyFont="1" applyBorder="1" applyAlignment="1">
      <alignment horizontal="center"/>
    </xf>
    <xf numFmtId="0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4" fontId="33" fillId="0" borderId="0" xfId="42" applyNumberFormat="1" applyFont="1" applyAlignment="1">
      <alignment/>
    </xf>
    <xf numFmtId="166" fontId="33" fillId="0" borderId="0" xfId="67" applyNumberFormat="1" applyFont="1" applyAlignment="1">
      <alignment horizontal="center"/>
    </xf>
    <xf numFmtId="41" fontId="33" fillId="0" borderId="0" xfId="42" applyNumberFormat="1" applyFont="1" applyAlignment="1">
      <alignment horizontal="center"/>
    </xf>
    <xf numFmtId="165" fontId="33" fillId="0" borderId="0" xfId="67" applyNumberFormat="1" applyFont="1" applyAlignment="1">
      <alignment horizontal="center"/>
    </xf>
    <xf numFmtId="164" fontId="33" fillId="0" borderId="0" xfId="42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67" applyNumberFormat="1" applyFont="1" applyBorder="1" applyAlignment="1">
      <alignment horizontal="center"/>
    </xf>
    <xf numFmtId="41" fontId="33" fillId="0" borderId="0" xfId="42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41" fontId="33" fillId="0" borderId="10" xfId="42" applyNumberFormat="1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3FF FY2005 DRAFT" xfId="58"/>
    <cellStyle name="Normal_3FF FY2006 FINAL V3" xfId="59"/>
    <cellStyle name="Normal_4.1 Misc General Expenses Dec 07(revised)" xfId="60"/>
    <cellStyle name="Normal_4.4 - Miscellaneous General Expenses Mar 2004" xfId="61"/>
    <cellStyle name="Normal_Account Audit 920" xfId="62"/>
    <cellStyle name="Normal_Backup update for 3FF  for Regulation's Semi Annual Report - March 05 (2)" xfId="63"/>
    <cellStyle name="Normal_MGMT FEE ACTUALS FY 2001 thru 200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95250</xdr:rowOff>
    </xdr:from>
    <xdr:to>
      <xdr:col>9</xdr:col>
      <xdr:colOff>171450</xdr:colOff>
      <xdr:row>49</xdr:row>
      <xdr:rowOff>85725</xdr:rowOff>
    </xdr:to>
    <xdr:sp>
      <xdr:nvSpPr>
        <xdr:cNvPr id="1" name="Text 12"/>
        <xdr:cNvSpPr txBox="1">
          <a:spLocks noChangeArrowheads="1"/>
        </xdr:cNvSpPr>
      </xdr:nvSpPr>
      <xdr:spPr>
        <a:xfrm>
          <a:off x="180975" y="6372225"/>
          <a:ext cx="7058025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This restating adjustment removes certain miscellaneous expenses that should have been charged below-the-line to non-regulated expenses.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114300</xdr:rowOff>
    </xdr:from>
    <xdr:to>
      <xdr:col>13</xdr:col>
      <xdr:colOff>114300</xdr:colOff>
      <xdr:row>37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71" r="25936" b="25390"/>
        <a:stretch>
          <a:fillRect/>
        </a:stretch>
      </xdr:blipFill>
      <xdr:spPr>
        <a:xfrm>
          <a:off x="0" y="314325"/>
          <a:ext cx="9029700" cy="7162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zoomScalePageLayoutView="0" workbookViewId="0" topLeftCell="A1">
      <selection activeCell="I23" sqref="I23"/>
    </sheetView>
  </sheetViews>
  <sheetFormatPr defaultColWidth="8.75390625" defaultRowHeight="15.75"/>
  <cols>
    <col min="1" max="1" width="2.25390625" style="15" customWidth="1"/>
    <col min="2" max="2" width="6.25390625" style="15" customWidth="1"/>
    <col min="3" max="3" width="28.875" style="15" customWidth="1"/>
    <col min="4" max="4" width="8.50390625" style="15" customWidth="1"/>
    <col min="5" max="5" width="4.125" style="15" customWidth="1"/>
    <col min="6" max="6" width="12.625" style="15" customWidth="1"/>
    <col min="7" max="7" width="9.75390625" style="15" customWidth="1"/>
    <col min="8" max="8" width="9.00390625" style="15" customWidth="1"/>
    <col min="9" max="9" width="11.375" style="15" customWidth="1"/>
    <col min="10" max="10" width="7.25390625" style="15" customWidth="1"/>
    <col min="11" max="16384" width="8.75390625" style="15" customWidth="1"/>
  </cols>
  <sheetData>
    <row r="1" spans="2:10" ht="12" customHeight="1">
      <c r="B1" s="14" t="s">
        <v>0</v>
      </c>
      <c r="D1" s="16"/>
      <c r="E1" s="16"/>
      <c r="F1" s="16"/>
      <c r="G1" s="16"/>
      <c r="H1" s="16"/>
      <c r="I1" s="16" t="s">
        <v>1</v>
      </c>
      <c r="J1" s="17">
        <v>4.1</v>
      </c>
    </row>
    <row r="2" spans="2:10" ht="12" customHeight="1">
      <c r="B2" s="14" t="s">
        <v>300</v>
      </c>
      <c r="D2" s="16"/>
      <c r="E2" s="16"/>
      <c r="F2" s="16"/>
      <c r="G2" s="16"/>
      <c r="H2" s="16"/>
      <c r="I2" s="16"/>
      <c r="J2" s="17"/>
    </row>
    <row r="3" spans="2:10" ht="12" customHeight="1">
      <c r="B3" s="14" t="s">
        <v>176</v>
      </c>
      <c r="D3" s="16"/>
      <c r="E3" s="16"/>
      <c r="F3" s="16"/>
      <c r="G3" s="16"/>
      <c r="H3" s="16"/>
      <c r="I3" s="16"/>
      <c r="J3" s="17"/>
    </row>
    <row r="4" spans="4:10" ht="12" customHeight="1">
      <c r="D4" s="16"/>
      <c r="E4" s="16"/>
      <c r="F4" s="16"/>
      <c r="G4" s="16"/>
      <c r="H4" s="16"/>
      <c r="I4" s="16"/>
      <c r="J4" s="17"/>
    </row>
    <row r="5" spans="4:10" ht="12" customHeight="1">
      <c r="D5" s="16"/>
      <c r="E5" s="16"/>
      <c r="F5" s="16"/>
      <c r="G5" s="16"/>
      <c r="H5" s="16"/>
      <c r="I5" s="16"/>
      <c r="J5" s="17"/>
    </row>
    <row r="6" spans="4:10" ht="12" customHeight="1">
      <c r="D6" s="16"/>
      <c r="E6" s="16"/>
      <c r="F6" s="16" t="s">
        <v>2</v>
      </c>
      <c r="G6" s="16"/>
      <c r="H6" s="16"/>
      <c r="I6" s="16"/>
      <c r="J6" s="17"/>
    </row>
    <row r="7" spans="2:10" ht="12" customHeight="1">
      <c r="B7" s="154"/>
      <c r="C7" s="155"/>
      <c r="D7" s="156" t="s">
        <v>3</v>
      </c>
      <c r="E7" s="156" t="s">
        <v>4</v>
      </c>
      <c r="F7" s="156" t="s">
        <v>5</v>
      </c>
      <c r="G7" s="156" t="s">
        <v>6</v>
      </c>
      <c r="H7" s="156" t="s">
        <v>7</v>
      </c>
      <c r="I7" s="156" t="s">
        <v>8</v>
      </c>
      <c r="J7" s="157" t="s">
        <v>9</v>
      </c>
    </row>
    <row r="8" spans="1:10" ht="12" customHeight="1">
      <c r="A8" s="19"/>
      <c r="B8" s="158" t="s">
        <v>275</v>
      </c>
      <c r="C8" s="159"/>
      <c r="D8" s="160"/>
      <c r="E8" s="160"/>
      <c r="F8" s="161"/>
      <c r="G8" s="160"/>
      <c r="H8" s="160"/>
      <c r="I8" s="161"/>
      <c r="J8" s="162"/>
    </row>
    <row r="9" spans="1:10" ht="12" customHeight="1">
      <c r="A9" s="19"/>
      <c r="B9" s="155" t="s">
        <v>303</v>
      </c>
      <c r="C9" s="155"/>
      <c r="D9" s="163">
        <v>557</v>
      </c>
      <c r="E9" s="163" t="s">
        <v>310</v>
      </c>
      <c r="F9" s="164">
        <f>-'4.1.1'!F8</f>
        <v>-4809.54465636973</v>
      </c>
      <c r="G9" s="163" t="s">
        <v>13</v>
      </c>
      <c r="H9" s="165">
        <v>0.0829164461295329</v>
      </c>
      <c r="I9" s="166">
        <f>+F9*H9</f>
        <v>-398.7903504074635</v>
      </c>
      <c r="J9" s="155"/>
    </row>
    <row r="10" spans="1:10" ht="12" customHeight="1">
      <c r="A10" s="19"/>
      <c r="B10" s="155" t="s">
        <v>303</v>
      </c>
      <c r="C10" s="155"/>
      <c r="D10" s="163">
        <v>921</v>
      </c>
      <c r="E10" s="163" t="s">
        <v>310</v>
      </c>
      <c r="F10" s="164">
        <f>-'4.1.1'!F9</f>
        <v>-1637.4252155172403</v>
      </c>
      <c r="G10" s="163" t="s">
        <v>24</v>
      </c>
      <c r="H10" s="165">
        <v>0.07408369726216299</v>
      </c>
      <c r="I10" s="166">
        <f>+F10*H10</f>
        <v>-121.30651395581121</v>
      </c>
      <c r="J10" s="155"/>
    </row>
    <row r="11" spans="1:10" ht="12" customHeight="1">
      <c r="A11" s="19"/>
      <c r="B11" s="155" t="s">
        <v>288</v>
      </c>
      <c r="C11" s="155"/>
      <c r="D11" s="160">
        <v>909</v>
      </c>
      <c r="E11" s="160" t="s">
        <v>310</v>
      </c>
      <c r="F11" s="164">
        <f>-'4.1.1'!F16</f>
        <v>-8535.33</v>
      </c>
      <c r="G11" s="160" t="s">
        <v>56</v>
      </c>
      <c r="H11" s="165">
        <v>0.07093259387812557</v>
      </c>
      <c r="I11" s="166">
        <f>+F11*H11</f>
        <v>-605.4330965057816</v>
      </c>
      <c r="J11" s="155"/>
    </row>
    <row r="12" spans="1:10" ht="12" customHeight="1">
      <c r="A12" s="19"/>
      <c r="B12" s="155" t="s">
        <v>282</v>
      </c>
      <c r="C12" s="159"/>
      <c r="D12" s="160">
        <v>921</v>
      </c>
      <c r="E12" s="160" t="s">
        <v>310</v>
      </c>
      <c r="F12" s="161">
        <f>-('4.1.1'!F19+'4.1.1'!F20+'4.1.1'!F21+'4.1.1'!F22+'4.1.1'!F24)</f>
        <v>-581208.24</v>
      </c>
      <c r="G12" s="160" t="s">
        <v>24</v>
      </c>
      <c r="H12" s="165">
        <v>0.07408369726216299</v>
      </c>
      <c r="I12" s="166">
        <f>+F12*H12</f>
        <v>-43058.05529843457</v>
      </c>
      <c r="J12" s="162"/>
    </row>
    <row r="13" spans="1:10" ht="12" customHeight="1">
      <c r="A13" s="19"/>
      <c r="B13" s="155" t="s">
        <v>282</v>
      </c>
      <c r="C13" s="159"/>
      <c r="D13" s="160">
        <v>921</v>
      </c>
      <c r="E13" s="160" t="s">
        <v>310</v>
      </c>
      <c r="F13" s="161">
        <f>-'4.1.1'!F23</f>
        <v>569224.65</v>
      </c>
      <c r="G13" s="160" t="s">
        <v>103</v>
      </c>
      <c r="H13" s="167" t="s">
        <v>309</v>
      </c>
      <c r="I13" s="166">
        <v>0</v>
      </c>
      <c r="J13" s="162"/>
    </row>
    <row r="14" spans="1:10" ht="12.75">
      <c r="A14" s="19"/>
      <c r="B14" s="155" t="s">
        <v>176</v>
      </c>
      <c r="C14" s="159"/>
      <c r="D14" s="160">
        <v>930</v>
      </c>
      <c r="E14" s="160" t="s">
        <v>310</v>
      </c>
      <c r="F14" s="168">
        <f>-'4.1.1'!F28</f>
        <v>-8500</v>
      </c>
      <c r="G14" s="169" t="s">
        <v>295</v>
      </c>
      <c r="H14" s="170" t="s">
        <v>309</v>
      </c>
      <c r="I14" s="171">
        <v>0</v>
      </c>
      <c r="J14" s="162"/>
    </row>
    <row r="15" spans="1:10" ht="12.75">
      <c r="A15" s="19"/>
      <c r="B15" s="155" t="s">
        <v>176</v>
      </c>
      <c r="C15" s="159"/>
      <c r="D15" s="160">
        <v>930</v>
      </c>
      <c r="E15" s="160" t="s">
        <v>310</v>
      </c>
      <c r="F15" s="168">
        <f>-'4.1.1'!F29</f>
        <v>-129400</v>
      </c>
      <c r="G15" s="169" t="s">
        <v>99</v>
      </c>
      <c r="H15" s="170" t="s">
        <v>309</v>
      </c>
      <c r="I15" s="171">
        <v>0</v>
      </c>
      <c r="J15" s="162"/>
    </row>
    <row r="16" spans="1:10" ht="12.75">
      <c r="A16" s="19"/>
      <c r="B16" s="155" t="s">
        <v>176</v>
      </c>
      <c r="C16" s="159"/>
      <c r="D16" s="160">
        <v>930</v>
      </c>
      <c r="E16" s="160" t="s">
        <v>310</v>
      </c>
      <c r="F16" s="168">
        <f>-'4.1.1'!F30-'4.1.1'!F31-'4.1.1'!F33</f>
        <v>-157821.96000000002</v>
      </c>
      <c r="G16" s="169" t="s">
        <v>103</v>
      </c>
      <c r="H16" s="170" t="s">
        <v>309</v>
      </c>
      <c r="I16" s="171">
        <v>0</v>
      </c>
      <c r="J16" s="162"/>
    </row>
    <row r="17" spans="1:10" ht="12" customHeight="1">
      <c r="A17" s="19"/>
      <c r="B17" s="155" t="s">
        <v>176</v>
      </c>
      <c r="C17" s="155"/>
      <c r="D17" s="160">
        <v>930</v>
      </c>
      <c r="E17" s="160" t="s">
        <v>310</v>
      </c>
      <c r="F17" s="168">
        <f>-'4.1.1'!F32</f>
        <v>-1250</v>
      </c>
      <c r="G17" s="169" t="s">
        <v>24</v>
      </c>
      <c r="H17" s="165">
        <v>0.07408369726216299</v>
      </c>
      <c r="I17" s="166">
        <f>+F17*H17</f>
        <v>-92.60462157770374</v>
      </c>
      <c r="J17" s="155"/>
    </row>
    <row r="18" spans="1:10" ht="12" customHeight="1">
      <c r="A18" s="19"/>
      <c r="B18" s="155"/>
      <c r="C18" s="155"/>
      <c r="D18" s="160"/>
      <c r="E18" s="160"/>
      <c r="F18" s="168"/>
      <c r="G18" s="169"/>
      <c r="H18" s="165"/>
      <c r="I18" s="166"/>
      <c r="J18" s="155"/>
    </row>
    <row r="19" spans="1:10" ht="12" customHeight="1" thickBot="1">
      <c r="A19" s="19"/>
      <c r="B19" s="172" t="s">
        <v>254</v>
      </c>
      <c r="C19" s="159"/>
      <c r="D19" s="160"/>
      <c r="E19" s="160"/>
      <c r="F19" s="173">
        <f>SUM(F9:F17)</f>
        <v>-323937.84987188695</v>
      </c>
      <c r="G19" s="160"/>
      <c r="H19" s="167"/>
      <c r="I19" s="173">
        <f>SUM(I9:I17)</f>
        <v>-44276.18988088133</v>
      </c>
      <c r="J19" s="162" t="s">
        <v>301</v>
      </c>
    </row>
    <row r="20" spans="1:10" ht="12" customHeight="1" thickTop="1">
      <c r="A20" s="19"/>
      <c r="B20" s="85"/>
      <c r="C20" s="19"/>
      <c r="D20" s="20"/>
      <c r="E20" s="20"/>
      <c r="F20" s="84"/>
      <c r="G20" s="20"/>
      <c r="H20" s="22"/>
      <c r="I20" s="12"/>
      <c r="J20" s="17"/>
    </row>
    <row r="21" ht="12" customHeight="1">
      <c r="A21" s="19"/>
    </row>
    <row r="22" spans="1:10" ht="12" customHeight="1">
      <c r="A22" s="19"/>
      <c r="B22" s="23"/>
      <c r="C22" s="19"/>
      <c r="D22" s="20"/>
      <c r="E22" s="20"/>
      <c r="F22" s="84"/>
      <c r="G22" s="20"/>
      <c r="H22" s="22"/>
      <c r="I22" s="12"/>
      <c r="J22" s="17"/>
    </row>
    <row r="23" spans="1:10" ht="12" customHeight="1">
      <c r="A23" s="19"/>
      <c r="B23" s="23"/>
      <c r="C23" s="19"/>
      <c r="D23" s="20"/>
      <c r="E23" s="20"/>
      <c r="F23" s="84"/>
      <c r="G23" s="20"/>
      <c r="H23" s="22"/>
      <c r="I23" s="12"/>
      <c r="J23" s="17"/>
    </row>
    <row r="24" spans="1:10" ht="12" customHeight="1">
      <c r="A24" s="19"/>
      <c r="B24" s="23"/>
      <c r="C24" s="19"/>
      <c r="D24" s="20"/>
      <c r="E24" s="20"/>
      <c r="F24" s="84"/>
      <c r="G24" s="20"/>
      <c r="H24" s="22"/>
      <c r="I24" s="12"/>
      <c r="J24" s="17"/>
    </row>
    <row r="25" spans="1:10" ht="12" customHeight="1">
      <c r="A25" s="19"/>
      <c r="B25" s="23"/>
      <c r="C25" s="19"/>
      <c r="D25" s="20"/>
      <c r="E25" s="20"/>
      <c r="F25" s="84"/>
      <c r="G25" s="20"/>
      <c r="H25" s="22"/>
      <c r="I25" s="12"/>
      <c r="J25" s="17"/>
    </row>
    <row r="26" spans="1:10" ht="12" customHeight="1">
      <c r="A26" s="19"/>
      <c r="B26" s="23"/>
      <c r="C26" s="19"/>
      <c r="D26" s="20"/>
      <c r="E26" s="20"/>
      <c r="F26" s="21"/>
      <c r="G26" s="20"/>
      <c r="H26" s="22"/>
      <c r="I26" s="12"/>
      <c r="J26" s="17"/>
    </row>
    <row r="27" spans="2:10" ht="12" customHeight="1">
      <c r="B27" s="23"/>
      <c r="C27" s="19"/>
      <c r="D27" s="20"/>
      <c r="E27" s="20"/>
      <c r="F27" s="21"/>
      <c r="G27" s="20"/>
      <c r="H27" s="22"/>
      <c r="I27" s="12"/>
      <c r="J27" s="17"/>
    </row>
    <row r="28" spans="2:10" ht="12" customHeight="1">
      <c r="B28" s="23"/>
      <c r="C28" s="19"/>
      <c r="D28" s="20"/>
      <c r="E28" s="20"/>
      <c r="F28" s="21"/>
      <c r="G28" s="20"/>
      <c r="H28" s="22"/>
      <c r="I28" s="12"/>
      <c r="J28" s="17"/>
    </row>
    <row r="29" spans="2:10" ht="12" customHeight="1">
      <c r="B29" s="23"/>
      <c r="C29" s="19"/>
      <c r="D29" s="20"/>
      <c r="E29" s="20"/>
      <c r="F29" s="21"/>
      <c r="G29" s="20"/>
      <c r="H29" s="22"/>
      <c r="I29" s="12"/>
      <c r="J29" s="17"/>
    </row>
    <row r="30" spans="2:10" ht="12" customHeight="1">
      <c r="B30" s="23"/>
      <c r="C30" s="19"/>
      <c r="D30" s="20"/>
      <c r="E30" s="20"/>
      <c r="F30" s="21"/>
      <c r="G30" s="20"/>
      <c r="H30" s="22"/>
      <c r="I30" s="12"/>
      <c r="J30" s="17"/>
    </row>
    <row r="31" spans="2:10" ht="12" customHeight="1">
      <c r="B31" s="23"/>
      <c r="C31" s="19"/>
      <c r="D31" s="20"/>
      <c r="E31" s="20"/>
      <c r="F31" s="21"/>
      <c r="G31" s="20"/>
      <c r="H31" s="22"/>
      <c r="I31" s="12"/>
      <c r="J31" s="17"/>
    </row>
    <row r="32" spans="2:10" ht="12" customHeight="1">
      <c r="B32" s="23"/>
      <c r="C32" s="19"/>
      <c r="D32" s="20"/>
      <c r="E32" s="20"/>
      <c r="F32" s="21"/>
      <c r="G32" s="20"/>
      <c r="H32" s="22"/>
      <c r="I32" s="12"/>
      <c r="J32" s="17"/>
    </row>
    <row r="33" spans="2:10" ht="12" customHeight="1">
      <c r="B33" s="23"/>
      <c r="C33" s="19"/>
      <c r="D33" s="20"/>
      <c r="E33" s="20"/>
      <c r="F33" s="21"/>
      <c r="G33" s="20"/>
      <c r="H33" s="22"/>
      <c r="I33" s="12"/>
      <c r="J33" s="17"/>
    </row>
    <row r="34" spans="2:10" ht="12" customHeight="1">
      <c r="B34" s="23"/>
      <c r="C34" s="19"/>
      <c r="D34" s="20"/>
      <c r="E34" s="20"/>
      <c r="F34" s="21"/>
      <c r="G34" s="20"/>
      <c r="H34" s="22"/>
      <c r="I34" s="12"/>
      <c r="J34" s="17"/>
    </row>
    <row r="35" spans="2:10" ht="12" customHeight="1">
      <c r="B35" s="23"/>
      <c r="C35" s="19"/>
      <c r="D35" s="20"/>
      <c r="E35" s="20"/>
      <c r="F35" s="21"/>
      <c r="G35" s="20"/>
      <c r="H35" s="22"/>
      <c r="I35" s="12"/>
      <c r="J35" s="17"/>
    </row>
    <row r="36" spans="1:10" ht="12" customHeight="1">
      <c r="A36" s="19"/>
      <c r="B36" s="23"/>
      <c r="C36" s="19"/>
      <c r="D36" s="20"/>
      <c r="E36" s="20"/>
      <c r="F36" s="21"/>
      <c r="G36" s="20"/>
      <c r="H36" s="22"/>
      <c r="I36" s="12"/>
      <c r="J36" s="17"/>
    </row>
    <row r="37" spans="1:10" ht="12" customHeight="1">
      <c r="A37" s="19"/>
      <c r="B37" s="23"/>
      <c r="C37" s="19"/>
      <c r="D37" s="20"/>
      <c r="E37" s="20"/>
      <c r="F37" s="21"/>
      <c r="G37" s="20"/>
      <c r="H37" s="22"/>
      <c r="I37" s="12"/>
      <c r="J37" s="17"/>
    </row>
    <row r="38" spans="1:10" ht="12" customHeight="1">
      <c r="A38" s="19"/>
      <c r="B38" s="23"/>
      <c r="C38" s="19"/>
      <c r="D38" s="20"/>
      <c r="E38" s="20"/>
      <c r="F38" s="21"/>
      <c r="G38" s="20"/>
      <c r="H38" s="22"/>
      <c r="I38" s="12"/>
      <c r="J38" s="17"/>
    </row>
    <row r="39" spans="1:10" ht="12" customHeight="1">
      <c r="A39" s="19"/>
      <c r="B39" s="23"/>
      <c r="C39" s="19"/>
      <c r="D39" s="20"/>
      <c r="E39" s="20"/>
      <c r="F39" s="21"/>
      <c r="G39" s="20"/>
      <c r="H39" s="22"/>
      <c r="I39" s="12"/>
      <c r="J39" s="17"/>
    </row>
    <row r="40" spans="1:10" ht="12" customHeight="1">
      <c r="A40" s="19"/>
      <c r="B40" s="23"/>
      <c r="C40" s="19"/>
      <c r="D40" s="20"/>
      <c r="E40" s="20"/>
      <c r="F40" s="21"/>
      <c r="G40" s="20"/>
      <c r="H40" s="22"/>
      <c r="I40" s="12"/>
      <c r="J40" s="17"/>
    </row>
    <row r="41" spans="1:10" ht="12" customHeight="1" thickBot="1">
      <c r="A41" s="19"/>
      <c r="B41" s="113" t="s">
        <v>10</v>
      </c>
      <c r="C41" s="19"/>
      <c r="D41" s="20"/>
      <c r="E41" s="20"/>
      <c r="F41" s="114"/>
      <c r="G41" s="20"/>
      <c r="H41" s="20"/>
      <c r="I41" s="20"/>
      <c r="J41" s="17"/>
    </row>
    <row r="42" spans="1:10" ht="12" customHeight="1">
      <c r="A42" s="115"/>
      <c r="B42" s="116"/>
      <c r="C42" s="116"/>
      <c r="D42" s="117"/>
      <c r="E42" s="117"/>
      <c r="F42" s="117"/>
      <c r="G42" s="117"/>
      <c r="H42" s="117"/>
      <c r="I42" s="117"/>
      <c r="J42" s="118"/>
    </row>
    <row r="43" spans="1:10" ht="12" customHeight="1">
      <c r="A43" s="119"/>
      <c r="B43" s="120"/>
      <c r="C43" s="19"/>
      <c r="D43" s="20"/>
      <c r="E43" s="20"/>
      <c r="F43" s="20"/>
      <c r="G43" s="20"/>
      <c r="H43" s="20"/>
      <c r="I43" s="20"/>
      <c r="J43" s="121"/>
    </row>
    <row r="44" spans="1:10" ht="12" customHeight="1">
      <c r="A44" s="119"/>
      <c r="B44" s="120"/>
      <c r="C44" s="19"/>
      <c r="D44" s="20"/>
      <c r="E44" s="20"/>
      <c r="F44" s="20"/>
      <c r="G44" s="20"/>
      <c r="H44" s="20"/>
      <c r="I44" s="20"/>
      <c r="J44" s="121"/>
    </row>
    <row r="45" spans="1:10" ht="12" customHeight="1">
      <c r="A45" s="119"/>
      <c r="B45" s="120"/>
      <c r="C45" s="19"/>
      <c r="D45" s="20"/>
      <c r="E45" s="20"/>
      <c r="F45" s="20"/>
      <c r="G45" s="20"/>
      <c r="H45" s="20"/>
      <c r="I45" s="20"/>
      <c r="J45" s="121"/>
    </row>
    <row r="46" spans="1:10" ht="12" customHeight="1">
      <c r="A46" s="119"/>
      <c r="B46" s="120"/>
      <c r="C46" s="19"/>
      <c r="D46" s="20"/>
      <c r="E46" s="20"/>
      <c r="F46" s="20"/>
      <c r="G46" s="20"/>
      <c r="H46" s="20"/>
      <c r="I46" s="20"/>
      <c r="J46" s="121"/>
    </row>
    <row r="47" spans="1:10" ht="12" customHeight="1">
      <c r="A47" s="119"/>
      <c r="B47" s="120"/>
      <c r="C47" s="19"/>
      <c r="D47" s="20"/>
      <c r="E47" s="20"/>
      <c r="F47" s="122"/>
      <c r="G47" s="20"/>
      <c r="H47" s="20"/>
      <c r="I47" s="20"/>
      <c r="J47" s="121"/>
    </row>
    <row r="48" spans="1:10" ht="12" customHeight="1">
      <c r="A48" s="119"/>
      <c r="B48" s="120"/>
      <c r="C48" s="19"/>
      <c r="D48" s="20"/>
      <c r="E48" s="20"/>
      <c r="F48" s="20"/>
      <c r="G48" s="20"/>
      <c r="H48" s="20"/>
      <c r="I48" s="20"/>
      <c r="J48" s="121"/>
    </row>
    <row r="49" spans="1:10" ht="12" customHeight="1">
      <c r="A49" s="119"/>
      <c r="B49" s="120"/>
      <c r="C49" s="19"/>
      <c r="D49" s="20"/>
      <c r="E49" s="20"/>
      <c r="F49" s="20"/>
      <c r="G49" s="20"/>
      <c r="H49" s="20"/>
      <c r="I49" s="20"/>
      <c r="J49" s="121"/>
    </row>
    <row r="50" spans="1:10" ht="12" customHeight="1" thickBot="1">
      <c r="A50" s="123"/>
      <c r="B50" s="124"/>
      <c r="C50" s="124"/>
      <c r="D50" s="125"/>
      <c r="E50" s="125"/>
      <c r="F50" s="125"/>
      <c r="G50" s="125"/>
      <c r="H50" s="125"/>
      <c r="I50" s="125"/>
      <c r="J50" s="126"/>
    </row>
    <row r="51" ht="12" customHeight="1"/>
    <row r="53" spans="4:9" ht="12.75">
      <c r="D53" s="18" t="s">
        <v>11</v>
      </c>
      <c r="G53" s="127" t="s">
        <v>12</v>
      </c>
      <c r="I53" s="127" t="s">
        <v>167</v>
      </c>
    </row>
    <row r="54" spans="4:9" ht="12.75">
      <c r="D54" s="91">
        <v>103</v>
      </c>
      <c r="G54" s="15" t="s">
        <v>13</v>
      </c>
      <c r="I54" s="15" t="s">
        <v>168</v>
      </c>
    </row>
    <row r="55" spans="4:9" ht="12.75">
      <c r="D55" s="91">
        <v>105</v>
      </c>
      <c r="G55" s="15" t="s">
        <v>14</v>
      </c>
      <c r="I55" s="15" t="s">
        <v>169</v>
      </c>
    </row>
    <row r="56" spans="4:9" ht="12.75">
      <c r="D56" s="91">
        <v>114</v>
      </c>
      <c r="G56" s="15" t="s">
        <v>15</v>
      </c>
      <c r="I56" s="15" t="s">
        <v>170</v>
      </c>
    </row>
    <row r="57" spans="4:9" ht="12.75">
      <c r="D57" s="91">
        <v>120</v>
      </c>
      <c r="G57" s="15" t="s">
        <v>16</v>
      </c>
      <c r="I57" s="15" t="s">
        <v>171</v>
      </c>
    </row>
    <row r="58" spans="4:9" ht="12.75">
      <c r="D58" s="91">
        <v>124</v>
      </c>
      <c r="G58" s="15" t="s">
        <v>17</v>
      </c>
      <c r="I58" s="15" t="s">
        <v>172</v>
      </c>
    </row>
    <row r="59" spans="4:9" ht="12.75">
      <c r="D59" s="91">
        <v>141</v>
      </c>
      <c r="G59" s="15" t="s">
        <v>18</v>
      </c>
      <c r="I59" s="15" t="s">
        <v>173</v>
      </c>
    </row>
    <row r="60" spans="4:9" ht="12.75">
      <c r="D60" s="91">
        <v>151</v>
      </c>
      <c r="G60" s="15" t="s">
        <v>19</v>
      </c>
      <c r="I60" s="15" t="s">
        <v>174</v>
      </c>
    </row>
    <row r="61" spans="4:9" ht="12.75">
      <c r="D61" s="91">
        <v>152</v>
      </c>
      <c r="G61" s="15" t="s">
        <v>20</v>
      </c>
      <c r="I61" s="15" t="s">
        <v>175</v>
      </c>
    </row>
    <row r="62" spans="4:7" ht="12.75">
      <c r="D62" s="91">
        <v>154</v>
      </c>
      <c r="G62" s="15" t="s">
        <v>21</v>
      </c>
    </row>
    <row r="63" spans="4:7" ht="12.75">
      <c r="D63" s="91">
        <v>163</v>
      </c>
      <c r="G63" s="15" t="s">
        <v>22</v>
      </c>
    </row>
    <row r="64" spans="4:7" ht="12.75">
      <c r="D64" s="91">
        <v>165</v>
      </c>
      <c r="G64" s="15" t="s">
        <v>23</v>
      </c>
    </row>
    <row r="65" spans="4:7" ht="12.75">
      <c r="D65" s="91">
        <v>190</v>
      </c>
      <c r="G65" s="15" t="s">
        <v>24</v>
      </c>
    </row>
    <row r="66" spans="4:7" ht="12.75">
      <c r="D66" s="91">
        <v>228</v>
      </c>
      <c r="G66" s="15" t="s">
        <v>25</v>
      </c>
    </row>
    <row r="67" spans="4:7" ht="12.75">
      <c r="D67" s="91">
        <v>235</v>
      </c>
      <c r="G67" s="15" t="s">
        <v>26</v>
      </c>
    </row>
    <row r="68" spans="4:7" ht="12.75">
      <c r="D68" s="91">
        <v>252</v>
      </c>
      <c r="G68" s="15" t="s">
        <v>27</v>
      </c>
    </row>
    <row r="69" spans="4:7" ht="12.75">
      <c r="D69" s="91">
        <v>255</v>
      </c>
      <c r="G69" s="15" t="s">
        <v>28</v>
      </c>
    </row>
    <row r="70" spans="4:7" ht="12.75">
      <c r="D70" s="91">
        <v>281</v>
      </c>
      <c r="G70" s="15" t="s">
        <v>29</v>
      </c>
    </row>
    <row r="71" spans="4:7" ht="12.75">
      <c r="D71" s="91">
        <v>282</v>
      </c>
      <c r="G71" s="15" t="s">
        <v>30</v>
      </c>
    </row>
    <row r="72" spans="4:7" ht="12.75">
      <c r="D72" s="91">
        <v>283</v>
      </c>
      <c r="G72" s="15" t="s">
        <v>31</v>
      </c>
    </row>
    <row r="73" spans="4:7" ht="12.75">
      <c r="D73" s="91">
        <v>301</v>
      </c>
      <c r="G73" s="15" t="s">
        <v>32</v>
      </c>
    </row>
    <row r="74" spans="4:7" ht="12.75">
      <c r="D74" s="91">
        <v>302</v>
      </c>
      <c r="G74" s="15" t="s">
        <v>33</v>
      </c>
    </row>
    <row r="75" spans="4:7" ht="12.75">
      <c r="D75" s="91">
        <v>303</v>
      </c>
      <c r="G75" s="15" t="s">
        <v>34</v>
      </c>
    </row>
    <row r="76" spans="4:7" ht="12.75">
      <c r="D76" s="91">
        <v>303</v>
      </c>
      <c r="G76" s="15" t="s">
        <v>35</v>
      </c>
    </row>
    <row r="77" spans="4:7" ht="12.75">
      <c r="D77" s="91">
        <v>310</v>
      </c>
      <c r="G77" s="15" t="s">
        <v>36</v>
      </c>
    </row>
    <row r="78" spans="4:7" ht="12.75">
      <c r="D78" s="91">
        <v>311</v>
      </c>
      <c r="G78" s="15" t="s">
        <v>37</v>
      </c>
    </row>
    <row r="79" spans="4:7" ht="12.75">
      <c r="D79" s="91">
        <v>312</v>
      </c>
      <c r="G79" s="15" t="s">
        <v>38</v>
      </c>
    </row>
    <row r="80" spans="4:7" ht="12.75">
      <c r="D80" s="91">
        <v>314</v>
      </c>
      <c r="G80" s="15" t="s">
        <v>39</v>
      </c>
    </row>
    <row r="81" spans="4:7" ht="12.75">
      <c r="D81" s="91">
        <v>315</v>
      </c>
      <c r="G81" s="15" t="s">
        <v>40</v>
      </c>
    </row>
    <row r="82" spans="4:7" ht="12.75">
      <c r="D82" s="91">
        <v>316</v>
      </c>
      <c r="G82" s="15" t="s">
        <v>41</v>
      </c>
    </row>
    <row r="83" spans="4:7" ht="12.75">
      <c r="D83" s="91">
        <v>320</v>
      </c>
      <c r="G83" s="15" t="s">
        <v>42</v>
      </c>
    </row>
    <row r="84" spans="4:7" ht="12.75">
      <c r="D84" s="91">
        <v>321</v>
      </c>
      <c r="G84" s="15" t="s">
        <v>43</v>
      </c>
    </row>
    <row r="85" spans="4:7" ht="12.75">
      <c r="D85" s="91">
        <v>322</v>
      </c>
      <c r="G85" s="15" t="s">
        <v>44</v>
      </c>
    </row>
    <row r="86" spans="4:7" ht="12.75">
      <c r="D86" s="91">
        <v>323</v>
      </c>
      <c r="G86" s="15" t="s">
        <v>45</v>
      </c>
    </row>
    <row r="87" spans="4:7" ht="12.75">
      <c r="D87" s="91">
        <v>324</v>
      </c>
      <c r="G87" s="15" t="s">
        <v>46</v>
      </c>
    </row>
    <row r="88" spans="4:7" ht="12.75">
      <c r="D88" s="91">
        <v>325</v>
      </c>
      <c r="G88" s="15" t="s">
        <v>47</v>
      </c>
    </row>
    <row r="89" spans="4:7" ht="12.75">
      <c r="D89" s="91">
        <v>330</v>
      </c>
      <c r="G89" s="15" t="s">
        <v>48</v>
      </c>
    </row>
    <row r="90" spans="4:7" ht="12.75">
      <c r="D90" s="91">
        <v>331</v>
      </c>
      <c r="G90" s="15" t="s">
        <v>49</v>
      </c>
    </row>
    <row r="91" spans="4:7" ht="12.75">
      <c r="D91" s="91">
        <v>332</v>
      </c>
      <c r="G91" s="15" t="s">
        <v>50</v>
      </c>
    </row>
    <row r="92" spans="4:7" ht="12.75">
      <c r="D92" s="91">
        <v>333</v>
      </c>
      <c r="G92" s="15" t="s">
        <v>51</v>
      </c>
    </row>
    <row r="93" spans="4:7" ht="12.75">
      <c r="D93" s="91">
        <v>334</v>
      </c>
      <c r="G93" s="15" t="s">
        <v>52</v>
      </c>
    </row>
    <row r="94" spans="4:7" ht="12.75">
      <c r="D94" s="91">
        <v>335</v>
      </c>
      <c r="G94" s="15" t="s">
        <v>53</v>
      </c>
    </row>
    <row r="95" spans="4:7" ht="12.75">
      <c r="D95" s="91">
        <v>336</v>
      </c>
      <c r="G95" s="15" t="s">
        <v>54</v>
      </c>
    </row>
    <row r="96" spans="4:7" ht="12.75">
      <c r="D96" s="91">
        <v>340</v>
      </c>
      <c r="G96" s="15" t="s">
        <v>55</v>
      </c>
    </row>
    <row r="97" spans="4:7" ht="12.75">
      <c r="D97" s="91">
        <v>341</v>
      </c>
      <c r="G97" s="15" t="s">
        <v>56</v>
      </c>
    </row>
    <row r="98" spans="4:7" ht="12.75">
      <c r="D98" s="91">
        <v>342</v>
      </c>
      <c r="G98" s="15" t="s">
        <v>57</v>
      </c>
    </row>
    <row r="99" spans="4:7" ht="12.75">
      <c r="D99" s="91">
        <v>343</v>
      </c>
      <c r="G99" s="15" t="s">
        <v>58</v>
      </c>
    </row>
    <row r="100" spans="4:7" ht="12.75">
      <c r="D100" s="91">
        <v>344</v>
      </c>
      <c r="G100" s="15" t="s">
        <v>59</v>
      </c>
    </row>
    <row r="101" spans="4:7" ht="12.75">
      <c r="D101" s="91">
        <v>345</v>
      </c>
      <c r="G101" s="15" t="s">
        <v>60</v>
      </c>
    </row>
    <row r="102" spans="4:7" ht="12.75">
      <c r="D102" s="91">
        <v>346</v>
      </c>
      <c r="G102" s="15" t="s">
        <v>61</v>
      </c>
    </row>
    <row r="103" spans="4:7" ht="12.75">
      <c r="D103" s="91">
        <v>350</v>
      </c>
      <c r="G103" s="15" t="s">
        <v>62</v>
      </c>
    </row>
    <row r="104" spans="4:7" ht="12.75">
      <c r="D104" s="91">
        <v>352</v>
      </c>
      <c r="G104" s="15" t="s">
        <v>63</v>
      </c>
    </row>
    <row r="105" spans="4:7" ht="12.75">
      <c r="D105" s="91">
        <v>353</v>
      </c>
      <c r="G105" s="15" t="s">
        <v>64</v>
      </c>
    </row>
    <row r="106" spans="4:7" ht="12.75">
      <c r="D106" s="91">
        <v>354</v>
      </c>
      <c r="G106" s="15" t="s">
        <v>65</v>
      </c>
    </row>
    <row r="107" spans="4:7" ht="12.75">
      <c r="D107" s="91">
        <v>355</v>
      </c>
      <c r="G107" s="15" t="s">
        <v>66</v>
      </c>
    </row>
    <row r="108" spans="4:7" ht="12.75">
      <c r="D108" s="91">
        <v>356</v>
      </c>
      <c r="G108" s="15" t="s">
        <v>67</v>
      </c>
    </row>
    <row r="109" spans="4:7" ht="12.75">
      <c r="D109" s="91">
        <v>357</v>
      </c>
      <c r="G109" s="15" t="s">
        <v>68</v>
      </c>
    </row>
    <row r="110" spans="4:7" ht="12.75">
      <c r="D110" s="91">
        <v>358</v>
      </c>
      <c r="G110" s="15" t="s">
        <v>69</v>
      </c>
    </row>
    <row r="111" spans="4:7" ht="12.75">
      <c r="D111" s="91">
        <v>359</v>
      </c>
      <c r="G111" s="15" t="s">
        <v>70</v>
      </c>
    </row>
    <row r="112" spans="4:7" ht="12.75">
      <c r="D112" s="91">
        <v>360</v>
      </c>
      <c r="G112" s="15" t="s">
        <v>71</v>
      </c>
    </row>
    <row r="113" spans="4:7" ht="12.75">
      <c r="D113" s="91">
        <v>361</v>
      </c>
      <c r="G113" s="15" t="s">
        <v>72</v>
      </c>
    </row>
    <row r="114" spans="4:7" ht="12.75">
      <c r="D114" s="91">
        <v>362</v>
      </c>
      <c r="G114" s="15" t="s">
        <v>73</v>
      </c>
    </row>
    <row r="115" spans="4:7" ht="12.75">
      <c r="D115" s="91">
        <v>364</v>
      </c>
      <c r="G115" s="15" t="s">
        <v>74</v>
      </c>
    </row>
    <row r="116" spans="4:7" ht="12.75">
      <c r="D116" s="91">
        <v>365</v>
      </c>
      <c r="G116" s="15" t="s">
        <v>75</v>
      </c>
    </row>
    <row r="117" spans="4:7" ht="12.75">
      <c r="D117" s="91">
        <v>366</v>
      </c>
      <c r="G117" s="15" t="s">
        <v>76</v>
      </c>
    </row>
    <row r="118" spans="4:7" ht="12.75">
      <c r="D118" s="91">
        <v>367</v>
      </c>
      <c r="G118" s="15" t="s">
        <v>77</v>
      </c>
    </row>
    <row r="119" spans="4:7" ht="12.75">
      <c r="D119" s="91">
        <v>368</v>
      </c>
      <c r="G119" s="15" t="s">
        <v>78</v>
      </c>
    </row>
    <row r="120" spans="4:7" ht="12.75">
      <c r="D120" s="91">
        <v>369</v>
      </c>
      <c r="G120" s="15" t="s">
        <v>79</v>
      </c>
    </row>
    <row r="121" spans="4:7" ht="12.75">
      <c r="D121" s="91">
        <v>370</v>
      </c>
      <c r="G121" s="15" t="s">
        <v>80</v>
      </c>
    </row>
    <row r="122" spans="4:7" ht="12.75">
      <c r="D122" s="91">
        <v>371</v>
      </c>
      <c r="G122" s="15" t="s">
        <v>81</v>
      </c>
    </row>
    <row r="123" spans="4:7" ht="12.75">
      <c r="D123" s="91">
        <v>372</v>
      </c>
      <c r="G123" s="15" t="s">
        <v>82</v>
      </c>
    </row>
    <row r="124" spans="4:7" ht="12.75">
      <c r="D124" s="91">
        <v>373</v>
      </c>
      <c r="G124" s="15" t="s">
        <v>83</v>
      </c>
    </row>
    <row r="125" spans="4:7" ht="12.75">
      <c r="D125" s="91">
        <v>389</v>
      </c>
      <c r="G125" s="15" t="s">
        <v>84</v>
      </c>
    </row>
    <row r="126" spans="4:7" ht="12.75">
      <c r="D126" s="91">
        <v>390</v>
      </c>
      <c r="G126" s="15" t="s">
        <v>85</v>
      </c>
    </row>
    <row r="127" spans="4:7" ht="12.75">
      <c r="D127" s="91">
        <v>391</v>
      </c>
      <c r="G127" s="15" t="s">
        <v>86</v>
      </c>
    </row>
    <row r="128" spans="4:7" ht="12.75">
      <c r="D128" s="91">
        <v>392</v>
      </c>
      <c r="G128" s="15" t="s">
        <v>87</v>
      </c>
    </row>
    <row r="129" spans="4:7" ht="12.75">
      <c r="D129" s="91">
        <v>393</v>
      </c>
      <c r="G129" s="15" t="s">
        <v>88</v>
      </c>
    </row>
    <row r="130" spans="4:7" ht="12.75">
      <c r="D130" s="91">
        <v>394</v>
      </c>
      <c r="G130" s="15" t="s">
        <v>89</v>
      </c>
    </row>
    <row r="131" spans="4:7" ht="12.75">
      <c r="D131" s="91">
        <v>395</v>
      </c>
      <c r="G131" s="15" t="s">
        <v>90</v>
      </c>
    </row>
    <row r="132" spans="4:7" ht="12.75">
      <c r="D132" s="91">
        <v>396</v>
      </c>
      <c r="G132" s="15" t="s">
        <v>91</v>
      </c>
    </row>
    <row r="133" spans="4:7" ht="12.75">
      <c r="D133" s="91">
        <v>397</v>
      </c>
      <c r="G133" s="15" t="s">
        <v>92</v>
      </c>
    </row>
    <row r="134" spans="4:7" ht="12.75">
      <c r="D134" s="91">
        <v>398</v>
      </c>
      <c r="G134" s="15" t="s">
        <v>93</v>
      </c>
    </row>
    <row r="135" spans="4:7" ht="12.75">
      <c r="D135" s="91">
        <v>399</v>
      </c>
      <c r="G135" s="15" t="s">
        <v>94</v>
      </c>
    </row>
    <row r="136" spans="4:7" ht="12.75">
      <c r="D136" s="91">
        <v>405</v>
      </c>
      <c r="G136" s="15" t="s">
        <v>95</v>
      </c>
    </row>
    <row r="137" spans="4:7" ht="12.75">
      <c r="D137" s="91">
        <v>406</v>
      </c>
      <c r="G137" s="15" t="s">
        <v>96</v>
      </c>
    </row>
    <row r="138" spans="4:7" ht="12.75">
      <c r="D138" s="91">
        <v>407</v>
      </c>
      <c r="G138" s="15" t="s">
        <v>97</v>
      </c>
    </row>
    <row r="139" spans="4:7" ht="12.75">
      <c r="D139" s="91">
        <v>408</v>
      </c>
      <c r="G139" s="15" t="s">
        <v>98</v>
      </c>
    </row>
    <row r="140" spans="4:7" ht="12.75">
      <c r="D140" s="91">
        <v>419</v>
      </c>
      <c r="G140" s="15" t="s">
        <v>99</v>
      </c>
    </row>
    <row r="141" spans="4:7" ht="12.75">
      <c r="D141" s="91">
        <v>421</v>
      </c>
      <c r="G141" s="15" t="s">
        <v>100</v>
      </c>
    </row>
    <row r="142" spans="4:7" ht="12.75">
      <c r="D142" s="91">
        <v>427</v>
      </c>
      <c r="G142" s="15" t="s">
        <v>101</v>
      </c>
    </row>
    <row r="143" spans="4:7" ht="12.75">
      <c r="D143" s="91">
        <v>428</v>
      </c>
      <c r="G143" s="15" t="s">
        <v>102</v>
      </c>
    </row>
    <row r="144" spans="4:7" ht="12.75">
      <c r="D144" s="91">
        <v>429</v>
      </c>
      <c r="G144" s="15" t="s">
        <v>103</v>
      </c>
    </row>
    <row r="145" spans="4:7" ht="12.75">
      <c r="D145" s="91">
        <v>431</v>
      </c>
      <c r="G145" s="15" t="s">
        <v>104</v>
      </c>
    </row>
    <row r="146" ht="12.75">
      <c r="D146" s="91">
        <v>432</v>
      </c>
    </row>
    <row r="147" ht="12.75">
      <c r="D147" s="91">
        <v>440</v>
      </c>
    </row>
    <row r="148" ht="12.75">
      <c r="D148" s="91">
        <v>442</v>
      </c>
    </row>
    <row r="149" ht="12.75">
      <c r="D149" s="91">
        <v>444</v>
      </c>
    </row>
    <row r="150" ht="12.75">
      <c r="D150" s="91">
        <v>445</v>
      </c>
    </row>
    <row r="151" ht="12.75">
      <c r="D151" s="91">
        <v>447</v>
      </c>
    </row>
    <row r="152" ht="12.75">
      <c r="D152" s="91">
        <v>448</v>
      </c>
    </row>
    <row r="153" ht="12.75">
      <c r="D153" s="91">
        <v>449</v>
      </c>
    </row>
    <row r="154" ht="12.75">
      <c r="D154" s="91">
        <v>450</v>
      </c>
    </row>
    <row r="155" ht="12.75">
      <c r="D155" s="91">
        <v>451</v>
      </c>
    </row>
    <row r="156" ht="12.75">
      <c r="D156" s="91">
        <v>453</v>
      </c>
    </row>
    <row r="157" ht="12.75">
      <c r="D157" s="91">
        <v>454</v>
      </c>
    </row>
    <row r="158" ht="12.75">
      <c r="D158" s="91">
        <v>456</v>
      </c>
    </row>
    <row r="159" ht="12.75">
      <c r="D159" s="91">
        <v>500</v>
      </c>
    </row>
    <row r="160" ht="12.75">
      <c r="D160" s="91">
        <v>501</v>
      </c>
    </row>
    <row r="161" ht="12.75">
      <c r="D161" s="91">
        <v>502</v>
      </c>
    </row>
    <row r="162" ht="12.75">
      <c r="D162" s="91">
        <v>503</v>
      </c>
    </row>
    <row r="163" ht="12.75">
      <c r="D163" s="91">
        <v>505</v>
      </c>
    </row>
    <row r="164" ht="12.75">
      <c r="D164" s="91">
        <v>506</v>
      </c>
    </row>
    <row r="165" ht="12.75">
      <c r="D165" s="91">
        <v>507</v>
      </c>
    </row>
    <row r="166" ht="12.75">
      <c r="D166" s="91">
        <v>510</v>
      </c>
    </row>
    <row r="167" ht="12.75">
      <c r="D167" s="91">
        <v>511</v>
      </c>
    </row>
    <row r="168" ht="12.75">
      <c r="D168" s="91">
        <v>512</v>
      </c>
    </row>
    <row r="169" ht="12.75">
      <c r="D169" s="91">
        <v>513</v>
      </c>
    </row>
    <row r="170" ht="12.75">
      <c r="D170" s="91">
        <v>514</v>
      </c>
    </row>
    <row r="171" ht="12.75">
      <c r="D171" s="91">
        <v>517</v>
      </c>
    </row>
    <row r="172" ht="12.75">
      <c r="D172" s="91">
        <v>518</v>
      </c>
    </row>
    <row r="173" ht="12.75">
      <c r="D173" s="91">
        <v>519</v>
      </c>
    </row>
    <row r="174" ht="12.75">
      <c r="D174" s="91">
        <v>520</v>
      </c>
    </row>
    <row r="175" ht="12.75">
      <c r="D175" s="91">
        <v>523</v>
      </c>
    </row>
    <row r="176" ht="12.75">
      <c r="D176" s="91">
        <v>524</v>
      </c>
    </row>
    <row r="177" ht="12.75">
      <c r="D177" s="91">
        <v>528</v>
      </c>
    </row>
    <row r="178" ht="12.75">
      <c r="D178" s="91">
        <v>529</v>
      </c>
    </row>
    <row r="179" ht="12.75">
      <c r="D179" s="91">
        <v>530</v>
      </c>
    </row>
    <row r="180" ht="12.75">
      <c r="D180" s="91">
        <v>531</v>
      </c>
    </row>
    <row r="181" ht="12.75">
      <c r="D181" s="91">
        <v>532</v>
      </c>
    </row>
    <row r="182" ht="12.75">
      <c r="D182" s="91">
        <v>535</v>
      </c>
    </row>
    <row r="183" ht="12.75">
      <c r="D183" s="91">
        <v>536</v>
      </c>
    </row>
    <row r="184" ht="12.75">
      <c r="D184" s="91">
        <v>537</v>
      </c>
    </row>
    <row r="185" ht="12.75">
      <c r="D185" s="91">
        <v>538</v>
      </c>
    </row>
    <row r="186" ht="12.75">
      <c r="D186" s="91">
        <v>539</v>
      </c>
    </row>
    <row r="187" ht="12.75">
      <c r="D187" s="91">
        <v>540</v>
      </c>
    </row>
    <row r="188" ht="12.75">
      <c r="D188" s="91">
        <v>541</v>
      </c>
    </row>
    <row r="189" ht="12.75">
      <c r="D189" s="91">
        <v>542</v>
      </c>
    </row>
    <row r="190" ht="12.75">
      <c r="D190" s="91">
        <v>543</v>
      </c>
    </row>
    <row r="191" ht="12.75">
      <c r="D191" s="91">
        <v>544</v>
      </c>
    </row>
    <row r="192" ht="12.75">
      <c r="D192" s="91">
        <v>545</v>
      </c>
    </row>
    <row r="193" ht="12.75">
      <c r="D193" s="91">
        <v>546</v>
      </c>
    </row>
    <row r="194" ht="12.75">
      <c r="D194" s="91">
        <v>547</v>
      </c>
    </row>
    <row r="195" ht="12.75">
      <c r="D195" s="91">
        <v>548</v>
      </c>
    </row>
    <row r="196" ht="12.75">
      <c r="D196" s="91">
        <v>549</v>
      </c>
    </row>
    <row r="197" ht="12.75">
      <c r="D197" s="91">
        <v>550</v>
      </c>
    </row>
    <row r="198" ht="12.75">
      <c r="D198" s="91">
        <v>551</v>
      </c>
    </row>
    <row r="199" ht="12.75">
      <c r="D199" s="91">
        <v>552</v>
      </c>
    </row>
    <row r="200" ht="12.75">
      <c r="D200" s="91">
        <v>553</v>
      </c>
    </row>
    <row r="201" ht="12.75">
      <c r="D201" s="91">
        <v>554</v>
      </c>
    </row>
    <row r="202" ht="12.75">
      <c r="D202" s="91">
        <v>555</v>
      </c>
    </row>
    <row r="203" ht="12.75">
      <c r="D203" s="91">
        <v>556</v>
      </c>
    </row>
    <row r="204" ht="12.75">
      <c r="D204" s="91">
        <v>557</v>
      </c>
    </row>
    <row r="205" ht="12.75">
      <c r="D205" s="91">
        <v>560</v>
      </c>
    </row>
    <row r="206" ht="12.75">
      <c r="D206" s="91">
        <v>561</v>
      </c>
    </row>
    <row r="207" ht="12.75">
      <c r="D207" s="91">
        <v>562</v>
      </c>
    </row>
    <row r="208" ht="12.75">
      <c r="D208" s="91">
        <v>563</v>
      </c>
    </row>
    <row r="209" ht="12.75">
      <c r="D209" s="91">
        <v>564</v>
      </c>
    </row>
    <row r="210" ht="12.75">
      <c r="D210" s="91">
        <v>565</v>
      </c>
    </row>
    <row r="211" ht="12.75">
      <c r="D211" s="91">
        <v>566</v>
      </c>
    </row>
    <row r="212" ht="12.75">
      <c r="D212" s="91">
        <v>567</v>
      </c>
    </row>
    <row r="213" ht="12.75">
      <c r="D213" s="91">
        <v>568</v>
      </c>
    </row>
    <row r="214" ht="12.75">
      <c r="D214" s="91">
        <v>569</v>
      </c>
    </row>
    <row r="215" ht="12.75">
      <c r="D215" s="91">
        <v>570</v>
      </c>
    </row>
    <row r="216" ht="12.75">
      <c r="D216" s="91">
        <v>571</v>
      </c>
    </row>
    <row r="217" ht="12.75">
      <c r="D217" s="91">
        <v>572</v>
      </c>
    </row>
    <row r="218" ht="12.75">
      <c r="D218" s="91">
        <v>573</v>
      </c>
    </row>
    <row r="219" ht="12.75">
      <c r="D219" s="91">
        <v>580</v>
      </c>
    </row>
    <row r="220" ht="12.75">
      <c r="D220" s="91">
        <v>581</v>
      </c>
    </row>
    <row r="221" ht="12.75">
      <c r="D221" s="91">
        <v>582</v>
      </c>
    </row>
    <row r="222" ht="12.75">
      <c r="D222" s="91">
        <v>583</v>
      </c>
    </row>
    <row r="223" ht="12.75">
      <c r="D223" s="91">
        <v>584</v>
      </c>
    </row>
    <row r="224" ht="12.75">
      <c r="D224" s="91">
        <v>585</v>
      </c>
    </row>
    <row r="225" ht="12.75">
      <c r="D225" s="91">
        <v>586</v>
      </c>
    </row>
    <row r="226" ht="12.75">
      <c r="D226" s="91">
        <v>587</v>
      </c>
    </row>
    <row r="227" ht="12.75">
      <c r="D227" s="91">
        <v>588</v>
      </c>
    </row>
    <row r="228" ht="12.75">
      <c r="D228" s="91">
        <v>589</v>
      </c>
    </row>
    <row r="229" ht="12.75">
      <c r="D229" s="91">
        <v>590</v>
      </c>
    </row>
    <row r="230" ht="12.75">
      <c r="D230" s="91">
        <v>591</v>
      </c>
    </row>
    <row r="231" ht="12.75">
      <c r="D231" s="91">
        <v>592</v>
      </c>
    </row>
    <row r="232" ht="12.75">
      <c r="D232" s="91">
        <v>593</v>
      </c>
    </row>
    <row r="233" ht="12.75">
      <c r="D233" s="91">
        <v>594</v>
      </c>
    </row>
    <row r="234" ht="12.75">
      <c r="D234" s="91">
        <v>595</v>
      </c>
    </row>
    <row r="235" ht="12.75">
      <c r="D235" s="91">
        <v>596</v>
      </c>
    </row>
    <row r="236" ht="12.75">
      <c r="D236" s="91">
        <v>597</v>
      </c>
    </row>
    <row r="237" ht="12.75">
      <c r="D237" s="91">
        <v>598</v>
      </c>
    </row>
    <row r="238" ht="12.75">
      <c r="D238" s="91">
        <v>901</v>
      </c>
    </row>
    <row r="239" ht="12.75">
      <c r="D239" s="91">
        <v>902</v>
      </c>
    </row>
    <row r="240" ht="12.75">
      <c r="D240" s="91">
        <v>903</v>
      </c>
    </row>
    <row r="241" ht="12.75">
      <c r="D241" s="91">
        <v>904</v>
      </c>
    </row>
    <row r="242" ht="12.75">
      <c r="D242" s="91">
        <v>905</v>
      </c>
    </row>
    <row r="243" ht="12.75">
      <c r="D243" s="91">
        <v>907</v>
      </c>
    </row>
    <row r="244" ht="12.75">
      <c r="D244" s="91">
        <v>908</v>
      </c>
    </row>
    <row r="245" ht="12.75">
      <c r="D245" s="91">
        <v>909</v>
      </c>
    </row>
    <row r="246" ht="12.75">
      <c r="D246" s="91">
        <v>910</v>
      </c>
    </row>
    <row r="247" ht="12.75">
      <c r="D247" s="91">
        <v>911</v>
      </c>
    </row>
    <row r="248" ht="12.75">
      <c r="D248" s="91">
        <v>912</v>
      </c>
    </row>
    <row r="249" ht="12.75">
      <c r="D249" s="91">
        <v>913</v>
      </c>
    </row>
    <row r="250" ht="12.75">
      <c r="D250" s="91">
        <v>916</v>
      </c>
    </row>
    <row r="251" ht="12.75">
      <c r="D251" s="91">
        <v>920</v>
      </c>
    </row>
    <row r="252" ht="12.75">
      <c r="D252" s="91">
        <v>921</v>
      </c>
    </row>
    <row r="253" ht="12.75">
      <c r="D253" s="91">
        <v>922</v>
      </c>
    </row>
    <row r="254" ht="12.75">
      <c r="D254" s="91">
        <v>923</v>
      </c>
    </row>
    <row r="255" ht="12.75">
      <c r="D255" s="91">
        <v>924</v>
      </c>
    </row>
    <row r="256" ht="12.75">
      <c r="D256" s="91">
        <v>925</v>
      </c>
    </row>
    <row r="257" ht="12.75">
      <c r="D257" s="91">
        <v>926</v>
      </c>
    </row>
    <row r="258" ht="12.75">
      <c r="D258" s="91">
        <v>927</v>
      </c>
    </row>
    <row r="259" ht="12.75">
      <c r="D259" s="91">
        <v>928</v>
      </c>
    </row>
    <row r="260" ht="12.75">
      <c r="D260" s="91">
        <v>929</v>
      </c>
    </row>
    <row r="261" ht="12.75">
      <c r="D261" s="91">
        <v>930</v>
      </c>
    </row>
    <row r="262" ht="12.75">
      <c r="D262" s="91">
        <v>931</v>
      </c>
    </row>
    <row r="263" ht="12.75">
      <c r="D263" s="91">
        <v>935</v>
      </c>
    </row>
    <row r="264" ht="12.75">
      <c r="D264" s="91">
        <v>1869</v>
      </c>
    </row>
    <row r="265" ht="12.75">
      <c r="D265" s="91">
        <v>2281</v>
      </c>
    </row>
    <row r="266" ht="12.75">
      <c r="D266" s="91">
        <v>2282</v>
      </c>
    </row>
    <row r="267" ht="12.75">
      <c r="D267" s="91">
        <v>4118</v>
      </c>
    </row>
    <row r="268" ht="12.75">
      <c r="D268" s="91">
        <v>4194</v>
      </c>
    </row>
    <row r="269" ht="12.75">
      <c r="D269" s="91">
        <v>4311</v>
      </c>
    </row>
    <row r="270" ht="12.75">
      <c r="D270" s="91">
        <v>18221</v>
      </c>
    </row>
    <row r="271" ht="12.75">
      <c r="D271" s="91">
        <v>18222</v>
      </c>
    </row>
    <row r="272" ht="12.75">
      <c r="D272" s="91">
        <v>22842</v>
      </c>
    </row>
    <row r="273" ht="12.75">
      <c r="D273" s="91">
        <v>25316</v>
      </c>
    </row>
    <row r="274" ht="12.75">
      <c r="D274" s="91">
        <v>25317</v>
      </c>
    </row>
    <row r="275" ht="12.75">
      <c r="D275" s="91">
        <v>25318</v>
      </c>
    </row>
    <row r="276" ht="12.75">
      <c r="D276" s="91">
        <v>25319</v>
      </c>
    </row>
    <row r="277" ht="12.75">
      <c r="D277" s="91">
        <v>25399</v>
      </c>
    </row>
    <row r="278" ht="12.75">
      <c r="D278" s="91">
        <v>40910</v>
      </c>
    </row>
    <row r="279" ht="12.75">
      <c r="D279" s="91">
        <v>40911</v>
      </c>
    </row>
    <row r="280" ht="12.75">
      <c r="D280" s="91">
        <v>41010</v>
      </c>
    </row>
    <row r="281" ht="12.75">
      <c r="D281" s="91">
        <v>41011</v>
      </c>
    </row>
    <row r="282" ht="12.75">
      <c r="D282" s="91">
        <v>41110</v>
      </c>
    </row>
    <row r="283" ht="12.75">
      <c r="D283" s="91">
        <v>41111</v>
      </c>
    </row>
    <row r="284" ht="12.75">
      <c r="D284" s="91">
        <v>41140</v>
      </c>
    </row>
    <row r="285" ht="12.75">
      <c r="D285" s="91">
        <v>41141</v>
      </c>
    </row>
    <row r="286" ht="12.75">
      <c r="D286" s="91">
        <v>41160</v>
      </c>
    </row>
    <row r="287" ht="12.75">
      <c r="D287" s="91">
        <v>41170</v>
      </c>
    </row>
    <row r="288" ht="12.75">
      <c r="D288" s="91">
        <v>41181</v>
      </c>
    </row>
    <row r="289" ht="12.75">
      <c r="D289" s="91">
        <v>108360</v>
      </c>
    </row>
    <row r="290" ht="12.75">
      <c r="D290" s="91">
        <v>108361</v>
      </c>
    </row>
    <row r="291" ht="12.75">
      <c r="D291" s="91">
        <v>108362</v>
      </c>
    </row>
    <row r="292" ht="12.75">
      <c r="D292" s="91">
        <v>108364</v>
      </c>
    </row>
    <row r="293" ht="12.75">
      <c r="D293" s="91">
        <v>108365</v>
      </c>
    </row>
    <row r="294" ht="12.75">
      <c r="D294" s="91">
        <v>108366</v>
      </c>
    </row>
    <row r="295" ht="12.75">
      <c r="D295" s="91">
        <v>108367</v>
      </c>
    </row>
    <row r="296" ht="12.75">
      <c r="D296" s="91">
        <v>108368</v>
      </c>
    </row>
    <row r="297" ht="12.75">
      <c r="D297" s="91">
        <v>108369</v>
      </c>
    </row>
    <row r="298" ht="12.75">
      <c r="D298" s="91">
        <v>108370</v>
      </c>
    </row>
    <row r="299" ht="12.75">
      <c r="D299" s="91">
        <v>108371</v>
      </c>
    </row>
    <row r="300" ht="12.75">
      <c r="D300" s="91">
        <v>108372</v>
      </c>
    </row>
    <row r="301" ht="12.75">
      <c r="D301" s="91">
        <v>108373</v>
      </c>
    </row>
    <row r="302" ht="12.75">
      <c r="D302" s="91">
        <v>111399</v>
      </c>
    </row>
    <row r="303" ht="12.75">
      <c r="D303" s="91">
        <v>403360</v>
      </c>
    </row>
    <row r="304" ht="12.75">
      <c r="D304" s="91">
        <v>403361</v>
      </c>
    </row>
    <row r="305" ht="12.75">
      <c r="D305" s="91">
        <v>403362</v>
      </c>
    </row>
    <row r="306" ht="12.75">
      <c r="D306" s="91">
        <v>403364</v>
      </c>
    </row>
    <row r="307" ht="12.75">
      <c r="D307" s="91">
        <v>403365</v>
      </c>
    </row>
    <row r="308" ht="12.75">
      <c r="D308" s="91">
        <v>403366</v>
      </c>
    </row>
    <row r="309" ht="12.75">
      <c r="D309" s="91">
        <v>403367</v>
      </c>
    </row>
    <row r="310" ht="12.75">
      <c r="D310" s="91">
        <v>403368</v>
      </c>
    </row>
    <row r="311" ht="12.75">
      <c r="D311" s="91">
        <v>403369</v>
      </c>
    </row>
    <row r="312" ht="12.75">
      <c r="D312" s="91">
        <v>403370</v>
      </c>
    </row>
    <row r="313" ht="12.75">
      <c r="D313" s="91">
        <v>403371</v>
      </c>
    </row>
    <row r="314" ht="12.75">
      <c r="D314" s="91">
        <v>403372</v>
      </c>
    </row>
    <row r="315" ht="12.75">
      <c r="D315" s="91">
        <v>403373</v>
      </c>
    </row>
    <row r="316" ht="12.75">
      <c r="D316" s="91">
        <v>404330</v>
      </c>
    </row>
    <row r="317" ht="12.75">
      <c r="D317" s="91">
        <v>1081390</v>
      </c>
    </row>
    <row r="318" ht="12.75">
      <c r="D318" s="91">
        <v>1081399</v>
      </c>
    </row>
    <row r="319" ht="12.75">
      <c r="D319" s="91" t="s">
        <v>105</v>
      </c>
    </row>
    <row r="320" ht="12.75">
      <c r="D320" s="91" t="s">
        <v>106</v>
      </c>
    </row>
    <row r="321" ht="12.75">
      <c r="D321" s="91" t="s">
        <v>107</v>
      </c>
    </row>
    <row r="322" ht="12.75">
      <c r="D322" s="91" t="s">
        <v>108</v>
      </c>
    </row>
    <row r="323" ht="12.75">
      <c r="D323" s="91" t="s">
        <v>109</v>
      </c>
    </row>
    <row r="324" ht="12.75">
      <c r="D324" s="91" t="s">
        <v>110</v>
      </c>
    </row>
    <row r="325" ht="12.75">
      <c r="D325" s="91" t="s">
        <v>111</v>
      </c>
    </row>
    <row r="326" ht="12.75">
      <c r="D326" s="91" t="s">
        <v>111</v>
      </c>
    </row>
    <row r="327" ht="12.75">
      <c r="D327" s="91" t="s">
        <v>112</v>
      </c>
    </row>
    <row r="328" ht="12.75">
      <c r="D328" s="91" t="s">
        <v>113</v>
      </c>
    </row>
    <row r="329" ht="12.75">
      <c r="D329" s="91" t="s">
        <v>114</v>
      </c>
    </row>
    <row r="330" ht="12.75">
      <c r="D330" s="91" t="s">
        <v>115</v>
      </c>
    </row>
    <row r="331" ht="12.75">
      <c r="D331" s="91" t="s">
        <v>116</v>
      </c>
    </row>
    <row r="332" ht="12.75">
      <c r="D332" s="91" t="s">
        <v>117</v>
      </c>
    </row>
    <row r="333" ht="12.75">
      <c r="D333" s="91" t="s">
        <v>118</v>
      </c>
    </row>
    <row r="334" ht="12.75">
      <c r="D334" s="91" t="s">
        <v>119</v>
      </c>
    </row>
    <row r="335" ht="12.75">
      <c r="D335" s="91" t="s">
        <v>119</v>
      </c>
    </row>
    <row r="336" ht="12.75">
      <c r="D336" s="91" t="s">
        <v>120</v>
      </c>
    </row>
    <row r="337" ht="12.75">
      <c r="D337" s="91" t="s">
        <v>121</v>
      </c>
    </row>
    <row r="338" ht="12.75">
      <c r="D338" s="91" t="s">
        <v>122</v>
      </c>
    </row>
    <row r="339" ht="12.75">
      <c r="D339" s="91" t="s">
        <v>123</v>
      </c>
    </row>
    <row r="340" ht="12.75">
      <c r="D340" s="91" t="s">
        <v>124</v>
      </c>
    </row>
    <row r="341" ht="12.75">
      <c r="D341" s="91" t="s">
        <v>125</v>
      </c>
    </row>
    <row r="342" ht="12.75">
      <c r="D342" s="91" t="s">
        <v>126</v>
      </c>
    </row>
    <row r="343" ht="12.75">
      <c r="D343" s="91" t="s">
        <v>127</v>
      </c>
    </row>
    <row r="344" ht="12.75">
      <c r="D344" s="91" t="s">
        <v>128</v>
      </c>
    </row>
    <row r="345" ht="12.75">
      <c r="D345" s="91" t="s">
        <v>129</v>
      </c>
    </row>
    <row r="346" ht="12.75">
      <c r="D346" s="91" t="s">
        <v>130</v>
      </c>
    </row>
    <row r="347" ht="12.75">
      <c r="D347" s="91" t="s">
        <v>131</v>
      </c>
    </row>
    <row r="348" ht="12.75">
      <c r="D348" s="91" t="s">
        <v>132</v>
      </c>
    </row>
    <row r="349" ht="12.75">
      <c r="D349" s="91" t="s">
        <v>133</v>
      </c>
    </row>
    <row r="350" ht="12.75">
      <c r="D350" s="91" t="s">
        <v>134</v>
      </c>
    </row>
    <row r="351" ht="12.75">
      <c r="D351" s="91" t="s">
        <v>135</v>
      </c>
    </row>
    <row r="352" ht="12.75">
      <c r="D352" s="91" t="s">
        <v>136</v>
      </c>
    </row>
    <row r="353" ht="12.75">
      <c r="D353" s="91" t="s">
        <v>137</v>
      </c>
    </row>
    <row r="354" ht="12.75">
      <c r="D354" s="91" t="s">
        <v>138</v>
      </c>
    </row>
    <row r="355" ht="12.75">
      <c r="D355" s="91" t="s">
        <v>139</v>
      </c>
    </row>
    <row r="356" ht="12.75">
      <c r="D356" s="91" t="s">
        <v>140</v>
      </c>
    </row>
    <row r="357" ht="12.75">
      <c r="D357" s="91" t="s">
        <v>141</v>
      </c>
    </row>
    <row r="358" ht="12.75">
      <c r="D358" s="91" t="s">
        <v>142</v>
      </c>
    </row>
    <row r="359" ht="12.75">
      <c r="D359" s="91" t="s">
        <v>143</v>
      </c>
    </row>
    <row r="360" ht="12.75">
      <c r="D360" s="91" t="s">
        <v>144</v>
      </c>
    </row>
    <row r="361" ht="12.75">
      <c r="D361" s="91" t="s">
        <v>145</v>
      </c>
    </row>
    <row r="362" ht="12.75">
      <c r="D362" s="91" t="s">
        <v>146</v>
      </c>
    </row>
    <row r="363" ht="12.75">
      <c r="D363" s="91" t="s">
        <v>147</v>
      </c>
    </row>
    <row r="364" ht="12.75">
      <c r="D364" s="91" t="s">
        <v>148</v>
      </c>
    </row>
    <row r="365" ht="12.75">
      <c r="D365" s="91" t="s">
        <v>149</v>
      </c>
    </row>
    <row r="366" ht="12.75">
      <c r="D366" s="91" t="s">
        <v>150</v>
      </c>
    </row>
    <row r="367" ht="12.75">
      <c r="D367" s="91" t="s">
        <v>151</v>
      </c>
    </row>
    <row r="368" ht="12.75">
      <c r="D368" s="91" t="s">
        <v>152</v>
      </c>
    </row>
    <row r="369" ht="12.75">
      <c r="D369" s="91" t="s">
        <v>153</v>
      </c>
    </row>
    <row r="370" ht="12.75">
      <c r="D370" s="91" t="s">
        <v>154</v>
      </c>
    </row>
    <row r="371" ht="12.75">
      <c r="D371" s="91" t="s">
        <v>155</v>
      </c>
    </row>
    <row r="372" ht="12.75">
      <c r="D372" s="91" t="s">
        <v>156</v>
      </c>
    </row>
    <row r="373" ht="12.75">
      <c r="D373" s="91" t="s">
        <v>157</v>
      </c>
    </row>
    <row r="374" ht="12.75">
      <c r="D374" s="91" t="s">
        <v>158</v>
      </c>
    </row>
    <row r="375" ht="12.75">
      <c r="D375" s="91" t="s">
        <v>159</v>
      </c>
    </row>
    <row r="376" ht="12.75">
      <c r="D376" s="91" t="s">
        <v>160</v>
      </c>
    </row>
    <row r="377" ht="12.75">
      <c r="D377" s="91" t="s">
        <v>161</v>
      </c>
    </row>
    <row r="378" ht="12.75">
      <c r="D378" s="91" t="s">
        <v>162</v>
      </c>
    </row>
    <row r="379" ht="12.75">
      <c r="D379" s="91" t="s">
        <v>163</v>
      </c>
    </row>
    <row r="380" ht="12.75">
      <c r="D380" s="91" t="s">
        <v>164</v>
      </c>
    </row>
    <row r="381" ht="12.75">
      <c r="D381" s="91">
        <v>115</v>
      </c>
    </row>
    <row r="382" ht="12.75">
      <c r="D382" s="91">
        <v>2283</v>
      </c>
    </row>
    <row r="383" ht="12.75">
      <c r="D383" s="91">
        <v>230</v>
      </c>
    </row>
    <row r="384" ht="12.75">
      <c r="D384" s="91">
        <v>254</v>
      </c>
    </row>
    <row r="385" ht="12.75">
      <c r="D385" s="91">
        <v>2533</v>
      </c>
    </row>
    <row r="386" ht="12.75">
      <c r="D386" s="91">
        <v>254105</v>
      </c>
    </row>
    <row r="387" ht="12.75">
      <c r="D387" s="91">
        <v>22844</v>
      </c>
    </row>
    <row r="388" ht="12.75">
      <c r="D388" s="91" t="s">
        <v>165</v>
      </c>
    </row>
  </sheetData>
  <sheetProtection/>
  <conditionalFormatting sqref="B12:B18 B9:B10">
    <cfRule type="cellIs" priority="2" dxfId="3" operator="equal" stopIfTrue="1">
      <formula>"Title"</formula>
    </cfRule>
  </conditionalFormatting>
  <conditionalFormatting sqref="B7">
    <cfRule type="cellIs" priority="3" dxfId="3" operator="equal" stopIfTrue="1">
      <formula>"Adjustment to Income/Expense/Rate Base:"</formula>
    </cfRule>
  </conditionalFormatting>
  <conditionalFormatting sqref="J1">
    <cfRule type="cellIs" priority="4" dxfId="3" operator="equal" stopIfTrue="1">
      <formula>"x.x"</formula>
    </cfRule>
  </conditionalFormatting>
  <dataValidations count="3">
    <dataValidation errorStyle="warning" type="list" allowBlank="1" showInputMessage="1" showErrorMessage="1" errorTitle="Factor" error="This factor is not included in the drop-down list. Is this the factor you want to use?" sqref="G19:G20 G16 G11:G14 G22:G40">
      <formula1>$G$54:$G$145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11:D20 D22:D40">
      <formula1>$D$54:$D$388</formula1>
    </dataValidation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E11:E20 E22:E40">
      <formula1>"1, 2, 3"</formula1>
    </dataValidation>
  </dataValidations>
  <printOptions horizontalCentered="1"/>
  <pageMargins left="0.75" right="0.25" top="0.5" bottom="0.3" header="0.5" footer="0.5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75" zoomScaleSheetLayoutView="75" zoomScalePageLayoutView="0" workbookViewId="0" topLeftCell="A1">
      <selection activeCell="K10" sqref="K10"/>
    </sheetView>
  </sheetViews>
  <sheetFormatPr defaultColWidth="8.75390625" defaultRowHeight="15.75"/>
  <cols>
    <col min="1" max="1" width="39.875" style="16" customWidth="1"/>
    <col min="2" max="2" width="8.75390625" style="16" customWidth="1"/>
    <col min="3" max="3" width="8.00390625" style="87" customWidth="1"/>
    <col min="4" max="4" width="14.50390625" style="93" hidden="1" customWidth="1"/>
    <col min="5" max="5" width="15.50390625" style="93" hidden="1" customWidth="1"/>
    <col min="6" max="6" width="20.875" style="16" customWidth="1"/>
    <col min="7" max="7" width="9.625" style="16" bestFit="1" customWidth="1"/>
    <col min="8" max="16384" width="8.75390625" style="15" customWidth="1"/>
  </cols>
  <sheetData>
    <row r="1" spans="1:8" ht="12.75">
      <c r="A1" s="103" t="s">
        <v>0</v>
      </c>
      <c r="B1" s="87"/>
      <c r="C1" s="88"/>
      <c r="D1" s="90"/>
      <c r="E1" s="90"/>
      <c r="F1" s="150" t="s">
        <v>302</v>
      </c>
      <c r="G1" s="88"/>
      <c r="H1" s="92"/>
    </row>
    <row r="2" spans="1:6" ht="12.75">
      <c r="A2" s="14" t="s">
        <v>300</v>
      </c>
      <c r="B2" s="14"/>
      <c r="C2" s="14"/>
      <c r="D2" s="152"/>
      <c r="E2" s="152"/>
      <c r="F2" s="90"/>
    </row>
    <row r="3" spans="1:6" ht="12.75">
      <c r="A3" s="14" t="s">
        <v>176</v>
      </c>
      <c r="B3" s="14"/>
      <c r="C3" s="14"/>
      <c r="D3" s="90"/>
      <c r="E3" s="90"/>
      <c r="F3" s="90"/>
    </row>
    <row r="4" spans="1:6" ht="11.25" customHeight="1">
      <c r="A4" s="151"/>
      <c r="B4" s="151"/>
      <c r="C4" s="151"/>
      <c r="D4" s="90">
        <v>2009</v>
      </c>
      <c r="E4" s="90">
        <v>2009</v>
      </c>
      <c r="F4" s="90"/>
    </row>
    <row r="5" spans="1:7" s="90" customFormat="1" ht="12" customHeight="1">
      <c r="A5" s="105" t="s">
        <v>273</v>
      </c>
      <c r="B5" s="94" t="s">
        <v>283</v>
      </c>
      <c r="C5" s="94" t="s">
        <v>177</v>
      </c>
      <c r="D5" s="94" t="s">
        <v>293</v>
      </c>
      <c r="E5" s="94" t="s">
        <v>297</v>
      </c>
      <c r="F5" s="89" t="s">
        <v>284</v>
      </c>
      <c r="G5" s="130"/>
    </row>
    <row r="6" spans="1:7" s="90" customFormat="1" ht="12" customHeight="1">
      <c r="A6" s="131"/>
      <c r="B6" s="132"/>
      <c r="C6" s="132"/>
      <c r="D6" s="132"/>
      <c r="E6" s="132"/>
      <c r="F6" s="133"/>
      <c r="G6" s="130"/>
    </row>
    <row r="7" spans="1:7" s="90" customFormat="1" ht="12" customHeight="1">
      <c r="A7" s="104" t="s">
        <v>304</v>
      </c>
      <c r="B7" s="134"/>
      <c r="C7" s="134"/>
      <c r="D7" s="134"/>
      <c r="E7" s="134"/>
      <c r="F7" s="135"/>
      <c r="G7" s="130"/>
    </row>
    <row r="8" spans="1:7" s="90" customFormat="1" ht="12" customHeight="1">
      <c r="A8" s="143" t="s">
        <v>298</v>
      </c>
      <c r="B8" s="134">
        <v>557</v>
      </c>
      <c r="C8" s="144" t="s">
        <v>13</v>
      </c>
      <c r="D8" s="134"/>
      <c r="E8" s="145">
        <v>4809.54465636973</v>
      </c>
      <c r="F8" s="86">
        <f>SUM(D8:E8)</f>
        <v>4809.54465636973</v>
      </c>
      <c r="G8" s="130"/>
    </row>
    <row r="9" spans="1:7" s="90" customFormat="1" ht="14.25" customHeight="1">
      <c r="A9" s="143" t="s">
        <v>299</v>
      </c>
      <c r="B9" s="134">
        <v>921</v>
      </c>
      <c r="C9" s="144" t="s">
        <v>24</v>
      </c>
      <c r="D9" s="134"/>
      <c r="E9" s="145">
        <v>1637.4252155172403</v>
      </c>
      <c r="F9" s="86">
        <f>SUM(D9:E9)</f>
        <v>1637.4252155172403</v>
      </c>
      <c r="G9" s="130"/>
    </row>
    <row r="10" spans="1:7" s="90" customFormat="1" ht="15" customHeight="1" thickBot="1">
      <c r="A10" s="131"/>
      <c r="B10" s="132"/>
      <c r="C10" s="132"/>
      <c r="D10" s="146"/>
      <c r="E10" s="147">
        <f>SUM(E8:E9)</f>
        <v>6446.9698718869695</v>
      </c>
      <c r="F10" s="147">
        <f>SUM(F8:F9)</f>
        <v>6446.9698718869695</v>
      </c>
      <c r="G10" s="130"/>
    </row>
    <row r="11" spans="1:7" ht="13.5" thickTop="1">
      <c r="A11" s="104" t="s">
        <v>285</v>
      </c>
      <c r="G11" s="95"/>
    </row>
    <row r="12" spans="1:7" ht="12.75">
      <c r="A12" s="142" t="s">
        <v>280</v>
      </c>
      <c r="B12" s="88">
        <v>909</v>
      </c>
      <c r="C12" s="88" t="s">
        <v>56</v>
      </c>
      <c r="D12" s="95">
        <v>0</v>
      </c>
      <c r="E12" s="95">
        <v>6612.65</v>
      </c>
      <c r="F12" s="86">
        <f>SUM(D12:E12)</f>
        <v>6612.65</v>
      </c>
      <c r="G12" s="95"/>
    </row>
    <row r="13" spans="1:7" ht="12.75">
      <c r="A13" s="142" t="s">
        <v>289</v>
      </c>
      <c r="B13" s="88">
        <v>909</v>
      </c>
      <c r="C13" s="88" t="s">
        <v>56</v>
      </c>
      <c r="D13" s="95">
        <v>0</v>
      </c>
      <c r="E13" s="95">
        <v>971.43</v>
      </c>
      <c r="F13" s="86">
        <f>SUM(D13:E13)</f>
        <v>971.43</v>
      </c>
      <c r="G13" s="95"/>
    </row>
    <row r="14" spans="1:7" ht="12.75">
      <c r="A14" s="142" t="s">
        <v>279</v>
      </c>
      <c r="B14" s="88">
        <v>909</v>
      </c>
      <c r="C14" s="88" t="s">
        <v>56</v>
      </c>
      <c r="D14" s="95">
        <v>342.5</v>
      </c>
      <c r="E14" s="95">
        <v>329.75</v>
      </c>
      <c r="F14" s="86">
        <f>SUM(D14:E14)</f>
        <v>672.25</v>
      </c>
      <c r="G14" s="95"/>
    </row>
    <row r="15" spans="1:7" ht="12.75">
      <c r="A15" s="142" t="s">
        <v>292</v>
      </c>
      <c r="B15" s="88">
        <v>909</v>
      </c>
      <c r="C15" s="88" t="s">
        <v>56</v>
      </c>
      <c r="D15" s="95">
        <v>279</v>
      </c>
      <c r="E15" s="95">
        <v>0</v>
      </c>
      <c r="F15" s="86">
        <f>SUM(D15:E15)</f>
        <v>279</v>
      </c>
      <c r="G15" s="95"/>
    </row>
    <row r="16" spans="1:7" ht="13.5" thickBot="1">
      <c r="A16" s="102"/>
      <c r="B16" s="88"/>
      <c r="C16" s="88"/>
      <c r="D16" s="99">
        <f>SUM(D12:D15)</f>
        <v>621.5</v>
      </c>
      <c r="E16" s="99">
        <f>SUM(E12:E15)</f>
        <v>7913.83</v>
      </c>
      <c r="F16" s="139">
        <f>SUM(F12:F15)</f>
        <v>8535.33</v>
      </c>
      <c r="G16" s="95"/>
    </row>
    <row r="17" spans="1:7" ht="13.5" thickTop="1">
      <c r="A17" s="102"/>
      <c r="B17" s="88"/>
      <c r="C17" s="88"/>
      <c r="D17" s="97"/>
      <c r="E17" s="97"/>
      <c r="F17" s="107"/>
      <c r="G17" s="95"/>
    </row>
    <row r="18" spans="1:7" ht="12.75">
      <c r="A18" s="104" t="s">
        <v>286</v>
      </c>
      <c r="G18" s="95"/>
    </row>
    <row r="19" spans="1:7" ht="12.75">
      <c r="A19" s="102" t="s">
        <v>277</v>
      </c>
      <c r="B19" s="88">
        <v>921</v>
      </c>
      <c r="C19" s="88" t="s">
        <v>24</v>
      </c>
      <c r="D19" s="95">
        <v>2108.1200000000003</v>
      </c>
      <c r="E19" s="95">
        <v>169.89999999999998</v>
      </c>
      <c r="F19" s="101">
        <f aca="true" t="shared" si="0" ref="F19:F24">E19+D19</f>
        <v>2278.0200000000004</v>
      </c>
      <c r="G19" s="95"/>
    </row>
    <row r="20" spans="1:7" ht="12.75">
      <c r="A20" s="102" t="s">
        <v>281</v>
      </c>
      <c r="B20" s="88">
        <v>921</v>
      </c>
      <c r="C20" s="88" t="s">
        <v>24</v>
      </c>
      <c r="D20" s="95">
        <v>2341.35</v>
      </c>
      <c r="E20" s="95">
        <v>0</v>
      </c>
      <c r="F20" s="101">
        <f t="shared" si="0"/>
        <v>2341.35</v>
      </c>
      <c r="G20" s="95"/>
    </row>
    <row r="21" spans="1:7" ht="12.75">
      <c r="A21" s="102" t="s">
        <v>278</v>
      </c>
      <c r="B21" s="88">
        <v>921</v>
      </c>
      <c r="C21" s="88" t="s">
        <v>24</v>
      </c>
      <c r="D21" s="95">
        <v>428.15000000000003</v>
      </c>
      <c r="E21" s="95">
        <v>2486.07</v>
      </c>
      <c r="F21" s="101">
        <f t="shared" si="0"/>
        <v>2914.2200000000003</v>
      </c>
      <c r="G21" s="95"/>
    </row>
    <row r="22" spans="1:7" ht="12.75">
      <c r="A22" s="102" t="s">
        <v>276</v>
      </c>
      <c r="B22" s="88">
        <v>921</v>
      </c>
      <c r="C22" s="88" t="s">
        <v>24</v>
      </c>
      <c r="D22" s="95">
        <v>4450</v>
      </c>
      <c r="E22" s="95">
        <v>0</v>
      </c>
      <c r="F22" s="86">
        <f t="shared" si="0"/>
        <v>4450</v>
      </c>
      <c r="G22" s="95"/>
    </row>
    <row r="23" spans="1:7" ht="12.75">
      <c r="A23" s="142" t="s">
        <v>305</v>
      </c>
      <c r="B23" s="88">
        <v>921</v>
      </c>
      <c r="C23" s="88" t="s">
        <v>103</v>
      </c>
      <c r="D23" s="96">
        <v>-569224.65</v>
      </c>
      <c r="E23" s="96">
        <v>0</v>
      </c>
      <c r="F23" s="86">
        <f t="shared" si="0"/>
        <v>-569224.65</v>
      </c>
      <c r="G23" s="95"/>
    </row>
    <row r="24" spans="1:7" ht="12.75">
      <c r="A24" s="142" t="s">
        <v>305</v>
      </c>
      <c r="B24" s="88">
        <v>921</v>
      </c>
      <c r="C24" s="88" t="s">
        <v>24</v>
      </c>
      <c r="D24" s="96">
        <v>569224.65</v>
      </c>
      <c r="E24" s="96">
        <v>0</v>
      </c>
      <c r="F24" s="106">
        <f t="shared" si="0"/>
        <v>569224.65</v>
      </c>
      <c r="G24" s="95"/>
    </row>
    <row r="25" spans="1:7" ht="13.5" thickBot="1">
      <c r="A25" s="88"/>
      <c r="B25" s="88"/>
      <c r="C25" s="98"/>
      <c r="D25" s="108">
        <f>SUM(D19:D24)</f>
        <v>9327.619999999995</v>
      </c>
      <c r="E25" s="108">
        <f>SUM(E19:E24)</f>
        <v>2655.9700000000003</v>
      </c>
      <c r="F25" s="140">
        <f>SUM(F19:F24)</f>
        <v>11983.589999999967</v>
      </c>
      <c r="G25" s="95"/>
    </row>
    <row r="26" spans="1:7" ht="13.5" thickTop="1">
      <c r="A26" s="88"/>
      <c r="B26" s="88"/>
      <c r="C26" s="98"/>
      <c r="D26" s="110"/>
      <c r="E26" s="110"/>
      <c r="F26" s="109"/>
      <c r="G26" s="95"/>
    </row>
    <row r="27" spans="1:7" ht="12.75">
      <c r="A27" s="104" t="s">
        <v>287</v>
      </c>
      <c r="G27" s="95"/>
    </row>
    <row r="28" spans="1:7" ht="12.75">
      <c r="A28" s="141" t="s">
        <v>294</v>
      </c>
      <c r="B28" s="136">
        <v>930</v>
      </c>
      <c r="C28" s="136" t="s">
        <v>295</v>
      </c>
      <c r="D28" s="111">
        <v>8500</v>
      </c>
      <c r="E28" s="111">
        <v>0</v>
      </c>
      <c r="F28" s="86">
        <f aca="true" t="shared" si="1" ref="F28:F33">E28+D28</f>
        <v>8500</v>
      </c>
      <c r="G28" s="95"/>
    </row>
    <row r="29" spans="1:7" ht="12.75">
      <c r="A29" s="141" t="s">
        <v>296</v>
      </c>
      <c r="B29" s="137">
        <v>930</v>
      </c>
      <c r="C29" s="136" t="s">
        <v>99</v>
      </c>
      <c r="D29" s="111">
        <v>26500</v>
      </c>
      <c r="E29" s="111">
        <v>102900</v>
      </c>
      <c r="F29" s="86">
        <f t="shared" si="1"/>
        <v>129400</v>
      </c>
      <c r="G29" s="95"/>
    </row>
    <row r="30" spans="1:7" ht="12.75">
      <c r="A30" s="141" t="s">
        <v>306</v>
      </c>
      <c r="B30" s="137">
        <v>930</v>
      </c>
      <c r="C30" s="138" t="s">
        <v>103</v>
      </c>
      <c r="D30" s="111">
        <v>49999.98</v>
      </c>
      <c r="E30" s="111">
        <v>49999.98</v>
      </c>
      <c r="F30" s="86">
        <f t="shared" si="1"/>
        <v>99999.96</v>
      </c>
      <c r="G30" s="95"/>
    </row>
    <row r="31" spans="1:7" ht="12.75">
      <c r="A31" s="141" t="s">
        <v>307</v>
      </c>
      <c r="B31" s="137">
        <v>930</v>
      </c>
      <c r="C31" s="138" t="s">
        <v>103</v>
      </c>
      <c r="D31" s="111">
        <v>28536</v>
      </c>
      <c r="E31" s="111">
        <v>28536</v>
      </c>
      <c r="F31" s="86">
        <f t="shared" si="1"/>
        <v>57072</v>
      </c>
      <c r="G31" s="95"/>
    </row>
    <row r="32" spans="1:7" ht="12.75">
      <c r="A32" s="141" t="s">
        <v>308</v>
      </c>
      <c r="B32" s="137">
        <v>930</v>
      </c>
      <c r="C32" s="138" t="s">
        <v>24</v>
      </c>
      <c r="D32" s="111">
        <v>1250</v>
      </c>
      <c r="E32" s="111">
        <v>0</v>
      </c>
      <c r="F32" s="86">
        <f t="shared" si="1"/>
        <v>1250</v>
      </c>
      <c r="G32" s="95"/>
    </row>
    <row r="33" spans="1:7" ht="12.75">
      <c r="A33" s="141" t="s">
        <v>308</v>
      </c>
      <c r="B33" s="137">
        <v>930</v>
      </c>
      <c r="C33" s="138" t="s">
        <v>103</v>
      </c>
      <c r="D33" s="111">
        <v>0</v>
      </c>
      <c r="E33" s="111">
        <v>750</v>
      </c>
      <c r="F33" s="86">
        <f t="shared" si="1"/>
        <v>750</v>
      </c>
      <c r="G33" s="95"/>
    </row>
    <row r="34" spans="4:7" ht="13.5" thickBot="1">
      <c r="D34" s="100">
        <f>SUM(D28:D33)</f>
        <v>114785.98000000001</v>
      </c>
      <c r="E34" s="100">
        <f>SUM(E28:E33)</f>
        <v>182185.98</v>
      </c>
      <c r="F34" s="129">
        <f>SUM(F28:F33)</f>
        <v>296971.96</v>
      </c>
      <c r="G34" s="95"/>
    </row>
    <row r="35" spans="1:7" ht="15.75" thickTop="1">
      <c r="A35" s="148"/>
      <c r="G35" s="95"/>
    </row>
    <row r="36" spans="1:7" ht="12.75">
      <c r="A36" s="85" t="s">
        <v>291</v>
      </c>
      <c r="D36" s="112">
        <f>+D10+D25+D16+D34</f>
        <v>124735.1</v>
      </c>
      <c r="E36" s="112">
        <f>+E10+E25+E16+E34</f>
        <v>199202.74987188698</v>
      </c>
      <c r="F36" s="112">
        <f>+F10+F25+F16+F34</f>
        <v>323937.84987188695</v>
      </c>
      <c r="G36" s="95"/>
    </row>
    <row r="37" spans="1:7" ht="12.75">
      <c r="A37" s="85"/>
      <c r="D37" s="149"/>
      <c r="E37" s="149"/>
      <c r="F37" s="128" t="s">
        <v>290</v>
      </c>
      <c r="G37" s="95"/>
    </row>
    <row r="38" spans="1:7" ht="12.75">
      <c r="A38" s="85"/>
      <c r="D38" s="149"/>
      <c r="E38" s="149"/>
      <c r="F38" s="128"/>
      <c r="G38" s="95"/>
    </row>
    <row r="39" spans="1:7" ht="15">
      <c r="A39" s="148"/>
      <c r="D39" s="149"/>
      <c r="E39" s="149"/>
      <c r="F39" s="128"/>
      <c r="G39" s="95"/>
    </row>
    <row r="40" spans="1:7" ht="15">
      <c r="A40" s="148"/>
      <c r="D40" s="149"/>
      <c r="E40" s="149"/>
      <c r="F40" s="128"/>
      <c r="G40" s="95"/>
    </row>
    <row r="41" spans="1:7" ht="15">
      <c r="A41" s="148"/>
      <c r="F41" s="128"/>
      <c r="G41" s="95"/>
    </row>
    <row r="42" spans="1:7" ht="12.75">
      <c r="A42" s="23"/>
      <c r="G42" s="95"/>
    </row>
    <row r="43" ht="12.75">
      <c r="G43" s="95"/>
    </row>
  </sheetData>
  <sheetProtection/>
  <mergeCells count="2">
    <mergeCell ref="A4:C4"/>
    <mergeCell ref="D2:E2"/>
  </mergeCells>
  <printOptions/>
  <pageMargins left="1" right="0.5" top="1" bottom="1" header="0.7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zoomScalePageLayoutView="0" workbookViewId="0" topLeftCell="A1">
      <selection activeCell="Q16" sqref="Q16"/>
    </sheetView>
  </sheetViews>
  <sheetFormatPr defaultColWidth="9.00390625" defaultRowHeight="15.75"/>
  <sheetData>
    <row r="1" ht="15.75">
      <c r="A1" t="s">
        <v>274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4">
      <selection activeCell="I33" sqref="I33"/>
    </sheetView>
  </sheetViews>
  <sheetFormatPr defaultColWidth="7.25390625" defaultRowHeight="15.75"/>
  <cols>
    <col min="1" max="1" width="29.375" style="11" customWidth="1"/>
    <col min="2" max="2" width="8.625" style="11" bestFit="1" customWidth="1"/>
    <col min="3" max="3" width="12.125" style="11" customWidth="1"/>
    <col min="4" max="4" width="2.25390625" style="11" customWidth="1"/>
    <col min="5" max="5" width="7.625" style="11" bestFit="1" customWidth="1"/>
    <col min="6" max="6" width="10.75390625" style="11" customWidth="1"/>
    <col min="7" max="7" width="2.25390625" style="11" customWidth="1"/>
    <col min="8" max="8" width="9.25390625" style="11" bestFit="1" customWidth="1"/>
    <col min="9" max="9" width="7.25390625" style="11" bestFit="1" customWidth="1"/>
    <col min="10" max="10" width="2.25390625" style="11" customWidth="1"/>
    <col min="11" max="11" width="10.875" style="11" bestFit="1" customWidth="1"/>
    <col min="12" max="12" width="9.00390625" style="11" customWidth="1"/>
    <col min="13" max="13" width="7.25390625" style="11" customWidth="1"/>
    <col min="14" max="14" width="10.875" style="11" bestFit="1" customWidth="1"/>
    <col min="15" max="16384" width="7.25390625" style="11" customWidth="1"/>
  </cols>
  <sheetData>
    <row r="1" spans="1:11" ht="25.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.75">
      <c r="A2" s="27" t="s">
        <v>202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27" t="s">
        <v>203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ht="15.75">
      <c r="A4" s="27" t="s">
        <v>255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5.75">
      <c r="A5" s="30" t="s">
        <v>204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.75">
      <c r="A7" s="33"/>
      <c r="B7" s="34" t="s">
        <v>205</v>
      </c>
      <c r="C7" s="34"/>
      <c r="D7" s="33"/>
      <c r="E7" s="33"/>
      <c r="F7" s="33"/>
      <c r="G7" s="33"/>
      <c r="H7" s="33"/>
      <c r="I7" s="33"/>
      <c r="J7" s="33"/>
      <c r="K7" s="35"/>
    </row>
    <row r="8" spans="1:11" ht="15.75">
      <c r="A8" s="36"/>
      <c r="B8" s="34" t="s">
        <v>206</v>
      </c>
      <c r="C8" s="34"/>
      <c r="D8" s="33"/>
      <c r="E8" s="33"/>
      <c r="F8" s="33"/>
      <c r="G8" s="33"/>
      <c r="H8" s="33"/>
      <c r="I8" s="33"/>
      <c r="J8" s="33"/>
      <c r="K8" s="35" t="s">
        <v>207</v>
      </c>
    </row>
    <row r="9" spans="1:11" ht="15.75">
      <c r="A9" s="33"/>
      <c r="B9" s="37" t="s">
        <v>256</v>
      </c>
      <c r="C9" s="38"/>
      <c r="D9" s="39"/>
      <c r="E9" s="38" t="s">
        <v>257</v>
      </c>
      <c r="F9" s="38"/>
      <c r="G9" s="38"/>
      <c r="H9" s="38"/>
      <c r="I9" s="38"/>
      <c r="J9" s="33"/>
      <c r="K9" s="35" t="s">
        <v>208</v>
      </c>
    </row>
    <row r="10" spans="1:11" ht="15.75">
      <c r="A10" s="33"/>
      <c r="B10" s="40"/>
      <c r="C10" s="40"/>
      <c r="D10" s="41"/>
      <c r="E10" s="40"/>
      <c r="F10" s="40"/>
      <c r="G10" s="40"/>
      <c r="H10" s="40"/>
      <c r="I10" s="40"/>
      <c r="J10" s="33"/>
      <c r="K10" s="35"/>
    </row>
    <row r="11" spans="1:11" ht="15.75">
      <c r="A11" s="33"/>
      <c r="B11" s="34" t="s">
        <v>209</v>
      </c>
      <c r="C11" s="34"/>
      <c r="D11" s="33"/>
      <c r="E11" s="34" t="s">
        <v>210</v>
      </c>
      <c r="F11" s="34"/>
      <c r="G11" s="33"/>
      <c r="H11" s="34" t="s">
        <v>211</v>
      </c>
      <c r="I11" s="34"/>
      <c r="J11" s="33"/>
      <c r="K11" s="33"/>
    </row>
    <row r="12" spans="1:11" ht="15.75">
      <c r="A12" s="33"/>
      <c r="B12" s="42"/>
      <c r="C12" s="42"/>
      <c r="D12" s="33"/>
      <c r="E12" s="43"/>
      <c r="F12" s="43"/>
      <c r="G12" s="33"/>
      <c r="H12" s="44"/>
      <c r="I12" s="45"/>
      <c r="J12" s="33"/>
      <c r="K12" s="44"/>
    </row>
    <row r="13" spans="1:11" ht="15.75">
      <c r="A13" s="33"/>
      <c r="B13" s="46" t="s">
        <v>212</v>
      </c>
      <c r="C13" s="46" t="s">
        <v>213</v>
      </c>
      <c r="D13" s="33"/>
      <c r="E13" s="46" t="s">
        <v>214</v>
      </c>
      <c r="F13" s="46" t="s">
        <v>213</v>
      </c>
      <c r="G13" s="33"/>
      <c r="H13" s="46" t="s">
        <v>212</v>
      </c>
      <c r="I13" s="46" t="s">
        <v>213</v>
      </c>
      <c r="J13" s="33"/>
      <c r="K13" s="46" t="s">
        <v>213</v>
      </c>
    </row>
    <row r="14" spans="1:11" ht="15.75">
      <c r="A14" s="33"/>
      <c r="B14" s="33"/>
      <c r="C14" s="47"/>
      <c r="D14" s="33"/>
      <c r="E14" s="33"/>
      <c r="F14" s="33"/>
      <c r="G14" s="33"/>
      <c r="H14" s="33"/>
      <c r="I14" s="33"/>
      <c r="J14" s="33"/>
      <c r="K14" s="33"/>
    </row>
    <row r="15" spans="1:11" ht="15.75">
      <c r="A15" s="48" t="s">
        <v>215</v>
      </c>
      <c r="B15" s="1">
        <f>2401.455-371.153+8.382</f>
        <v>2038.684</v>
      </c>
      <c r="C15" s="49">
        <f>ROUND(+B15/B$27,4-0.01)-0.0002</f>
        <v>0.9128000000000001</v>
      </c>
      <c r="D15" s="33"/>
      <c r="E15" s="2">
        <v>6590.5</v>
      </c>
      <c r="F15" s="49">
        <f>ROUND(+E15/E$27,4)+0.0001</f>
        <v>0.96</v>
      </c>
      <c r="G15" s="50"/>
      <c r="H15" s="6">
        <f>12325.866-360.254-169.962-252.69-76.376+178.523</f>
        <v>11645.106999999998</v>
      </c>
      <c r="I15" s="51">
        <f>ROUND(+H15/H$27,4)+0.0001</f>
        <v>0.8912</v>
      </c>
      <c r="J15" s="33"/>
      <c r="K15" s="3">
        <f>ROUND(SUM(C15+F15+I15)/3,4)</f>
        <v>0.9213</v>
      </c>
    </row>
    <row r="16" spans="1:11" ht="15.75">
      <c r="A16" s="48"/>
      <c r="B16" s="4"/>
      <c r="C16" s="49"/>
      <c r="D16" s="33"/>
      <c r="E16" s="52"/>
      <c r="F16" s="49"/>
      <c r="G16" s="33"/>
      <c r="H16" s="53"/>
      <c r="I16" s="49"/>
      <c r="J16" s="33"/>
      <c r="K16" s="7"/>
    </row>
    <row r="17" spans="1:11" ht="15.75">
      <c r="A17" s="54" t="s">
        <v>253</v>
      </c>
      <c r="B17" s="5">
        <f>642.583-452.835-0.57</f>
        <v>189.178</v>
      </c>
      <c r="C17" s="49">
        <f>ROUND(+B17/B$27,4)</f>
        <v>0.0847</v>
      </c>
      <c r="D17" s="33"/>
      <c r="E17" s="8">
        <v>243</v>
      </c>
      <c r="F17" s="51">
        <f>ROUND(+E17/E$27,4)</f>
        <v>0.0354</v>
      </c>
      <c r="G17" s="33"/>
      <c r="H17" s="6">
        <f>1472.048-91.239-256.785+1.959+37.461</f>
        <v>1163.444</v>
      </c>
      <c r="I17" s="49">
        <f>ROUND(+H17/H$27,4)</f>
        <v>0.089</v>
      </c>
      <c r="J17" s="33"/>
      <c r="K17" s="3">
        <f>ROUND(SUM(C17+F17+I17)/3,4)</f>
        <v>0.0697</v>
      </c>
    </row>
    <row r="18" spans="1:11" ht="15.75">
      <c r="A18" s="48"/>
      <c r="B18" s="5"/>
      <c r="C18" s="49"/>
      <c r="D18" s="33"/>
      <c r="E18" s="2"/>
      <c r="F18" s="49"/>
      <c r="G18" s="33"/>
      <c r="H18" s="9"/>
      <c r="I18" s="49"/>
      <c r="J18" s="33"/>
      <c r="K18" s="7"/>
    </row>
    <row r="19" spans="1:11" ht="15.75">
      <c r="A19" s="55" t="s">
        <v>199</v>
      </c>
      <c r="B19" s="5">
        <v>2.597</v>
      </c>
      <c r="C19" s="49">
        <f>ROUND(+B19/B$27,4)</f>
        <v>0.0012</v>
      </c>
      <c r="D19" s="33"/>
      <c r="E19" s="2">
        <v>22</v>
      </c>
      <c r="F19" s="49">
        <f>ROUND(+E19/E$27,4)</f>
        <v>0.0032</v>
      </c>
      <c r="G19" s="33"/>
      <c r="H19" s="9">
        <f>9.606+0.128</f>
        <v>9.734</v>
      </c>
      <c r="I19" s="56">
        <f>ROUND(+H19/H$27,4)</f>
        <v>0.0007</v>
      </c>
      <c r="J19" s="33"/>
      <c r="K19" s="3">
        <f>ROUND(SUM(C19+F19+I19)/3,4)</f>
        <v>0.0017</v>
      </c>
    </row>
    <row r="20" spans="1:11" ht="15.75">
      <c r="A20" s="48"/>
      <c r="B20" s="5"/>
      <c r="C20" s="49"/>
      <c r="D20" s="33"/>
      <c r="E20" s="57"/>
      <c r="F20" s="49"/>
      <c r="G20" s="33"/>
      <c r="H20" s="9"/>
      <c r="I20" s="58"/>
      <c r="J20" s="33"/>
      <c r="K20" s="7"/>
    </row>
    <row r="21" spans="1:11" ht="13.5" customHeight="1">
      <c r="A21" s="48" t="s">
        <v>258</v>
      </c>
      <c r="B21" s="5">
        <f>0.792</f>
        <v>0.792</v>
      </c>
      <c r="C21" s="49">
        <f>ROUND(+B21/B$27,4)</f>
        <v>0.0004</v>
      </c>
      <c r="D21" s="33"/>
      <c r="E21" s="2">
        <v>1</v>
      </c>
      <c r="F21" s="49">
        <f>ROUND(+E21/E$27,4)</f>
        <v>0.0001</v>
      </c>
      <c r="G21" s="33"/>
      <c r="H21" s="9">
        <f>215.661</f>
        <v>215.661</v>
      </c>
      <c r="I21" s="56">
        <f>ROUND(+H21/H$27,4)</f>
        <v>0.0165</v>
      </c>
      <c r="J21" s="33"/>
      <c r="K21" s="3">
        <f>ROUND(SUM(C21+F21+I21)/3,4)</f>
        <v>0.0057</v>
      </c>
    </row>
    <row r="22" spans="1:11" ht="15.75">
      <c r="A22" s="48"/>
      <c r="B22" s="5"/>
      <c r="C22" s="49"/>
      <c r="D22" s="33"/>
      <c r="E22" s="2"/>
      <c r="F22" s="49"/>
      <c r="G22" s="33"/>
      <c r="H22" s="9"/>
      <c r="I22" s="58"/>
      <c r="J22" s="33"/>
      <c r="K22" s="7"/>
    </row>
    <row r="23" spans="1:11" ht="15.75">
      <c r="A23" s="48" t="s">
        <v>259</v>
      </c>
      <c r="B23" s="5">
        <f>1.796</f>
        <v>1.796</v>
      </c>
      <c r="C23" s="49">
        <f>ROUND(+B23/B$27,4)</f>
        <v>0.0008</v>
      </c>
      <c r="D23" s="33"/>
      <c r="E23" s="2">
        <v>8</v>
      </c>
      <c r="F23" s="49">
        <f>ROUND(+E23/E$27,4)</f>
        <v>0.0012</v>
      </c>
      <c r="G23" s="33"/>
      <c r="H23" s="9">
        <f>33.907</f>
        <v>33.907</v>
      </c>
      <c r="I23" s="56">
        <f>ROUND(+H23/H$27,4)</f>
        <v>0.0026</v>
      </c>
      <c r="J23" s="33"/>
      <c r="K23" s="3">
        <f>ROUND(SUM(C23+F23+I23)/3,4)</f>
        <v>0.0015</v>
      </c>
    </row>
    <row r="24" spans="1:11" ht="15.75">
      <c r="A24" s="48"/>
      <c r="B24" s="5"/>
      <c r="C24" s="49"/>
      <c r="D24" s="33"/>
      <c r="E24" s="2"/>
      <c r="F24" s="49"/>
      <c r="G24" s="33"/>
      <c r="H24" s="9"/>
      <c r="I24" s="56"/>
      <c r="J24" s="33"/>
      <c r="K24" s="7"/>
    </row>
    <row r="25" spans="1:11" ht="15.75">
      <c r="A25" s="48" t="s">
        <v>216</v>
      </c>
      <c r="B25" s="5">
        <v>0.319</v>
      </c>
      <c r="C25" s="49">
        <f>ROUND(+B25/B$27,4)</f>
        <v>0.0001</v>
      </c>
      <c r="D25" s="33"/>
      <c r="E25" s="2">
        <v>1</v>
      </c>
      <c r="F25" s="49">
        <f>ROUND(+E25/E$27,4)</f>
        <v>0.0001</v>
      </c>
      <c r="G25" s="33"/>
      <c r="H25" s="9">
        <f>0.099</f>
        <v>0.099</v>
      </c>
      <c r="I25" s="56">
        <f>ROUND(+H25/H$27,4)</f>
        <v>0</v>
      </c>
      <c r="J25" s="33"/>
      <c r="K25" s="3">
        <f>ROUND(SUM(C25+F25+I25)/3,4)</f>
        <v>0.0001</v>
      </c>
    </row>
    <row r="26" spans="1:11" ht="15.75">
      <c r="A26" s="48"/>
      <c r="B26" s="59"/>
      <c r="C26" s="33"/>
      <c r="D26" s="33"/>
      <c r="E26" s="57"/>
      <c r="F26" s="33"/>
      <c r="G26" s="33"/>
      <c r="H26" s="60"/>
      <c r="I26" s="33"/>
      <c r="J26" s="33"/>
      <c r="K26" s="33"/>
    </row>
    <row r="27" spans="1:11" ht="16.5" thickBot="1">
      <c r="A27" s="33"/>
      <c r="B27" s="61">
        <f>SUM(B15:B25)</f>
        <v>2233.366</v>
      </c>
      <c r="C27" s="62">
        <f>SUM(C15:C25)</f>
        <v>1</v>
      </c>
      <c r="D27" s="33"/>
      <c r="E27" s="10">
        <f>SUM(E15:E25)</f>
        <v>6865.5</v>
      </c>
      <c r="F27" s="62">
        <f>SUM(F15:F25)</f>
        <v>0.9999999999999999</v>
      </c>
      <c r="G27" s="33"/>
      <c r="H27" s="61">
        <f>SUM(H15:H25)</f>
        <v>13067.951999999997</v>
      </c>
      <c r="I27" s="62">
        <f>SUM(I15:I25)</f>
        <v>1</v>
      </c>
      <c r="J27" s="33"/>
      <c r="K27" s="63">
        <f>SUM(K15:K25)</f>
        <v>1</v>
      </c>
    </row>
    <row r="28" spans="1:11" ht="16.5" thickTop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5.75">
      <c r="A29" s="64" t="s">
        <v>260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5.75">
      <c r="A30" s="64" t="s">
        <v>261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5.75">
      <c r="A31" s="65" t="s">
        <v>262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5.75">
      <c r="A32" s="65" t="s">
        <v>263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5.75">
      <c r="A33" s="64" t="s">
        <v>264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5.75">
      <c r="A34" s="66" t="s">
        <v>265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5.75">
      <c r="A35" s="66" t="s">
        <v>266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5.75">
      <c r="A36" s="67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.75">
      <c r="A37" s="67" t="s">
        <v>217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ht="12.75">
      <c r="A39" s="64" t="s">
        <v>267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2.75">
      <c r="A40" s="64"/>
      <c r="B40" s="33"/>
      <c r="C40" s="33"/>
      <c r="D40" s="33"/>
      <c r="E40" s="33"/>
      <c r="F40" s="33"/>
      <c r="G40" s="33"/>
      <c r="H40" s="33"/>
      <c r="I40" s="33"/>
      <c r="J40" s="33"/>
      <c r="K40" s="33"/>
    </row>
  </sheetData>
  <sheetProtection/>
  <printOptions horizontalCentered="1"/>
  <pageMargins left="0.25" right="0.25" top="0.5" bottom="0.75" header="0.5" footer="0.5"/>
  <pageSetup fitToHeight="1" fitToWidth="1"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33" sqref="I33"/>
    </sheetView>
  </sheetViews>
  <sheetFormatPr defaultColWidth="8.25390625" defaultRowHeight="15.75"/>
  <cols>
    <col min="1" max="1" width="6.75390625" style="13" customWidth="1"/>
    <col min="2" max="2" width="6.875" style="13" bestFit="1" customWidth="1"/>
    <col min="3" max="3" width="37.375" style="13" bestFit="1" customWidth="1"/>
    <col min="4" max="4" width="15.25390625" style="13" bestFit="1" customWidth="1"/>
    <col min="5" max="5" width="16.625" style="13" bestFit="1" customWidth="1"/>
    <col min="6" max="6" width="6.875" style="13" bestFit="1" customWidth="1"/>
    <col min="7" max="16384" width="8.25390625" style="13" customWidth="1"/>
  </cols>
  <sheetData>
    <row r="1" spans="1:8" ht="15.75">
      <c r="A1" s="68" t="s">
        <v>178</v>
      </c>
      <c r="B1" s="68"/>
      <c r="C1" s="68"/>
      <c r="D1" s="68"/>
      <c r="E1" s="68"/>
      <c r="F1" s="68"/>
      <c r="G1" s="69"/>
      <c r="H1"/>
    </row>
    <row r="2" spans="1:8" ht="15.75">
      <c r="A2" s="68" t="s">
        <v>268</v>
      </c>
      <c r="B2" s="68"/>
      <c r="C2" s="68"/>
      <c r="D2" s="68"/>
      <c r="E2" s="68"/>
      <c r="F2" s="68"/>
      <c r="G2" s="69"/>
      <c r="H2"/>
    </row>
    <row r="3" spans="1:8" ht="15.75">
      <c r="A3" s="153" t="s">
        <v>269</v>
      </c>
      <c r="B3" s="153"/>
      <c r="C3" s="153"/>
      <c r="D3" s="153"/>
      <c r="E3" s="153"/>
      <c r="F3" s="153"/>
      <c r="G3" s="69"/>
      <c r="H3"/>
    </row>
    <row r="4" spans="1:8" ht="15.75">
      <c r="A4" s="70" t="s">
        <v>179</v>
      </c>
      <c r="B4" s="71"/>
      <c r="C4" s="71"/>
      <c r="D4" s="69"/>
      <c r="E4" s="69"/>
      <c r="F4" s="69" t="s">
        <v>166</v>
      </c>
      <c r="G4" s="69"/>
      <c r="H4"/>
    </row>
    <row r="5" spans="1:8" ht="15.75">
      <c r="A5" s="69" t="s">
        <v>218</v>
      </c>
      <c r="B5" s="72">
        <v>10068</v>
      </c>
      <c r="C5" s="73" t="s">
        <v>180</v>
      </c>
      <c r="D5" s="69" t="s">
        <v>219</v>
      </c>
      <c r="E5" s="69" t="s">
        <v>220</v>
      </c>
      <c r="F5" s="74"/>
      <c r="G5" s="69"/>
      <c r="H5"/>
    </row>
    <row r="6" spans="1:8" ht="15.75">
      <c r="A6" s="69" t="s">
        <v>218</v>
      </c>
      <c r="B6" s="72">
        <v>11622</v>
      </c>
      <c r="C6" s="73" t="s">
        <v>182</v>
      </c>
      <c r="D6" s="69" t="s">
        <v>223</v>
      </c>
      <c r="E6" s="69" t="s">
        <v>270</v>
      </c>
      <c r="F6" s="74"/>
      <c r="G6" s="69"/>
      <c r="H6"/>
    </row>
    <row r="7" spans="1:8" ht="15.75">
      <c r="A7" s="69" t="s">
        <v>218</v>
      </c>
      <c r="B7" s="72">
        <v>11631</v>
      </c>
      <c r="C7" s="73" t="s">
        <v>183</v>
      </c>
      <c r="D7" s="69" t="s">
        <v>224</v>
      </c>
      <c r="E7" s="69" t="s">
        <v>225</v>
      </c>
      <c r="F7" s="74"/>
      <c r="G7" s="69"/>
      <c r="H7"/>
    </row>
    <row r="8" spans="1:8" ht="15.75">
      <c r="A8" s="69" t="s">
        <v>218</v>
      </c>
      <c r="B8" s="72">
        <v>11638</v>
      </c>
      <c r="C8" s="73" t="s">
        <v>184</v>
      </c>
      <c r="D8" s="69" t="s">
        <v>226</v>
      </c>
      <c r="E8" s="69" t="s">
        <v>227</v>
      </c>
      <c r="F8" s="74"/>
      <c r="G8" s="69"/>
      <c r="H8"/>
    </row>
    <row r="9" spans="1:8" ht="15.75">
      <c r="A9" s="69" t="s">
        <v>218</v>
      </c>
      <c r="B9" s="74">
        <v>11648</v>
      </c>
      <c r="C9" s="75" t="s">
        <v>185</v>
      </c>
      <c r="D9" s="69" t="s">
        <v>221</v>
      </c>
      <c r="E9" s="69" t="s">
        <v>222</v>
      </c>
      <c r="F9" s="74"/>
      <c r="G9" s="69"/>
      <c r="H9"/>
    </row>
    <row r="10" spans="1:8" ht="15.75">
      <c r="A10" s="69" t="s">
        <v>218</v>
      </c>
      <c r="B10" s="74">
        <v>11651</v>
      </c>
      <c r="C10" s="75" t="s">
        <v>186</v>
      </c>
      <c r="D10" s="69" t="s">
        <v>221</v>
      </c>
      <c r="E10" s="69" t="s">
        <v>228</v>
      </c>
      <c r="F10" s="74"/>
      <c r="G10" s="69"/>
      <c r="H10"/>
    </row>
    <row r="11" spans="1:8" ht="15.75">
      <c r="A11" s="69" t="s">
        <v>218</v>
      </c>
      <c r="B11" s="74">
        <v>11653</v>
      </c>
      <c r="C11" s="75" t="s">
        <v>187</v>
      </c>
      <c r="D11" s="69" t="s">
        <v>221</v>
      </c>
      <c r="E11" s="76" t="s">
        <v>229</v>
      </c>
      <c r="F11" s="74"/>
      <c r="G11" s="69"/>
      <c r="H11"/>
    </row>
    <row r="12" spans="1:8" ht="15.75">
      <c r="A12" s="69" t="s">
        <v>218</v>
      </c>
      <c r="B12" s="74">
        <v>11655</v>
      </c>
      <c r="C12" s="75" t="s">
        <v>188</v>
      </c>
      <c r="D12" s="69" t="s">
        <v>221</v>
      </c>
      <c r="E12" s="69" t="s">
        <v>230</v>
      </c>
      <c r="F12" s="74"/>
      <c r="G12" s="69"/>
      <c r="H12"/>
    </row>
    <row r="13" spans="1:8" ht="15.75">
      <c r="A13" s="69" t="s">
        <v>218</v>
      </c>
      <c r="B13" s="74">
        <v>11656</v>
      </c>
      <c r="C13" s="75" t="s">
        <v>189</v>
      </c>
      <c r="D13" s="69" t="s">
        <v>221</v>
      </c>
      <c r="E13" s="69" t="s">
        <v>231</v>
      </c>
      <c r="F13" s="74"/>
      <c r="G13" s="69"/>
      <c r="H13"/>
    </row>
    <row r="14" spans="1:8" ht="15.75">
      <c r="A14" s="69" t="s">
        <v>218</v>
      </c>
      <c r="B14" s="74">
        <v>11657</v>
      </c>
      <c r="C14" s="75" t="s">
        <v>190</v>
      </c>
      <c r="D14" s="69" t="s">
        <v>232</v>
      </c>
      <c r="E14" s="69" t="s">
        <v>233</v>
      </c>
      <c r="F14" s="74"/>
      <c r="G14" s="69"/>
      <c r="H14"/>
    </row>
    <row r="15" spans="1:8" ht="15.75">
      <c r="A15" s="69" t="s">
        <v>218</v>
      </c>
      <c r="B15" s="72">
        <v>13026</v>
      </c>
      <c r="C15" s="73" t="s">
        <v>193</v>
      </c>
      <c r="D15" s="69" t="s">
        <v>236</v>
      </c>
      <c r="E15" s="69" t="s">
        <v>237</v>
      </c>
      <c r="F15" s="74"/>
      <c r="G15" s="69"/>
      <c r="H15"/>
    </row>
    <row r="16" spans="1:8" ht="15.75">
      <c r="A16" s="69" t="s">
        <v>218</v>
      </c>
      <c r="B16" s="74">
        <v>13149</v>
      </c>
      <c r="C16" s="73" t="s">
        <v>194</v>
      </c>
      <c r="D16" s="69" t="s">
        <v>223</v>
      </c>
      <c r="E16" s="69" t="s">
        <v>270</v>
      </c>
      <c r="F16" s="74" t="s">
        <v>166</v>
      </c>
      <c r="G16" s="69"/>
      <c r="H16"/>
    </row>
    <row r="17" spans="1:8" ht="15.75">
      <c r="A17" s="69" t="s">
        <v>218</v>
      </c>
      <c r="B17" s="74">
        <v>13369</v>
      </c>
      <c r="C17" s="76" t="s">
        <v>240</v>
      </c>
      <c r="D17" s="69" t="s">
        <v>241</v>
      </c>
      <c r="E17" s="76" t="s">
        <v>242</v>
      </c>
      <c r="F17" s="74"/>
      <c r="G17" s="69"/>
      <c r="H17"/>
    </row>
    <row r="18" spans="1:8" ht="15.75">
      <c r="A18" s="69"/>
      <c r="B18" s="74"/>
      <c r="C18" s="76"/>
      <c r="D18" s="69"/>
      <c r="E18" s="76"/>
      <c r="F18" s="74"/>
      <c r="G18" s="69"/>
      <c r="H18"/>
    </row>
    <row r="19" spans="1:8" ht="15.75">
      <c r="A19" s="69"/>
      <c r="B19" s="74"/>
      <c r="C19" s="76"/>
      <c r="D19" s="69"/>
      <c r="E19" s="76"/>
      <c r="F19" s="74"/>
      <c r="G19" s="69"/>
      <c r="H19"/>
    </row>
    <row r="20" spans="1:8" ht="15.75">
      <c r="A20" s="77" t="s">
        <v>243</v>
      </c>
      <c r="B20" s="78">
        <v>13194</v>
      </c>
      <c r="C20" s="77" t="s">
        <v>195</v>
      </c>
      <c r="D20" s="77" t="s">
        <v>238</v>
      </c>
      <c r="E20" s="77" t="s">
        <v>239</v>
      </c>
      <c r="F20" s="78"/>
      <c r="G20" s="69"/>
      <c r="H20"/>
    </row>
    <row r="21" spans="1:8" ht="15.75">
      <c r="A21" s="77" t="s">
        <v>243</v>
      </c>
      <c r="B21" s="78">
        <v>10070</v>
      </c>
      <c r="C21" s="77" t="s">
        <v>181</v>
      </c>
      <c r="D21" s="77" t="s">
        <v>221</v>
      </c>
      <c r="E21" s="77" t="s">
        <v>222</v>
      </c>
      <c r="F21" s="78"/>
      <c r="G21" s="69"/>
      <c r="H21"/>
    </row>
    <row r="22" spans="1:8" ht="15.75">
      <c r="A22" s="77" t="s">
        <v>243</v>
      </c>
      <c r="B22" s="78">
        <v>12303</v>
      </c>
      <c r="C22" s="79" t="s">
        <v>191</v>
      </c>
      <c r="D22" s="79" t="s">
        <v>232</v>
      </c>
      <c r="E22" s="79" t="s">
        <v>233</v>
      </c>
      <c r="F22" s="78"/>
      <c r="G22" s="69"/>
      <c r="H22"/>
    </row>
    <row r="23" spans="1:8" ht="15.75">
      <c r="A23" s="77" t="s">
        <v>243</v>
      </c>
      <c r="B23" s="78">
        <v>12637</v>
      </c>
      <c r="C23" s="79" t="s">
        <v>192</v>
      </c>
      <c r="D23" s="79" t="s">
        <v>234</v>
      </c>
      <c r="E23" s="79" t="s">
        <v>235</v>
      </c>
      <c r="F23" s="78" t="s">
        <v>166</v>
      </c>
      <c r="G23" s="69"/>
      <c r="H23"/>
    </row>
    <row r="24" spans="1:8" ht="15.75">
      <c r="A24" s="76"/>
      <c r="B24" s="72"/>
      <c r="C24" s="73"/>
      <c r="D24" s="76"/>
      <c r="E24" s="76"/>
      <c r="F24" s="69" t="s">
        <v>271</v>
      </c>
      <c r="G24" s="69" t="s">
        <v>272</v>
      </c>
      <c r="H24"/>
    </row>
    <row r="25" spans="1:8" ht="15.75">
      <c r="A25" s="70" t="s">
        <v>196</v>
      </c>
      <c r="B25" s="74"/>
      <c r="C25" s="75"/>
      <c r="D25" s="69"/>
      <c r="E25" s="69"/>
      <c r="F25" s="80" t="s">
        <v>213</v>
      </c>
      <c r="G25" s="80" t="s">
        <v>213</v>
      </c>
      <c r="H25"/>
    </row>
    <row r="26" spans="1:8" ht="15.75">
      <c r="A26" s="70"/>
      <c r="B26" s="74"/>
      <c r="C26" s="75"/>
      <c r="D26" s="69"/>
      <c r="E26" s="69"/>
      <c r="F26" s="80"/>
      <c r="G26" s="81" t="s">
        <v>269</v>
      </c>
      <c r="H26"/>
    </row>
    <row r="27" spans="1:8" ht="15.75">
      <c r="A27" s="69" t="s">
        <v>218</v>
      </c>
      <c r="B27" s="74">
        <v>10107</v>
      </c>
      <c r="C27" s="75" t="s">
        <v>197</v>
      </c>
      <c r="D27" s="69" t="s">
        <v>244</v>
      </c>
      <c r="E27" s="76" t="s">
        <v>245</v>
      </c>
      <c r="F27" s="82">
        <v>0.0001</v>
      </c>
      <c r="G27" s="83">
        <v>0.0001</v>
      </c>
      <c r="H27"/>
    </row>
    <row r="28" spans="1:8" ht="15.75">
      <c r="A28" s="69" t="s">
        <v>218</v>
      </c>
      <c r="B28" s="74">
        <v>10117</v>
      </c>
      <c r="C28" s="75" t="s">
        <v>198</v>
      </c>
      <c r="D28" s="69" t="s">
        <v>246</v>
      </c>
      <c r="E28" s="69" t="s">
        <v>247</v>
      </c>
      <c r="F28" s="82">
        <v>0.0013</v>
      </c>
      <c r="G28" s="83">
        <v>0.0015</v>
      </c>
      <c r="H28"/>
    </row>
    <row r="29" spans="1:8" ht="15.75">
      <c r="A29" s="69" t="s">
        <v>218</v>
      </c>
      <c r="B29" s="74">
        <v>10165</v>
      </c>
      <c r="C29" s="75" t="s">
        <v>199</v>
      </c>
      <c r="D29" s="69" t="s">
        <v>248</v>
      </c>
      <c r="E29" s="69" t="s">
        <v>249</v>
      </c>
      <c r="F29" s="82">
        <v>0.0017</v>
      </c>
      <c r="G29" s="83">
        <v>0.0017</v>
      </c>
      <c r="H29"/>
    </row>
    <row r="30" spans="1:8" ht="15.75">
      <c r="A30" s="69" t="s">
        <v>218</v>
      </c>
      <c r="B30" s="74">
        <v>10182</v>
      </c>
      <c r="C30" s="75" t="s">
        <v>200</v>
      </c>
      <c r="D30" s="69" t="s">
        <v>250</v>
      </c>
      <c r="E30" s="69" t="s">
        <v>245</v>
      </c>
      <c r="F30" s="82">
        <v>0.0059</v>
      </c>
      <c r="G30" s="83">
        <v>0.0057</v>
      </c>
      <c r="H30"/>
    </row>
    <row r="31" spans="1:8" ht="15.75">
      <c r="A31" s="69" t="s">
        <v>218</v>
      </c>
      <c r="B31" s="74">
        <v>13228</v>
      </c>
      <c r="C31" s="75" t="s">
        <v>201</v>
      </c>
      <c r="D31" s="69" t="s">
        <v>251</v>
      </c>
      <c r="E31" s="69" t="s">
        <v>252</v>
      </c>
      <c r="F31" s="82">
        <v>0.0561</v>
      </c>
      <c r="G31" s="83">
        <v>0.0697</v>
      </c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</sheetData>
  <sheetProtection/>
  <mergeCells count="1">
    <mergeCell ref="A3:F3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Liebelt</dc:creator>
  <cp:keywords/>
  <dc:description/>
  <cp:lastModifiedBy>R. Bryce Dalley</cp:lastModifiedBy>
  <cp:lastPrinted>2010-04-19T17:32:03Z</cp:lastPrinted>
  <dcterms:created xsi:type="dcterms:W3CDTF">2004-11-29T21:41:55Z</dcterms:created>
  <dcterms:modified xsi:type="dcterms:W3CDTF">2010-11-19T17:21:56Z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100749</vt:lpwstr>
  </property>
  <property fmtid="{D5CDD505-2E9C-101B-9397-08002B2CF9AE}" pid="6" name="IsConfidenti">
    <vt:lpwstr>0</vt:lpwstr>
  </property>
  <property fmtid="{D5CDD505-2E9C-101B-9397-08002B2CF9AE}" pid="7" name="Dat">
    <vt:lpwstr>2010-12-17T00:00:00Z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2010-05-04T00:00:00Z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