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Electric" sheetId="1" r:id="rId1"/>
    <sheet name="Gas" sheetId="2" r:id="rId2"/>
    <sheet name="Electric and Gas combined" sheetId="3" r:id="rId3"/>
    <sheet name="Sheet3" sheetId="4" r:id="rId4"/>
  </sheets>
  <externalReferences>
    <externalReference r:id="rId7"/>
  </externalReferences>
  <definedNames>
    <definedName name="Combined">'Electric and Gas combined'!$A$1:$G$91</definedName>
    <definedName name="Electric">'Electric'!$A$1:$K$65</definedName>
    <definedName name="Gas">'Gas'!$A$1:$K$65</definedName>
    <definedName name="_xlnm.Print_Area" localSheetId="0">'Electric'!$A$1:$K$65</definedName>
    <definedName name="_xlnm.Print_Area" localSheetId="2">'Electric and Gas combined'!$A$1:$G$88</definedName>
    <definedName name="_xlnm.Print_Area" localSheetId="1">'Gas'!$A$1:$K$65</definedName>
  </definedNames>
  <calcPr fullCalcOnLoad="1"/>
</workbook>
</file>

<file path=xl/sharedStrings.xml><?xml version="1.0" encoding="utf-8"?>
<sst xmlns="http://schemas.openxmlformats.org/spreadsheetml/2006/main" count="387" uniqueCount="98">
  <si>
    <t>Short term debt</t>
  </si>
  <si>
    <t>Long term debt</t>
  </si>
  <si>
    <t>Trust preferred</t>
  </si>
  <si>
    <t>Common Stock</t>
  </si>
  <si>
    <t>Preferred Stock</t>
  </si>
  <si>
    <t>Structure</t>
  </si>
  <si>
    <t>(%)</t>
  </si>
  <si>
    <t>Cost</t>
  </si>
  <si>
    <t>Weighted</t>
  </si>
  <si>
    <t>=</t>
  </si>
  <si>
    <t>Actually earned on Equity</t>
  </si>
  <si>
    <t>2002 Electric Operations</t>
  </si>
  <si>
    <t>2003 Electric Operations</t>
  </si>
  <si>
    <t>NOI</t>
  </si>
  <si>
    <t>Rate Base</t>
  </si>
  <si>
    <t>Adj Return</t>
  </si>
  <si>
    <t>(GRC rates effective 7/1/02)</t>
  </si>
  <si>
    <t>&lt;-- Adjusted "Actual" earned in 2002</t>
  </si>
  <si>
    <t>Electric Rate Base</t>
  </si>
  <si>
    <t>Gas Rate Base</t>
  </si>
  <si>
    <t>Rate Base (per DR 303)</t>
  </si>
  <si>
    <t>2002 Gas Operations (Actual as Adjusted)</t>
  </si>
  <si>
    <t>2003 Gas Operations (Actual as Adjusted)</t>
  </si>
  <si>
    <t>2002 Gas Operations</t>
  </si>
  <si>
    <t>2003 Gas Operations</t>
  </si>
  <si>
    <t>PSE Total</t>
  </si>
  <si>
    <t>2002 Combined Operations (Actual as Adjusted)</t>
  </si>
  <si>
    <t>2003 Combined Operations (Actual as Adjusted)</t>
  </si>
  <si>
    <t>HDD</t>
  </si>
  <si>
    <t>Normal</t>
  </si>
  <si>
    <t>Actual</t>
  </si>
  <si>
    <t>Diff</t>
  </si>
  <si>
    <t>%</t>
  </si>
  <si>
    <t>Colder</t>
  </si>
  <si>
    <t>Warmer</t>
  </si>
  <si>
    <t>ROE [(NI - I)/Common E]</t>
  </si>
  <si>
    <t>Total</t>
  </si>
  <si>
    <t>Electric</t>
  </si>
  <si>
    <t>Gas</t>
  </si>
  <si>
    <t>Net Operating Income</t>
  </si>
  <si>
    <t>Rate</t>
  </si>
  <si>
    <t>Per DR 275 &amp; 303:</t>
  </si>
  <si>
    <t>"Actual"</t>
  </si>
  <si>
    <t>"Restated"</t>
  </si>
  <si>
    <t>Combined</t>
  </si>
  <si>
    <t>|----------- ROE ----------|</t>
  </si>
  <si>
    <t>|------------------- ROE -----------------|</t>
  </si>
  <si>
    <t>EOP Deferred Taxes</t>
  </si>
  <si>
    <t>2002 Utility Operations:</t>
  </si>
  <si>
    <t>PSE "Utility" Capital Structure</t>
  </si>
  <si>
    <t>2003 Utility Operations:</t>
  </si>
  <si>
    <t xml:space="preserve">  Total</t>
  </si>
  <si>
    <t>Overall Rate of Return</t>
  </si>
  <si>
    <t>AMA Amount</t>
  </si>
  <si>
    <t>Implied Utility Operations ROE</t>
  </si>
  <si>
    <t>Short Term Debt</t>
  </si>
  <si>
    <t>Long Term Debt</t>
  </si>
  <si>
    <t>Trust Preferred</t>
  </si>
  <si>
    <t>2004 Electric Operations</t>
  </si>
  <si>
    <t>2004 Electric Operations (Actual )</t>
  </si>
  <si>
    <t>2003 Electric Operations (Actual as Adjusted for ADFIT)</t>
  </si>
  <si>
    <t>2002 Electric Operations (Actual as Adjusted for ADFIT)</t>
  </si>
  <si>
    <t>2005 Electric Operations (Actual as Adjusted for ADFIT)</t>
  </si>
  <si>
    <t>2005 Electric Operations</t>
  </si>
  <si>
    <t>&lt;-- Adjusted "Actual" earned in 2003</t>
  </si>
  <si>
    <t>&lt;-- Adjusted "Actual" earned in 2005</t>
  </si>
  <si>
    <t>Rate Base (05 Comm.Basis Report Adjusted)</t>
  </si>
  <si>
    <t>Rate Base (04 Comm. Basis Report)</t>
  </si>
  <si>
    <t>&lt;--  "Actual" earned in 2004</t>
  </si>
  <si>
    <t>Per DR 275 &amp; 303(UE040640/410:</t>
  </si>
  <si>
    <t>2004 Gas Operations</t>
  </si>
  <si>
    <t>2005 Gas Operations</t>
  </si>
  <si>
    <t>Average Earned on Equity 02-05</t>
  </si>
  <si>
    <t>2004 Gas Operations (Actual )</t>
  </si>
  <si>
    <t>2005 Gas Operations (Actual as Adjusted)</t>
  </si>
  <si>
    <t>Rate Base (per Comm. Basis Report)</t>
  </si>
  <si>
    <t>Rate Base (per Comm. Basis Repor)</t>
  </si>
  <si>
    <t>Docket Numbers UE-060266 &amp; UG060267</t>
  </si>
  <si>
    <t>2004 Utility Operations:</t>
  </si>
  <si>
    <t>(Per Comm. Basis Report)</t>
  </si>
  <si>
    <t>2005 Utility Operations:</t>
  </si>
  <si>
    <t>2005 Combined Operations (Actual as Adjusted)</t>
  </si>
  <si>
    <t>Rate Base (per Comm. Basis Report Adjusted for ADFIT)</t>
  </si>
  <si>
    <t>2004 Combined Operations (Actual )</t>
  </si>
  <si>
    <t>Rate Base (per Comm. Basis Report )</t>
  </si>
  <si>
    <t>Warmer than Normal</t>
  </si>
  <si>
    <t>(5.5% Colder than normal)</t>
  </si>
  <si>
    <t>(3.2% Warmer than normal)</t>
  </si>
  <si>
    <t>(7.8% Warmer than normal)</t>
  </si>
  <si>
    <t>(6.4% Warmer than normal)</t>
  </si>
  <si>
    <t>(Per Exhibit 56, Docket 040640)</t>
  </si>
  <si>
    <t>Actual Results of Operations</t>
  </si>
  <si>
    <t>PSE Electric</t>
  </si>
  <si>
    <t>PSE Gas</t>
  </si>
  <si>
    <t>Page 2</t>
  </si>
  <si>
    <t>PSE Combined G&amp;E</t>
  </si>
  <si>
    <t>Exhibit  __(JMR-5)</t>
  </si>
  <si>
    <t>(Per Exhibit 57, Docket 040640)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</si>
</sst>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0.75"/>
      <name val="Arial"/>
      <family val="2"/>
    </font>
    <font>
      <sz val="11.25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2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0" borderId="3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9" fontId="0" fillId="0" borderId="7" xfId="0" applyNumberFormat="1" applyBorder="1" applyAlignment="1">
      <alignment/>
    </xf>
    <xf numFmtId="0" fontId="0" fillId="0" borderId="6" xfId="0" applyBorder="1" applyAlignment="1">
      <alignment horizontal="center"/>
    </xf>
    <xf numFmtId="1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9" fontId="3" fillId="0" borderId="9" xfId="0" applyNumberFormat="1" applyFont="1" applyBorder="1" applyAlignment="1">
      <alignment horizontal="center"/>
    </xf>
    <xf numFmtId="39" fontId="0" fillId="0" borderId="5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0" fontId="1" fillId="0" borderId="1" xfId="0" applyNumberFormat="1" applyFont="1" applyBorder="1" applyAlignment="1">
      <alignment/>
    </xf>
    <xf numFmtId="10" fontId="0" fillId="0" borderId="9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Actual Returns on Equity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(Commission Basis Reports)</a:t>
            </a:r>
          </a:p>
        </c:rich>
      </c:tx>
      <c:layout>
        <c:manualLayout>
          <c:xMode val="factor"/>
          <c:yMode val="factor"/>
          <c:x val="-0.043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6825"/>
          <c:w val="0.889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'Electric and Gas combined'!$C$95</c:f>
              <c:strCache>
                <c:ptCount val="1"/>
                <c:pt idx="0">
                  <c:v>PSE Electric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'Electric and Gas combined'!$D$94:$G$94</c:f>
              <c:numCache/>
            </c:numRef>
          </c:cat>
          <c:val>
            <c:numRef>
              <c:f>'Electric and Gas combined'!$D$95:$G$95</c:f>
              <c:numCache/>
            </c:numRef>
          </c:val>
          <c:smooth val="0"/>
        </c:ser>
        <c:ser>
          <c:idx val="1"/>
          <c:order val="1"/>
          <c:tx>
            <c:strRef>
              <c:f>'Electric and Gas combined'!$C$96</c:f>
              <c:strCache>
                <c:ptCount val="1"/>
                <c:pt idx="0">
                  <c:v>PSE Gas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'Electric and Gas combined'!$D$94:$G$94</c:f>
              <c:numCache/>
            </c:numRef>
          </c:cat>
          <c:val>
            <c:numRef>
              <c:f>'Electric and Gas combined'!$D$96:$G$96</c:f>
              <c:numCache/>
            </c:numRef>
          </c:val>
          <c:smooth val="0"/>
        </c:ser>
        <c:ser>
          <c:idx val="2"/>
          <c:order val="2"/>
          <c:tx>
            <c:strRef>
              <c:f>'Electric and Gas combined'!$C$97</c:f>
              <c:strCache>
                <c:ptCount val="1"/>
                <c:pt idx="0">
                  <c:v>PSE Combined G&amp;E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'Electric and Gas combined'!$D$94:$G$94</c:f>
              <c:numCache/>
            </c:numRef>
          </c:cat>
          <c:val>
            <c:numRef>
              <c:f>'Electric and Gas combined'!$D$97:$G$97</c:f>
              <c:numCache/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1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38100</xdr:rowOff>
    </xdr:from>
    <xdr:to>
      <xdr:col>5</xdr:col>
      <xdr:colOff>371475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3352800" y="135255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23</xdr:row>
      <xdr:rowOff>38100</xdr:rowOff>
    </xdr:from>
    <xdr:to>
      <xdr:col>5</xdr:col>
      <xdr:colOff>371475</xdr:colOff>
      <xdr:row>26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3352800" y="380047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38</xdr:row>
      <xdr:rowOff>38100</xdr:rowOff>
    </xdr:from>
    <xdr:to>
      <xdr:col>5</xdr:col>
      <xdr:colOff>371475</xdr:colOff>
      <xdr:row>41</xdr:row>
      <xdr:rowOff>142875</xdr:rowOff>
    </xdr:to>
    <xdr:sp>
      <xdr:nvSpPr>
        <xdr:cNvPr id="3" name="Line 4"/>
        <xdr:cNvSpPr>
          <a:spLocks/>
        </xdr:cNvSpPr>
      </xdr:nvSpPr>
      <xdr:spPr>
        <a:xfrm flipH="1" flipV="1">
          <a:off x="3352800" y="624840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53</xdr:row>
      <xdr:rowOff>38100</xdr:rowOff>
    </xdr:from>
    <xdr:to>
      <xdr:col>5</xdr:col>
      <xdr:colOff>371475</xdr:colOff>
      <xdr:row>56</xdr:row>
      <xdr:rowOff>142875</xdr:rowOff>
    </xdr:to>
    <xdr:sp>
      <xdr:nvSpPr>
        <xdr:cNvPr id="4" name="Line 5"/>
        <xdr:cNvSpPr>
          <a:spLocks/>
        </xdr:cNvSpPr>
      </xdr:nvSpPr>
      <xdr:spPr>
        <a:xfrm flipH="1" flipV="1">
          <a:off x="3352800" y="869632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38100</xdr:rowOff>
    </xdr:from>
    <xdr:to>
      <xdr:col>5</xdr:col>
      <xdr:colOff>371475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3352800" y="135255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23</xdr:row>
      <xdr:rowOff>38100</xdr:rowOff>
    </xdr:from>
    <xdr:to>
      <xdr:col>5</xdr:col>
      <xdr:colOff>371475</xdr:colOff>
      <xdr:row>26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3352800" y="380047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38</xdr:row>
      <xdr:rowOff>38100</xdr:rowOff>
    </xdr:from>
    <xdr:to>
      <xdr:col>5</xdr:col>
      <xdr:colOff>371475</xdr:colOff>
      <xdr:row>41</xdr:row>
      <xdr:rowOff>142875</xdr:rowOff>
    </xdr:to>
    <xdr:sp>
      <xdr:nvSpPr>
        <xdr:cNvPr id="3" name="Line 4"/>
        <xdr:cNvSpPr>
          <a:spLocks/>
        </xdr:cNvSpPr>
      </xdr:nvSpPr>
      <xdr:spPr>
        <a:xfrm flipH="1" flipV="1">
          <a:off x="3352800" y="624840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53</xdr:row>
      <xdr:rowOff>38100</xdr:rowOff>
    </xdr:from>
    <xdr:to>
      <xdr:col>5</xdr:col>
      <xdr:colOff>371475</xdr:colOff>
      <xdr:row>56</xdr:row>
      <xdr:rowOff>142875</xdr:rowOff>
    </xdr:to>
    <xdr:sp>
      <xdr:nvSpPr>
        <xdr:cNvPr id="4" name="Line 5"/>
        <xdr:cNvSpPr>
          <a:spLocks/>
        </xdr:cNvSpPr>
      </xdr:nvSpPr>
      <xdr:spPr>
        <a:xfrm flipH="1" flipV="1">
          <a:off x="3352800" y="869632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0.03325</cdr:y>
    </cdr:from>
    <cdr:to>
      <cdr:x>0.96625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95250"/>
          <a:ext cx="1790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Docket No. UE-060266 &amp; UG-060267
Exhibit ___(JMR-5)
Page 1</a:t>
          </a:r>
          <a:r>
            <a:rPr lang="en-US" cap="none" sz="6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0.6405</cdr:x>
      <cdr:y>0.25175</cdr:y>
    </cdr:from>
    <cdr:to>
      <cdr:x>0.76575</cdr:x>
      <cdr:y>0.3485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752475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Electric</a:t>
          </a:r>
        </a:p>
      </cdr:txBody>
    </cdr:sp>
  </cdr:relSizeAnchor>
  <cdr:relSizeAnchor xmlns:cdr="http://schemas.openxmlformats.org/drawingml/2006/chartDrawing">
    <cdr:from>
      <cdr:x>0.6515</cdr:x>
      <cdr:y>0.598</cdr:y>
    </cdr:from>
    <cdr:to>
      <cdr:x>0.734</cdr:x>
      <cdr:y>0.676</cdr:y>
    </cdr:to>
    <cdr:sp>
      <cdr:nvSpPr>
        <cdr:cNvPr id="3" name="TextBox 3"/>
        <cdr:cNvSpPr txBox="1">
          <a:spLocks noChangeArrowheads="1"/>
        </cdr:cNvSpPr>
      </cdr:nvSpPr>
      <cdr:spPr>
        <a:xfrm>
          <a:off x="3581400" y="1790700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  <cdr:relSizeAnchor xmlns:cdr="http://schemas.openxmlformats.org/drawingml/2006/chartDrawing">
    <cdr:from>
      <cdr:x>0.6515</cdr:x>
      <cdr:y>0.44125</cdr:y>
    </cdr:from>
    <cdr:to>
      <cdr:x>0.825</cdr:x>
      <cdr:y>0.5385</cdr:y>
    </cdr:to>
    <cdr:sp>
      <cdr:nvSpPr>
        <cdr:cNvPr id="4" name="TextBox 4"/>
        <cdr:cNvSpPr txBox="1">
          <a:spLocks noChangeArrowheads="1"/>
        </cdr:cNvSpPr>
      </cdr:nvSpPr>
      <cdr:spPr>
        <a:xfrm>
          <a:off x="3581400" y="1314450"/>
          <a:ext cx="952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Combined G&amp;E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101</xdr:row>
      <xdr:rowOff>47625</xdr:rowOff>
    </xdr:from>
    <xdr:to>
      <xdr:col>6</xdr:col>
      <xdr:colOff>876300</xdr:colOff>
      <xdr:row>119</xdr:row>
      <xdr:rowOff>133350</xdr:rowOff>
    </xdr:to>
    <xdr:graphicFrame>
      <xdr:nvGraphicFramePr>
        <xdr:cNvPr id="1" name="Chart 7"/>
        <xdr:cNvGraphicFramePr/>
      </xdr:nvGraphicFramePr>
      <xdr:xfrm>
        <a:off x="76200" y="16144875"/>
        <a:ext cx="55054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108</xdr:row>
      <xdr:rowOff>28575</xdr:rowOff>
    </xdr:from>
    <xdr:to>
      <xdr:col>5</xdr:col>
      <xdr:colOff>180975</xdr:colOff>
      <xdr:row>109</xdr:row>
      <xdr:rowOff>28575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3495675" y="17259300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CASE\PSE%20GRC%20040640\Staff%20Workpapers\Jim\02-03%20Restated%20Return%20on%20Equ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>
        <row r="8">
          <cell r="F8">
            <v>0.0796278934266713</v>
          </cell>
        </row>
        <row r="23">
          <cell r="F23">
            <v>0.12422347493620699</v>
          </cell>
        </row>
      </sheetData>
      <sheetData sheetId="1">
        <row r="8">
          <cell r="F8">
            <v>0.032968449710702626</v>
          </cell>
        </row>
        <row r="23">
          <cell r="F23">
            <v>0.04906624880079952</v>
          </cell>
        </row>
      </sheetData>
      <sheetData sheetId="2">
        <row r="8">
          <cell r="F8">
            <v>0.06599227432636025</v>
          </cell>
        </row>
        <row r="33">
          <cell r="F33">
            <v>0.10209039737010389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workbookViewId="0" topLeftCell="A1">
      <selection activeCell="D49" sqref="D49"/>
    </sheetView>
  </sheetViews>
  <sheetFormatPr defaultColWidth="9.140625" defaultRowHeight="12.75"/>
  <cols>
    <col min="1" max="1" width="3.57421875" style="0" customWidth="1"/>
    <col min="4" max="4" width="13.7109375" style="0" customWidth="1"/>
    <col min="5" max="5" width="9.28125" style="0" customWidth="1"/>
    <col min="12" max="12" width="24.8515625" style="0" customWidth="1"/>
    <col min="13" max="13" width="12.57421875" style="0" customWidth="1"/>
    <col min="19" max="19" width="22.28125" style="0" customWidth="1"/>
    <col min="20" max="20" width="12.7109375" style="0" customWidth="1"/>
  </cols>
  <sheetData>
    <row r="2" spans="2:19" ht="12.75">
      <c r="B2" s="7" t="s">
        <v>11</v>
      </c>
      <c r="E2" s="3" t="s">
        <v>5</v>
      </c>
      <c r="F2" s="3" t="s">
        <v>7</v>
      </c>
      <c r="G2" s="3" t="s">
        <v>8</v>
      </c>
      <c r="H2" s="3"/>
      <c r="L2" s="7" t="s">
        <v>61</v>
      </c>
      <c r="S2" s="7"/>
    </row>
    <row r="3" spans="4:12" ht="12.75">
      <c r="D3" s="14" t="s">
        <v>25</v>
      </c>
      <c r="E3" s="3" t="s">
        <v>6</v>
      </c>
      <c r="F3" s="3"/>
      <c r="G3" s="3" t="s">
        <v>7</v>
      </c>
      <c r="H3" s="3"/>
      <c r="I3" s="24">
        <v>2002</v>
      </c>
      <c r="J3" s="25" t="s">
        <v>28</v>
      </c>
      <c r="L3" t="s">
        <v>16</v>
      </c>
    </row>
    <row r="4" spans="2:20" ht="12.75">
      <c r="B4" t="s">
        <v>0</v>
      </c>
      <c r="D4" s="1">
        <v>131839500</v>
      </c>
      <c r="E4" s="4">
        <f>D4/$D$9</f>
        <v>0.03250228166562122</v>
      </c>
      <c r="F4" s="4">
        <v>0.0277</v>
      </c>
      <c r="G4" s="4">
        <f>E4*F4</f>
        <v>0.0009003132021377077</v>
      </c>
      <c r="I4" s="26" t="s">
        <v>29</v>
      </c>
      <c r="J4" s="27">
        <v>4797</v>
      </c>
      <c r="L4" t="s">
        <v>13</v>
      </c>
      <c r="M4" s="1">
        <v>212276159</v>
      </c>
      <c r="T4" s="1"/>
    </row>
    <row r="5" spans="2:20" ht="12.75">
      <c r="B5" t="s">
        <v>1</v>
      </c>
      <c r="D5" s="1">
        <v>2180798445</v>
      </c>
      <c r="E5" s="4">
        <f>D5/$D$9</f>
        <v>0.5376304166455331</v>
      </c>
      <c r="F5" s="4">
        <v>0.0742</v>
      </c>
      <c r="G5" s="4">
        <f>E5*F5</f>
        <v>0.03989217691509856</v>
      </c>
      <c r="I5" s="26" t="s">
        <v>30</v>
      </c>
      <c r="J5" s="27">
        <v>5063</v>
      </c>
      <c r="M5" s="1"/>
      <c r="T5" s="1"/>
    </row>
    <row r="6" spans="2:20" ht="12.75">
      <c r="B6" t="s">
        <v>2</v>
      </c>
      <c r="D6" s="1">
        <v>300000000</v>
      </c>
      <c r="E6" s="4">
        <f>D6/$D$9</f>
        <v>0.07395874908268285</v>
      </c>
      <c r="F6" s="4">
        <v>0.0858</v>
      </c>
      <c r="G6" s="4">
        <f>E6*F6</f>
        <v>0.006345660671294189</v>
      </c>
      <c r="I6" s="28" t="s">
        <v>31</v>
      </c>
      <c r="J6" s="27">
        <f>J4-J5</f>
        <v>-266</v>
      </c>
      <c r="L6" t="s">
        <v>20</v>
      </c>
      <c r="M6" s="1">
        <v>2588830450</v>
      </c>
      <c r="T6" s="1"/>
    </row>
    <row r="7" spans="2:20" ht="13.5" thickBot="1">
      <c r="B7" t="s">
        <v>4</v>
      </c>
      <c r="D7" s="1">
        <v>104099400</v>
      </c>
      <c r="E7" s="4">
        <f>D7/$D$9</f>
        <v>0.025663538014192785</v>
      </c>
      <c r="F7" s="4">
        <v>0.0778</v>
      </c>
      <c r="G7" s="4">
        <f>E7*F7</f>
        <v>0.0019966232575041984</v>
      </c>
      <c r="I7" s="28" t="s">
        <v>32</v>
      </c>
      <c r="J7" s="29">
        <f>J6/J4</f>
        <v>-0.05545132374400667</v>
      </c>
      <c r="M7" s="1"/>
      <c r="T7" s="1"/>
    </row>
    <row r="8" spans="2:20" ht="13.5" thickBot="1">
      <c r="B8" t="s">
        <v>3</v>
      </c>
      <c r="D8" s="2">
        <v>1339577881</v>
      </c>
      <c r="E8" s="8">
        <f>D8/$D$9</f>
        <v>0.33024501459197</v>
      </c>
      <c r="F8" s="10">
        <f>M12</f>
        <v>0.09950842038818786</v>
      </c>
      <c r="G8" s="5">
        <f>E8*F8</f>
        <v>0.03286215974312098</v>
      </c>
      <c r="I8" s="30"/>
      <c r="J8" s="31" t="s">
        <v>33</v>
      </c>
      <c r="M8" s="2"/>
      <c r="T8" s="17"/>
    </row>
    <row r="9" spans="4:20" ht="12.75">
      <c r="D9" s="12">
        <f>SUM(D4:D8)</f>
        <v>4056315226</v>
      </c>
      <c r="E9" s="4">
        <f>SUM(E4:E8)</f>
        <v>0.9999999999999999</v>
      </c>
      <c r="F9" s="4"/>
      <c r="G9" s="4">
        <f>SUM(G4:G8)</f>
        <v>0.08199693378915565</v>
      </c>
      <c r="J9" s="23"/>
      <c r="M9" s="1">
        <f>M6+M7</f>
        <v>2588830450</v>
      </c>
      <c r="T9" s="1"/>
    </row>
    <row r="10" spans="4:20" ht="12.75">
      <c r="D10" s="1"/>
      <c r="E10" s="1"/>
      <c r="F10" s="1"/>
      <c r="G10" s="6" t="s">
        <v>9</v>
      </c>
      <c r="J10" s="23"/>
      <c r="L10" t="s">
        <v>15</v>
      </c>
      <c r="M10" s="9">
        <f>M4/M9</f>
        <v>0.08199693378915564</v>
      </c>
      <c r="T10" s="11"/>
    </row>
    <row r="11" spans="2:10" ht="12.75">
      <c r="B11" t="s">
        <v>18</v>
      </c>
      <c r="D11" s="1">
        <f>M9</f>
        <v>2588830450</v>
      </c>
      <c r="G11" s="4">
        <f>M10</f>
        <v>0.08199693378915564</v>
      </c>
      <c r="H11" t="s">
        <v>17</v>
      </c>
      <c r="J11" s="23"/>
    </row>
    <row r="12" spans="2:20" ht="12.75">
      <c r="B12" t="s">
        <v>19</v>
      </c>
      <c r="D12" s="20">
        <f>Gas!M9</f>
        <v>1068854952</v>
      </c>
      <c r="E12" s="13"/>
      <c r="J12" s="23"/>
      <c r="L12" t="s">
        <v>35</v>
      </c>
      <c r="M12" s="4">
        <f>(M4-(M6*(G5+G4+G6+G7)))/(M6*E8)</f>
        <v>0.09950842038818786</v>
      </c>
      <c r="T12" s="4"/>
    </row>
    <row r="13" spans="4:10" ht="12.75">
      <c r="D13" s="12">
        <f>SUM(D11:D12)</f>
        <v>3657685402</v>
      </c>
      <c r="F13" s="7" t="s">
        <v>10</v>
      </c>
      <c r="J13" s="23"/>
    </row>
    <row r="14" spans="10:13" ht="12.75">
      <c r="J14" s="23"/>
      <c r="M14" s="4"/>
    </row>
    <row r="15" ht="12.75">
      <c r="J15" s="23"/>
    </row>
    <row r="16" ht="12.75">
      <c r="J16" s="23"/>
    </row>
    <row r="17" spans="2:19" ht="12.75">
      <c r="B17" s="7" t="s">
        <v>12</v>
      </c>
      <c r="E17" s="3" t="s">
        <v>5</v>
      </c>
      <c r="F17" s="3" t="s">
        <v>7</v>
      </c>
      <c r="G17" s="3" t="s">
        <v>8</v>
      </c>
      <c r="H17" s="3"/>
      <c r="J17" s="23"/>
      <c r="L17" s="7" t="s">
        <v>60</v>
      </c>
      <c r="S17" s="7"/>
    </row>
    <row r="18" spans="4:10" ht="12.75">
      <c r="D18" s="14" t="s">
        <v>25</v>
      </c>
      <c r="E18" s="3" t="s">
        <v>6</v>
      </c>
      <c r="F18" s="3"/>
      <c r="G18" s="3" t="s">
        <v>7</v>
      </c>
      <c r="H18" s="3"/>
      <c r="I18" s="24">
        <v>2003</v>
      </c>
      <c r="J18" s="32" t="s">
        <v>28</v>
      </c>
    </row>
    <row r="19" spans="2:20" ht="12.75">
      <c r="B19" t="s">
        <v>0</v>
      </c>
      <c r="D19" s="1">
        <v>52290500</v>
      </c>
      <c r="E19" s="4">
        <f>D19/$D$24</f>
        <v>0.013087262867947067</v>
      </c>
      <c r="F19" s="22">
        <v>0.088</v>
      </c>
      <c r="G19" s="4">
        <f>E19*F19</f>
        <v>0.001151679132379342</v>
      </c>
      <c r="I19" s="26" t="s">
        <v>29</v>
      </c>
      <c r="J19" s="27">
        <v>4797</v>
      </c>
      <c r="L19" t="s">
        <v>13</v>
      </c>
      <c r="M19" s="1">
        <v>213474475</v>
      </c>
      <c r="T19" s="1"/>
    </row>
    <row r="20" spans="2:20" ht="12.75">
      <c r="B20" t="s">
        <v>1</v>
      </c>
      <c r="D20" s="1">
        <v>2092562193</v>
      </c>
      <c r="E20" s="4">
        <f>D20/$D$24</f>
        <v>0.5237263267193617</v>
      </c>
      <c r="F20" s="4">
        <v>0.0702</v>
      </c>
      <c r="G20" s="4">
        <f>E20*F20</f>
        <v>0.03676558813569919</v>
      </c>
      <c r="I20" s="26" t="s">
        <v>30</v>
      </c>
      <c r="J20" s="27">
        <v>4645</v>
      </c>
      <c r="M20" s="1"/>
      <c r="T20" s="1"/>
    </row>
    <row r="21" spans="2:20" ht="12.75">
      <c r="B21" t="s">
        <v>2</v>
      </c>
      <c r="D21" s="1">
        <v>282718750</v>
      </c>
      <c r="E21" s="4">
        <f>D21/$D$24</f>
        <v>0.07075882997767109</v>
      </c>
      <c r="F21" s="4">
        <v>0.086</v>
      </c>
      <c r="G21" s="4">
        <f>E21*F21</f>
        <v>0.006085259378079713</v>
      </c>
      <c r="I21" s="28" t="s">
        <v>31</v>
      </c>
      <c r="J21" s="27">
        <f>J19-J20</f>
        <v>152</v>
      </c>
      <c r="L21" t="s">
        <v>20</v>
      </c>
      <c r="M21" s="1">
        <v>2492964158</v>
      </c>
      <c r="T21" s="1"/>
    </row>
    <row r="22" spans="2:20" ht="13.5" thickBot="1">
      <c r="B22" t="s">
        <v>4</v>
      </c>
      <c r="D22" s="1">
        <v>71427213</v>
      </c>
      <c r="E22" s="4">
        <f>D22/$D$24</f>
        <v>0.017876798126922597</v>
      </c>
      <c r="F22" s="11">
        <v>0.0787</v>
      </c>
      <c r="G22" s="4">
        <f>E22*F22</f>
        <v>0.0014069040125888085</v>
      </c>
      <c r="I22" s="28" t="s">
        <v>32</v>
      </c>
      <c r="J22" s="29">
        <f>J21/J19</f>
        <v>0.031686470710860955</v>
      </c>
      <c r="M22" s="1"/>
      <c r="T22" s="1"/>
    </row>
    <row r="23" spans="2:20" ht="13.5" thickBot="1">
      <c r="B23" t="s">
        <v>3</v>
      </c>
      <c r="D23" s="2">
        <v>1496527416</v>
      </c>
      <c r="E23" s="8">
        <f>D23/$D$24</f>
        <v>0.3745507823080975</v>
      </c>
      <c r="F23" s="10">
        <f>M27</f>
        <v>0.1073855805603827</v>
      </c>
      <c r="G23" s="5">
        <f>E23*F23</f>
        <v>0.040221353207500574</v>
      </c>
      <c r="I23" s="30"/>
      <c r="J23" s="33" t="s">
        <v>34</v>
      </c>
      <c r="M23" s="2"/>
      <c r="T23" s="17"/>
    </row>
    <row r="24" spans="4:20" ht="12.75">
      <c r="D24" s="12">
        <f>SUM(D19:D23)</f>
        <v>3995526072</v>
      </c>
      <c r="E24" s="4">
        <f>SUM(E19:E23)</f>
        <v>1</v>
      </c>
      <c r="F24" s="4"/>
      <c r="G24" s="4">
        <f>SUM(G19:G23)</f>
        <v>0.08563078386624762</v>
      </c>
      <c r="M24" s="1">
        <f>M21+M22</f>
        <v>2492964158</v>
      </c>
      <c r="T24" s="1"/>
    </row>
    <row r="25" spans="4:20" ht="12.75">
      <c r="D25" s="1"/>
      <c r="E25" s="1"/>
      <c r="F25" s="1"/>
      <c r="G25" s="6" t="s">
        <v>9</v>
      </c>
      <c r="L25" t="s">
        <v>15</v>
      </c>
      <c r="M25" s="9">
        <f>M19/M24</f>
        <v>0.08563078386624763</v>
      </c>
      <c r="T25" s="11"/>
    </row>
    <row r="26" spans="2:8" ht="12.75">
      <c r="B26" t="s">
        <v>18</v>
      </c>
      <c r="D26" s="1">
        <f>M24</f>
        <v>2492964158</v>
      </c>
      <c r="G26" s="4">
        <f>M25</f>
        <v>0.08563078386624763</v>
      </c>
      <c r="H26" t="s">
        <v>64</v>
      </c>
    </row>
    <row r="27" spans="2:20" ht="12.75">
      <c r="B27" t="s">
        <v>19</v>
      </c>
      <c r="D27" s="20">
        <f>Gas!M21</f>
        <v>1040474027</v>
      </c>
      <c r="E27" s="21"/>
      <c r="G27" s="4"/>
      <c r="L27" t="s">
        <v>35</v>
      </c>
      <c r="M27" s="4">
        <f>(M19-(M21*(G20+G19+G21+G22)))/(M21*E23)</f>
        <v>0.1073855805603827</v>
      </c>
      <c r="T27" s="4"/>
    </row>
    <row r="28" spans="4:6" ht="12.75">
      <c r="D28" s="12">
        <f>SUM(D26:D27)</f>
        <v>3533438185</v>
      </c>
      <c r="F28" s="7" t="s">
        <v>10</v>
      </c>
    </row>
    <row r="29" ht="12.75">
      <c r="M29" s="4"/>
    </row>
    <row r="32" spans="2:12" ht="12.75">
      <c r="B32" s="7" t="s">
        <v>58</v>
      </c>
      <c r="E32" s="3" t="s">
        <v>5</v>
      </c>
      <c r="F32" s="3" t="s">
        <v>7</v>
      </c>
      <c r="G32" s="3" t="s">
        <v>8</v>
      </c>
      <c r="H32" s="3"/>
      <c r="J32" s="23"/>
      <c r="L32" s="7" t="s">
        <v>59</v>
      </c>
    </row>
    <row r="33" spans="4:10" ht="12.75">
      <c r="D33" s="14" t="s">
        <v>25</v>
      </c>
      <c r="E33" s="3" t="s">
        <v>6</v>
      </c>
      <c r="F33" s="3"/>
      <c r="G33" s="3" t="s">
        <v>7</v>
      </c>
      <c r="H33" s="3"/>
      <c r="I33" s="24">
        <v>2004</v>
      </c>
      <c r="J33" s="32" t="s">
        <v>28</v>
      </c>
    </row>
    <row r="34" spans="2:13" ht="12.75">
      <c r="B34" t="s">
        <v>0</v>
      </c>
      <c r="D34" s="1">
        <v>88715833</v>
      </c>
      <c r="E34" s="4">
        <f>D34/$D$39</f>
        <v>0.021759489516764652</v>
      </c>
      <c r="F34" s="22">
        <v>0.0546</v>
      </c>
      <c r="G34" s="4">
        <f>E34*F34</f>
        <v>0.00118806812761535</v>
      </c>
      <c r="I34" s="26" t="s">
        <v>29</v>
      </c>
      <c r="J34" s="27">
        <v>4797</v>
      </c>
      <c r="L34" t="s">
        <v>13</v>
      </c>
      <c r="M34" s="1">
        <v>211309050</v>
      </c>
    </row>
    <row r="35" spans="2:13" ht="12.75">
      <c r="B35" t="s">
        <v>1</v>
      </c>
      <c r="D35" s="1">
        <v>2083124804</v>
      </c>
      <c r="E35" s="4">
        <f>D35/$D$39</f>
        <v>0.5109317108565099</v>
      </c>
      <c r="F35" s="4">
        <v>0.0681</v>
      </c>
      <c r="G35" s="4">
        <f>E35*F35</f>
        <v>0.03479444950932832</v>
      </c>
      <c r="I35" s="26" t="s">
        <v>30</v>
      </c>
      <c r="J35" s="27">
        <v>4421</v>
      </c>
      <c r="M35" s="1"/>
    </row>
    <row r="36" spans="2:13" ht="12.75">
      <c r="B36" t="s">
        <v>2</v>
      </c>
      <c r="D36" s="1">
        <v>280250000</v>
      </c>
      <c r="E36" s="4">
        <f>D36/$D$39</f>
        <v>0.06873741395262889</v>
      </c>
      <c r="F36" s="4">
        <v>0.086</v>
      </c>
      <c r="G36" s="4">
        <f>E36*F36</f>
        <v>0.005911417599926084</v>
      </c>
      <c r="I36" s="28" t="s">
        <v>31</v>
      </c>
      <c r="J36" s="27">
        <f>J34-J35</f>
        <v>376</v>
      </c>
      <c r="L36" t="s">
        <v>67</v>
      </c>
      <c r="M36" s="1">
        <v>2490635488</v>
      </c>
    </row>
    <row r="37" spans="2:13" ht="13.5" thickBot="1">
      <c r="B37" t="s">
        <v>4</v>
      </c>
      <c r="D37" s="1">
        <v>1889400</v>
      </c>
      <c r="E37" s="4">
        <f>D37/$D$39</f>
        <v>0.00046341648500302236</v>
      </c>
      <c r="F37" s="11">
        <v>0.1189</v>
      </c>
      <c r="G37" s="4">
        <f>E37*F37</f>
        <v>5.510022006685936E-05</v>
      </c>
      <c r="I37" s="28" t="s">
        <v>32</v>
      </c>
      <c r="J37" s="29">
        <f>J36/J34</f>
        <v>0.07838232228476132</v>
      </c>
      <c r="M37" s="1"/>
    </row>
    <row r="38" spans="2:13" ht="13.5" thickBot="1">
      <c r="B38" t="s">
        <v>3</v>
      </c>
      <c r="D38" s="2">
        <v>1623129995</v>
      </c>
      <c r="E38" s="4">
        <f>D38/$D$39</f>
        <v>0.39810796918909347</v>
      </c>
      <c r="F38" s="10">
        <f>M42</f>
        <v>0.10774058109523235</v>
      </c>
      <c r="G38" s="5">
        <f>E38*F38</f>
        <v>0.04289238393907579</v>
      </c>
      <c r="I38" s="30"/>
      <c r="J38" s="33" t="s">
        <v>34</v>
      </c>
      <c r="M38" s="2"/>
    </row>
    <row r="39" spans="4:13" ht="12.75">
      <c r="D39" s="12">
        <f>SUM(D34:D38)</f>
        <v>4077110032</v>
      </c>
      <c r="E39" s="4">
        <f>SUM(E34:E38)</f>
        <v>1</v>
      </c>
      <c r="F39" s="4"/>
      <c r="G39" s="4">
        <f>SUM(G34:G38)</f>
        <v>0.08484141939601239</v>
      </c>
      <c r="M39" s="1">
        <f>M36+M37</f>
        <v>2490635488</v>
      </c>
    </row>
    <row r="40" spans="4:13" ht="12.75">
      <c r="D40" s="1"/>
      <c r="E40" s="1"/>
      <c r="F40" s="1"/>
      <c r="G40" s="6" t="s">
        <v>9</v>
      </c>
      <c r="L40" t="s">
        <v>15</v>
      </c>
      <c r="M40" s="9">
        <f>M34/M39</f>
        <v>0.08484141939601239</v>
      </c>
    </row>
    <row r="41" spans="2:8" ht="12.75">
      <c r="B41" t="s">
        <v>18</v>
      </c>
      <c r="D41" s="1">
        <f>M39</f>
        <v>2490635488</v>
      </c>
      <c r="G41" s="4">
        <f>M40</f>
        <v>0.08484141939601239</v>
      </c>
      <c r="H41" t="s">
        <v>68</v>
      </c>
    </row>
    <row r="42" spans="2:13" ht="12.75">
      <c r="B42" t="s">
        <v>19</v>
      </c>
      <c r="D42" s="20">
        <f>Gas!M36</f>
        <v>1070195360</v>
      </c>
      <c r="E42" s="21"/>
      <c r="G42" s="4"/>
      <c r="L42" t="s">
        <v>35</v>
      </c>
      <c r="M42" s="4">
        <f>(M34-(M36*(G35+G34+G36+G37)))/(M36*E38)</f>
        <v>0.10774058109523235</v>
      </c>
    </row>
    <row r="43" spans="4:6" ht="12.75">
      <c r="D43" s="12">
        <f>SUM(D41:D42)</f>
        <v>3560830848</v>
      </c>
      <c r="F43" s="7" t="s">
        <v>10</v>
      </c>
    </row>
    <row r="44" ht="12.75">
      <c r="M44" s="4"/>
    </row>
    <row r="47" spans="2:19" ht="12.75">
      <c r="B47" s="7" t="s">
        <v>63</v>
      </c>
      <c r="E47" s="3" t="s">
        <v>5</v>
      </c>
      <c r="F47" s="3" t="s">
        <v>7</v>
      </c>
      <c r="G47" s="3" t="s">
        <v>8</v>
      </c>
      <c r="H47" s="3"/>
      <c r="J47" s="23"/>
      <c r="L47" s="7" t="s">
        <v>62</v>
      </c>
      <c r="S47" s="7"/>
    </row>
    <row r="48" spans="4:10" ht="12.75">
      <c r="D48" s="14" t="s">
        <v>25</v>
      </c>
      <c r="E48" s="3" t="s">
        <v>6</v>
      </c>
      <c r="F48" s="3"/>
      <c r="G48" s="3" t="s">
        <v>7</v>
      </c>
      <c r="H48" s="3"/>
      <c r="I48" s="24">
        <v>2005</v>
      </c>
      <c r="J48" s="32" t="s">
        <v>28</v>
      </c>
    </row>
    <row r="49" spans="2:20" ht="12.75">
      <c r="B49" t="s">
        <v>0</v>
      </c>
      <c r="D49" s="1">
        <v>134520584</v>
      </c>
      <c r="E49" s="4">
        <f>D49/$D$54</f>
        <v>0.03171476706923331</v>
      </c>
      <c r="F49" s="22">
        <v>0.0588</v>
      </c>
      <c r="G49" s="4">
        <f>E49*F49</f>
        <v>0.0018648283036709187</v>
      </c>
      <c r="I49" s="26" t="s">
        <v>29</v>
      </c>
      <c r="J49" s="27">
        <v>4797</v>
      </c>
      <c r="L49" t="s">
        <v>13</v>
      </c>
      <c r="M49" s="1">
        <v>221820052</v>
      </c>
      <c r="T49" s="1"/>
    </row>
    <row r="50" spans="2:20" ht="12.75">
      <c r="B50" t="s">
        <v>1</v>
      </c>
      <c r="D50" s="1">
        <v>2148818333</v>
      </c>
      <c r="E50" s="4">
        <f>D50/$D$54</f>
        <v>0.5066085120860999</v>
      </c>
      <c r="F50" s="4">
        <v>0.0686</v>
      </c>
      <c r="G50" s="4">
        <f>E50*F50</f>
        <v>0.03475334392910645</v>
      </c>
      <c r="I50" s="26" t="s">
        <v>30</v>
      </c>
      <c r="J50" s="27">
        <v>4489</v>
      </c>
      <c r="M50" s="1"/>
      <c r="T50" s="1"/>
    </row>
    <row r="51" spans="2:20" ht="12.75">
      <c r="B51" t="s">
        <v>2</v>
      </c>
      <c r="D51" s="1">
        <v>257229167</v>
      </c>
      <c r="E51" s="4">
        <f>D51/$D$54</f>
        <v>0.060644719731650254</v>
      </c>
      <c r="F51" s="4">
        <v>0.0867</v>
      </c>
      <c r="G51" s="4">
        <f>E51*F51</f>
        <v>0.005257897200734077</v>
      </c>
      <c r="I51" s="28" t="s">
        <v>31</v>
      </c>
      <c r="J51" s="27">
        <f>J49-J50</f>
        <v>308</v>
      </c>
      <c r="L51" t="s">
        <v>66</v>
      </c>
      <c r="M51" s="1">
        <f>2530948203-19733242</f>
        <v>2511214961</v>
      </c>
      <c r="T51" s="1"/>
    </row>
    <row r="52" spans="2:20" ht="13.5" thickBot="1">
      <c r="B52" t="s">
        <v>4</v>
      </c>
      <c r="D52" s="1">
        <v>1889400</v>
      </c>
      <c r="E52" s="4">
        <f>D52/$D$54</f>
        <v>0.00044544767141814826</v>
      </c>
      <c r="F52" s="11">
        <v>0.081</v>
      </c>
      <c r="G52" s="4">
        <f>E52*F52</f>
        <v>3.608126138487001E-05</v>
      </c>
      <c r="I52" s="28" t="s">
        <v>32</v>
      </c>
      <c r="J52" s="29">
        <f>J51/J49</f>
        <v>0.06420679591411299</v>
      </c>
      <c r="M52" s="1"/>
      <c r="T52" s="1"/>
    </row>
    <row r="53" spans="2:20" ht="13.5" thickBot="1">
      <c r="B53" t="s">
        <v>3</v>
      </c>
      <c r="D53" s="2">
        <v>1699118174</v>
      </c>
      <c r="E53" s="4">
        <f>D53/$D$54</f>
        <v>0.40058655344159844</v>
      </c>
      <c r="F53" s="10">
        <f>M57</f>
        <v>0.11587911471952557</v>
      </c>
      <c r="G53" s="5">
        <f>E53*F53</f>
        <v>0.04641961518135834</v>
      </c>
      <c r="I53" s="30"/>
      <c r="J53" s="33" t="s">
        <v>34</v>
      </c>
      <c r="M53" s="2"/>
      <c r="T53" s="17"/>
    </row>
    <row r="54" spans="4:20" ht="12.75">
      <c r="D54" s="12">
        <f>SUM(D49:D53)</f>
        <v>4241575658</v>
      </c>
      <c r="E54" s="4">
        <f>SUM(E49:E53)</f>
        <v>1</v>
      </c>
      <c r="F54" s="4"/>
      <c r="G54" s="4">
        <f>SUM(G49:G53)</f>
        <v>0.08833176587625466</v>
      </c>
      <c r="M54" s="1">
        <f>M51+M52</f>
        <v>2511214961</v>
      </c>
      <c r="T54" s="1"/>
    </row>
    <row r="55" spans="4:20" ht="12.75">
      <c r="D55" s="1"/>
      <c r="E55" s="1"/>
      <c r="F55" s="1"/>
      <c r="G55" s="6" t="s">
        <v>9</v>
      </c>
      <c r="L55" t="s">
        <v>15</v>
      </c>
      <c r="M55" s="9">
        <f>M49/M54</f>
        <v>0.08833176587625467</v>
      </c>
      <c r="T55" s="11"/>
    </row>
    <row r="56" spans="2:8" ht="12.75">
      <c r="B56" t="s">
        <v>18</v>
      </c>
      <c r="D56" s="1">
        <f>M54</f>
        <v>2511214961</v>
      </c>
      <c r="G56" s="4">
        <f>M55</f>
        <v>0.08833176587625467</v>
      </c>
      <c r="H56" t="s">
        <v>65</v>
      </c>
    </row>
    <row r="57" spans="2:20" ht="12.75">
      <c r="B57" t="s">
        <v>19</v>
      </c>
      <c r="D57" s="20">
        <f>Gas!M51</f>
        <v>1180728618</v>
      </c>
      <c r="E57" s="21"/>
      <c r="G57" s="4"/>
      <c r="L57" t="s">
        <v>35</v>
      </c>
      <c r="M57" s="4">
        <f>(M49-(M51*(G50+G49+G51+G52)))/(M51*E53)</f>
        <v>0.11587911471952557</v>
      </c>
      <c r="T57" s="4"/>
    </row>
    <row r="58" spans="4:6" ht="12.75">
      <c r="D58" s="12">
        <f>SUM(D56:D57)</f>
        <v>3691943579</v>
      </c>
      <c r="F58" s="7" t="s">
        <v>10</v>
      </c>
    </row>
    <row r="59" ht="12.75">
      <c r="M59" s="4"/>
    </row>
    <row r="64" ht="13.5" thickBot="1"/>
    <row r="65" spans="3:6" ht="13.5" thickBot="1">
      <c r="C65" s="7" t="s">
        <v>72</v>
      </c>
      <c r="F65" s="10">
        <f>(F23+F8+F38+F53)/4</f>
        <v>0.10762842419083211</v>
      </c>
    </row>
    <row r="68" spans="2:6" ht="12.75">
      <c r="B68" s="43"/>
      <c r="C68" s="44"/>
      <c r="D68" s="44"/>
      <c r="E68" s="44" t="s">
        <v>45</v>
      </c>
      <c r="F68" s="45"/>
    </row>
    <row r="69" spans="2:6" ht="12.75">
      <c r="B69" s="46" t="s">
        <v>69</v>
      </c>
      <c r="C69" s="15"/>
      <c r="D69" s="15"/>
      <c r="E69" s="34" t="s">
        <v>42</v>
      </c>
      <c r="F69" s="47" t="s">
        <v>43</v>
      </c>
    </row>
    <row r="70" spans="2:6" ht="12.75">
      <c r="B70" s="26"/>
      <c r="C70" s="15"/>
      <c r="D70" s="15"/>
      <c r="E70" s="15"/>
      <c r="F70" s="48"/>
    </row>
    <row r="71" spans="2:6" ht="12.75">
      <c r="B71" s="26">
        <v>2002</v>
      </c>
      <c r="C71" s="15" t="s">
        <v>37</v>
      </c>
      <c r="D71" s="15"/>
      <c r="E71" s="19">
        <f>Electric!$F$8</f>
        <v>0.09950842038818786</v>
      </c>
      <c r="F71" s="29">
        <f>'[1]Electric'!$F$8</f>
        <v>0.0796278934266713</v>
      </c>
    </row>
    <row r="72" spans="2:6" ht="12.75">
      <c r="B72" s="26"/>
      <c r="C72" s="15" t="s">
        <v>38</v>
      </c>
      <c r="D72" s="15"/>
      <c r="E72" s="19">
        <f>Gas!$F$8</f>
        <v>0.0742021253635701</v>
      </c>
      <c r="F72" s="29">
        <f>'[1]Gas'!$F$8</f>
        <v>0.032968449710702626</v>
      </c>
    </row>
    <row r="73" spans="2:6" ht="12.75">
      <c r="B73" s="26"/>
      <c r="C73" s="15" t="s">
        <v>44</v>
      </c>
      <c r="D73" s="15"/>
      <c r="E73" s="49">
        <f>'Electric and Gas combined'!$F$22</f>
        <v>0.09211337248739093</v>
      </c>
      <c r="F73" s="29">
        <f>'[1]Electric and Gas combined'!$F$8</f>
        <v>0.06599227432636025</v>
      </c>
    </row>
    <row r="74" spans="2:6" ht="12.75">
      <c r="B74" s="26"/>
      <c r="C74" s="15"/>
      <c r="D74" s="15"/>
      <c r="E74" s="15"/>
      <c r="F74" s="29"/>
    </row>
    <row r="75" spans="2:6" ht="12.75">
      <c r="B75" s="26">
        <v>2003</v>
      </c>
      <c r="C75" s="15" t="s">
        <v>37</v>
      </c>
      <c r="D75" s="15"/>
      <c r="E75" s="19">
        <f>Electric!$F$23</f>
        <v>0.1073855805603827</v>
      </c>
      <c r="F75" s="29">
        <f>'[1]Electric'!$F$23</f>
        <v>0.12422347493620699</v>
      </c>
    </row>
    <row r="76" spans="2:6" ht="12.75">
      <c r="B76" s="26"/>
      <c r="C76" s="15" t="s">
        <v>38</v>
      </c>
      <c r="D76" s="15"/>
      <c r="E76" s="19">
        <f>Gas!$F$23</f>
        <v>0.0896500230284384</v>
      </c>
      <c r="F76" s="29">
        <f>'[1]Gas'!$F$23</f>
        <v>0.04906624880079952</v>
      </c>
    </row>
    <row r="77" spans="2:6" ht="12.75">
      <c r="B77" s="30"/>
      <c r="C77" s="50" t="s">
        <v>44</v>
      </c>
      <c r="D77" s="50"/>
      <c r="E77" s="51">
        <f>'Electric and Gas combined'!$F$44</f>
        <v>0.1021630788495307</v>
      </c>
      <c r="F77" s="52">
        <f>'[1]Electric and Gas combined'!$F$33</f>
        <v>0.10209039737010389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5"/>
  <sheetViews>
    <sheetView workbookViewId="0" topLeftCell="E32">
      <selection activeCell="J50" sqref="J50"/>
    </sheetView>
  </sheetViews>
  <sheetFormatPr defaultColWidth="9.140625" defaultRowHeight="12.75"/>
  <cols>
    <col min="1" max="1" width="3.57421875" style="0" customWidth="1"/>
    <col min="4" max="4" width="13.7109375" style="0" customWidth="1"/>
    <col min="5" max="5" width="9.28125" style="0" customWidth="1"/>
    <col min="12" max="12" width="24.8515625" style="0" customWidth="1"/>
    <col min="13" max="13" width="12.57421875" style="0" customWidth="1"/>
    <col min="19" max="19" width="9.7109375" style="0" customWidth="1"/>
    <col min="20" max="20" width="10.7109375" style="0" customWidth="1"/>
  </cols>
  <sheetData>
    <row r="1" spans="18:21" ht="12.75">
      <c r="R1" s="15"/>
      <c r="S1" s="15"/>
      <c r="T1" s="15"/>
      <c r="U1" s="15"/>
    </row>
    <row r="2" spans="2:21" ht="12.75">
      <c r="B2" s="7" t="s">
        <v>23</v>
      </c>
      <c r="E2" s="3" t="s">
        <v>5</v>
      </c>
      <c r="F2" s="3" t="s">
        <v>7</v>
      </c>
      <c r="G2" s="3" t="s">
        <v>8</v>
      </c>
      <c r="H2" s="3"/>
      <c r="L2" s="7" t="s">
        <v>21</v>
      </c>
      <c r="R2" s="15"/>
      <c r="S2" s="16"/>
      <c r="T2" s="15"/>
      <c r="U2" s="15"/>
    </row>
    <row r="3" spans="4:21" ht="12.75">
      <c r="D3" s="14" t="s">
        <v>25</v>
      </c>
      <c r="E3" s="3" t="s">
        <v>6</v>
      </c>
      <c r="F3" s="3"/>
      <c r="G3" s="3" t="s">
        <v>7</v>
      </c>
      <c r="H3" s="3"/>
      <c r="I3" s="24">
        <v>2002</v>
      </c>
      <c r="J3" s="25" t="s">
        <v>28</v>
      </c>
      <c r="L3" t="s">
        <v>16</v>
      </c>
      <c r="R3" s="15"/>
      <c r="S3" s="15"/>
      <c r="T3" s="15"/>
      <c r="U3" s="15"/>
    </row>
    <row r="4" spans="2:21" ht="12.75">
      <c r="B4" t="s">
        <v>0</v>
      </c>
      <c r="D4" s="1">
        <v>131839500</v>
      </c>
      <c r="E4" s="4">
        <f>D4/$D$9</f>
        <v>0.03250228166562122</v>
      </c>
      <c r="F4" s="4">
        <v>0.0277</v>
      </c>
      <c r="G4" s="4">
        <f>E4*F4</f>
        <v>0.0009003132021377077</v>
      </c>
      <c r="I4" s="26" t="s">
        <v>29</v>
      </c>
      <c r="J4" s="27">
        <v>4797</v>
      </c>
      <c r="L4" t="s">
        <v>13</v>
      </c>
      <c r="M4" s="1">
        <v>78710111</v>
      </c>
      <c r="R4" s="15"/>
      <c r="S4" s="15"/>
      <c r="T4" s="17"/>
      <c r="U4" s="15"/>
    </row>
    <row r="5" spans="2:21" ht="12.75">
      <c r="B5" t="s">
        <v>1</v>
      </c>
      <c r="D5" s="1">
        <v>2180798445</v>
      </c>
      <c r="E5" s="4">
        <f>D5/$D$9</f>
        <v>0.5376304166455331</v>
      </c>
      <c r="F5" s="4">
        <v>0.0742</v>
      </c>
      <c r="G5" s="4">
        <f>E5*F5</f>
        <v>0.03989217691509856</v>
      </c>
      <c r="I5" s="26" t="s">
        <v>30</v>
      </c>
      <c r="J5" s="27">
        <v>5063</v>
      </c>
      <c r="M5" s="1"/>
      <c r="R5" s="15"/>
      <c r="S5" s="15"/>
      <c r="T5" s="17"/>
      <c r="U5" s="15"/>
    </row>
    <row r="6" spans="2:21" ht="12.75">
      <c r="B6" t="s">
        <v>2</v>
      </c>
      <c r="D6" s="1">
        <v>300000000</v>
      </c>
      <c r="E6" s="4">
        <f>D6/$D$9</f>
        <v>0.07395874908268285</v>
      </c>
      <c r="F6" s="4">
        <v>0.0858</v>
      </c>
      <c r="G6" s="4">
        <f>E6*F6</f>
        <v>0.006345660671294189</v>
      </c>
      <c r="I6" s="28" t="s">
        <v>31</v>
      </c>
      <c r="J6" s="27">
        <f>J4-J5</f>
        <v>-266</v>
      </c>
      <c r="L6" t="s">
        <v>20</v>
      </c>
      <c r="M6" s="1">
        <v>1068854952</v>
      </c>
      <c r="R6" s="15"/>
      <c r="S6" s="15"/>
      <c r="T6" s="17"/>
      <c r="U6" s="15"/>
    </row>
    <row r="7" spans="2:21" ht="13.5" thickBot="1">
      <c r="B7" t="s">
        <v>4</v>
      </c>
      <c r="D7" s="1">
        <v>104099400</v>
      </c>
      <c r="E7" s="4">
        <f>D7/$D$9</f>
        <v>0.025663538014192785</v>
      </c>
      <c r="F7" s="4">
        <v>0.0778</v>
      </c>
      <c r="G7" s="4">
        <f>E7*F7</f>
        <v>0.0019966232575041984</v>
      </c>
      <c r="I7" s="28" t="s">
        <v>32</v>
      </c>
      <c r="J7" s="29">
        <f>J6/J4</f>
        <v>-0.05545132374400667</v>
      </c>
      <c r="M7" s="1"/>
      <c r="R7" s="15"/>
      <c r="S7" s="15"/>
      <c r="T7" s="17"/>
      <c r="U7" s="15"/>
    </row>
    <row r="8" spans="2:21" ht="13.5" thickBot="1">
      <c r="B8" t="s">
        <v>3</v>
      </c>
      <c r="D8" s="2">
        <v>1339577881</v>
      </c>
      <c r="E8" s="8">
        <f>D8/$D$9</f>
        <v>0.33024501459197</v>
      </c>
      <c r="F8" s="10">
        <f>M12</f>
        <v>0.0742021253635701</v>
      </c>
      <c r="G8" s="5">
        <f>E8*F8</f>
        <v>0.02450488197344739</v>
      </c>
      <c r="I8" s="30"/>
      <c r="J8" s="31" t="s">
        <v>33</v>
      </c>
      <c r="M8" s="2"/>
      <c r="R8" s="15"/>
      <c r="S8" s="15"/>
      <c r="T8" s="17"/>
      <c r="U8" s="15"/>
    </row>
    <row r="9" spans="4:21" ht="12.75">
      <c r="D9" s="12">
        <f>SUM(D4:D8)</f>
        <v>4056315226</v>
      </c>
      <c r="E9" s="4">
        <f>SUM(E4:E8)</f>
        <v>0.9999999999999999</v>
      </c>
      <c r="F9" s="4"/>
      <c r="G9" s="4">
        <f>SUM(G4:G8)</f>
        <v>0.07363965601948205</v>
      </c>
      <c r="J9" s="23"/>
      <c r="M9" s="1">
        <f>M6+M7</f>
        <v>1068854952</v>
      </c>
      <c r="R9" s="15"/>
      <c r="S9" s="15"/>
      <c r="T9" s="17"/>
      <c r="U9" s="15"/>
    </row>
    <row r="10" spans="4:21" ht="12.75">
      <c r="D10" s="1"/>
      <c r="E10" s="1"/>
      <c r="F10" s="1"/>
      <c r="G10" s="6" t="s">
        <v>9</v>
      </c>
      <c r="J10" s="23"/>
      <c r="L10" t="s">
        <v>15</v>
      </c>
      <c r="M10" s="9">
        <f>M4/M9</f>
        <v>0.07363965601948205</v>
      </c>
      <c r="R10" s="15"/>
      <c r="S10" s="15"/>
      <c r="T10" s="18"/>
      <c r="U10" s="15"/>
    </row>
    <row r="11" spans="2:21" ht="12.75">
      <c r="B11" t="s">
        <v>18</v>
      </c>
      <c r="D11" s="1">
        <f>Electric!M9</f>
        <v>2588830450</v>
      </c>
      <c r="G11" s="4">
        <f>M10</f>
        <v>0.07363965601948205</v>
      </c>
      <c r="H11" t="s">
        <v>17</v>
      </c>
      <c r="J11" s="23"/>
      <c r="R11" s="15"/>
      <c r="S11" s="15"/>
      <c r="T11" s="15"/>
      <c r="U11" s="15"/>
    </row>
    <row r="12" spans="2:21" ht="12.75">
      <c r="B12" t="s">
        <v>19</v>
      </c>
      <c r="D12" s="20">
        <f>M9</f>
        <v>1068854952</v>
      </c>
      <c r="E12" s="21"/>
      <c r="J12" s="23"/>
      <c r="L12" t="s">
        <v>35</v>
      </c>
      <c r="M12" s="4">
        <f>(M4-(M6*(G5+G4+G6+G7)))/(M6*E8)</f>
        <v>0.0742021253635701</v>
      </c>
      <c r="R12" s="15"/>
      <c r="S12" s="15"/>
      <c r="T12" s="19"/>
      <c r="U12" s="15"/>
    </row>
    <row r="13" spans="4:21" ht="12.75">
      <c r="D13" s="12">
        <f>SUM(D11:D12)</f>
        <v>3657685402</v>
      </c>
      <c r="F13" s="7" t="s">
        <v>10</v>
      </c>
      <c r="J13" s="23"/>
      <c r="R13" s="15"/>
      <c r="S13" s="15"/>
      <c r="T13" s="15"/>
      <c r="U13" s="15"/>
    </row>
    <row r="14" spans="10:21" ht="12.75">
      <c r="J14" s="23"/>
      <c r="M14" s="4"/>
      <c r="R14" s="15"/>
      <c r="S14" s="15"/>
      <c r="T14" s="15"/>
      <c r="U14" s="15"/>
    </row>
    <row r="15" spans="10:21" ht="12.75">
      <c r="J15" s="23"/>
      <c r="R15" s="15"/>
      <c r="S15" s="15"/>
      <c r="T15" s="15"/>
      <c r="U15" s="15"/>
    </row>
    <row r="16" spans="10:21" ht="12.75">
      <c r="J16" s="23"/>
      <c r="R16" s="15"/>
      <c r="S16" s="15"/>
      <c r="T16" s="15"/>
      <c r="U16" s="15"/>
    </row>
    <row r="17" spans="2:21" ht="12.75">
      <c r="B17" s="7" t="s">
        <v>24</v>
      </c>
      <c r="E17" s="3" t="s">
        <v>5</v>
      </c>
      <c r="F17" s="3" t="s">
        <v>7</v>
      </c>
      <c r="G17" s="3" t="s">
        <v>8</v>
      </c>
      <c r="H17" s="3"/>
      <c r="J17" s="23"/>
      <c r="L17" s="7" t="s">
        <v>22</v>
      </c>
      <c r="R17" s="15"/>
      <c r="S17" s="16"/>
      <c r="T17" s="15"/>
      <c r="U17" s="15"/>
    </row>
    <row r="18" spans="4:21" ht="12.75">
      <c r="D18" s="14" t="s">
        <v>25</v>
      </c>
      <c r="E18" s="3" t="s">
        <v>6</v>
      </c>
      <c r="F18" s="3"/>
      <c r="G18" s="3" t="s">
        <v>7</v>
      </c>
      <c r="H18" s="3"/>
      <c r="I18" s="24">
        <v>2003</v>
      </c>
      <c r="J18" s="32" t="s">
        <v>28</v>
      </c>
      <c r="R18" s="15"/>
      <c r="S18" s="15"/>
      <c r="T18" s="15"/>
      <c r="U18" s="15"/>
    </row>
    <row r="19" spans="2:21" ht="12.75">
      <c r="B19" t="s">
        <v>0</v>
      </c>
      <c r="D19" s="1">
        <v>52290500</v>
      </c>
      <c r="E19" s="4">
        <f>D19/$D$24</f>
        <v>0.013087262867947067</v>
      </c>
      <c r="F19" s="22">
        <v>0.088</v>
      </c>
      <c r="G19" s="4">
        <f>E19*F19</f>
        <v>0.001151679132379342</v>
      </c>
      <c r="I19" s="26" t="s">
        <v>29</v>
      </c>
      <c r="J19" s="27">
        <v>4797</v>
      </c>
      <c r="L19" t="s">
        <v>13</v>
      </c>
      <c r="M19" s="1">
        <v>82184876</v>
      </c>
      <c r="R19" s="15"/>
      <c r="S19" s="15"/>
      <c r="T19" s="17"/>
      <c r="U19" s="15"/>
    </row>
    <row r="20" spans="2:21" ht="12.75">
      <c r="B20" t="s">
        <v>1</v>
      </c>
      <c r="D20" s="1">
        <v>2092562193</v>
      </c>
      <c r="E20" s="4">
        <f>D20/$D$24</f>
        <v>0.5237263267193617</v>
      </c>
      <c r="F20" s="4">
        <v>0.0702</v>
      </c>
      <c r="G20" s="4">
        <f>E20*F20</f>
        <v>0.03676558813569919</v>
      </c>
      <c r="I20" s="26" t="s">
        <v>30</v>
      </c>
      <c r="J20" s="27">
        <v>4645</v>
      </c>
      <c r="M20" s="1"/>
      <c r="R20" s="15"/>
      <c r="S20" s="15"/>
      <c r="T20" s="17"/>
      <c r="U20" s="15"/>
    </row>
    <row r="21" spans="2:21" ht="12.75">
      <c r="B21" t="s">
        <v>2</v>
      </c>
      <c r="D21" s="1">
        <v>282718750</v>
      </c>
      <c r="E21" s="4">
        <f>D21/$D$24</f>
        <v>0.07075882997767109</v>
      </c>
      <c r="F21" s="4">
        <v>0.086</v>
      </c>
      <c r="G21" s="4">
        <f>E21*F21</f>
        <v>0.006085259378079713</v>
      </c>
      <c r="I21" s="28" t="s">
        <v>31</v>
      </c>
      <c r="J21" s="27">
        <f>J19-J20</f>
        <v>152</v>
      </c>
      <c r="L21" t="s">
        <v>20</v>
      </c>
      <c r="M21" s="1">
        <v>1040474027</v>
      </c>
      <c r="R21" s="15"/>
      <c r="S21" s="15"/>
      <c r="T21" s="17"/>
      <c r="U21" s="15"/>
    </row>
    <row r="22" spans="2:21" ht="13.5" thickBot="1">
      <c r="B22" t="s">
        <v>4</v>
      </c>
      <c r="D22" s="1">
        <v>71427213</v>
      </c>
      <c r="E22" s="4">
        <f>D22/$D$24</f>
        <v>0.017876798126922597</v>
      </c>
      <c r="F22" s="11">
        <v>0.0787</v>
      </c>
      <c r="G22" s="4">
        <f>E22*F22</f>
        <v>0.0014069040125888085</v>
      </c>
      <c r="I22" s="28" t="s">
        <v>32</v>
      </c>
      <c r="J22" s="29">
        <f>J21/J19</f>
        <v>0.031686470710860955</v>
      </c>
      <c r="M22" s="1"/>
      <c r="R22" s="15"/>
      <c r="S22" s="15"/>
      <c r="T22" s="17"/>
      <c r="U22" s="15"/>
    </row>
    <row r="23" spans="2:21" ht="13.5" thickBot="1">
      <c r="B23" t="s">
        <v>3</v>
      </c>
      <c r="D23" s="2">
        <v>1496527416</v>
      </c>
      <c r="E23" s="8">
        <f>D23/$D$24</f>
        <v>0.3745507823080975</v>
      </c>
      <c r="F23" s="10">
        <f>M27</f>
        <v>0.0896500230284384</v>
      </c>
      <c r="G23" s="5">
        <f>E23*F23</f>
        <v>0.03357848625924056</v>
      </c>
      <c r="I23" s="30"/>
      <c r="J23" s="33" t="s">
        <v>34</v>
      </c>
      <c r="M23" s="2"/>
      <c r="R23" s="15"/>
      <c r="S23" s="15"/>
      <c r="T23" s="17"/>
      <c r="U23" s="15"/>
    </row>
    <row r="24" spans="4:21" ht="12.75">
      <c r="D24" s="12">
        <f>SUM(D19:D23)</f>
        <v>3995526072</v>
      </c>
      <c r="E24" s="4">
        <f>SUM(E19:E23)</f>
        <v>1</v>
      </c>
      <c r="F24" s="4"/>
      <c r="G24" s="4">
        <f>SUM(G19:G23)</f>
        <v>0.07898791691798761</v>
      </c>
      <c r="M24" s="1">
        <f>M21+M22</f>
        <v>1040474027</v>
      </c>
      <c r="R24" s="15"/>
      <c r="S24" s="15"/>
      <c r="T24" s="17"/>
      <c r="U24" s="15"/>
    </row>
    <row r="25" spans="4:21" ht="12.75">
      <c r="D25" s="1"/>
      <c r="E25" s="1"/>
      <c r="F25" s="1"/>
      <c r="G25" s="6" t="s">
        <v>9</v>
      </c>
      <c r="L25" t="s">
        <v>15</v>
      </c>
      <c r="M25" s="9">
        <f>M19/M24</f>
        <v>0.07898791691798761</v>
      </c>
      <c r="R25" s="15"/>
      <c r="S25" s="15"/>
      <c r="T25" s="18"/>
      <c r="U25" s="15"/>
    </row>
    <row r="26" spans="2:21" ht="12.75">
      <c r="B26" t="s">
        <v>18</v>
      </c>
      <c r="D26" s="1">
        <f>Electric!M24</f>
        <v>2492964158</v>
      </c>
      <c r="G26" s="4">
        <f>M25</f>
        <v>0.07898791691798761</v>
      </c>
      <c r="H26" t="s">
        <v>64</v>
      </c>
      <c r="R26" s="15"/>
      <c r="S26" s="15"/>
      <c r="T26" s="15"/>
      <c r="U26" s="15"/>
    </row>
    <row r="27" spans="2:21" ht="12.75">
      <c r="B27" t="s">
        <v>19</v>
      </c>
      <c r="D27" s="20">
        <f>M24</f>
        <v>1040474027</v>
      </c>
      <c r="E27" s="21"/>
      <c r="G27" s="4"/>
      <c r="L27" t="s">
        <v>35</v>
      </c>
      <c r="M27" s="4">
        <f>(M19-(M21*(G20+G19+G21+G22)))/(M21*E23)</f>
        <v>0.0896500230284384</v>
      </c>
      <c r="R27" s="15"/>
      <c r="S27" s="15"/>
      <c r="T27" s="19"/>
      <c r="U27" s="15"/>
    </row>
    <row r="28" spans="4:21" ht="12.75">
      <c r="D28" s="12">
        <f>SUM(D26:D27)</f>
        <v>3533438185</v>
      </c>
      <c r="F28" s="7" t="s">
        <v>10</v>
      </c>
      <c r="R28" s="15"/>
      <c r="S28" s="15"/>
      <c r="T28" s="15"/>
      <c r="U28" s="15"/>
    </row>
    <row r="29" spans="13:21" ht="12.75">
      <c r="M29" s="4"/>
      <c r="R29" s="15"/>
      <c r="S29" s="15"/>
      <c r="T29" s="15"/>
      <c r="U29" s="15"/>
    </row>
    <row r="30" spans="18:21" ht="12.75">
      <c r="R30" s="15"/>
      <c r="S30" s="15"/>
      <c r="T30" s="15"/>
      <c r="U30" s="15"/>
    </row>
    <row r="31" spans="18:21" ht="12.75">
      <c r="R31" s="15"/>
      <c r="S31" s="15"/>
      <c r="T31" s="15"/>
      <c r="U31" s="15"/>
    </row>
    <row r="32" spans="2:21" ht="12.75">
      <c r="B32" s="7" t="s">
        <v>70</v>
      </c>
      <c r="E32" s="3" t="s">
        <v>5</v>
      </c>
      <c r="F32" s="3" t="s">
        <v>7</v>
      </c>
      <c r="G32" s="3" t="s">
        <v>8</v>
      </c>
      <c r="H32" s="3"/>
      <c r="J32" s="23"/>
      <c r="L32" s="7" t="s">
        <v>73</v>
      </c>
      <c r="R32" s="15"/>
      <c r="S32" s="15"/>
      <c r="T32" s="15"/>
      <c r="U32" s="15"/>
    </row>
    <row r="33" spans="4:21" ht="12.75">
      <c r="D33" s="14" t="s">
        <v>25</v>
      </c>
      <c r="E33" s="3" t="s">
        <v>6</v>
      </c>
      <c r="F33" s="3"/>
      <c r="G33" s="3" t="s">
        <v>7</v>
      </c>
      <c r="H33" s="3"/>
      <c r="I33" s="24">
        <v>2004</v>
      </c>
      <c r="J33" s="32" t="s">
        <v>28</v>
      </c>
      <c r="R33" s="15"/>
      <c r="S33" s="15"/>
      <c r="T33" s="15"/>
      <c r="U33" s="15"/>
    </row>
    <row r="34" spans="2:21" ht="12.75">
      <c r="B34" t="s">
        <v>0</v>
      </c>
      <c r="D34" s="1">
        <v>88715833</v>
      </c>
      <c r="E34" s="4">
        <f>D34/$D$39</f>
        <v>0.021759489516764652</v>
      </c>
      <c r="F34" s="22">
        <v>0.0546</v>
      </c>
      <c r="G34" s="4">
        <f>E34*F34</f>
        <v>0.00118806812761535</v>
      </c>
      <c r="I34" s="26" t="s">
        <v>29</v>
      </c>
      <c r="J34" s="27">
        <v>4797</v>
      </c>
      <c r="L34" t="s">
        <v>13</v>
      </c>
      <c r="M34" s="1">
        <v>73949355</v>
      </c>
      <c r="R34" s="15"/>
      <c r="S34" s="15"/>
      <c r="T34" s="15"/>
      <c r="U34" s="15"/>
    </row>
    <row r="35" spans="2:13" ht="12.75">
      <c r="B35" t="s">
        <v>1</v>
      </c>
      <c r="D35" s="1">
        <v>2083124804</v>
      </c>
      <c r="E35" s="4">
        <f>D35/$D$39</f>
        <v>0.5109317108565099</v>
      </c>
      <c r="F35" s="4">
        <v>0.0681</v>
      </c>
      <c r="G35" s="4">
        <f>E35*F35</f>
        <v>0.03479444950932832</v>
      </c>
      <c r="I35" s="26" t="s">
        <v>30</v>
      </c>
      <c r="J35" s="27">
        <v>4421</v>
      </c>
      <c r="M35" s="1"/>
    </row>
    <row r="36" spans="2:13" ht="12.75">
      <c r="B36" t="s">
        <v>2</v>
      </c>
      <c r="D36" s="1">
        <v>280250000</v>
      </c>
      <c r="E36" s="4">
        <f>D36/$D$39</f>
        <v>0.06873741395262889</v>
      </c>
      <c r="F36" s="4">
        <v>0.086</v>
      </c>
      <c r="G36" s="4">
        <f>E36*F36</f>
        <v>0.005911417599926084</v>
      </c>
      <c r="I36" s="28" t="s">
        <v>31</v>
      </c>
      <c r="J36" s="27">
        <f>J34-J35</f>
        <v>376</v>
      </c>
      <c r="L36" t="s">
        <v>75</v>
      </c>
      <c r="M36" s="1">
        <v>1070195360</v>
      </c>
    </row>
    <row r="37" spans="2:13" ht="13.5" thickBot="1">
      <c r="B37" t="s">
        <v>4</v>
      </c>
      <c r="D37" s="1">
        <v>1889400</v>
      </c>
      <c r="E37" s="4">
        <f>D37/$D$39</f>
        <v>0.00046341648500302236</v>
      </c>
      <c r="F37" s="11">
        <v>0.1189</v>
      </c>
      <c r="G37" s="4">
        <f>E37*F37</f>
        <v>5.510022006685936E-05</v>
      </c>
      <c r="I37" s="28" t="s">
        <v>32</v>
      </c>
      <c r="J37" s="29">
        <f>J36/J34</f>
        <v>0.07838232228476132</v>
      </c>
      <c r="M37" s="1"/>
    </row>
    <row r="38" spans="2:13" ht="13.5" thickBot="1">
      <c r="B38" t="s">
        <v>3</v>
      </c>
      <c r="D38" s="2">
        <v>1623129995</v>
      </c>
      <c r="E38" s="4">
        <f>D38/$D$39</f>
        <v>0.39810796918909347</v>
      </c>
      <c r="F38" s="10">
        <f>M42</f>
        <v>0.06819731663076127</v>
      </c>
      <c r="G38" s="5">
        <f>E38*F38</f>
        <v>0.02714989522801796</v>
      </c>
      <c r="I38" s="30"/>
      <c r="J38" s="33" t="s">
        <v>34</v>
      </c>
      <c r="M38" s="2"/>
    </row>
    <row r="39" spans="4:13" ht="12.75">
      <c r="D39" s="12">
        <f>SUM(D34:D38)</f>
        <v>4077110032</v>
      </c>
      <c r="E39" s="4">
        <f>SUM(E34:E38)</f>
        <v>1</v>
      </c>
      <c r="F39" s="4"/>
      <c r="G39" s="4">
        <f>SUM(G34:G38)</f>
        <v>0.06909893068495457</v>
      </c>
      <c r="M39" s="1">
        <f>M36+M37</f>
        <v>1070195360</v>
      </c>
    </row>
    <row r="40" spans="4:13" ht="12.75">
      <c r="D40" s="1"/>
      <c r="E40" s="1"/>
      <c r="F40" s="1"/>
      <c r="G40" s="6" t="s">
        <v>9</v>
      </c>
      <c r="L40" t="s">
        <v>15</v>
      </c>
      <c r="M40" s="9">
        <f>M34/M39</f>
        <v>0.06909893068495457</v>
      </c>
    </row>
    <row r="41" spans="2:8" ht="12.75">
      <c r="B41" t="s">
        <v>18</v>
      </c>
      <c r="D41" s="1">
        <f>Electric!M39</f>
        <v>2490635488</v>
      </c>
      <c r="G41" s="4">
        <f>M40</f>
        <v>0.06909893068495457</v>
      </c>
      <c r="H41" t="s">
        <v>68</v>
      </c>
    </row>
    <row r="42" spans="2:13" ht="12.75">
      <c r="B42" t="s">
        <v>19</v>
      </c>
      <c r="D42" s="20">
        <f>M39</f>
        <v>1070195360</v>
      </c>
      <c r="E42" s="21"/>
      <c r="G42" s="4"/>
      <c r="L42" t="s">
        <v>35</v>
      </c>
      <c r="M42" s="4">
        <f>(M34-(M36*(G35+G34+G36+G37)))/(M36*E38)</f>
        <v>0.06819731663076127</v>
      </c>
    </row>
    <row r="43" spans="4:6" ht="12.75">
      <c r="D43" s="12">
        <f>SUM(D41:D42)</f>
        <v>3560830848</v>
      </c>
      <c r="F43" s="7" t="s">
        <v>10</v>
      </c>
    </row>
    <row r="47" spans="2:12" ht="12.75">
      <c r="B47" s="7" t="s">
        <v>71</v>
      </c>
      <c r="E47" s="3" t="s">
        <v>5</v>
      </c>
      <c r="F47" s="3" t="s">
        <v>7</v>
      </c>
      <c r="G47" s="3" t="s">
        <v>8</v>
      </c>
      <c r="H47" s="3"/>
      <c r="J47" s="23"/>
      <c r="L47" s="7" t="s">
        <v>74</v>
      </c>
    </row>
    <row r="48" spans="4:10" ht="12.75">
      <c r="D48" s="14" t="s">
        <v>25</v>
      </c>
      <c r="E48" s="3" t="s">
        <v>6</v>
      </c>
      <c r="F48" s="3"/>
      <c r="G48" s="3" t="s">
        <v>7</v>
      </c>
      <c r="H48" s="3"/>
      <c r="I48" s="24">
        <v>2005</v>
      </c>
      <c r="J48" s="32" t="s">
        <v>28</v>
      </c>
    </row>
    <row r="49" spans="2:13" ht="12.75">
      <c r="B49" t="s">
        <v>0</v>
      </c>
      <c r="D49" s="1">
        <v>134520584</v>
      </c>
      <c r="E49" s="4">
        <f>D49/$D$54</f>
        <v>0.03171476706923331</v>
      </c>
      <c r="F49" s="22">
        <v>0.0588</v>
      </c>
      <c r="G49" s="4">
        <f>E49*F49</f>
        <v>0.0018648283036709187</v>
      </c>
      <c r="I49" s="26" t="s">
        <v>29</v>
      </c>
      <c r="J49" s="27">
        <v>4797</v>
      </c>
      <c r="L49" t="s">
        <v>13</v>
      </c>
      <c r="M49" s="1">
        <v>77705190</v>
      </c>
    </row>
    <row r="50" spans="2:13" ht="12.75">
      <c r="B50" t="s">
        <v>1</v>
      </c>
      <c r="D50" s="1">
        <v>2148818333</v>
      </c>
      <c r="E50" s="4">
        <f>D50/$D$54</f>
        <v>0.5066085120860999</v>
      </c>
      <c r="F50" s="4">
        <v>0.0686</v>
      </c>
      <c r="G50" s="4">
        <f>E50*F50</f>
        <v>0.03475334392910645</v>
      </c>
      <c r="I50" s="26" t="s">
        <v>30</v>
      </c>
      <c r="J50" s="27">
        <v>4489</v>
      </c>
      <c r="M50" s="1"/>
    </row>
    <row r="51" spans="2:13" ht="12.75">
      <c r="B51" t="s">
        <v>2</v>
      </c>
      <c r="D51" s="1">
        <v>257229167</v>
      </c>
      <c r="E51" s="4">
        <f>D51/$D$54</f>
        <v>0.060644719731650254</v>
      </c>
      <c r="F51" s="4">
        <v>0.0867</v>
      </c>
      <c r="G51" s="4">
        <f>E51*F51</f>
        <v>0.005257897200734077</v>
      </c>
      <c r="I51" s="28" t="s">
        <v>31</v>
      </c>
      <c r="J51" s="27">
        <f>J49-J50</f>
        <v>308</v>
      </c>
      <c r="L51" t="s">
        <v>76</v>
      </c>
      <c r="M51" s="1">
        <f>1194161192-13432574</f>
        <v>1180728618</v>
      </c>
    </row>
    <row r="52" spans="2:13" ht="13.5" thickBot="1">
      <c r="B52" t="s">
        <v>4</v>
      </c>
      <c r="D52" s="1">
        <v>1889400</v>
      </c>
      <c r="E52" s="4">
        <f>D52/$D$54</f>
        <v>0.00044544767141814826</v>
      </c>
      <c r="F52" s="11">
        <v>0.081</v>
      </c>
      <c r="G52" s="4">
        <f>E52*F52</f>
        <v>3.608126138487001E-05</v>
      </c>
      <c r="I52" s="28" t="s">
        <v>32</v>
      </c>
      <c r="J52" s="29">
        <f>J51/J49</f>
        <v>0.06420679591411299</v>
      </c>
      <c r="M52" s="1"/>
    </row>
    <row r="53" spans="2:13" ht="13.5" thickBot="1">
      <c r="B53" t="s">
        <v>3</v>
      </c>
      <c r="D53" s="2">
        <v>1699118174</v>
      </c>
      <c r="E53" s="4">
        <f>D53/$D$54</f>
        <v>0.40058655344159844</v>
      </c>
      <c r="F53" s="10">
        <f>M57</f>
        <v>0.059660186765583455</v>
      </c>
      <c r="G53" s="5">
        <f>E53*F53</f>
        <v>0.02389906859410714</v>
      </c>
      <c r="I53" s="30"/>
      <c r="J53" s="33" t="s">
        <v>34</v>
      </c>
      <c r="M53" s="2"/>
    </row>
    <row r="54" spans="4:13" ht="12.75">
      <c r="D54" s="12">
        <f>SUM(D49:D53)</f>
        <v>4241575658</v>
      </c>
      <c r="E54" s="4">
        <f>SUM(E49:E53)</f>
        <v>1</v>
      </c>
      <c r="F54" s="4"/>
      <c r="G54" s="4">
        <f>SUM(G49:G53)</f>
        <v>0.06581121928900346</v>
      </c>
      <c r="M54" s="1">
        <f>M51+M52</f>
        <v>1180728618</v>
      </c>
    </row>
    <row r="55" spans="4:13" ht="12.75">
      <c r="D55" s="1"/>
      <c r="E55" s="1"/>
      <c r="F55" s="1"/>
      <c r="G55" s="6" t="s">
        <v>9</v>
      </c>
      <c r="L55" t="s">
        <v>15</v>
      </c>
      <c r="M55" s="9">
        <f>M49/M54</f>
        <v>0.06581121928900346</v>
      </c>
    </row>
    <row r="56" spans="2:8" ht="12.75">
      <c r="B56" t="s">
        <v>18</v>
      </c>
      <c r="D56" s="1">
        <f>Electric!M54</f>
        <v>2511214961</v>
      </c>
      <c r="G56" s="4">
        <f>M55</f>
        <v>0.06581121928900346</v>
      </c>
      <c r="H56" t="s">
        <v>65</v>
      </c>
    </row>
    <row r="57" spans="2:13" ht="12.75">
      <c r="B57" t="s">
        <v>19</v>
      </c>
      <c r="D57" s="20">
        <f>M54</f>
        <v>1180728618</v>
      </c>
      <c r="E57" s="21"/>
      <c r="G57" s="4"/>
      <c r="L57" t="s">
        <v>35</v>
      </c>
      <c r="M57" s="4">
        <f>(M49-(M51*(G50+G49+G51+G52)))/(M51*E53)</f>
        <v>0.059660186765583455</v>
      </c>
    </row>
    <row r="58" spans="4:6" ht="12.75">
      <c r="D58" s="12">
        <f>SUM(D56:D57)</f>
        <v>3691943579</v>
      </c>
      <c r="F58" s="7" t="s">
        <v>10</v>
      </c>
    </row>
    <row r="64" ht="13.5" thickBot="1"/>
    <row r="65" spans="3:6" ht="13.5" thickBot="1">
      <c r="C65" s="7" t="s">
        <v>72</v>
      </c>
      <c r="F65" s="10">
        <f>(F23+F8+F38+F53)/4</f>
        <v>0.07292741294708831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14.7109375" style="0" customWidth="1"/>
    <col min="4" max="4" width="16.00390625" style="0" customWidth="1"/>
    <col min="5" max="8" width="13.57421875" style="0" customWidth="1"/>
    <col min="12" max="12" width="24.8515625" style="0" customWidth="1"/>
    <col min="13" max="13" width="12.57421875" style="0" customWidth="1"/>
    <col min="19" max="19" width="9.7109375" style="0" customWidth="1"/>
    <col min="20" max="20" width="10.7109375" style="0" customWidth="1"/>
  </cols>
  <sheetData>
    <row r="1" ht="12.75">
      <c r="G1" s="55" t="s">
        <v>77</v>
      </c>
    </row>
    <row r="2" ht="12.75">
      <c r="G2" s="55" t="s">
        <v>96</v>
      </c>
    </row>
    <row r="3" ht="12.75">
      <c r="G3" s="56" t="s">
        <v>94</v>
      </c>
    </row>
    <row r="4" spans="1:21" ht="20.25">
      <c r="A4" s="58" t="s">
        <v>48</v>
      </c>
      <c r="C4" s="54"/>
      <c r="D4" s="54"/>
      <c r="E4" s="57" t="s">
        <v>86</v>
      </c>
      <c r="R4" s="15"/>
      <c r="S4" s="15"/>
      <c r="T4" s="15"/>
      <c r="U4" s="15"/>
    </row>
    <row r="5" spans="2:21" ht="12.75">
      <c r="B5" s="7"/>
      <c r="R5" s="15"/>
      <c r="S5" s="15"/>
      <c r="T5" s="15"/>
      <c r="U5" s="15"/>
    </row>
    <row r="6" spans="1:21" ht="12.75">
      <c r="A6" s="7" t="s">
        <v>91</v>
      </c>
      <c r="B6" s="7"/>
      <c r="D6" s="12"/>
      <c r="E6" s="39" t="s">
        <v>37</v>
      </c>
      <c r="F6" s="39" t="s">
        <v>38</v>
      </c>
      <c r="G6" s="39" t="s">
        <v>36</v>
      </c>
      <c r="R6" s="15"/>
      <c r="S6" s="15"/>
      <c r="T6" s="15"/>
      <c r="U6" s="15"/>
    </row>
    <row r="7" spans="1:21" ht="12.75">
      <c r="A7" t="s">
        <v>90</v>
      </c>
      <c r="D7" s="12"/>
      <c r="E7" s="15"/>
      <c r="F7" s="65"/>
      <c r="G7" s="65"/>
      <c r="R7" s="15"/>
      <c r="S7" s="15"/>
      <c r="T7" s="15"/>
      <c r="U7" s="15"/>
    </row>
    <row r="8" spans="1:21" ht="12.75">
      <c r="A8">
        <v>1</v>
      </c>
      <c r="B8" t="s">
        <v>39</v>
      </c>
      <c r="D8" s="12"/>
      <c r="E8" s="59">
        <f>Electric!M4</f>
        <v>212276159</v>
      </c>
      <c r="F8" s="60">
        <f>Gas!M4</f>
        <v>78710111</v>
      </c>
      <c r="G8" s="60">
        <f>F8+E8</f>
        <v>290986270</v>
      </c>
      <c r="R8" s="15"/>
      <c r="S8" s="15"/>
      <c r="T8" s="15"/>
      <c r="U8" s="15"/>
    </row>
    <row r="9" spans="1:21" ht="12.75">
      <c r="A9">
        <v>2</v>
      </c>
      <c r="B9" t="s">
        <v>14</v>
      </c>
      <c r="D9" s="12"/>
      <c r="E9" s="59">
        <f>Electric!M6</f>
        <v>2588830450</v>
      </c>
      <c r="F9" s="60">
        <f>Gas!M6</f>
        <v>1068854952</v>
      </c>
      <c r="G9" s="60">
        <f>F9+E9</f>
        <v>3657685402</v>
      </c>
      <c r="R9" s="15"/>
      <c r="S9" s="15"/>
      <c r="T9" s="15"/>
      <c r="U9" s="15"/>
    </row>
    <row r="10" spans="1:21" ht="12.75">
      <c r="A10">
        <v>3</v>
      </c>
      <c r="B10" t="s">
        <v>52</v>
      </c>
      <c r="D10" s="12"/>
      <c r="E10" s="19">
        <f>E8/E9</f>
        <v>0.08199693378915564</v>
      </c>
      <c r="F10" s="18">
        <f>F8/F9</f>
        <v>0.07363965601948205</v>
      </c>
      <c r="G10" s="18">
        <f>G8/G9</f>
        <v>0.07955475608724864</v>
      </c>
      <c r="R10" s="15"/>
      <c r="S10" s="15"/>
      <c r="T10" s="15"/>
      <c r="U10" s="15"/>
    </row>
    <row r="11" spans="4:21" ht="8.25" customHeight="1">
      <c r="D11" s="12"/>
      <c r="E11" s="19"/>
      <c r="F11" s="18"/>
      <c r="G11" s="18"/>
      <c r="R11" s="15"/>
      <c r="S11" s="15"/>
      <c r="T11" s="15"/>
      <c r="U11" s="15"/>
    </row>
    <row r="12" spans="1:21" ht="12.75">
      <c r="A12">
        <v>4</v>
      </c>
      <c r="B12" s="21" t="s">
        <v>54</v>
      </c>
      <c r="D12" s="12"/>
      <c r="E12" s="19">
        <f>Electric!F8</f>
        <v>0.09950842038818786</v>
      </c>
      <c r="F12" s="18">
        <f>Gas!F8</f>
        <v>0.0742021253635701</v>
      </c>
      <c r="G12" s="18">
        <f>F22</f>
        <v>0.09211337248739093</v>
      </c>
      <c r="R12" s="15"/>
      <c r="S12" s="15"/>
      <c r="T12" s="15"/>
      <c r="U12" s="15"/>
    </row>
    <row r="13" spans="2:21" ht="12.75">
      <c r="B13" s="7"/>
      <c r="D13" s="12"/>
      <c r="E13" s="17"/>
      <c r="F13" s="61"/>
      <c r="G13" s="61"/>
      <c r="R13" s="15"/>
      <c r="S13" s="15"/>
      <c r="T13" s="15"/>
      <c r="U13" s="15"/>
    </row>
    <row r="14" spans="1:21" ht="12.75" hidden="1">
      <c r="A14">
        <v>5</v>
      </c>
      <c r="B14" t="s">
        <v>47</v>
      </c>
      <c r="D14" s="12"/>
      <c r="E14" s="17">
        <v>419269111</v>
      </c>
      <c r="F14" s="61">
        <v>88514757</v>
      </c>
      <c r="G14" s="61">
        <f>E14+F14</f>
        <v>507783868</v>
      </c>
      <c r="R14" s="15"/>
      <c r="S14" s="15"/>
      <c r="T14" s="15"/>
      <c r="U14" s="15"/>
    </row>
    <row r="15" spans="1:21" ht="12.75">
      <c r="A15" s="7" t="s">
        <v>49</v>
      </c>
      <c r="D15" s="39"/>
      <c r="E15" s="34" t="s">
        <v>5</v>
      </c>
      <c r="F15" s="63" t="s">
        <v>40</v>
      </c>
      <c r="G15" s="63" t="s">
        <v>8</v>
      </c>
      <c r="H15" s="3"/>
      <c r="I15" s="15"/>
      <c r="J15" s="15"/>
      <c r="L15" s="7" t="s">
        <v>26</v>
      </c>
      <c r="R15" s="15"/>
      <c r="S15" s="16"/>
      <c r="T15" s="15"/>
      <c r="U15" s="15"/>
    </row>
    <row r="16" spans="1:21" ht="12.75">
      <c r="A16" t="s">
        <v>97</v>
      </c>
      <c r="D16" s="3" t="s">
        <v>53</v>
      </c>
      <c r="E16" s="34" t="s">
        <v>6</v>
      </c>
      <c r="F16" s="63" t="s">
        <v>6</v>
      </c>
      <c r="G16" s="63" t="s">
        <v>7</v>
      </c>
      <c r="H16" s="3"/>
      <c r="I16" s="34"/>
      <c r="J16" s="34"/>
      <c r="L16" t="s">
        <v>16</v>
      </c>
      <c r="R16" s="15"/>
      <c r="S16" s="15"/>
      <c r="T16" s="15"/>
      <c r="U16" s="15"/>
    </row>
    <row r="17" spans="4:21" ht="6" customHeight="1">
      <c r="D17" s="3"/>
      <c r="E17" s="34"/>
      <c r="F17" s="63"/>
      <c r="G17" s="63"/>
      <c r="H17" s="3"/>
      <c r="I17" s="34"/>
      <c r="J17" s="34"/>
      <c r="R17" s="15"/>
      <c r="S17" s="15"/>
      <c r="T17" s="15"/>
      <c r="U17" s="15"/>
    </row>
    <row r="18" spans="1:21" ht="12.75">
      <c r="A18">
        <v>5</v>
      </c>
      <c r="B18" t="s">
        <v>55</v>
      </c>
      <c r="D18" s="1">
        <v>131839500</v>
      </c>
      <c r="E18" s="19">
        <f>D18/$D$23</f>
        <v>0.03250228166562122</v>
      </c>
      <c r="F18" s="18">
        <v>0.0277</v>
      </c>
      <c r="G18" s="18">
        <f>E18*F18</f>
        <v>0.0009003132021377077</v>
      </c>
      <c r="I18" s="15"/>
      <c r="J18" s="36"/>
      <c r="L18" t="s">
        <v>13</v>
      </c>
      <c r="M18" s="1">
        <f>Electric!M4+Gas!M4</f>
        <v>290986270</v>
      </c>
      <c r="R18" s="15"/>
      <c r="S18" s="15"/>
      <c r="T18" s="17"/>
      <c r="U18" s="15"/>
    </row>
    <row r="19" spans="1:21" ht="12.75">
      <c r="A19">
        <v>6</v>
      </c>
      <c r="B19" t="s">
        <v>56</v>
      </c>
      <c r="D19" s="1">
        <v>2180798445</v>
      </c>
      <c r="E19" s="19">
        <f>D19/$D$23</f>
        <v>0.5376304166455331</v>
      </c>
      <c r="F19" s="18">
        <v>0.0742</v>
      </c>
      <c r="G19" s="18">
        <f>E19*F19</f>
        <v>0.03989217691509856</v>
      </c>
      <c r="I19" s="15"/>
      <c r="J19" s="36"/>
      <c r="M19" s="1"/>
      <c r="R19" s="15"/>
      <c r="S19" s="15"/>
      <c r="T19" s="17"/>
      <c r="U19" s="15"/>
    </row>
    <row r="20" spans="1:21" ht="12.75">
      <c r="A20">
        <v>7</v>
      </c>
      <c r="B20" t="s">
        <v>57</v>
      </c>
      <c r="D20" s="1">
        <v>300000000</v>
      </c>
      <c r="E20" s="19">
        <f>D20/$D$23</f>
        <v>0.07395874908268285</v>
      </c>
      <c r="F20" s="18">
        <v>0.0858</v>
      </c>
      <c r="G20" s="18">
        <f>E20*F20</f>
        <v>0.006345660671294189</v>
      </c>
      <c r="I20" s="34"/>
      <c r="J20" s="36"/>
      <c r="L20" t="s">
        <v>20</v>
      </c>
      <c r="M20" s="1">
        <f>Electric!M6+Gas!M6</f>
        <v>3657685402</v>
      </c>
      <c r="R20" s="15"/>
      <c r="S20" s="15"/>
      <c r="T20" s="17"/>
      <c r="U20" s="15"/>
    </row>
    <row r="21" spans="1:21" ht="12.75">
      <c r="A21">
        <v>8</v>
      </c>
      <c r="B21" t="s">
        <v>4</v>
      </c>
      <c r="D21" s="1">
        <v>104099400</v>
      </c>
      <c r="E21" s="19">
        <f>D21/$D$23</f>
        <v>0.025663538014192785</v>
      </c>
      <c r="F21" s="18">
        <v>0.0778</v>
      </c>
      <c r="G21" s="18">
        <f>E21*F21</f>
        <v>0.0019966232575041984</v>
      </c>
      <c r="I21" s="34"/>
      <c r="J21" s="19"/>
      <c r="M21" s="1"/>
      <c r="R21" s="15"/>
      <c r="S21" s="15"/>
      <c r="T21" s="17"/>
      <c r="U21" s="15"/>
    </row>
    <row r="22" spans="1:21" ht="12.75">
      <c r="A22">
        <v>9</v>
      </c>
      <c r="B22" t="s">
        <v>3</v>
      </c>
      <c r="D22" s="2">
        <v>1339577881</v>
      </c>
      <c r="E22" s="68">
        <f>D22/$D$23</f>
        <v>0.33024501459197</v>
      </c>
      <c r="F22" s="18">
        <f>M26</f>
        <v>0.09211337248739093</v>
      </c>
      <c r="G22" s="69">
        <f>E22*F22</f>
        <v>0.030419982041213985</v>
      </c>
      <c r="I22" s="15"/>
      <c r="J22" s="38"/>
      <c r="M22" s="2"/>
      <c r="R22" s="15"/>
      <c r="S22" s="15"/>
      <c r="T22" s="17"/>
      <c r="U22" s="15"/>
    </row>
    <row r="23" spans="1:21" ht="12.75">
      <c r="A23">
        <v>10</v>
      </c>
      <c r="B23" t="s">
        <v>51</v>
      </c>
      <c r="D23" s="12">
        <f>SUM(D18:D22)</f>
        <v>4056315226</v>
      </c>
      <c r="E23" s="19">
        <f>SUM(E18:E22)</f>
        <v>0.9999999999999999</v>
      </c>
      <c r="F23" s="18"/>
      <c r="G23" s="18">
        <f>SUM(G18:G22)</f>
        <v>0.07955475608724864</v>
      </c>
      <c r="I23" s="15"/>
      <c r="J23" s="36"/>
      <c r="M23" s="1">
        <f>M20+M21</f>
        <v>3657685402</v>
      </c>
      <c r="R23" s="15"/>
      <c r="S23" s="15"/>
      <c r="T23" s="17"/>
      <c r="U23" s="15"/>
    </row>
    <row r="24" spans="4:21" ht="12.75">
      <c r="D24" s="1"/>
      <c r="E24" s="17"/>
      <c r="F24" s="61"/>
      <c r="G24" s="66"/>
      <c r="J24" s="23"/>
      <c r="L24" t="s">
        <v>15</v>
      </c>
      <c r="M24" s="9">
        <f>M18/M23</f>
        <v>0.07955475608724864</v>
      </c>
      <c r="R24" s="15"/>
      <c r="S24" s="15"/>
      <c r="T24" s="18"/>
      <c r="U24" s="15"/>
    </row>
    <row r="25" spans="4:21" ht="12.75">
      <c r="D25" s="12"/>
      <c r="E25" s="15"/>
      <c r="F25" s="65"/>
      <c r="G25" s="65"/>
      <c r="J25" s="23"/>
      <c r="R25" s="15"/>
      <c r="S25" s="15"/>
      <c r="T25" s="15"/>
      <c r="U25" s="15"/>
    </row>
    <row r="26" spans="1:21" ht="20.25">
      <c r="A26" s="58" t="s">
        <v>50</v>
      </c>
      <c r="D26" s="12"/>
      <c r="E26" s="62" t="s">
        <v>87</v>
      </c>
      <c r="F26" s="65"/>
      <c r="G26" s="65"/>
      <c r="J26" s="23"/>
      <c r="L26" t="s">
        <v>35</v>
      </c>
      <c r="M26" s="4">
        <f>(M18-(M20*(G19+G18+G20+G21)))/(M20*E22)</f>
        <v>0.09211337248739093</v>
      </c>
      <c r="R26" s="15"/>
      <c r="S26" s="15"/>
      <c r="T26" s="15"/>
      <c r="U26" s="15"/>
    </row>
    <row r="27" spans="4:21" ht="12.75">
      <c r="D27" s="12"/>
      <c r="E27" s="15"/>
      <c r="F27" s="65"/>
      <c r="G27" s="65"/>
      <c r="J27" s="23"/>
      <c r="R27" s="15"/>
      <c r="S27" s="15"/>
      <c r="T27" s="15"/>
      <c r="U27" s="15"/>
    </row>
    <row r="28" spans="1:21" ht="12.75">
      <c r="A28" s="7" t="s">
        <v>91</v>
      </c>
      <c r="D28" s="12"/>
      <c r="E28" s="63" t="s">
        <v>37</v>
      </c>
      <c r="F28" s="63" t="s">
        <v>38</v>
      </c>
      <c r="G28" s="63" t="s">
        <v>36</v>
      </c>
      <c r="J28" s="23"/>
      <c r="R28" s="15"/>
      <c r="S28" s="15"/>
      <c r="T28" s="15"/>
      <c r="U28" s="15"/>
    </row>
    <row r="29" spans="1:21" ht="12.75">
      <c r="A29" t="s">
        <v>90</v>
      </c>
      <c r="D29" s="12"/>
      <c r="E29" s="15"/>
      <c r="F29" s="65"/>
      <c r="G29" s="65"/>
      <c r="J29" s="23"/>
      <c r="R29" s="15"/>
      <c r="S29" s="15"/>
      <c r="T29" s="15"/>
      <c r="U29" s="15"/>
    </row>
    <row r="30" spans="1:21" ht="12.75">
      <c r="A30">
        <v>11</v>
      </c>
      <c r="B30" t="s">
        <v>39</v>
      </c>
      <c r="D30" s="12"/>
      <c r="E30" s="59">
        <f>Electric!M19</f>
        <v>213474475</v>
      </c>
      <c r="F30" s="60">
        <f>Gas!M19</f>
        <v>82184876</v>
      </c>
      <c r="G30" s="60">
        <f>F30+E30</f>
        <v>295659351</v>
      </c>
      <c r="J30" s="23"/>
      <c r="R30" s="15"/>
      <c r="S30" s="15"/>
      <c r="T30" s="15"/>
      <c r="U30" s="15"/>
    </row>
    <row r="31" spans="1:21" ht="12.75">
      <c r="A31">
        <v>12</v>
      </c>
      <c r="B31" t="s">
        <v>14</v>
      </c>
      <c r="D31" s="12"/>
      <c r="E31" s="59">
        <f>Electric!M21</f>
        <v>2492964158</v>
      </c>
      <c r="F31" s="60">
        <f>Gas!M21</f>
        <v>1040474027</v>
      </c>
      <c r="G31" s="60">
        <f>F31+E31</f>
        <v>3533438185</v>
      </c>
      <c r="J31" s="23"/>
      <c r="R31" s="15"/>
      <c r="S31" s="15"/>
      <c r="T31" s="15"/>
      <c r="U31" s="15"/>
    </row>
    <row r="32" spans="1:21" ht="12.75">
      <c r="A32">
        <v>13</v>
      </c>
      <c r="B32" t="s">
        <v>52</v>
      </c>
      <c r="D32" s="12"/>
      <c r="E32" s="19">
        <f>E30/E31</f>
        <v>0.08563078386624763</v>
      </c>
      <c r="F32" s="18">
        <f>F30/F31</f>
        <v>0.07898791691798761</v>
      </c>
      <c r="G32" s="18">
        <f>G30/G31</f>
        <v>0.08367469176484263</v>
      </c>
      <c r="J32" s="23"/>
      <c r="R32" s="15"/>
      <c r="S32" s="15"/>
      <c r="T32" s="15"/>
      <c r="U32" s="15"/>
    </row>
    <row r="33" spans="4:21" ht="8.25" customHeight="1">
      <c r="D33" s="12"/>
      <c r="E33" s="19"/>
      <c r="F33" s="18"/>
      <c r="G33" s="18"/>
      <c r="J33" s="23"/>
      <c r="R33" s="15"/>
      <c r="S33" s="15"/>
      <c r="T33" s="15"/>
      <c r="U33" s="15"/>
    </row>
    <row r="34" spans="1:21" ht="12.75">
      <c r="A34">
        <v>14</v>
      </c>
      <c r="B34" s="21" t="s">
        <v>54</v>
      </c>
      <c r="D34" s="12"/>
      <c r="E34" s="19">
        <f>Electric!F23</f>
        <v>0.1073855805603827</v>
      </c>
      <c r="F34" s="18">
        <f>Gas!F23</f>
        <v>0.0896500230284384</v>
      </c>
      <c r="G34" s="18">
        <f>F44</f>
        <v>0.1021630788495307</v>
      </c>
      <c r="J34" s="23"/>
      <c r="R34" s="15"/>
      <c r="S34" s="15"/>
      <c r="T34" s="15"/>
      <c r="U34" s="15"/>
    </row>
    <row r="35" spans="5:21" ht="12.75">
      <c r="E35" s="15"/>
      <c r="F35" s="65"/>
      <c r="G35" s="65"/>
      <c r="J35" s="23"/>
      <c r="M35" s="4"/>
      <c r="R35" s="15"/>
      <c r="S35" s="15"/>
      <c r="T35" s="15"/>
      <c r="U35" s="15"/>
    </row>
    <row r="36" spans="1:21" ht="12.75" hidden="1">
      <c r="A36">
        <v>5</v>
      </c>
      <c r="B36" t="s">
        <v>47</v>
      </c>
      <c r="E36" s="17">
        <v>436045104</v>
      </c>
      <c r="F36" s="61">
        <v>135497387</v>
      </c>
      <c r="G36" s="61">
        <f>E36+F36</f>
        <v>571542491</v>
      </c>
      <c r="J36" s="23"/>
      <c r="R36" s="15"/>
      <c r="S36" s="15"/>
      <c r="T36" s="15"/>
      <c r="U36" s="15"/>
    </row>
    <row r="37" spans="1:21" ht="12.75">
      <c r="A37" s="7" t="s">
        <v>49</v>
      </c>
      <c r="D37" s="39"/>
      <c r="E37" s="34" t="s">
        <v>5</v>
      </c>
      <c r="F37" s="63" t="s">
        <v>40</v>
      </c>
      <c r="G37" s="63" t="s">
        <v>8</v>
      </c>
      <c r="H37" s="3"/>
      <c r="J37" s="23"/>
      <c r="L37" s="7" t="s">
        <v>27</v>
      </c>
      <c r="R37" s="15"/>
      <c r="S37" s="16"/>
      <c r="T37" s="15"/>
      <c r="U37" s="15"/>
    </row>
    <row r="38" spans="1:21" ht="12.75">
      <c r="A38" t="s">
        <v>97</v>
      </c>
      <c r="D38" s="3" t="s">
        <v>53</v>
      </c>
      <c r="E38" s="34" t="s">
        <v>6</v>
      </c>
      <c r="F38" s="63" t="s">
        <v>6</v>
      </c>
      <c r="G38" s="63" t="s">
        <v>7</v>
      </c>
      <c r="H38" s="3"/>
      <c r="I38" s="34"/>
      <c r="J38" s="35"/>
      <c r="L38" t="s">
        <v>16</v>
      </c>
      <c r="R38" s="15"/>
      <c r="S38" s="15"/>
      <c r="T38" s="15"/>
      <c r="U38" s="15"/>
    </row>
    <row r="39" spans="5:21" ht="6" customHeight="1">
      <c r="E39" s="34"/>
      <c r="F39" s="63"/>
      <c r="G39" s="63"/>
      <c r="H39" s="3"/>
      <c r="I39" s="34"/>
      <c r="J39" s="35"/>
      <c r="R39" s="15"/>
      <c r="S39" s="15"/>
      <c r="T39" s="15"/>
      <c r="U39" s="15"/>
    </row>
    <row r="40" spans="1:21" ht="12.75">
      <c r="A40">
        <v>15</v>
      </c>
      <c r="B40" t="s">
        <v>55</v>
      </c>
      <c r="D40" s="1">
        <v>52290500</v>
      </c>
      <c r="E40" s="19">
        <f>D40/$D$45</f>
        <v>0.013087262867947067</v>
      </c>
      <c r="F40" s="67">
        <v>0.088</v>
      </c>
      <c r="G40" s="18">
        <f>E40*F40</f>
        <v>0.001151679132379342</v>
      </c>
      <c r="I40" s="15"/>
      <c r="J40" s="36"/>
      <c r="L40" t="s">
        <v>13</v>
      </c>
      <c r="M40" s="1">
        <f>Electric!M19+Gas!M19</f>
        <v>295659351</v>
      </c>
      <c r="R40" s="15"/>
      <c r="S40" s="15"/>
      <c r="T40" s="17"/>
      <c r="U40" s="15"/>
    </row>
    <row r="41" spans="1:21" ht="12.75">
      <c r="A41">
        <v>16</v>
      </c>
      <c r="B41" t="s">
        <v>56</v>
      </c>
      <c r="D41" s="1">
        <v>2092562193</v>
      </c>
      <c r="E41" s="19">
        <f>D41/$D$45</f>
        <v>0.5237263267193617</v>
      </c>
      <c r="F41" s="18">
        <v>0.0702</v>
      </c>
      <c r="G41" s="18">
        <f>E41*F41</f>
        <v>0.03676558813569919</v>
      </c>
      <c r="I41" s="15"/>
      <c r="J41" s="36"/>
      <c r="M41" s="1"/>
      <c r="R41" s="15"/>
      <c r="S41" s="15"/>
      <c r="T41" s="17"/>
      <c r="U41" s="15"/>
    </row>
    <row r="42" spans="1:21" ht="12.75">
      <c r="A42">
        <v>17</v>
      </c>
      <c r="B42" t="s">
        <v>57</v>
      </c>
      <c r="D42" s="1">
        <v>282718750</v>
      </c>
      <c r="E42" s="19">
        <f>D42/$D$45</f>
        <v>0.07075882997767109</v>
      </c>
      <c r="F42" s="18">
        <v>0.086</v>
      </c>
      <c r="G42" s="18">
        <f>E42*F42</f>
        <v>0.006085259378079713</v>
      </c>
      <c r="I42" s="34"/>
      <c r="J42" s="36"/>
      <c r="L42" t="s">
        <v>20</v>
      </c>
      <c r="M42" s="1">
        <f>Electric!M21+Gas!M21</f>
        <v>3533438185</v>
      </c>
      <c r="R42" s="15"/>
      <c r="S42" s="15"/>
      <c r="T42" s="17"/>
      <c r="U42" s="15"/>
    </row>
    <row r="43" spans="1:21" ht="12.75">
      <c r="A43">
        <v>18</v>
      </c>
      <c r="B43" t="s">
        <v>4</v>
      </c>
      <c r="D43" s="1">
        <v>71427213</v>
      </c>
      <c r="E43" s="19">
        <f>D43/$D$45</f>
        <v>0.017876798126922597</v>
      </c>
      <c r="F43" s="18">
        <v>0.0787</v>
      </c>
      <c r="G43" s="18">
        <f>E43*F43</f>
        <v>0.0014069040125888085</v>
      </c>
      <c r="I43" s="34"/>
      <c r="J43" s="19"/>
      <c r="M43" s="1"/>
      <c r="R43" s="15"/>
      <c r="S43" s="15"/>
      <c r="T43" s="17"/>
      <c r="U43" s="15"/>
    </row>
    <row r="44" spans="1:21" ht="12.75">
      <c r="A44">
        <v>19</v>
      </c>
      <c r="B44" t="s">
        <v>3</v>
      </c>
      <c r="D44" s="2">
        <v>1496527416</v>
      </c>
      <c r="E44" s="68">
        <f>D44/$D$45</f>
        <v>0.3745507823080975</v>
      </c>
      <c r="F44" s="18">
        <f>M48</f>
        <v>0.1021630788495307</v>
      </c>
      <c r="G44" s="69">
        <f>E44*F44</f>
        <v>0.03826526110609558</v>
      </c>
      <c r="I44" s="15"/>
      <c r="J44" s="37"/>
      <c r="M44" s="2"/>
      <c r="R44" s="15"/>
      <c r="S44" s="15"/>
      <c r="T44" s="17"/>
      <c r="U44" s="15"/>
    </row>
    <row r="45" spans="1:21" ht="12.75">
      <c r="A45">
        <v>20</v>
      </c>
      <c r="B45" t="s">
        <v>51</v>
      </c>
      <c r="D45" s="12">
        <f>SUM(D40:D44)</f>
        <v>3995526072</v>
      </c>
      <c r="E45" s="19">
        <f>SUM(E40:E44)</f>
        <v>1</v>
      </c>
      <c r="F45" s="18"/>
      <c r="G45" s="18">
        <f>SUM(G40:G44)</f>
        <v>0.08367469176484263</v>
      </c>
      <c r="M45" s="1">
        <f>M42+M43</f>
        <v>3533438185</v>
      </c>
      <c r="R45" s="15"/>
      <c r="S45" s="15"/>
      <c r="T45" s="17"/>
      <c r="U45" s="15"/>
    </row>
    <row r="46" spans="1:21" ht="12.75">
      <c r="A46" s="15"/>
      <c r="B46" s="15"/>
      <c r="C46" s="15"/>
      <c r="D46" s="17"/>
      <c r="E46" s="17"/>
      <c r="F46" s="61"/>
      <c r="G46" s="66"/>
      <c r="L46" t="s">
        <v>15</v>
      </c>
      <c r="M46" s="9">
        <f>M40/M45</f>
        <v>0.08367469176484263</v>
      </c>
      <c r="R46" s="15"/>
      <c r="S46" s="15"/>
      <c r="T46" s="18"/>
      <c r="U46" s="15"/>
    </row>
    <row r="47" spans="1:21" ht="12.75">
      <c r="A47" s="15"/>
      <c r="B47" s="15"/>
      <c r="C47" s="15"/>
      <c r="D47" s="17"/>
      <c r="E47" s="15"/>
      <c r="F47" s="65"/>
      <c r="G47" s="18"/>
      <c r="R47" s="15"/>
      <c r="S47" s="15"/>
      <c r="T47" s="15"/>
      <c r="U47" s="15"/>
    </row>
    <row r="48" spans="1:21" ht="20.25">
      <c r="A48" s="58" t="s">
        <v>78</v>
      </c>
      <c r="D48" s="12"/>
      <c r="E48" s="62" t="s">
        <v>88</v>
      </c>
      <c r="F48" s="65"/>
      <c r="G48" s="65"/>
      <c r="L48" t="s">
        <v>35</v>
      </c>
      <c r="M48" s="4">
        <f>(M40-(M42*(G41+G40+G42+G43)))/(M42*E44)</f>
        <v>0.1021630788495307</v>
      </c>
      <c r="R48" s="15"/>
      <c r="S48" s="15"/>
      <c r="T48" s="19"/>
      <c r="U48" s="15"/>
    </row>
    <row r="49" spans="2:21" ht="12.75">
      <c r="B49" s="40"/>
      <c r="D49" s="12"/>
      <c r="E49" s="15"/>
      <c r="F49" s="65"/>
      <c r="G49" s="65"/>
      <c r="R49" s="15"/>
      <c r="S49" s="15"/>
      <c r="T49" s="15"/>
      <c r="U49" s="15"/>
    </row>
    <row r="50" spans="1:21" ht="12.75">
      <c r="A50" s="7" t="s">
        <v>91</v>
      </c>
      <c r="D50" s="12"/>
      <c r="E50" s="63" t="s">
        <v>37</v>
      </c>
      <c r="F50" s="63" t="s">
        <v>38</v>
      </c>
      <c r="G50" s="63" t="s">
        <v>36</v>
      </c>
      <c r="R50" s="15"/>
      <c r="S50" s="15"/>
      <c r="T50" s="15"/>
      <c r="U50" s="15"/>
    </row>
    <row r="51" spans="1:21" ht="12.75">
      <c r="A51" t="s">
        <v>79</v>
      </c>
      <c r="D51" s="12"/>
      <c r="E51" s="15"/>
      <c r="F51" s="65"/>
      <c r="G51" s="65"/>
      <c r="R51" s="15"/>
      <c r="S51" s="15"/>
      <c r="T51" s="15"/>
      <c r="U51" s="15"/>
    </row>
    <row r="52" spans="1:21" ht="12.75">
      <c r="A52">
        <v>11</v>
      </c>
      <c r="B52" t="s">
        <v>39</v>
      </c>
      <c r="D52" s="12"/>
      <c r="E52" s="59">
        <f>Electric!M34</f>
        <v>211309050</v>
      </c>
      <c r="F52" s="60">
        <f>Gas!M34</f>
        <v>73949355</v>
      </c>
      <c r="G52" s="60">
        <f>F52+E52</f>
        <v>285258405</v>
      </c>
      <c r="R52" s="15"/>
      <c r="S52" s="15"/>
      <c r="T52" s="15"/>
      <c r="U52" s="15"/>
    </row>
    <row r="53" spans="1:21" ht="12.75">
      <c r="A53">
        <v>12</v>
      </c>
      <c r="B53" t="s">
        <v>14</v>
      </c>
      <c r="D53" s="12"/>
      <c r="E53" s="59">
        <f>Electric!M36</f>
        <v>2490635488</v>
      </c>
      <c r="F53" s="60">
        <f>Gas!M36</f>
        <v>1070195360</v>
      </c>
      <c r="G53" s="60">
        <f>F53+E53</f>
        <v>3560830848</v>
      </c>
      <c r="R53" s="15"/>
      <c r="S53" s="15"/>
      <c r="T53" s="15"/>
      <c r="U53" s="15"/>
    </row>
    <row r="54" spans="1:21" ht="12.75">
      <c r="A54">
        <v>13</v>
      </c>
      <c r="B54" t="s">
        <v>52</v>
      </c>
      <c r="D54" s="12"/>
      <c r="E54" s="19">
        <f>E52/E53</f>
        <v>0.08484141939601239</v>
      </c>
      <c r="F54" s="18">
        <f>F52/F53</f>
        <v>0.06909893068495457</v>
      </c>
      <c r="G54" s="18">
        <f>G52/G53</f>
        <v>0.08011006901948745</v>
      </c>
      <c r="R54" s="15"/>
      <c r="S54" s="15"/>
      <c r="T54" s="15"/>
      <c r="U54" s="15"/>
    </row>
    <row r="55" spans="4:7" ht="8.25" customHeight="1">
      <c r="D55" s="12"/>
      <c r="E55" s="19"/>
      <c r="F55" s="18"/>
      <c r="G55" s="18"/>
    </row>
    <row r="56" spans="1:7" ht="12.75">
      <c r="A56">
        <v>14</v>
      </c>
      <c r="B56" s="21" t="s">
        <v>54</v>
      </c>
      <c r="D56" s="12"/>
      <c r="E56" s="19">
        <f>Electric!F38</f>
        <v>0.10774058109523235</v>
      </c>
      <c r="F56" s="18">
        <f>Gas!F38</f>
        <v>0.06819731663076127</v>
      </c>
      <c r="G56" s="18">
        <f>F65</f>
        <v>0.09138209274406559</v>
      </c>
    </row>
    <row r="57" spans="5:7" ht="12.75">
      <c r="E57" s="15"/>
      <c r="F57" s="65"/>
      <c r="G57" s="65"/>
    </row>
    <row r="58" spans="1:17" ht="18">
      <c r="A58" s="7" t="s">
        <v>49</v>
      </c>
      <c r="D58" s="39"/>
      <c r="E58" s="34" t="s">
        <v>5</v>
      </c>
      <c r="F58" s="63" t="s">
        <v>40</v>
      </c>
      <c r="G58" s="63" t="s">
        <v>8</v>
      </c>
      <c r="L58" s="7" t="s">
        <v>83</v>
      </c>
      <c r="M58" s="7"/>
      <c r="N58" s="53"/>
      <c r="O58" s="53"/>
      <c r="Q58" s="7"/>
    </row>
    <row r="59" spans="1:17" ht="12.75">
      <c r="A59" t="s">
        <v>79</v>
      </c>
      <c r="D59" s="3" t="s">
        <v>53</v>
      </c>
      <c r="E59" s="34" t="s">
        <v>6</v>
      </c>
      <c r="F59" s="63" t="s">
        <v>6</v>
      </c>
      <c r="G59" s="63" t="s">
        <v>7</v>
      </c>
      <c r="O59" s="12"/>
      <c r="Q59" s="7"/>
    </row>
    <row r="60" spans="5:17" ht="12.75">
      <c r="E60" s="34"/>
      <c r="F60" s="63"/>
      <c r="G60" s="63"/>
      <c r="O60" s="12"/>
      <c r="Q60" s="7"/>
    </row>
    <row r="61" spans="1:18" ht="12.75">
      <c r="A61">
        <v>15</v>
      </c>
      <c r="B61" t="s">
        <v>55</v>
      </c>
      <c r="D61" s="1">
        <v>88715833</v>
      </c>
      <c r="E61" s="19">
        <f>D61/$D$66</f>
        <v>0.021759489516764652</v>
      </c>
      <c r="F61" s="67">
        <v>0.088</v>
      </c>
      <c r="G61" s="18">
        <f>E61*F61</f>
        <v>0.0019148350774752894</v>
      </c>
      <c r="L61" t="s">
        <v>13</v>
      </c>
      <c r="M61" s="1">
        <f>+Gas!M34+Electric!M34</f>
        <v>285258405</v>
      </c>
      <c r="N61" s="7"/>
      <c r="O61" s="7"/>
      <c r="P61" s="39"/>
      <c r="Q61" s="39"/>
      <c r="R61" s="39"/>
    </row>
    <row r="62" spans="1:17" ht="12.75">
      <c r="A62">
        <v>16</v>
      </c>
      <c r="B62" t="s">
        <v>56</v>
      </c>
      <c r="D62" s="1">
        <v>2083124804</v>
      </c>
      <c r="E62" s="19">
        <f>D62/$D$66</f>
        <v>0.5109317108565099</v>
      </c>
      <c r="F62" s="18">
        <v>0.0702</v>
      </c>
      <c r="G62" s="18">
        <f>E62*F62</f>
        <v>0.03586740610212699</v>
      </c>
      <c r="M62" s="1"/>
      <c r="Q62" s="7"/>
    </row>
    <row r="63" spans="1:18" ht="12.75">
      <c r="A63">
        <v>17</v>
      </c>
      <c r="B63" t="s">
        <v>57</v>
      </c>
      <c r="D63" s="1">
        <v>280250000</v>
      </c>
      <c r="E63" s="19">
        <f>D63/$D$66</f>
        <v>0.06873741395262889</v>
      </c>
      <c r="F63" s="18">
        <v>0.086</v>
      </c>
      <c r="G63" s="18">
        <f>E63*F63</f>
        <v>0.005911417599926084</v>
      </c>
      <c r="L63" t="s">
        <v>84</v>
      </c>
      <c r="M63" s="1">
        <f>Electric!M36+Gas!M36</f>
        <v>3560830848</v>
      </c>
      <c r="O63" s="12"/>
      <c r="P63" s="41"/>
      <c r="Q63" s="42"/>
      <c r="R63" s="42"/>
    </row>
    <row r="64" spans="1:18" ht="12.75">
      <c r="A64">
        <v>18</v>
      </c>
      <c r="B64" t="s">
        <v>4</v>
      </c>
      <c r="D64" s="1">
        <v>1889400</v>
      </c>
      <c r="E64" s="19">
        <f>D64/$D$66</f>
        <v>0.00046341648500302236</v>
      </c>
      <c r="F64" s="18">
        <v>0.0787</v>
      </c>
      <c r="G64" s="18">
        <f>E64*F64</f>
        <v>3.6470877369737864E-05</v>
      </c>
      <c r="M64" s="1"/>
      <c r="O64" s="12"/>
      <c r="P64" s="41"/>
      <c r="Q64" s="42"/>
      <c r="R64" s="42"/>
    </row>
    <row r="65" spans="1:18" ht="12.75">
      <c r="A65">
        <v>19</v>
      </c>
      <c r="B65" t="s">
        <v>3</v>
      </c>
      <c r="D65" s="2">
        <v>1623129995</v>
      </c>
      <c r="E65" s="68">
        <f>D65/$D$66</f>
        <v>0.39810796918909347</v>
      </c>
      <c r="F65" s="18">
        <f>M69</f>
        <v>0.09138209274406559</v>
      </c>
      <c r="G65" s="69">
        <f>E65*F65</f>
        <v>0.03637993936258934</v>
      </c>
      <c r="O65" s="12"/>
      <c r="P65" s="4"/>
      <c r="Q65" s="4"/>
      <c r="R65" s="9"/>
    </row>
    <row r="66" spans="1:18" ht="13.5" thickBot="1">
      <c r="A66">
        <v>20</v>
      </c>
      <c r="B66" t="s">
        <v>51</v>
      </c>
      <c r="D66" s="12">
        <f>SUM(D61:D65)</f>
        <v>4077110032</v>
      </c>
      <c r="E66" s="19">
        <f>SUM(E61:E65)</f>
        <v>1</v>
      </c>
      <c r="F66" s="18"/>
      <c r="G66" s="18">
        <f>SUM(G61:G65)</f>
        <v>0.08011006901948745</v>
      </c>
      <c r="M66" s="1">
        <f>M62+M63</f>
        <v>3560830848</v>
      </c>
      <c r="O66" s="12"/>
      <c r="P66" s="4"/>
      <c r="Q66" s="4"/>
      <c r="R66" s="9"/>
    </row>
    <row r="67" spans="5:18" ht="13.5" thickBot="1">
      <c r="E67" s="15"/>
      <c r="F67" s="65"/>
      <c r="G67" s="65"/>
      <c r="L67" t="s">
        <v>15</v>
      </c>
      <c r="M67" s="9">
        <f>M61/M66</f>
        <v>0.08011006901948745</v>
      </c>
      <c r="N67" s="21"/>
      <c r="O67" s="21"/>
      <c r="P67" s="4"/>
      <c r="Q67" s="11"/>
      <c r="R67" s="10"/>
    </row>
    <row r="68" spans="5:18" ht="12.75">
      <c r="E68" s="15"/>
      <c r="F68" s="15"/>
      <c r="G68" s="15"/>
      <c r="O68" s="12"/>
      <c r="P68" s="4"/>
      <c r="Q68" s="11"/>
      <c r="R68" s="9"/>
    </row>
    <row r="69" spans="1:13" ht="20.25">
      <c r="A69" s="58" t="s">
        <v>80</v>
      </c>
      <c r="D69" s="12"/>
      <c r="E69" s="62" t="s">
        <v>89</v>
      </c>
      <c r="F69" s="16"/>
      <c r="G69" s="15"/>
      <c r="L69" t="s">
        <v>35</v>
      </c>
      <c r="M69" s="4">
        <f>(M61-(M63*(G62+G61+G63+G64)))/(M63*E65)</f>
        <v>0.09138209274406559</v>
      </c>
    </row>
    <row r="70" spans="2:18" ht="12.75">
      <c r="B70" s="40"/>
      <c r="D70" s="12"/>
      <c r="E70" s="15"/>
      <c r="F70" s="16"/>
      <c r="G70" s="15"/>
      <c r="M70" s="7"/>
      <c r="P70" s="1"/>
      <c r="Q70" s="1"/>
      <c r="R70" s="1"/>
    </row>
    <row r="71" spans="1:18" ht="12.75">
      <c r="A71" s="7" t="s">
        <v>91</v>
      </c>
      <c r="D71" s="12"/>
      <c r="E71" s="63" t="s">
        <v>37</v>
      </c>
      <c r="F71" s="63" t="s">
        <v>38</v>
      </c>
      <c r="G71" s="63" t="s">
        <v>36</v>
      </c>
      <c r="O71" s="3"/>
      <c r="P71" s="3"/>
      <c r="Q71" s="3"/>
      <c r="R71" s="3"/>
    </row>
    <row r="72" spans="1:18" ht="12.75">
      <c r="A72" t="s">
        <v>79</v>
      </c>
      <c r="D72" s="12"/>
      <c r="E72" s="15"/>
      <c r="F72" s="16"/>
      <c r="G72" s="15"/>
      <c r="P72" s="3"/>
      <c r="Q72" s="3"/>
      <c r="R72" s="3"/>
    </row>
    <row r="73" spans="1:18" ht="12.75">
      <c r="A73">
        <v>21</v>
      </c>
      <c r="B73" t="s">
        <v>39</v>
      </c>
      <c r="D73" s="12"/>
      <c r="E73" s="59">
        <f>Electric!M49</f>
        <v>221820052</v>
      </c>
      <c r="F73" s="60">
        <f>Gas!M49</f>
        <v>77705190</v>
      </c>
      <c r="G73" s="60">
        <f>F73+E73</f>
        <v>299525242</v>
      </c>
      <c r="O73" s="1"/>
      <c r="P73" s="4"/>
      <c r="Q73" s="4"/>
      <c r="R73" s="4"/>
    </row>
    <row r="74" spans="1:18" ht="12.75">
      <c r="A74">
        <v>22</v>
      </c>
      <c r="B74" t="s">
        <v>14</v>
      </c>
      <c r="D74" s="12"/>
      <c r="E74" s="59">
        <f>Electric!M51</f>
        <v>2511214961</v>
      </c>
      <c r="F74" s="60">
        <f>Gas!M51</f>
        <v>1180728618</v>
      </c>
      <c r="G74" s="60">
        <f>F74+E74</f>
        <v>3691943579</v>
      </c>
      <c r="O74" s="1"/>
      <c r="P74" s="4"/>
      <c r="Q74" s="4"/>
      <c r="R74" s="4"/>
    </row>
    <row r="75" spans="1:18" ht="12.75">
      <c r="A75">
        <v>23</v>
      </c>
      <c r="B75" t="s">
        <v>52</v>
      </c>
      <c r="D75" s="12"/>
      <c r="E75" s="19">
        <f>E73/E74</f>
        <v>0.08833176587625467</v>
      </c>
      <c r="F75" s="19">
        <f>F73/F74</f>
        <v>0.06581121928900346</v>
      </c>
      <c r="G75" s="18">
        <f>G73/G74</f>
        <v>0.08112942020666779</v>
      </c>
      <c r="O75" s="1"/>
      <c r="P75" s="4"/>
      <c r="Q75" s="4"/>
      <c r="R75" s="4"/>
    </row>
    <row r="76" spans="4:18" ht="8.25" customHeight="1">
      <c r="D76" s="12"/>
      <c r="E76" s="19"/>
      <c r="F76" s="19"/>
      <c r="G76" s="18"/>
      <c r="O76" s="1"/>
      <c r="P76" s="4"/>
      <c r="Q76" s="11"/>
      <c r="R76" s="4"/>
    </row>
    <row r="77" spans="1:18" ht="12.75">
      <c r="A77">
        <v>24</v>
      </c>
      <c r="B77" s="21" t="s">
        <v>54</v>
      </c>
      <c r="D77" s="12"/>
      <c r="E77" s="19">
        <f>Electric!F53</f>
        <v>0.11587911471952557</v>
      </c>
      <c r="F77" s="18">
        <f>Gas!F53</f>
        <v>0.059660186765583455</v>
      </c>
      <c r="G77" s="18">
        <f>F86</f>
        <v>0.09367289092727661</v>
      </c>
      <c r="O77" s="17"/>
      <c r="P77" s="19"/>
      <c r="Q77" s="49"/>
      <c r="R77" s="19"/>
    </row>
    <row r="78" spans="5:7" ht="12.75">
      <c r="E78" s="15"/>
      <c r="F78" s="15"/>
      <c r="G78" s="15"/>
    </row>
    <row r="79" spans="1:12" ht="12.75">
      <c r="A79" s="7" t="s">
        <v>49</v>
      </c>
      <c r="D79" s="39"/>
      <c r="E79" s="34" t="s">
        <v>5</v>
      </c>
      <c r="F79" s="34" t="s">
        <v>40</v>
      </c>
      <c r="G79" s="34" t="s">
        <v>8</v>
      </c>
      <c r="L79" s="7" t="s">
        <v>81</v>
      </c>
    </row>
    <row r="80" spans="1:7" ht="12.75">
      <c r="A80" t="s">
        <v>79</v>
      </c>
      <c r="D80" s="3" t="s">
        <v>53</v>
      </c>
      <c r="E80" s="34" t="s">
        <v>6</v>
      </c>
      <c r="F80" s="34" t="s">
        <v>6</v>
      </c>
      <c r="G80" s="34" t="s">
        <v>7</v>
      </c>
    </row>
    <row r="81" spans="5:7" ht="12.75">
      <c r="E81" s="34"/>
      <c r="F81" s="34"/>
      <c r="G81" s="34"/>
    </row>
    <row r="82" spans="1:13" ht="12.75">
      <c r="A82">
        <v>15</v>
      </c>
      <c r="B82" t="s">
        <v>55</v>
      </c>
      <c r="D82" s="1">
        <v>134520584</v>
      </c>
      <c r="E82" s="19">
        <f>D82/$D$87</f>
        <v>0.03171476706923331</v>
      </c>
      <c r="F82" s="64">
        <v>0.088</v>
      </c>
      <c r="G82" s="19">
        <f>E82*F82</f>
        <v>0.002790899502092531</v>
      </c>
      <c r="L82" t="s">
        <v>13</v>
      </c>
      <c r="M82" s="1">
        <f>Electric!M49+Gas!M49</f>
        <v>299525242</v>
      </c>
    </row>
    <row r="83" spans="1:13" ht="12.75">
      <c r="A83">
        <v>16</v>
      </c>
      <c r="B83" t="s">
        <v>56</v>
      </c>
      <c r="D83" s="1">
        <v>2148818333</v>
      </c>
      <c r="E83" s="19">
        <f>D83/$D$87</f>
        <v>0.5066085120860999</v>
      </c>
      <c r="F83" s="19">
        <v>0.0702</v>
      </c>
      <c r="G83" s="19">
        <f>E83*F83</f>
        <v>0.035563917548444214</v>
      </c>
      <c r="M83" s="1"/>
    </row>
    <row r="84" spans="1:13" ht="12.75">
      <c r="A84">
        <v>17</v>
      </c>
      <c r="B84" t="s">
        <v>57</v>
      </c>
      <c r="D84" s="1">
        <v>257229167</v>
      </c>
      <c r="E84" s="19">
        <f>D84/$D$87</f>
        <v>0.060644719731650254</v>
      </c>
      <c r="F84" s="19">
        <v>0.086</v>
      </c>
      <c r="G84" s="19">
        <f>E84*F84</f>
        <v>0.005215445896921921</v>
      </c>
      <c r="L84" t="s">
        <v>82</v>
      </c>
      <c r="M84" s="1">
        <f>Electric!M51+Gas!M51</f>
        <v>3691943579</v>
      </c>
    </row>
    <row r="85" spans="1:13" ht="12.75">
      <c r="A85">
        <v>18</v>
      </c>
      <c r="B85" t="s">
        <v>4</v>
      </c>
      <c r="D85" s="1">
        <v>1889400</v>
      </c>
      <c r="E85" s="19">
        <f>D85/$D$87</f>
        <v>0.00044544767141814826</v>
      </c>
      <c r="F85" s="18">
        <v>0.0787</v>
      </c>
      <c r="G85" s="19">
        <f>E85*F85</f>
        <v>3.505673174060827E-05</v>
      </c>
      <c r="M85" s="1"/>
    </row>
    <row r="86" spans="1:13" ht="12.75">
      <c r="A86">
        <v>19</v>
      </c>
      <c r="B86" t="s">
        <v>3</v>
      </c>
      <c r="D86" s="2">
        <v>1699118174</v>
      </c>
      <c r="E86" s="68">
        <f>D86/$D$87</f>
        <v>0.40058655344159844</v>
      </c>
      <c r="F86" s="18">
        <f>M89</f>
        <v>0.09367289092727661</v>
      </c>
      <c r="G86" s="69">
        <f>E86*F86</f>
        <v>0.03752410052746851</v>
      </c>
      <c r="M86" s="2"/>
    </row>
    <row r="87" spans="1:13" ht="12.75">
      <c r="A87">
        <v>20</v>
      </c>
      <c r="B87" t="s">
        <v>51</v>
      </c>
      <c r="D87" s="12">
        <f>SUM(D82:D86)</f>
        <v>4241575658</v>
      </c>
      <c r="E87" s="19">
        <f>SUM(E82:E86)</f>
        <v>1</v>
      </c>
      <c r="F87" s="18"/>
      <c r="G87" s="18">
        <f>SUM(G82:G86)</f>
        <v>0.08112942020666779</v>
      </c>
      <c r="M87" s="1">
        <f>M84+M85</f>
        <v>3691943579</v>
      </c>
    </row>
    <row r="88" spans="5:13" ht="12.75">
      <c r="E88" s="15"/>
      <c r="F88" s="15"/>
      <c r="G88" s="15"/>
      <c r="L88" t="s">
        <v>15</v>
      </c>
      <c r="M88" s="9">
        <f>M82/M87</f>
        <v>0.08112942020666779</v>
      </c>
    </row>
    <row r="89" spans="5:13" ht="12.75">
      <c r="E89" s="15"/>
      <c r="F89" s="15"/>
      <c r="G89" s="15"/>
      <c r="L89" t="s">
        <v>35</v>
      </c>
      <c r="M89" s="4">
        <f>(M82-(M84*(G83+G82+G84+G85)))/(M84*E86)</f>
        <v>0.09367289092727661</v>
      </c>
    </row>
    <row r="90" spans="5:7" ht="12.75">
      <c r="E90" s="63" t="s">
        <v>37</v>
      </c>
      <c r="F90" s="63" t="s">
        <v>38</v>
      </c>
      <c r="G90" s="63" t="s">
        <v>36</v>
      </c>
    </row>
    <row r="91" spans="1:7" ht="12.75">
      <c r="A91" s="7" t="s">
        <v>72</v>
      </c>
      <c r="E91" s="49">
        <f>(E12+E34+E56+E77)/4</f>
        <v>0.10762842419083211</v>
      </c>
      <c r="F91" s="49">
        <f>(F12+F34+F56+F77)/4</f>
        <v>0.07292741294708831</v>
      </c>
      <c r="G91" s="49">
        <f>(G12+G34+G56+G77)/4</f>
        <v>0.09483285875206596</v>
      </c>
    </row>
    <row r="92" spans="5:7" ht="12.75">
      <c r="E92" s="15"/>
      <c r="F92" s="15"/>
      <c r="G92" s="15"/>
    </row>
    <row r="94" spans="4:7" ht="12.75">
      <c r="D94">
        <v>2002</v>
      </c>
      <c r="E94">
        <v>2003</v>
      </c>
      <c r="F94">
        <v>2004</v>
      </c>
      <c r="G94">
        <v>2005</v>
      </c>
    </row>
    <row r="95" spans="3:7" ht="12.75">
      <c r="C95" t="s">
        <v>92</v>
      </c>
      <c r="D95" s="4">
        <f>E12</f>
        <v>0.09950842038818786</v>
      </c>
      <c r="E95" s="4">
        <f>E34</f>
        <v>0.1073855805603827</v>
      </c>
      <c r="F95" s="4">
        <f>E56</f>
        <v>0.10774058109523235</v>
      </c>
      <c r="G95" s="4">
        <f>E77</f>
        <v>0.11587911471952557</v>
      </c>
    </row>
    <row r="96" spans="3:7" ht="12.75">
      <c r="C96" t="s">
        <v>93</v>
      </c>
      <c r="D96" s="4">
        <f>F12</f>
        <v>0.0742021253635701</v>
      </c>
      <c r="E96" s="4">
        <f>F34</f>
        <v>0.0896500230284384</v>
      </c>
      <c r="F96" s="4">
        <f>F56</f>
        <v>0.06819731663076127</v>
      </c>
      <c r="G96" s="4">
        <f>F77</f>
        <v>0.059660186765583455</v>
      </c>
    </row>
    <row r="97" spans="3:7" ht="12.75">
      <c r="C97" t="s">
        <v>95</v>
      </c>
      <c r="D97" s="4">
        <f>G12</f>
        <v>0.09211337248739093</v>
      </c>
      <c r="E97" s="4">
        <f>G34</f>
        <v>0.1021630788495307</v>
      </c>
      <c r="F97" s="4">
        <f>G56</f>
        <v>0.09138209274406559</v>
      </c>
      <c r="G97" s="4">
        <f>G77</f>
        <v>0.09367289092727661</v>
      </c>
    </row>
    <row r="98" spans="2:7" ht="12.75">
      <c r="B98" t="s">
        <v>85</v>
      </c>
      <c r="D98" s="4">
        <f>Electric!J7</f>
        <v>-0.05545132374400667</v>
      </c>
      <c r="E98" s="4">
        <f>Electric!J22</f>
        <v>0.031686470710860955</v>
      </c>
      <c r="F98" s="4">
        <f>Electric!J37</f>
        <v>0.07838232228476132</v>
      </c>
      <c r="G98" s="4">
        <f>Electric!J52</f>
        <v>0.06420679591411299</v>
      </c>
    </row>
    <row r="99" spans="4:7" ht="12.75">
      <c r="D99" s="4"/>
      <c r="E99" s="4"/>
      <c r="F99" s="4"/>
      <c r="G99" s="4"/>
    </row>
    <row r="100" spans="4:7" ht="12.75">
      <c r="D100">
        <f>D94</f>
        <v>2002</v>
      </c>
      <c r="E100">
        <f>E94</f>
        <v>2003</v>
      </c>
      <c r="F100">
        <f>F94</f>
        <v>2004</v>
      </c>
      <c r="G100">
        <f>G94</f>
        <v>2005</v>
      </c>
    </row>
    <row r="121" spans="3:7" ht="12.75">
      <c r="C121" s="43"/>
      <c r="D121" s="44"/>
      <c r="E121" s="44"/>
      <c r="F121" s="44" t="s">
        <v>46</v>
      </c>
      <c r="G121" s="45"/>
    </row>
    <row r="122" spans="3:7" ht="12.75">
      <c r="C122" s="46" t="s">
        <v>41</v>
      </c>
      <c r="D122" s="15"/>
      <c r="E122" s="15"/>
      <c r="F122" s="34" t="s">
        <v>42</v>
      </c>
      <c r="G122" s="47" t="s">
        <v>43</v>
      </c>
    </row>
    <row r="123" spans="3:7" ht="12.75">
      <c r="C123" s="26"/>
      <c r="D123" s="15"/>
      <c r="E123" s="15"/>
      <c r="F123" s="15"/>
      <c r="G123" s="48"/>
    </row>
    <row r="124" spans="3:7" ht="12.75">
      <c r="C124" s="26">
        <v>2002</v>
      </c>
      <c r="D124" s="15" t="s">
        <v>37</v>
      </c>
      <c r="E124" s="15"/>
      <c r="F124" s="19">
        <f>Electric!$F$8</f>
        <v>0.09950842038818786</v>
      </c>
      <c r="G124" s="29">
        <f>'[1]Electric'!$F$8</f>
        <v>0.0796278934266713</v>
      </c>
    </row>
    <row r="125" spans="3:7" ht="12.75">
      <c r="C125" s="26"/>
      <c r="D125" s="15" t="s">
        <v>38</v>
      </c>
      <c r="E125" s="15"/>
      <c r="F125" s="19">
        <f>Gas!$F$8</f>
        <v>0.0742021253635701</v>
      </c>
      <c r="G125" s="29">
        <f>'[1]Gas'!$F$8</f>
        <v>0.032968449710702626</v>
      </c>
    </row>
    <row r="126" spans="3:7" ht="12.75">
      <c r="C126" s="26"/>
      <c r="D126" s="15" t="s">
        <v>44</v>
      </c>
      <c r="E126" s="15"/>
      <c r="F126" s="49">
        <f>'Electric and Gas combined'!$F$22</f>
        <v>0.09211337248739093</v>
      </c>
      <c r="G126" s="29">
        <f>'[1]Electric and Gas combined'!$F$8</f>
        <v>0.06599227432636025</v>
      </c>
    </row>
    <row r="127" spans="3:7" ht="12.75">
      <c r="C127" s="26"/>
      <c r="D127" s="15"/>
      <c r="E127" s="15"/>
      <c r="F127" s="15"/>
      <c r="G127" s="29"/>
    </row>
    <row r="128" spans="3:7" ht="12.75">
      <c r="C128" s="26">
        <v>2003</v>
      </c>
      <c r="D128" s="15" t="s">
        <v>37</v>
      </c>
      <c r="E128" s="15"/>
      <c r="F128" s="19">
        <f>Electric!$F$23</f>
        <v>0.1073855805603827</v>
      </c>
      <c r="G128" s="29">
        <f>'[1]Electric'!$F$23</f>
        <v>0.12422347493620699</v>
      </c>
    </row>
    <row r="129" spans="3:7" ht="12.75">
      <c r="C129" s="26"/>
      <c r="D129" s="15" t="s">
        <v>38</v>
      </c>
      <c r="E129" s="15"/>
      <c r="F129" s="19">
        <f>Gas!$F$23</f>
        <v>0.0896500230284384</v>
      </c>
      <c r="G129" s="29">
        <f>'[1]Gas'!$F$23</f>
        <v>0.04906624880079952</v>
      </c>
    </row>
    <row r="130" spans="3:7" ht="12.75">
      <c r="C130" s="30"/>
      <c r="D130" s="50" t="s">
        <v>44</v>
      </c>
      <c r="E130" s="50"/>
      <c r="F130" s="51">
        <f>'Electric and Gas combined'!$F$44</f>
        <v>0.1021630788495307</v>
      </c>
      <c r="G130" s="52">
        <f>'[1]Electric and Gas combined'!$F$33</f>
        <v>0.10209039737010389</v>
      </c>
    </row>
  </sheetData>
  <printOptions horizontalCentered="1"/>
  <pageMargins left="0.75" right="0.75" top="0.46" bottom="0.51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JRussell</dc:creator>
  <cp:keywords/>
  <dc:description/>
  <cp:lastModifiedBy>JRussell</cp:lastModifiedBy>
  <cp:lastPrinted>2006-07-18T18:01:14Z</cp:lastPrinted>
  <dcterms:created xsi:type="dcterms:W3CDTF">2004-09-30T20:27:49Z</dcterms:created>
  <dcterms:modified xsi:type="dcterms:W3CDTF">2006-07-18T18:07:19Z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2006-07-25T00:00:00Z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