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995"/>
  </bookViews>
  <sheets>
    <sheet name="Exh SC14" sheetId="2" r:id="rId1"/>
    <sheet name="SC14WP" sheetId="3" r:id="rId2"/>
  </sheets>
  <definedNames>
    <definedName name="_xlnm.Print_Area" localSheetId="0">'Exh SC14'!$A$1:$U$30</definedName>
  </definedNames>
  <calcPr calcId="125725"/>
</workbook>
</file>

<file path=xl/calcChain.xml><?xml version="1.0" encoding="utf-8"?>
<calcChain xmlns="http://schemas.openxmlformats.org/spreadsheetml/2006/main">
  <c r="S23" i="2"/>
  <c r="R23"/>
  <c r="S21"/>
  <c r="R21"/>
  <c r="S18"/>
  <c r="R18"/>
  <c r="I20" i="3"/>
  <c r="I17"/>
  <c r="I15"/>
  <c r="N21" i="2" l="1"/>
  <c r="N18"/>
  <c r="N23" l="1"/>
  <c r="I22" i="3"/>
  <c r="J16" i="2"/>
  <c r="J21" s="1"/>
  <c r="L21" s="1"/>
  <c r="P21" s="1"/>
  <c r="J18" l="1"/>
  <c r="L18" s="1"/>
  <c r="P18" s="1"/>
  <c r="P23" s="1"/>
  <c r="J23" l="1"/>
  <c r="L23"/>
</calcChain>
</file>

<file path=xl/sharedStrings.xml><?xml version="1.0" encoding="utf-8"?>
<sst xmlns="http://schemas.openxmlformats.org/spreadsheetml/2006/main" count="65" uniqueCount="46">
  <si>
    <t>Board of Directors Fees</t>
  </si>
  <si>
    <t>Public Counsel Adjustments</t>
  </si>
  <si>
    <t>Amount Allocated to Washington Electric</t>
  </si>
  <si>
    <t>Total Washington jurisdiction</t>
  </si>
  <si>
    <t>Amount Allocated to Washington Gas</t>
  </si>
  <si>
    <t>Amount</t>
  </si>
  <si>
    <t>B</t>
  </si>
  <si>
    <t>C</t>
  </si>
  <si>
    <t>D</t>
  </si>
  <si>
    <t>Line #</t>
  </si>
  <si>
    <t>A</t>
  </si>
  <si>
    <t>Source:</t>
  </si>
  <si>
    <t>(3) See S. Coppola testimony on behalf of Public Counsel.</t>
  </si>
  <si>
    <t>Quartely Payments and Retainers</t>
  </si>
  <si>
    <t>2011 Total Quarterly Payments &amp; Retainers (1)</t>
  </si>
  <si>
    <t>(1) Company workpaper MR-BOD-4.</t>
  </si>
  <si>
    <t>Allocation</t>
  </si>
  <si>
    <r>
      <t xml:space="preserve">Factors </t>
    </r>
    <r>
      <rPr>
        <b/>
        <vertAlign val="superscript"/>
        <sz val="10"/>
        <color theme="1"/>
        <rFont val="Arial"/>
        <family val="2"/>
      </rPr>
      <t>(2)</t>
    </r>
  </si>
  <si>
    <t>(2) Company workpaper MR-BOD-3.</t>
  </si>
  <si>
    <t>Adjusted 2011 Cash Payments</t>
  </si>
  <si>
    <t>Public Counsel</t>
  </si>
  <si>
    <t>Adjustment to Peer Group median (50th Percentile) (3)</t>
  </si>
  <si>
    <t>Allocation to</t>
  </si>
  <si>
    <r>
      <t xml:space="preserve">Utility </t>
    </r>
    <r>
      <rPr>
        <b/>
        <vertAlign val="superscript"/>
        <sz val="10"/>
        <color theme="1"/>
        <rFont val="Arial"/>
        <family val="2"/>
      </rPr>
      <t>(3)</t>
    </r>
  </si>
  <si>
    <t>Company</t>
  </si>
  <si>
    <r>
      <t xml:space="preserve">Utility </t>
    </r>
    <r>
      <rPr>
        <b/>
        <vertAlign val="superscript"/>
        <sz val="10"/>
        <color theme="1"/>
        <rFont val="Arial"/>
        <family val="2"/>
      </rPr>
      <t>(4)</t>
    </r>
  </si>
  <si>
    <t>(1) Company workpaper MR-BOD-4.Revised (PC-DR-410 Attachment A).</t>
  </si>
  <si>
    <t>Amount applicable to utility business</t>
  </si>
  <si>
    <t>Amount Charged to non-utility (1)</t>
  </si>
  <si>
    <t>Recommended</t>
  </si>
  <si>
    <t>Adjustment</t>
  </si>
  <si>
    <t>E</t>
  </si>
  <si>
    <t>F</t>
  </si>
  <si>
    <t xml:space="preserve"> Exhibit SC-14WP</t>
  </si>
  <si>
    <t>Reference</t>
  </si>
  <si>
    <t xml:space="preserve"> Exhibit SC-14</t>
  </si>
  <si>
    <t>PC E 2.28</t>
  </si>
  <si>
    <t>PC G 2.21</t>
  </si>
  <si>
    <t>G</t>
  </si>
  <si>
    <t>(4) SC-14WP</t>
  </si>
  <si>
    <t>Expense</t>
  </si>
  <si>
    <t>Revenue</t>
  </si>
  <si>
    <t>H</t>
  </si>
  <si>
    <t>Adjustment to:</t>
  </si>
  <si>
    <t>Requirement</t>
  </si>
  <si>
    <t>I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</si>
</sst>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</numFmts>
  <fonts count="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165" fontId="0" fillId="0" borderId="3" xfId="2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0" fillId="0" borderId="0" xfId="2" applyNumberFormat="1" applyFont="1" applyBorder="1"/>
    <xf numFmtId="0" fontId="4" fillId="0" borderId="0" xfId="0" applyFont="1" applyAlignment="1">
      <alignment horizontal="center"/>
    </xf>
    <xf numFmtId="166" fontId="0" fillId="0" borderId="0" xfId="3" applyNumberFormat="1" applyFont="1"/>
    <xf numFmtId="9" fontId="2" fillId="0" borderId="2" xfId="3" applyFont="1" applyBorder="1" applyAlignment="1">
      <alignment horizontal="center"/>
    </xf>
    <xf numFmtId="9" fontId="2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3" applyFont="1"/>
    <xf numFmtId="9" fontId="0" fillId="0" borderId="0" xfId="3" applyFont="1" applyBorder="1"/>
    <xf numFmtId="0" fontId="2" fillId="0" borderId="0" xfId="0" applyFont="1" applyAlignment="1"/>
    <xf numFmtId="164" fontId="0" fillId="0" borderId="3" xfId="1" applyNumberFormat="1" applyFont="1" applyBorder="1"/>
    <xf numFmtId="165" fontId="2" fillId="0" borderId="0" xfId="0" applyNumberFormat="1" applyFont="1"/>
    <xf numFmtId="0" fontId="0" fillId="0" borderId="0" xfId="0" applyBorder="1"/>
    <xf numFmtId="165" fontId="2" fillId="0" borderId="3" xfId="2" applyNumberFormat="1" applyFont="1" applyBorder="1"/>
    <xf numFmtId="0" fontId="2" fillId="0" borderId="0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Font="1" applyFill="1" applyBorder="1" applyAlignment="1">
      <alignment horizontal="center"/>
    </xf>
    <xf numFmtId="0" fontId="0" fillId="0" borderId="1" xfId="0" applyBorder="1"/>
    <xf numFmtId="165" fontId="0" fillId="0" borderId="0" xfId="0" applyNumberFormat="1"/>
    <xf numFmtId="164" fontId="0" fillId="0" borderId="0" xfId="0" applyNumberFormat="1"/>
    <xf numFmtId="164" fontId="0" fillId="0" borderId="2" xfId="0" applyNumberFormat="1" applyBorder="1"/>
    <xf numFmtId="0" fontId="2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"/>
  <sheetViews>
    <sheetView tabSelected="1" workbookViewId="0">
      <selection activeCell="C25" sqref="C25"/>
    </sheetView>
  </sheetViews>
  <sheetFormatPr defaultRowHeight="12.75"/>
  <cols>
    <col min="6" max="6" width="9.140625" style="1"/>
    <col min="7" max="7" width="2.140625" style="1" customWidth="1"/>
    <col min="8" max="8" width="9.7109375" style="1" customWidth="1"/>
    <col min="9" max="9" width="2.140625" customWidth="1"/>
    <col min="10" max="10" width="10.42578125" customWidth="1"/>
    <col min="11" max="11" width="1.7109375" customWidth="1"/>
    <col min="12" max="12" width="14.42578125" customWidth="1"/>
    <col min="13" max="13" width="2" style="1" customWidth="1"/>
    <col min="14" max="14" width="12.42578125" customWidth="1"/>
    <col min="15" max="15" width="2" style="1" customWidth="1"/>
    <col min="16" max="16" width="15.28515625" customWidth="1"/>
    <col min="17" max="17" width="2.42578125" customWidth="1"/>
    <col min="18" max="18" width="11" style="1" customWidth="1"/>
    <col min="19" max="19" width="13.7109375" style="1" customWidth="1"/>
    <col min="20" max="20" width="2.42578125" style="1" customWidth="1"/>
    <col min="21" max="21" width="10.42578125" customWidth="1"/>
  </cols>
  <sheetData>
    <row r="1" spans="1:21">
      <c r="A1" s="4" t="s">
        <v>0</v>
      </c>
      <c r="B1" s="1"/>
      <c r="C1" s="1"/>
      <c r="D1" s="1"/>
      <c r="E1" s="1"/>
      <c r="I1" s="1"/>
      <c r="J1" s="1"/>
      <c r="K1" s="1"/>
      <c r="O1" s="12"/>
      <c r="U1" s="12" t="s">
        <v>35</v>
      </c>
    </row>
    <row r="2" spans="1:21">
      <c r="A2" s="4" t="s">
        <v>13</v>
      </c>
      <c r="B2" s="1"/>
      <c r="C2" s="1"/>
      <c r="D2" s="1"/>
      <c r="E2" s="1"/>
      <c r="I2" s="1"/>
      <c r="J2" s="1"/>
      <c r="K2" s="1"/>
      <c r="L2" s="1"/>
    </row>
    <row r="3" spans="1:21">
      <c r="A3" s="4" t="s">
        <v>1</v>
      </c>
      <c r="B3" s="1"/>
      <c r="C3" s="1"/>
      <c r="D3" s="1"/>
      <c r="E3" s="1"/>
      <c r="I3" s="1"/>
      <c r="J3" s="1"/>
      <c r="K3" s="1"/>
      <c r="L3" s="1"/>
    </row>
    <row r="4" spans="1:21">
      <c r="A4" s="1"/>
      <c r="B4" s="1"/>
      <c r="C4" s="1"/>
      <c r="D4" s="1"/>
      <c r="E4" s="1"/>
      <c r="I4" s="1"/>
      <c r="J4" s="1"/>
      <c r="K4" s="1"/>
      <c r="L4" s="1"/>
    </row>
    <row r="5" spans="1:21">
      <c r="A5" s="1"/>
      <c r="B5" s="1"/>
      <c r="C5" s="14" t="s">
        <v>10</v>
      </c>
      <c r="D5" s="1"/>
      <c r="E5" s="1"/>
      <c r="H5" s="14" t="s">
        <v>6</v>
      </c>
      <c r="I5" s="14"/>
      <c r="J5" s="14" t="s">
        <v>7</v>
      </c>
      <c r="L5" s="14" t="s">
        <v>8</v>
      </c>
      <c r="M5" s="14"/>
      <c r="N5" s="14" t="s">
        <v>31</v>
      </c>
      <c r="O5" s="14"/>
      <c r="P5" s="14" t="s">
        <v>32</v>
      </c>
      <c r="R5" s="14" t="s">
        <v>38</v>
      </c>
      <c r="S5" s="14" t="s">
        <v>42</v>
      </c>
      <c r="U5" s="14" t="s">
        <v>45</v>
      </c>
    </row>
    <row r="7" spans="1:21" s="1" customFormat="1">
      <c r="L7" s="22" t="s">
        <v>20</v>
      </c>
    </row>
    <row r="8" spans="1:21">
      <c r="L8" s="19" t="s">
        <v>22</v>
      </c>
      <c r="N8" s="19" t="s">
        <v>24</v>
      </c>
      <c r="O8" s="19"/>
      <c r="P8" s="19" t="s">
        <v>20</v>
      </c>
      <c r="R8" s="34" t="s">
        <v>43</v>
      </c>
      <c r="S8" s="34"/>
    </row>
    <row r="9" spans="1:21" ht="14.25">
      <c r="A9" s="1"/>
      <c r="B9" s="1"/>
      <c r="C9" s="1"/>
      <c r="D9" s="1"/>
      <c r="E9" s="1"/>
      <c r="H9" s="3" t="s">
        <v>16</v>
      </c>
      <c r="I9" s="1"/>
      <c r="J9" s="3"/>
      <c r="K9" s="3"/>
      <c r="L9" s="19" t="s">
        <v>23</v>
      </c>
      <c r="M9" s="3"/>
      <c r="N9" s="19" t="s">
        <v>22</v>
      </c>
      <c r="O9" s="19"/>
      <c r="P9" s="19" t="s">
        <v>29</v>
      </c>
      <c r="S9" s="29" t="s">
        <v>41</v>
      </c>
      <c r="U9" s="29" t="s">
        <v>30</v>
      </c>
    </row>
    <row r="10" spans="1:21" ht="14.25">
      <c r="A10" s="3" t="s">
        <v>9</v>
      </c>
      <c r="B10" s="1"/>
      <c r="C10" s="1"/>
      <c r="D10" s="1"/>
      <c r="E10" s="1"/>
      <c r="H10" s="3" t="s">
        <v>17</v>
      </c>
      <c r="I10" s="1"/>
      <c r="J10" s="11" t="s">
        <v>5</v>
      </c>
      <c r="K10" s="3"/>
      <c r="L10" s="16">
        <v>0.5</v>
      </c>
      <c r="M10" s="17"/>
      <c r="N10" s="11" t="s">
        <v>25</v>
      </c>
      <c r="O10" s="27"/>
      <c r="P10" s="11" t="s">
        <v>30</v>
      </c>
      <c r="R10" s="11" t="s">
        <v>40</v>
      </c>
      <c r="S10" s="29" t="s">
        <v>44</v>
      </c>
      <c r="U10" s="11" t="s">
        <v>34</v>
      </c>
    </row>
    <row r="11" spans="1:21">
      <c r="A11" s="1"/>
      <c r="B11" s="1"/>
      <c r="C11" s="1"/>
      <c r="D11" s="1"/>
      <c r="E11" s="1"/>
      <c r="I11" s="1"/>
      <c r="J11" s="1"/>
      <c r="K11" s="1"/>
      <c r="L11" s="1"/>
      <c r="S11" s="30"/>
    </row>
    <row r="12" spans="1:21">
      <c r="A12" s="2">
        <v>1</v>
      </c>
      <c r="B12" s="1" t="s">
        <v>14</v>
      </c>
      <c r="C12" s="1"/>
      <c r="D12" s="1"/>
      <c r="E12" s="1"/>
      <c r="I12" s="1"/>
      <c r="J12" s="13">
        <v>752158</v>
      </c>
      <c r="K12" s="5"/>
      <c r="L12" s="5"/>
      <c r="M12" s="5"/>
    </row>
    <row r="13" spans="1:21">
      <c r="A13" s="2"/>
      <c r="B13" s="1"/>
      <c r="C13" s="1"/>
      <c r="D13" s="1"/>
      <c r="E13" s="1"/>
      <c r="I13" s="1"/>
      <c r="J13" s="21"/>
      <c r="K13" s="5"/>
      <c r="L13" s="5"/>
      <c r="M13" s="5"/>
    </row>
    <row r="14" spans="1:21" s="1" customFormat="1">
      <c r="A14" s="2">
        <v>2</v>
      </c>
      <c r="B14" s="1" t="s">
        <v>21</v>
      </c>
      <c r="J14" s="20">
        <v>0.75</v>
      </c>
      <c r="K14" s="5"/>
      <c r="L14" s="5"/>
      <c r="M14" s="5"/>
    </row>
    <row r="15" spans="1:21" s="1" customFormat="1">
      <c r="A15" s="2"/>
      <c r="J15" s="8"/>
      <c r="K15" s="5"/>
      <c r="L15" s="5"/>
      <c r="M15" s="5"/>
    </row>
    <row r="16" spans="1:21" s="1" customFormat="1">
      <c r="A16" s="2">
        <v>3</v>
      </c>
      <c r="B16" s="1" t="s">
        <v>19</v>
      </c>
      <c r="J16" s="5">
        <f>+J12*J14</f>
        <v>564118.5</v>
      </c>
      <c r="K16" s="5"/>
      <c r="L16" s="5"/>
      <c r="M16" s="5"/>
    </row>
    <row r="17" spans="1:21" s="1" customFormat="1">
      <c r="A17" s="2"/>
      <c r="J17" s="5"/>
      <c r="K17" s="5"/>
      <c r="L17" s="5"/>
      <c r="M17" s="5"/>
    </row>
    <row r="18" spans="1:21">
      <c r="A18" s="2">
        <v>4</v>
      </c>
      <c r="B18" s="1" t="s">
        <v>2</v>
      </c>
      <c r="C18" s="1"/>
      <c r="D18" s="1"/>
      <c r="E18" s="1"/>
      <c r="H18" s="15">
        <v>0.72382999999999997</v>
      </c>
      <c r="I18" s="1"/>
      <c r="J18" s="6">
        <f>+J16*H18*H19</f>
        <v>273696.76339206798</v>
      </c>
      <c r="K18" s="6"/>
      <c r="L18" s="6">
        <f>J18*L10</f>
        <v>136848.38169603399</v>
      </c>
      <c r="M18" s="6"/>
      <c r="N18" s="6">
        <f>+SC14WP!I17</f>
        <v>314681.2791319344</v>
      </c>
      <c r="O18" s="6"/>
      <c r="P18" s="24">
        <f>+L18-N18</f>
        <v>-177832.89743590041</v>
      </c>
      <c r="R18" s="31">
        <f>P18</f>
        <v>-177832.89743590041</v>
      </c>
      <c r="S18" s="31">
        <f>R18</f>
        <v>-177832.89743590041</v>
      </c>
      <c r="U18" s="2" t="s">
        <v>36</v>
      </c>
    </row>
    <row r="19" spans="1:21">
      <c r="A19" s="2">
        <v>5</v>
      </c>
      <c r="B19" s="1"/>
      <c r="C19" s="1"/>
      <c r="D19" s="1"/>
      <c r="E19" s="1"/>
      <c r="H19" s="15">
        <v>0.67029000000000005</v>
      </c>
      <c r="I19" s="1"/>
      <c r="J19" s="5"/>
      <c r="K19" s="5"/>
      <c r="L19" s="5"/>
      <c r="M19" s="5"/>
      <c r="N19" s="5"/>
      <c r="O19" s="5"/>
      <c r="P19" s="4"/>
    </row>
    <row r="20" spans="1:21" s="1" customFormat="1">
      <c r="A20" s="2"/>
      <c r="H20" s="15"/>
      <c r="J20" s="5"/>
      <c r="K20" s="5"/>
      <c r="L20" s="5"/>
      <c r="M20" s="5"/>
      <c r="N20" s="5"/>
      <c r="O20" s="5"/>
      <c r="P20" s="4"/>
    </row>
    <row r="21" spans="1:21">
      <c r="A21" s="2">
        <v>6</v>
      </c>
      <c r="B21" s="1" t="s">
        <v>4</v>
      </c>
      <c r="C21" s="1"/>
      <c r="D21" s="1"/>
      <c r="E21" s="1"/>
      <c r="H21" s="15">
        <v>0.19477</v>
      </c>
      <c r="I21" s="1"/>
      <c r="J21" s="7">
        <f>+J16*H21*H22</f>
        <v>74260.10798878815</v>
      </c>
      <c r="K21" s="5"/>
      <c r="L21" s="5">
        <f>J21*L10</f>
        <v>37130.053994394075</v>
      </c>
      <c r="M21" s="5"/>
      <c r="N21" s="7">
        <f>+SC14WP!I20</f>
        <v>85380.131941540792</v>
      </c>
      <c r="O21" s="9"/>
      <c r="P21" s="28">
        <f>+L21-N21</f>
        <v>-48250.077947146718</v>
      </c>
      <c r="R21" s="32">
        <f>P21</f>
        <v>-48250.077947146718</v>
      </c>
      <c r="S21" s="33">
        <f>P21</f>
        <v>-48250.077947146718</v>
      </c>
      <c r="U21" s="2" t="s">
        <v>37</v>
      </c>
    </row>
    <row r="22" spans="1:21">
      <c r="A22" s="2">
        <v>7</v>
      </c>
      <c r="B22" s="1"/>
      <c r="C22" s="1"/>
      <c r="D22" s="1"/>
      <c r="E22" s="1"/>
      <c r="H22" s="15">
        <v>0.67586999999999997</v>
      </c>
      <c r="I22" s="1"/>
      <c r="J22" s="5"/>
      <c r="K22" s="5"/>
      <c r="L22" s="8"/>
      <c r="M22" s="5"/>
      <c r="P22" s="4"/>
      <c r="R22" s="30"/>
    </row>
    <row r="23" spans="1:21" ht="13.5" thickBot="1">
      <c r="A23" s="2">
        <v>8</v>
      </c>
      <c r="B23" s="1" t="s">
        <v>3</v>
      </c>
      <c r="C23" s="1"/>
      <c r="D23" s="1"/>
      <c r="E23" s="1"/>
      <c r="I23" s="1"/>
      <c r="J23" s="10">
        <f>SUM(J18:J21)</f>
        <v>347956.87138085614</v>
      </c>
      <c r="K23" s="6"/>
      <c r="L23" s="10">
        <f t="shared" ref="L23:S23" si="0">SUM(L18:L21)</f>
        <v>173978.43569042807</v>
      </c>
      <c r="M23" s="13"/>
      <c r="N23" s="10">
        <f t="shared" si="0"/>
        <v>400061.4110734752</v>
      </c>
      <c r="O23" s="13"/>
      <c r="P23" s="26">
        <f t="shared" si="0"/>
        <v>-226082.97538304713</v>
      </c>
      <c r="R23" s="26">
        <f t="shared" si="0"/>
        <v>-226082.97538304713</v>
      </c>
      <c r="S23" s="26">
        <f t="shared" si="0"/>
        <v>-226082.97538304713</v>
      </c>
    </row>
    <row r="24" spans="1:21" ht="13.5" thickTop="1">
      <c r="A24" s="2"/>
      <c r="B24" s="1"/>
      <c r="C24" s="1"/>
      <c r="D24" s="1"/>
      <c r="E24" s="1"/>
      <c r="I24" s="1"/>
      <c r="J24" s="5"/>
      <c r="K24" s="5"/>
      <c r="L24" s="9"/>
      <c r="M24" s="5"/>
    </row>
    <row r="25" spans="1:21">
      <c r="A25" s="1"/>
      <c r="B25" s="1"/>
      <c r="C25" s="1"/>
      <c r="D25" s="1"/>
      <c r="E25" s="1"/>
      <c r="I25" s="1"/>
      <c r="J25" s="1"/>
      <c r="K25" s="1"/>
      <c r="L25" s="25"/>
    </row>
    <row r="26" spans="1:21">
      <c r="A26" s="1"/>
      <c r="B26" s="1"/>
      <c r="C26" s="1"/>
      <c r="D26" s="1"/>
      <c r="E26" s="1"/>
      <c r="I26" s="1"/>
      <c r="J26" s="1"/>
      <c r="K26" s="1"/>
      <c r="L26" s="1"/>
    </row>
    <row r="27" spans="1:21">
      <c r="A27" s="1" t="s">
        <v>11</v>
      </c>
      <c r="B27" s="1" t="s">
        <v>15</v>
      </c>
      <c r="C27" s="1"/>
      <c r="D27" s="1"/>
      <c r="E27" s="1"/>
      <c r="I27" s="1"/>
      <c r="J27" s="1"/>
      <c r="K27" s="1"/>
      <c r="L27" s="1"/>
    </row>
    <row r="28" spans="1:21">
      <c r="A28" s="1"/>
      <c r="B28" s="1" t="s">
        <v>18</v>
      </c>
      <c r="C28" s="1"/>
      <c r="D28" s="1"/>
      <c r="E28" s="1"/>
      <c r="I28" s="1"/>
      <c r="J28" s="1"/>
      <c r="K28" s="1"/>
      <c r="L28" s="1"/>
    </row>
    <row r="29" spans="1:21">
      <c r="A29" s="1"/>
      <c r="B29" s="1" t="s">
        <v>12</v>
      </c>
      <c r="C29" s="1"/>
      <c r="D29" s="1"/>
      <c r="E29" s="1"/>
      <c r="I29" s="1"/>
      <c r="J29" s="1"/>
      <c r="K29" s="1"/>
      <c r="L29" s="1"/>
    </row>
    <row r="30" spans="1:21">
      <c r="A30" s="1"/>
      <c r="B30" s="1" t="s">
        <v>39</v>
      </c>
      <c r="C30" s="1"/>
      <c r="D30" s="1"/>
      <c r="E30" s="1"/>
      <c r="I30" s="1"/>
      <c r="J30" s="1"/>
      <c r="K30" s="1"/>
      <c r="L30" s="1"/>
    </row>
  </sheetData>
  <mergeCells count="1">
    <mergeCell ref="R8:S8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D25" sqref="D25"/>
    </sheetView>
  </sheetViews>
  <sheetFormatPr defaultRowHeight="12.75"/>
  <cols>
    <col min="8" max="8" width="3.85546875" customWidth="1"/>
    <col min="9" max="9" width="11" customWidth="1"/>
  </cols>
  <sheetData>
    <row r="1" spans="1:10">
      <c r="A1" s="4" t="s">
        <v>0</v>
      </c>
      <c r="B1" s="1"/>
      <c r="C1" s="1"/>
      <c r="D1" s="1"/>
      <c r="E1" s="1"/>
      <c r="F1" s="1"/>
      <c r="G1" s="1"/>
      <c r="H1" s="1"/>
      <c r="I1" s="12" t="s">
        <v>33</v>
      </c>
      <c r="J1" s="1"/>
    </row>
    <row r="2" spans="1:10">
      <c r="A2" s="4" t="s">
        <v>13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4" t="s">
        <v>10</v>
      </c>
      <c r="D5" s="1"/>
      <c r="E5" s="1"/>
      <c r="F5" s="1"/>
      <c r="G5" s="14" t="s">
        <v>6</v>
      </c>
      <c r="H5" s="14"/>
      <c r="I5" s="14" t="s">
        <v>7</v>
      </c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8" t="s">
        <v>16</v>
      </c>
      <c r="H8" s="1"/>
      <c r="I8" s="18"/>
      <c r="J8" s="18"/>
    </row>
    <row r="9" spans="1:10" ht="14.25">
      <c r="A9" s="18" t="s">
        <v>9</v>
      </c>
      <c r="B9" s="1"/>
      <c r="C9" s="1"/>
      <c r="D9" s="1"/>
      <c r="E9" s="1"/>
      <c r="F9" s="1"/>
      <c r="G9" s="18" t="s">
        <v>17</v>
      </c>
      <c r="H9" s="1"/>
      <c r="I9" s="11" t="s">
        <v>5</v>
      </c>
      <c r="J9" s="18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2">
        <v>1</v>
      </c>
      <c r="B11" s="1" t="s">
        <v>14</v>
      </c>
      <c r="C11" s="1"/>
      <c r="D11" s="1"/>
      <c r="E11" s="1"/>
      <c r="F11" s="1"/>
      <c r="G11" s="1"/>
      <c r="H11" s="1"/>
      <c r="I11" s="13">
        <v>752158</v>
      </c>
      <c r="J11" s="5"/>
    </row>
    <row r="12" spans="1:10">
      <c r="A12" s="2"/>
      <c r="B12" s="1"/>
      <c r="C12" s="1"/>
      <c r="D12" s="1"/>
      <c r="E12" s="1"/>
      <c r="F12" s="1"/>
      <c r="G12" s="1"/>
      <c r="H12" s="1"/>
      <c r="I12" s="5"/>
      <c r="J12" s="5"/>
    </row>
    <row r="13" spans="1:10" s="1" customFormat="1">
      <c r="A13" s="2"/>
      <c r="B13" s="1" t="s">
        <v>28</v>
      </c>
      <c r="I13" s="7">
        <v>-103566</v>
      </c>
      <c r="J13" s="5"/>
    </row>
    <row r="14" spans="1:10" s="1" customFormat="1">
      <c r="A14" s="2"/>
      <c r="I14" s="5"/>
      <c r="J14" s="5"/>
    </row>
    <row r="15" spans="1:10" s="1" customFormat="1" ht="13.5" thickBot="1">
      <c r="A15" s="2"/>
      <c r="B15" s="1" t="s">
        <v>27</v>
      </c>
      <c r="I15" s="23">
        <f>+I11+I13</f>
        <v>648592</v>
      </c>
      <c r="J15" s="5"/>
    </row>
    <row r="16" spans="1:10" s="1" customFormat="1" ht="13.5" thickTop="1">
      <c r="A16" s="2"/>
      <c r="I16" s="5"/>
      <c r="J16" s="5"/>
    </row>
    <row r="17" spans="1:10">
      <c r="A17" s="2">
        <v>2</v>
      </c>
      <c r="B17" s="1" t="s">
        <v>2</v>
      </c>
      <c r="C17" s="1"/>
      <c r="D17" s="1"/>
      <c r="E17" s="1"/>
      <c r="F17" s="1"/>
      <c r="G17" s="15">
        <v>0.72382999999999997</v>
      </c>
      <c r="H17" s="1"/>
      <c r="I17" s="6">
        <f>+I15*G17*G18</f>
        <v>314681.2791319344</v>
      </c>
      <c r="J17" s="6"/>
    </row>
    <row r="18" spans="1:10">
      <c r="A18" s="2"/>
      <c r="B18" s="1"/>
      <c r="C18" s="1"/>
      <c r="D18" s="1"/>
      <c r="E18" s="1"/>
      <c r="F18" s="1"/>
      <c r="G18" s="15">
        <v>0.67029000000000005</v>
      </c>
      <c r="H18" s="1"/>
      <c r="I18" s="5"/>
      <c r="J18" s="5"/>
    </row>
    <row r="19" spans="1:10">
      <c r="A19" s="2"/>
      <c r="B19" s="1"/>
      <c r="C19" s="1"/>
      <c r="D19" s="1"/>
      <c r="E19" s="1"/>
      <c r="F19" s="1"/>
      <c r="G19" s="15"/>
      <c r="H19" s="1"/>
      <c r="I19" s="5"/>
      <c r="J19" s="5"/>
    </row>
    <row r="20" spans="1:10">
      <c r="A20" s="2">
        <v>3</v>
      </c>
      <c r="B20" s="1" t="s">
        <v>4</v>
      </c>
      <c r="C20" s="1"/>
      <c r="D20" s="1"/>
      <c r="E20" s="1"/>
      <c r="F20" s="1"/>
      <c r="G20" s="15">
        <v>0.19477</v>
      </c>
      <c r="H20" s="1"/>
      <c r="I20" s="7">
        <f>+I15*G20*G21</f>
        <v>85380.131941540792</v>
      </c>
      <c r="J20" s="5"/>
    </row>
    <row r="21" spans="1:10">
      <c r="A21" s="2"/>
      <c r="B21" s="1"/>
      <c r="C21" s="1"/>
      <c r="D21" s="1"/>
      <c r="E21" s="1"/>
      <c r="F21" s="1"/>
      <c r="G21" s="15">
        <v>0.67586999999999997</v>
      </c>
      <c r="H21" s="1"/>
      <c r="I21" s="5"/>
      <c r="J21" s="5"/>
    </row>
    <row r="22" spans="1:10" ht="13.5" thickBot="1">
      <c r="A22" s="2">
        <v>4</v>
      </c>
      <c r="B22" s="1" t="s">
        <v>3</v>
      </c>
      <c r="C22" s="1"/>
      <c r="D22" s="1"/>
      <c r="E22" s="1"/>
      <c r="F22" s="1"/>
      <c r="G22" s="1"/>
      <c r="H22" s="1"/>
      <c r="I22" s="10">
        <f>SUM(I17:I20)</f>
        <v>400061.4110734752</v>
      </c>
      <c r="J22" s="6"/>
    </row>
    <row r="23" spans="1:10" ht="13.5" thickTop="1">
      <c r="A23" s="2"/>
      <c r="B23" s="1"/>
      <c r="C23" s="1"/>
      <c r="D23" s="1"/>
      <c r="E23" s="1"/>
      <c r="F23" s="1"/>
      <c r="G23" s="1"/>
      <c r="H23" s="1"/>
      <c r="I23" s="5"/>
      <c r="J23" s="5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 t="s">
        <v>11</v>
      </c>
      <c r="B26" s="1" t="s">
        <v>26</v>
      </c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 t="s">
        <v>18</v>
      </c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AB6351-CBE6-4205-8AF5-8C634799C0B8}"/>
</file>

<file path=customXml/itemProps2.xml><?xml version="1.0" encoding="utf-8"?>
<ds:datastoreItem xmlns:ds="http://schemas.openxmlformats.org/officeDocument/2006/customXml" ds:itemID="{B0AF7FBE-D3CB-4741-A5AB-2E30E044F7AF}"/>
</file>

<file path=customXml/itemProps3.xml><?xml version="1.0" encoding="utf-8"?>
<ds:datastoreItem xmlns:ds="http://schemas.openxmlformats.org/officeDocument/2006/customXml" ds:itemID="{AC71A607-2ED5-4A2E-B33F-416F779D3072}"/>
</file>

<file path=customXml/itemProps4.xml><?xml version="1.0" encoding="utf-8"?>
<ds:datastoreItem xmlns:ds="http://schemas.openxmlformats.org/officeDocument/2006/customXml" ds:itemID="{D3F0F1B6-E3DE-437F-B343-86B7BB7C3F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 SC14</vt:lpstr>
      <vt:lpstr>SC14WP</vt:lpstr>
      <vt:lpstr>'Exh SC14'!Print_Area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Coppola</dc:creator>
  <cp:lastModifiedBy>Seb Coppola</cp:lastModifiedBy>
  <cp:lastPrinted>2012-09-07T01:56:54Z</cp:lastPrinted>
  <dcterms:created xsi:type="dcterms:W3CDTF">2012-08-22T18:27:23Z</dcterms:created>
  <dcterms:modified xsi:type="dcterms:W3CDTF">2012-09-08T02:38:50Z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