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REGULATN\ER\_2021\Washington\Washington - LIRF\Settlement\09-22-2021\PAC Settlement WP\Cleaned Up\"/>
    </mc:Choice>
  </mc:AlternateContent>
  <xr:revisionPtr revIDLastSave="0" documentId="13_ncr:1_{6B158140-0BB7-4D40-B820-2199FC7E699A}" xr6:coauthVersionLast="46" xr6:coauthVersionMax="46" xr10:uidLastSave="{00000000-0000-0000-0000-000000000000}"/>
  <bookViews>
    <workbookView xWindow="-120" yWindow="480" windowWidth="29040" windowHeight="15840" tabRatio="806" activeTab="11" xr2:uid="{33A960D4-F8E8-47C1-9446-11166B5BD502}"/>
  </bookViews>
  <sheets>
    <sheet name="Summary" sheetId="1" r:id="rId1"/>
    <sheet name="TransCedarSpring" sheetId="2" r:id="rId2"/>
    <sheet name="Aeolus-Bridger" sheetId="3" r:id="rId3"/>
    <sheet name="TransTBFlats" sheetId="4" r:id="rId4"/>
    <sheet name="TransPryorMtn" sheetId="5" r:id="rId5"/>
    <sheet name="Cedar Springs" sheetId="6" r:id="rId6"/>
    <sheet name="Ekola Flats" sheetId="7" r:id="rId7"/>
    <sheet name="Pryor Mtn" sheetId="8" r:id="rId8"/>
    <sheet name="TB Flats" sheetId="9" r:id="rId9"/>
    <sheet name="Dunlap" sheetId="10" r:id="rId10"/>
    <sheet name="FooteCreek" sheetId="11" r:id="rId11"/>
    <sheet name="Variables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j1" localSheetId="1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j1" localSheetId="11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1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1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1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11" hidden="1">[1]Inputs!#REF!</definedName>
    <definedName name="__123Graph_A" hidden="1">[2]Inputs!#REF!</definedName>
    <definedName name="__123Graph_B" localSheetId="11" hidden="1">[1]Inputs!#REF!</definedName>
    <definedName name="__123Graph_B" hidden="1">[2]Inputs!#REF!</definedName>
    <definedName name="__123Graph_D" localSheetId="11" hidden="1">[1]Inputs!#REF!</definedName>
    <definedName name="__123Graph_D" hidden="1">[2]Inputs!#REF!</definedName>
    <definedName name="__123Graph_E" hidden="1">[3]Input!$E$22:$E$37</definedName>
    <definedName name="__123Graph_F" hidden="1">[3]Input!$D$22:$D$37</definedName>
    <definedName name="__j1" localSheetId="1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hidden="1">#REF!</definedName>
    <definedName name="_xlnm._FilterDatabase" localSheetId="11" hidden="1">#REF!</definedName>
    <definedName name="_xlnm._FilterDatabase" hidden="1">#REF!</definedName>
    <definedName name="_j1" localSheetId="1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localSheetId="11" hidden="1">#REF!</definedName>
    <definedName name="_Key2" hidden="1">#REF!</definedName>
    <definedName name="_OM1" localSheetId="1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a" localSheetId="11" hidden="1">'[4]DSM Output'!$J$21:$J$23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sa" localSheetId="1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gf" localSheetId="1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1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UDE" localSheetId="11" hidden="1">#REF!</definedName>
    <definedName name="DUDE" hidden="1">#REF!</definedName>
    <definedName name="energy" localSheetId="1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localSheetId="1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localSheetId="1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localSheetId="1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1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localSheetId="1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1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1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Master" localSheetId="1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1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localSheetId="1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1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11" hidden="1">[5]Inputs!#REF!</definedName>
    <definedName name="PricingInfo" hidden="1">[6]Inputs!#REF!</definedName>
    <definedName name="retail" localSheetId="1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1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localSheetId="11" hidden="1">"44KU92Q9LH2VK4DK86GZ93AXN"</definedName>
    <definedName name="SAPBEXwbID" hidden="1">"45G0Y9HKM7XU88W4C0LM2V28B"</definedName>
    <definedName name="shit" localSheetId="1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1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11" hidden="1">{"YTD-Total",#N/A,FALSE,"Provision"}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11" hidden="1">[7]Inputs!#REF!</definedName>
    <definedName name="w" hidden="1">[2]Inputs!#REF!</definedName>
    <definedName name="wrn.Adj._.Back_Up." localSheetId="11" hidden="1">{"Page 3.4.1",#N/A,FALSE,"Totals";"Page 3.4.2",#N/A,FALSE,"Totals"}</definedName>
    <definedName name="wrn.Adj._.Back_Up." hidden="1">{"Page 3.4.1",#N/A,FALSE,"Totals";"Page 3.4.2",#N/A,FALSE,"Totals"}</definedName>
    <definedName name="wrn.ALL." localSheetId="1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1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localSheetId="1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1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11" hidden="1">{"FullView",#N/A,FALSE,"Consltd-For contngcy"}</definedName>
    <definedName name="wrn.Full._.View." hidden="1">{"FullView",#N/A,FALSE,"Consltd-For contngcy"}</definedName>
    <definedName name="wrn.GLReport." localSheetId="1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11" hidden="1">{"Open issues Only",#N/A,FALSE,"TIMELINE"}</definedName>
    <definedName name="wrn.Open._.Issues._.Only." hidden="1">{"Open issues Only",#N/A,FALSE,"TIMELINE"}</definedName>
    <definedName name="wrn.OR._.Carrying._.Charge._.JV." localSheetId="1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1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1" hidden="1">{"PFS recon view",#N/A,FALSE,"Hyperion Proof"}</definedName>
    <definedName name="wrn.PFSreconview." hidden="1">{"PFS recon view",#N/A,FALSE,"Hyperion Proof"}</definedName>
    <definedName name="wrn.PGHCreconview." localSheetId="11" hidden="1">{"PGHC recon view",#N/A,FALSE,"Hyperion Proof"}</definedName>
    <definedName name="wrn.PGHCreconview." hidden="1">{"PGHC recon view",#N/A,FALSE,"Hyperion Proof"}</definedName>
    <definedName name="wrn.PHI._.all._.other._.months." localSheetId="11" hidden="1">{#N/A,#N/A,FALSE,"PHI MTD";#N/A,#N/A,FALSE,"PHI YTD"}</definedName>
    <definedName name="wrn.PHI._.all._.other._.months." hidden="1">{#N/A,#N/A,FALSE,"PHI MTD";#N/A,#N/A,FALSE,"PHI YTD"}</definedName>
    <definedName name="wrn.PHI._.only." localSheetId="11" hidden="1">{#N/A,#N/A,FALSE,"PHI"}</definedName>
    <definedName name="wrn.PHI._.only." hidden="1">{#N/A,#N/A,FALSE,"PHI"}</definedName>
    <definedName name="wrn.PHI._.Sept._.Dec._.March." localSheetId="1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1" hidden="1">{"PPM Co Code View",#N/A,FALSE,"Comp Codes"}</definedName>
    <definedName name="wrn.PPMCoCodeView." hidden="1">{"PPM Co Code View",#N/A,FALSE,"Comp Codes"}</definedName>
    <definedName name="wrn.PPMreconview." localSheetId="11" hidden="1">{"PPM Recon View",#N/A,FALSE,"Hyperion Proof"}</definedName>
    <definedName name="wrn.PPMreconview." hidden="1">{"PPM Recon View",#N/A,FALSE,"Hyperion Proof"}</definedName>
    <definedName name="wrn.ProofElectricOnly." localSheetId="11" hidden="1">{"Electric Only",#N/A,FALSE,"Hyperion Proof"}</definedName>
    <definedName name="wrn.ProofElectricOnly." hidden="1">{"Electric Only",#N/A,FALSE,"Hyperion Proof"}</definedName>
    <definedName name="wrn.ProofTotal." localSheetId="11" hidden="1">{"Proof Total",#N/A,FALSE,"Hyperion Proof"}</definedName>
    <definedName name="wrn.ProofTotal." hidden="1">{"Proof Total",#N/A,FALSE,"Hyperion Proof"}</definedName>
    <definedName name="wrn.Reformat._.only." localSheetId="11" hidden="1">{#N/A,#N/A,FALSE,"Dec 1999 mapping"}</definedName>
    <definedName name="wrn.Reformat._.only." hidden="1">{#N/A,#N/A,FALSE,"Dec 1999 mapping"}</definedName>
    <definedName name="wrn.SALES._.VAR._.95._.BUDGET." localSheetId="1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1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11" hidden="1">{"YTD-Total",#N/A,FALSE,"Provision"}</definedName>
    <definedName name="wrn.Standard." hidden="1">{"YTD-Total",#N/A,FALSE,"Provision"}</definedName>
    <definedName name="wrn.Standard._.NonUtility._.Only." localSheetId="11" hidden="1">{"YTD-NonUtility",#N/A,FALSE,"Prov NonUtility"}</definedName>
    <definedName name="wrn.Standard._.NonUtility._.Only." hidden="1">{"YTD-NonUtility",#N/A,FALSE,"Prov NonUtility"}</definedName>
    <definedName name="wrn.Standard._.Utility._.Only." localSheetId="11" hidden="1">{"YTD-Utility",#N/A,FALSE,"Prov Utility"}</definedName>
    <definedName name="wrn.Standard._.Utility._.Only." hidden="1">{"YTD-Utility",#N/A,FALSE,"Prov Utility"}</definedName>
    <definedName name="wrn.Summary._.View." localSheetId="11" hidden="1">{#N/A,#N/A,FALSE,"Consltd-For contngcy"}</definedName>
    <definedName name="wrn.Summary._.View." hidden="1">{#N/A,#N/A,FALSE,"Consltd-For contngcy"}</definedName>
    <definedName name="wrn.UK._.Conversion._.Only." localSheetId="11" hidden="1">{#N/A,#N/A,FALSE,"Dec 1999 UK Continuing Ops"}</definedName>
    <definedName name="wrn.UK._.Conversion._.Only." hidden="1">{#N/A,#N/A,FALSE,"Dec 1999 UK Continuing Ops"}</definedName>
    <definedName name="wrn.YearEnd." localSheetId="1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localSheetId="11" hidden="1">#REF!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6" i="12" l="1"/>
  <c r="F6" i="12" s="1"/>
  <c r="D7" i="12"/>
  <c r="F7" i="12"/>
  <c r="D8" i="12"/>
  <c r="F8" i="12" s="1"/>
  <c r="B9" i="12"/>
  <c r="D9" i="12"/>
  <c r="F13" i="12"/>
  <c r="A9" i="11"/>
  <c r="A10" i="11" s="1"/>
  <c r="U34" i="11"/>
  <c r="O34" i="11"/>
  <c r="P34" i="11"/>
  <c r="Q34" i="11"/>
  <c r="R34" i="11"/>
  <c r="S34" i="11"/>
  <c r="T34" i="11"/>
  <c r="V34" i="11"/>
  <c r="W34" i="11"/>
  <c r="X34" i="11"/>
  <c r="Y34" i="11"/>
  <c r="Z34" i="11"/>
  <c r="AA34" i="11"/>
  <c r="A9" i="10"/>
  <c r="A10" i="10"/>
  <c r="A11" i="10"/>
  <c r="A13" i="10"/>
  <c r="T13" i="10"/>
  <c r="A14" i="10"/>
  <c r="A17" i="10" s="1"/>
  <c r="A16" i="10"/>
  <c r="A20" i="10"/>
  <c r="H31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9" i="9"/>
  <c r="A10" i="9"/>
  <c r="A11" i="9"/>
  <c r="Q34" i="9"/>
  <c r="Y34" i="9"/>
  <c r="E31" i="9"/>
  <c r="M31" i="9"/>
  <c r="O34" i="9"/>
  <c r="P34" i="9"/>
  <c r="R34" i="9"/>
  <c r="S34" i="9"/>
  <c r="T34" i="9"/>
  <c r="U34" i="9"/>
  <c r="V34" i="9"/>
  <c r="W34" i="9"/>
  <c r="X34" i="9"/>
  <c r="Z34" i="9"/>
  <c r="AA34" i="9"/>
  <c r="A9" i="8"/>
  <c r="Q13" i="8"/>
  <c r="Y13" i="8"/>
  <c r="P34" i="8"/>
  <c r="R34" i="8"/>
  <c r="U34" i="8"/>
  <c r="X34" i="8"/>
  <c r="Z34" i="8"/>
  <c r="M31" i="8"/>
  <c r="U31" i="8"/>
  <c r="O34" i="8"/>
  <c r="Q34" i="8"/>
  <c r="S34" i="8"/>
  <c r="T34" i="8"/>
  <c r="V34" i="8"/>
  <c r="W34" i="8"/>
  <c r="Y34" i="8"/>
  <c r="AA34" i="8"/>
  <c r="A9" i="7"/>
  <c r="A10" i="7"/>
  <c r="O13" i="7"/>
  <c r="W13" i="7"/>
  <c r="H34" i="7"/>
  <c r="I34" i="7"/>
  <c r="J34" i="7"/>
  <c r="Q34" i="7"/>
  <c r="R34" i="7"/>
  <c r="Y34" i="7"/>
  <c r="Z34" i="7"/>
  <c r="J31" i="7"/>
  <c r="N31" i="7"/>
  <c r="R31" i="7"/>
  <c r="V31" i="7"/>
  <c r="Z31" i="7"/>
  <c r="C34" i="7"/>
  <c r="D34" i="7"/>
  <c r="E34" i="7"/>
  <c r="F34" i="7"/>
  <c r="G34" i="7"/>
  <c r="K34" i="7"/>
  <c r="L34" i="7"/>
  <c r="M34" i="7"/>
  <c r="N34" i="7"/>
  <c r="O34" i="7"/>
  <c r="P34" i="7"/>
  <c r="S34" i="7"/>
  <c r="T34" i="7"/>
  <c r="U34" i="7"/>
  <c r="V34" i="7"/>
  <c r="W34" i="7"/>
  <c r="X34" i="7"/>
  <c r="AA34" i="7"/>
  <c r="A9" i="6"/>
  <c r="D13" i="6"/>
  <c r="L13" i="6"/>
  <c r="P13" i="6"/>
  <c r="T13" i="6"/>
  <c r="X13" i="6"/>
  <c r="L34" i="6"/>
  <c r="M34" i="6"/>
  <c r="T34" i="6"/>
  <c r="U34" i="6"/>
  <c r="D31" i="6"/>
  <c r="H31" i="6"/>
  <c r="J31" i="6"/>
  <c r="L31" i="6"/>
  <c r="R31" i="6"/>
  <c r="T31" i="6"/>
  <c r="X31" i="6"/>
  <c r="Z31" i="6"/>
  <c r="C34" i="6"/>
  <c r="F34" i="6"/>
  <c r="G34" i="6"/>
  <c r="H34" i="6"/>
  <c r="I34" i="6"/>
  <c r="J34" i="6"/>
  <c r="K34" i="6"/>
  <c r="N34" i="6"/>
  <c r="O34" i="6"/>
  <c r="P34" i="6"/>
  <c r="Q34" i="6"/>
  <c r="R34" i="6"/>
  <c r="S34" i="6"/>
  <c r="V34" i="6"/>
  <c r="W34" i="6"/>
  <c r="X34" i="6"/>
  <c r="Y34" i="6"/>
  <c r="Z34" i="6"/>
  <c r="AA34" i="6"/>
  <c r="A9" i="5"/>
  <c r="A10" i="5"/>
  <c r="A11" i="5" s="1"/>
  <c r="D13" i="5"/>
  <c r="F13" i="5"/>
  <c r="I13" i="5"/>
  <c r="J13" i="5"/>
  <c r="L13" i="5"/>
  <c r="N13" i="5"/>
  <c r="R13" i="5"/>
  <c r="T13" i="5"/>
  <c r="V13" i="5"/>
  <c r="Y13" i="5"/>
  <c r="Z13" i="5"/>
  <c r="H34" i="5"/>
  <c r="P34" i="5"/>
  <c r="R34" i="5"/>
  <c r="X34" i="5"/>
  <c r="Z34" i="5"/>
  <c r="C31" i="5"/>
  <c r="E31" i="5"/>
  <c r="H31" i="5"/>
  <c r="I31" i="5"/>
  <c r="K31" i="5"/>
  <c r="M31" i="5"/>
  <c r="P31" i="5"/>
  <c r="Q31" i="5"/>
  <c r="S31" i="5"/>
  <c r="U31" i="5"/>
  <c r="X31" i="5"/>
  <c r="Y31" i="5"/>
  <c r="AA31" i="5"/>
  <c r="C34" i="5"/>
  <c r="D34" i="5"/>
  <c r="E34" i="5"/>
  <c r="F34" i="5"/>
  <c r="G34" i="5"/>
  <c r="I34" i="5"/>
  <c r="K34" i="5"/>
  <c r="L34" i="5"/>
  <c r="M34" i="5"/>
  <c r="N34" i="5"/>
  <c r="O34" i="5"/>
  <c r="Q34" i="5"/>
  <c r="S34" i="5"/>
  <c r="T34" i="5"/>
  <c r="U34" i="5"/>
  <c r="V34" i="5"/>
  <c r="W34" i="5"/>
  <c r="Y34" i="5"/>
  <c r="AA34" i="5"/>
  <c r="C27" i="5"/>
  <c r="O35" i="5"/>
  <c r="A9" i="4"/>
  <c r="D13" i="4"/>
  <c r="F13" i="4"/>
  <c r="I13" i="4"/>
  <c r="J13" i="4"/>
  <c r="L13" i="4"/>
  <c r="N13" i="4"/>
  <c r="Q13" i="4"/>
  <c r="R13" i="4"/>
  <c r="T13" i="4"/>
  <c r="V13" i="4"/>
  <c r="Y13" i="4"/>
  <c r="Z13" i="4"/>
  <c r="T34" i="4"/>
  <c r="O19" i="4"/>
  <c r="D31" i="4"/>
  <c r="G31" i="4"/>
  <c r="H31" i="4"/>
  <c r="J31" i="4"/>
  <c r="L31" i="4"/>
  <c r="O31" i="4"/>
  <c r="P31" i="4"/>
  <c r="R31" i="4"/>
  <c r="T31" i="4"/>
  <c r="W31" i="4"/>
  <c r="X31" i="4"/>
  <c r="Z31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U34" i="4"/>
  <c r="V34" i="4"/>
  <c r="W34" i="4"/>
  <c r="X34" i="4"/>
  <c r="Y34" i="4"/>
  <c r="Z34" i="4"/>
  <c r="AA34" i="4"/>
  <c r="A9" i="3"/>
  <c r="A10" i="3"/>
  <c r="C13" i="3"/>
  <c r="D13" i="3"/>
  <c r="F13" i="3"/>
  <c r="H13" i="3"/>
  <c r="K13" i="3"/>
  <c r="L13" i="3"/>
  <c r="N13" i="3"/>
  <c r="P13" i="3"/>
  <c r="S13" i="3"/>
  <c r="T13" i="3"/>
  <c r="V13" i="3"/>
  <c r="X13" i="3"/>
  <c r="AA13" i="3"/>
  <c r="D34" i="3"/>
  <c r="G34" i="3"/>
  <c r="L34" i="3"/>
  <c r="O34" i="3"/>
  <c r="T34" i="3"/>
  <c r="W34" i="3"/>
  <c r="D31" i="3"/>
  <c r="F31" i="3"/>
  <c r="I31" i="3"/>
  <c r="J31" i="3"/>
  <c r="L31" i="3"/>
  <c r="N31" i="3"/>
  <c r="Q31" i="3"/>
  <c r="R31" i="3"/>
  <c r="T31" i="3"/>
  <c r="V31" i="3"/>
  <c r="Y31" i="3"/>
  <c r="Z31" i="3"/>
  <c r="C34" i="3"/>
  <c r="E34" i="3"/>
  <c r="F34" i="3"/>
  <c r="H34" i="3"/>
  <c r="I34" i="3"/>
  <c r="J34" i="3"/>
  <c r="K34" i="3"/>
  <c r="M34" i="3"/>
  <c r="N34" i="3"/>
  <c r="P34" i="3"/>
  <c r="Q34" i="3"/>
  <c r="R34" i="3"/>
  <c r="S34" i="3"/>
  <c r="U34" i="3"/>
  <c r="V34" i="3"/>
  <c r="X34" i="3"/>
  <c r="Y34" i="3"/>
  <c r="Z34" i="3"/>
  <c r="AA34" i="3"/>
  <c r="A9" i="2"/>
  <c r="A10" i="2"/>
  <c r="C13" i="2"/>
  <c r="F13" i="2"/>
  <c r="G13" i="2"/>
  <c r="I13" i="2"/>
  <c r="K13" i="2"/>
  <c r="N13" i="2"/>
  <c r="O13" i="2"/>
  <c r="Q13" i="2"/>
  <c r="S13" i="2"/>
  <c r="V13" i="2"/>
  <c r="W13" i="2"/>
  <c r="Y13" i="2"/>
  <c r="AA13" i="2"/>
  <c r="H34" i="2"/>
  <c r="I34" i="2"/>
  <c r="J34" i="2"/>
  <c r="P34" i="2"/>
  <c r="Q34" i="2"/>
  <c r="R34" i="2"/>
  <c r="X34" i="2"/>
  <c r="Y34" i="2"/>
  <c r="Z34" i="2"/>
  <c r="D31" i="2"/>
  <c r="F31" i="2"/>
  <c r="I31" i="2"/>
  <c r="J31" i="2"/>
  <c r="L31" i="2"/>
  <c r="N31" i="2"/>
  <c r="Q31" i="2"/>
  <c r="R31" i="2"/>
  <c r="T31" i="2"/>
  <c r="V31" i="2"/>
  <c r="Y31" i="2"/>
  <c r="Z31" i="2"/>
  <c r="C34" i="2"/>
  <c r="D34" i="2"/>
  <c r="E34" i="2"/>
  <c r="F34" i="2"/>
  <c r="G34" i="2"/>
  <c r="K34" i="2"/>
  <c r="L34" i="2"/>
  <c r="M34" i="2"/>
  <c r="N34" i="2"/>
  <c r="O34" i="2"/>
  <c r="S34" i="2"/>
  <c r="T34" i="2"/>
  <c r="U34" i="2"/>
  <c r="V34" i="2"/>
  <c r="W34" i="2"/>
  <c r="AA34" i="2"/>
  <c r="P19" i="4" l="1"/>
  <c r="D24" i="12"/>
  <c r="J13" i="11"/>
  <c r="R13" i="11"/>
  <c r="Z13" i="11"/>
  <c r="J31" i="11"/>
  <c r="R31" i="11"/>
  <c r="Z31" i="11"/>
  <c r="E13" i="10"/>
  <c r="M13" i="10"/>
  <c r="U13" i="10"/>
  <c r="I31" i="10"/>
  <c r="Q31" i="10"/>
  <c r="Y31" i="10"/>
  <c r="J13" i="9"/>
  <c r="R13" i="9"/>
  <c r="Z13" i="9"/>
  <c r="F31" i="9"/>
  <c r="N31" i="9"/>
  <c r="V31" i="9"/>
  <c r="J13" i="8"/>
  <c r="R13" i="8"/>
  <c r="Z13" i="8"/>
  <c r="F31" i="8"/>
  <c r="N31" i="8"/>
  <c r="V31" i="8"/>
  <c r="H13" i="7"/>
  <c r="P13" i="7"/>
  <c r="X13" i="7"/>
  <c r="C31" i="7"/>
  <c r="K31" i="7"/>
  <c r="S31" i="7"/>
  <c r="AA31" i="7"/>
  <c r="I13" i="6"/>
  <c r="Q13" i="6"/>
  <c r="Y13" i="6"/>
  <c r="I31" i="6"/>
  <c r="Q31" i="6"/>
  <c r="Y31" i="6"/>
  <c r="C13" i="5"/>
  <c r="K13" i="5"/>
  <c r="S13" i="5"/>
  <c r="AA13" i="5"/>
  <c r="J31" i="5"/>
  <c r="R31" i="5"/>
  <c r="Z31" i="5"/>
  <c r="C13" i="4"/>
  <c r="K13" i="4"/>
  <c r="S13" i="4"/>
  <c r="AA13" i="4"/>
  <c r="I31" i="4"/>
  <c r="Q31" i="4"/>
  <c r="Y31" i="4"/>
  <c r="E13" i="3"/>
  <c r="M13" i="3"/>
  <c r="U13" i="3"/>
  <c r="C31" i="3"/>
  <c r="K31" i="3"/>
  <c r="S31" i="3"/>
  <c r="AA31" i="3"/>
  <c r="H13" i="2"/>
  <c r="P13" i="2"/>
  <c r="X13" i="2"/>
  <c r="C31" i="2"/>
  <c r="K31" i="2"/>
  <c r="S31" i="2"/>
  <c r="AA31" i="2"/>
  <c r="N13" i="10"/>
  <c r="J31" i="10"/>
  <c r="Z31" i="10"/>
  <c r="C13" i="9"/>
  <c r="S13" i="9"/>
  <c r="O31" i="9"/>
  <c r="W31" i="9"/>
  <c r="C13" i="8"/>
  <c r="S13" i="8"/>
  <c r="G31" i="8"/>
  <c r="W31" i="8"/>
  <c r="Q13" i="7"/>
  <c r="D31" i="7"/>
  <c r="T31" i="7"/>
  <c r="J13" i="6"/>
  <c r="Z13" i="6"/>
  <c r="C13" i="11"/>
  <c r="K13" i="11"/>
  <c r="S13" i="11"/>
  <c r="AA13" i="11"/>
  <c r="C31" i="11"/>
  <c r="K31" i="11"/>
  <c r="S31" i="11"/>
  <c r="AA31" i="11"/>
  <c r="F13" i="10"/>
  <c r="V13" i="10"/>
  <c r="R31" i="10"/>
  <c r="K13" i="9"/>
  <c r="AA13" i="9"/>
  <c r="G31" i="9"/>
  <c r="K13" i="8"/>
  <c r="AA13" i="8"/>
  <c r="O31" i="8"/>
  <c r="I13" i="7"/>
  <c r="Y13" i="7"/>
  <c r="L31" i="7"/>
  <c r="R13" i="6"/>
  <c r="D13" i="11"/>
  <c r="L13" i="11"/>
  <c r="T13" i="11"/>
  <c r="D31" i="11"/>
  <c r="L31" i="11"/>
  <c r="T31" i="11"/>
  <c r="G13" i="10"/>
  <c r="O13" i="10"/>
  <c r="W13" i="10"/>
  <c r="C31" i="10"/>
  <c r="K31" i="10"/>
  <c r="S31" i="10"/>
  <c r="AA31" i="10"/>
  <c r="D13" i="9"/>
  <c r="L13" i="9"/>
  <c r="T13" i="9"/>
  <c r="H31" i="9"/>
  <c r="P31" i="9"/>
  <c r="X31" i="9"/>
  <c r="D13" i="8"/>
  <c r="L13" i="8"/>
  <c r="T13" i="8"/>
  <c r="H31" i="8"/>
  <c r="P31" i="8"/>
  <c r="X31" i="8"/>
  <c r="J13" i="7"/>
  <c r="R13" i="7"/>
  <c r="Z13" i="7"/>
  <c r="E31" i="7"/>
  <c r="M31" i="7"/>
  <c r="U31" i="7"/>
  <c r="C13" i="6"/>
  <c r="K13" i="6"/>
  <c r="S13" i="6"/>
  <c r="AA13" i="6"/>
  <c r="C31" i="6"/>
  <c r="K31" i="6"/>
  <c r="S31" i="6"/>
  <c r="AA31" i="6"/>
  <c r="E13" i="5"/>
  <c r="M13" i="5"/>
  <c r="U13" i="5"/>
  <c r="D31" i="5"/>
  <c r="L31" i="5"/>
  <c r="T31" i="5"/>
  <c r="E13" i="4"/>
  <c r="M13" i="4"/>
  <c r="U13" i="4"/>
  <c r="C31" i="4"/>
  <c r="K31" i="4"/>
  <c r="S31" i="4"/>
  <c r="AA31" i="4"/>
  <c r="G13" i="3"/>
  <c r="O13" i="3"/>
  <c r="W13" i="3"/>
  <c r="E31" i="3"/>
  <c r="M31" i="3"/>
  <c r="U31" i="3"/>
  <c r="J13" i="2"/>
  <c r="R13" i="2"/>
  <c r="Z13" i="2"/>
  <c r="E31" i="2"/>
  <c r="M31" i="2"/>
  <c r="U31" i="2"/>
  <c r="X13" i="10"/>
  <c r="T31" i="10"/>
  <c r="E13" i="9"/>
  <c r="U13" i="9"/>
  <c r="I31" i="9"/>
  <c r="Y31" i="9"/>
  <c r="E13" i="8"/>
  <c r="U13" i="8"/>
  <c r="I31" i="8"/>
  <c r="Y31" i="8"/>
  <c r="C13" i="7"/>
  <c r="S13" i="7"/>
  <c r="AA13" i="7"/>
  <c r="F31" i="7"/>
  <c r="E13" i="11"/>
  <c r="M13" i="11"/>
  <c r="U13" i="11"/>
  <c r="E31" i="11"/>
  <c r="M31" i="11"/>
  <c r="U31" i="11"/>
  <c r="H13" i="10"/>
  <c r="P13" i="10"/>
  <c r="D31" i="10"/>
  <c r="L31" i="10"/>
  <c r="M13" i="9"/>
  <c r="Q31" i="9"/>
  <c r="M13" i="8"/>
  <c r="Q31" i="8"/>
  <c r="K13" i="7"/>
  <c r="F13" i="11"/>
  <c r="N13" i="11"/>
  <c r="V13" i="11"/>
  <c r="F31" i="11"/>
  <c r="N31" i="11"/>
  <c r="V31" i="11"/>
  <c r="I13" i="10"/>
  <c r="Q13" i="10"/>
  <c r="Y13" i="10"/>
  <c r="E31" i="10"/>
  <c r="M31" i="10"/>
  <c r="U31" i="10"/>
  <c r="F13" i="9"/>
  <c r="N13" i="9"/>
  <c r="V13" i="9"/>
  <c r="J31" i="9"/>
  <c r="R31" i="9"/>
  <c r="Z31" i="9"/>
  <c r="F13" i="8"/>
  <c r="N13" i="8"/>
  <c r="V13" i="8"/>
  <c r="J31" i="8"/>
  <c r="R31" i="8"/>
  <c r="Z31" i="8"/>
  <c r="D13" i="7"/>
  <c r="L13" i="7"/>
  <c r="T13" i="7"/>
  <c r="G31" i="7"/>
  <c r="O31" i="7"/>
  <c r="W31" i="7"/>
  <c r="E13" i="6"/>
  <c r="M13" i="6"/>
  <c r="U13" i="6"/>
  <c r="E31" i="6"/>
  <c r="M31" i="6"/>
  <c r="U31" i="6"/>
  <c r="G13" i="5"/>
  <c r="O13" i="5"/>
  <c r="W13" i="5"/>
  <c r="F31" i="5"/>
  <c r="N31" i="5"/>
  <c r="V31" i="5"/>
  <c r="G13" i="4"/>
  <c r="O13" i="4"/>
  <c r="W13" i="4"/>
  <c r="E31" i="4"/>
  <c r="M31" i="4"/>
  <c r="U31" i="4"/>
  <c r="I13" i="3"/>
  <c r="Q13" i="3"/>
  <c r="Y13" i="3"/>
  <c r="G31" i="3"/>
  <c r="O31" i="3"/>
  <c r="W31" i="3"/>
  <c r="D13" i="2"/>
  <c r="L13" i="2"/>
  <c r="T13" i="2"/>
  <c r="G31" i="2"/>
  <c r="O31" i="2"/>
  <c r="W31" i="2"/>
  <c r="O31" i="10"/>
  <c r="P13" i="9"/>
  <c r="L31" i="9"/>
  <c r="H13" i="8"/>
  <c r="X13" i="8"/>
  <c r="D31" i="8"/>
  <c r="V13" i="7"/>
  <c r="I31" i="7"/>
  <c r="G13" i="6"/>
  <c r="G31" i="6"/>
  <c r="G13" i="11"/>
  <c r="O13" i="11"/>
  <c r="W13" i="11"/>
  <c r="G31" i="11"/>
  <c r="O31" i="11"/>
  <c r="W31" i="11"/>
  <c r="J13" i="10"/>
  <c r="R13" i="10"/>
  <c r="Z13" i="10"/>
  <c r="F31" i="10"/>
  <c r="N31" i="10"/>
  <c r="V31" i="10"/>
  <c r="G13" i="9"/>
  <c r="O13" i="9"/>
  <c r="W13" i="9"/>
  <c r="C31" i="9"/>
  <c r="K31" i="9"/>
  <c r="S31" i="9"/>
  <c r="AA31" i="9"/>
  <c r="G13" i="8"/>
  <c r="O13" i="8"/>
  <c r="W13" i="8"/>
  <c r="C31" i="8"/>
  <c r="K31" i="8"/>
  <c r="S31" i="8"/>
  <c r="AA31" i="8"/>
  <c r="E13" i="7"/>
  <c r="M13" i="7"/>
  <c r="U13" i="7"/>
  <c r="H31" i="7"/>
  <c r="P31" i="7"/>
  <c r="X31" i="7"/>
  <c r="F13" i="6"/>
  <c r="N13" i="6"/>
  <c r="V13" i="6"/>
  <c r="F31" i="6"/>
  <c r="N31" i="6"/>
  <c r="V31" i="6"/>
  <c r="H13" i="5"/>
  <c r="P13" i="5"/>
  <c r="X13" i="5"/>
  <c r="G31" i="5"/>
  <c r="O31" i="5"/>
  <c r="W31" i="5"/>
  <c r="H13" i="4"/>
  <c r="P13" i="4"/>
  <c r="X13" i="4"/>
  <c r="F31" i="4"/>
  <c r="N31" i="4"/>
  <c r="V31" i="4"/>
  <c r="J13" i="3"/>
  <c r="R13" i="3"/>
  <c r="Z13" i="3"/>
  <c r="H31" i="3"/>
  <c r="P31" i="3"/>
  <c r="X31" i="3"/>
  <c r="E13" i="2"/>
  <c r="M13" i="2"/>
  <c r="U13" i="2"/>
  <c r="H31" i="2"/>
  <c r="P31" i="2"/>
  <c r="X31" i="2"/>
  <c r="H13" i="9"/>
  <c r="X13" i="9"/>
  <c r="D31" i="9"/>
  <c r="T31" i="9"/>
  <c r="P13" i="8"/>
  <c r="L31" i="8"/>
  <c r="F13" i="7"/>
  <c r="Q31" i="7"/>
  <c r="O13" i="6"/>
  <c r="O31" i="6"/>
  <c r="H13" i="11"/>
  <c r="P13" i="11"/>
  <c r="X13" i="11"/>
  <c r="H31" i="11"/>
  <c r="P31" i="11"/>
  <c r="X31" i="11"/>
  <c r="C13" i="10"/>
  <c r="K13" i="10"/>
  <c r="S13" i="10"/>
  <c r="AA13" i="10"/>
  <c r="G31" i="10"/>
  <c r="W31" i="10"/>
  <c r="T31" i="8"/>
  <c r="N13" i="7"/>
  <c r="Y31" i="7"/>
  <c r="W13" i="6"/>
  <c r="W31" i="6"/>
  <c r="I13" i="8"/>
  <c r="Y31" i="11"/>
  <c r="Q31" i="11"/>
  <c r="D23" i="12"/>
  <c r="G13" i="7"/>
  <c r="E31" i="8"/>
  <c r="Y13" i="9"/>
  <c r="L13" i="10"/>
  <c r="I31" i="11"/>
  <c r="Y13" i="11"/>
  <c r="D22" i="12"/>
  <c r="Q13" i="9"/>
  <c r="X31" i="10"/>
  <c r="D13" i="10"/>
  <c r="Q13" i="11"/>
  <c r="D21" i="12"/>
  <c r="C26" i="12"/>
  <c r="C30" i="12" s="1"/>
  <c r="D20" i="12"/>
  <c r="Q13" i="5"/>
  <c r="P31" i="6"/>
  <c r="H13" i="6"/>
  <c r="U31" i="9"/>
  <c r="I13" i="9"/>
  <c r="P31" i="10"/>
  <c r="I13" i="11"/>
  <c r="F9" i="12"/>
  <c r="S19" i="4"/>
  <c r="A11" i="3"/>
  <c r="A13" i="3"/>
  <c r="A14" i="3"/>
  <c r="A11" i="2"/>
  <c r="J34" i="5"/>
  <c r="R19" i="4"/>
  <c r="A13" i="5"/>
  <c r="E35" i="5"/>
  <c r="Q19" i="4"/>
  <c r="D35" i="5"/>
  <c r="C29" i="5"/>
  <c r="C32" i="5" s="1"/>
  <c r="D34" i="6"/>
  <c r="A10" i="4"/>
  <c r="P35" i="5"/>
  <c r="E34" i="6"/>
  <c r="A10" i="6"/>
  <c r="A11" i="7"/>
  <c r="A14" i="7" s="1"/>
  <c r="A13" i="7"/>
  <c r="A10" i="8"/>
  <c r="A13" i="9"/>
  <c r="A11" i="11"/>
  <c r="A22" i="10"/>
  <c r="A26" i="10" s="1"/>
  <c r="D26" i="12" l="1"/>
  <c r="D30" i="12" s="1"/>
  <c r="D32" i="12" s="1"/>
  <c r="C32" i="12"/>
  <c r="C34" i="12" s="1"/>
  <c r="C32" i="4"/>
  <c r="A27" i="10"/>
  <c r="A32" i="10" s="1"/>
  <c r="A28" i="10"/>
  <c r="A29" i="10"/>
  <c r="A31" i="10"/>
  <c r="A16" i="7"/>
  <c r="A17" i="7"/>
  <c r="Q35" i="5"/>
  <c r="A16" i="4"/>
  <c r="A11" i="4"/>
  <c r="A13" i="4"/>
  <c r="A17" i="4"/>
  <c r="A14" i="2"/>
  <c r="A13" i="11"/>
  <c r="D27" i="5"/>
  <c r="A14" i="5"/>
  <c r="A16" i="5" s="1"/>
  <c r="A14" i="4"/>
  <c r="A16" i="3"/>
  <c r="A14" i="9"/>
  <c r="A11" i="6"/>
  <c r="A13" i="2"/>
  <c r="T19" i="4"/>
  <c r="A11" i="8"/>
  <c r="F35" i="5"/>
  <c r="D34" i="12" l="1"/>
  <c r="Q22" i="7"/>
  <c r="P20" i="4"/>
  <c r="C38" i="5"/>
  <c r="O20" i="4"/>
  <c r="F14" i="12"/>
  <c r="P22" i="7"/>
  <c r="Q20" i="4"/>
  <c r="A20" i="5"/>
  <c r="A17" i="5"/>
  <c r="A26" i="5" s="1"/>
  <c r="A22" i="4"/>
  <c r="R20" i="4"/>
  <c r="A35" i="10"/>
  <c r="A14" i="8"/>
  <c r="A13" i="8"/>
  <c r="A34" i="10"/>
  <c r="E27" i="5"/>
  <c r="D29" i="5"/>
  <c r="D32" i="5" s="1"/>
  <c r="D38" i="5" s="1"/>
  <c r="A20" i="4"/>
  <c r="A16" i="2"/>
  <c r="D32" i="4"/>
  <c r="R35" i="5"/>
  <c r="A14" i="6"/>
  <c r="G35" i="5"/>
  <c r="A16" i="9"/>
  <c r="A22" i="5"/>
  <c r="A17" i="3"/>
  <c r="A20" i="7"/>
  <c r="A13" i="6"/>
  <c r="A20" i="3"/>
  <c r="U19" i="4"/>
  <c r="A14" i="11"/>
  <c r="R22" i="7" l="1"/>
  <c r="A27" i="5"/>
  <c r="A16" i="11"/>
  <c r="A17" i="2"/>
  <c r="S20" i="4"/>
  <c r="A26" i="4"/>
  <c r="A27" i="4" s="1"/>
  <c r="A16" i="6"/>
  <c r="A22" i="3"/>
  <c r="A26" i="3"/>
  <c r="A16" i="8"/>
  <c r="A22" i="7"/>
  <c r="A38" i="10"/>
  <c r="F27" i="5"/>
  <c r="E29" i="5"/>
  <c r="E32" i="5" s="1"/>
  <c r="E38" i="5" s="1"/>
  <c r="E32" i="4"/>
  <c r="A28" i="4"/>
  <c r="V19" i="4"/>
  <c r="A17" i="9"/>
  <c r="H35" i="5"/>
  <c r="S35" i="5"/>
  <c r="S22" i="7" l="1"/>
  <c r="I35" i="5"/>
  <c r="A28" i="7"/>
  <c r="A29" i="7" s="1"/>
  <c r="A20" i="2"/>
  <c r="A40" i="10"/>
  <c r="A31" i="7"/>
  <c r="A32" i="7" s="1"/>
  <c r="A34" i="7" s="1"/>
  <c r="A35" i="7" s="1"/>
  <c r="A38" i="7" s="1"/>
  <c r="A40" i="7" s="1"/>
  <c r="F32" i="4"/>
  <c r="A26" i="7"/>
  <c r="T20" i="4"/>
  <c r="A27" i="7"/>
  <c r="A43" i="7" s="1"/>
  <c r="A44" i="7" s="1"/>
  <c r="A17" i="11"/>
  <c r="A17" i="6"/>
  <c r="A28" i="5"/>
  <c r="W19" i="4"/>
  <c r="T35" i="5"/>
  <c r="A20" i="9"/>
  <c r="G27" i="5"/>
  <c r="F29" i="5"/>
  <c r="F32" i="5" s="1"/>
  <c r="F38" i="5" s="1"/>
  <c r="A17" i="8"/>
  <c r="A27" i="3"/>
  <c r="A29" i="4"/>
  <c r="A31" i="4"/>
  <c r="A32" i="4" s="1"/>
  <c r="T22" i="7" l="1"/>
  <c r="X19" i="4"/>
  <c r="A20" i="6"/>
  <c r="A44" i="10"/>
  <c r="A22" i="2"/>
  <c r="J35" i="5"/>
  <c r="A43" i="10"/>
  <c r="U35" i="5"/>
  <c r="A26" i="2"/>
  <c r="A20" i="8"/>
  <c r="A22" i="9"/>
  <c r="U22" i="7"/>
  <c r="A20" i="11"/>
  <c r="U20" i="4"/>
  <c r="A29" i="5"/>
  <c r="A31" i="5" s="1"/>
  <c r="A28" i="3"/>
  <c r="A34" i="4"/>
  <c r="A35" i="4"/>
  <c r="A38" i="4" s="1"/>
  <c r="A40" i="4" s="1"/>
  <c r="A43" i="4" s="1"/>
  <c r="A44" i="4" s="1"/>
  <c r="H27" i="5"/>
  <c r="G29" i="5"/>
  <c r="G32" i="5" s="1"/>
  <c r="G38" i="5" s="1"/>
  <c r="G32" i="4"/>
  <c r="V35" i="5" l="1"/>
  <c r="A29" i="3"/>
  <c r="V20" i="4"/>
  <c r="A32" i="5"/>
  <c r="A34" i="5" s="1"/>
  <c r="A35" i="5" s="1"/>
  <c r="A38" i="5"/>
  <c r="A40" i="5" s="1"/>
  <c r="A43" i="5" s="1"/>
  <c r="A44" i="5" s="1"/>
  <c r="A22" i="8"/>
  <c r="A27" i="2"/>
  <c r="A26" i="8"/>
  <c r="A22" i="6"/>
  <c r="I27" i="5"/>
  <c r="H29" i="5"/>
  <c r="H32" i="5" s="1"/>
  <c r="H38" i="5" s="1"/>
  <c r="A22" i="11"/>
  <c r="A26" i="11" s="1"/>
  <c r="A27" i="11" s="1"/>
  <c r="A28" i="11" s="1"/>
  <c r="A29" i="11" s="1"/>
  <c r="A31" i="11" s="1"/>
  <c r="A32" i="11" s="1"/>
  <c r="A34" i="11" s="1"/>
  <c r="A35" i="11" s="1"/>
  <c r="A38" i="11" s="1"/>
  <c r="A40" i="11" s="1"/>
  <c r="A42" i="11" s="1"/>
  <c r="A44" i="11" s="1"/>
  <c r="A45" i="11" s="1"/>
  <c r="A46" i="11" s="1"/>
  <c r="A49" i="11" s="1"/>
  <c r="A50" i="11" s="1"/>
  <c r="Y19" i="4"/>
  <c r="H32" i="4"/>
  <c r="A26" i="9"/>
  <c r="K35" i="5"/>
  <c r="V22" i="7" l="1"/>
  <c r="L35" i="5"/>
  <c r="J27" i="5"/>
  <c r="I29" i="5"/>
  <c r="I32" i="5" s="1"/>
  <c r="I38" i="5" s="1"/>
  <c r="A27" i="9"/>
  <c r="A28" i="9" s="1"/>
  <c r="A29" i="9" s="1"/>
  <c r="W20" i="4"/>
  <c r="W35" i="5"/>
  <c r="I32" i="4"/>
  <c r="Z19" i="4"/>
  <c r="A26" i="6"/>
  <c r="A27" i="6" s="1"/>
  <c r="A28" i="2"/>
  <c r="A29" i="2" s="1"/>
  <c r="A27" i="8"/>
  <c r="A28" i="8"/>
  <c r="A29" i="8" s="1"/>
  <c r="A31" i="3"/>
  <c r="A32" i="3" s="1"/>
  <c r="A34" i="3" s="1"/>
  <c r="A35" i="3" s="1"/>
  <c r="A38" i="3" s="1"/>
  <c r="A40" i="3" s="1"/>
  <c r="A43" i="3" s="1"/>
  <c r="A44" i="3" s="1"/>
  <c r="W22" i="7" l="1"/>
  <c r="A28" i="6"/>
  <c r="A29" i="6" s="1"/>
  <c r="X35" i="5"/>
  <c r="A31" i="8"/>
  <c r="A32" i="8" s="1"/>
  <c r="A34" i="8" s="1"/>
  <c r="A35" i="8" s="1"/>
  <c r="A38" i="8" s="1"/>
  <c r="A40" i="8" s="1"/>
  <c r="A42" i="8" s="1"/>
  <c r="A44" i="8" s="1"/>
  <c r="A45" i="8" s="1"/>
  <c r="A46" i="8" s="1"/>
  <c r="A49" i="8" s="1"/>
  <c r="A50" i="8" s="1"/>
  <c r="A31" i="2"/>
  <c r="A32" i="2"/>
  <c r="A34" i="2"/>
  <c r="A35" i="2" s="1"/>
  <c r="M35" i="5"/>
  <c r="N35" i="5"/>
  <c r="A32" i="6"/>
  <c r="A34" i="6" s="1"/>
  <c r="A35" i="6" s="1"/>
  <c r="A38" i="6" s="1"/>
  <c r="A40" i="6" s="1"/>
  <c r="A43" i="6" s="1"/>
  <c r="A44" i="6" s="1"/>
  <c r="A31" i="6"/>
  <c r="AA19" i="4"/>
  <c r="X20" i="4"/>
  <c r="A31" i="9"/>
  <c r="A32" i="9" s="1"/>
  <c r="A34" i="9" s="1"/>
  <c r="A35" i="9" s="1"/>
  <c r="A38" i="9" s="1"/>
  <c r="A40" i="9" s="1"/>
  <c r="A42" i="9" s="1"/>
  <c r="A44" i="9" s="1"/>
  <c r="A45" i="9" s="1"/>
  <c r="A46" i="9" s="1"/>
  <c r="A49" i="9" s="1"/>
  <c r="A50" i="9" s="1"/>
  <c r="J32" i="4"/>
  <c r="K27" i="5"/>
  <c r="J29" i="5"/>
  <c r="J32" i="5" s="1"/>
  <c r="J38" i="5" s="1"/>
  <c r="X22" i="7" l="1"/>
  <c r="L27" i="5"/>
  <c r="K29" i="5"/>
  <c r="K32" i="5" s="1"/>
  <c r="K38" i="5" s="1"/>
  <c r="K32" i="4"/>
  <c r="Y20" i="4"/>
  <c r="A38" i="2"/>
  <c r="A40" i="2" s="1"/>
  <c r="A43" i="2" s="1"/>
  <c r="A44" i="2" s="1"/>
  <c r="Y35" i="5"/>
  <c r="Y22" i="7"/>
  <c r="L32" i="4" l="1"/>
  <c r="M27" i="5"/>
  <c r="L29" i="5"/>
  <c r="L32" i="5" s="1"/>
  <c r="L38" i="5" s="1"/>
  <c r="Z35" i="5"/>
  <c r="Z20" i="4"/>
  <c r="Z22" i="7" l="1"/>
  <c r="N27" i="5"/>
  <c r="M29" i="5"/>
  <c r="M32" i="5" s="1"/>
  <c r="M38" i="5" s="1"/>
  <c r="AA20" i="4"/>
  <c r="AA35" i="5"/>
  <c r="M32" i="4"/>
  <c r="AA22" i="7" l="1"/>
  <c r="N32" i="4"/>
  <c r="N29" i="5"/>
  <c r="N32" i="5" s="1"/>
  <c r="N38" i="5" s="1"/>
  <c r="O27" i="5"/>
  <c r="O35" i="11"/>
  <c r="O32" i="4" l="1"/>
  <c r="P27" i="5"/>
  <c r="O29" i="5"/>
  <c r="O32" i="5" s="1"/>
  <c r="P35" i="11"/>
  <c r="Q35" i="11" l="1"/>
  <c r="P40" i="7"/>
  <c r="P40" i="3"/>
  <c r="P44" i="3" s="1"/>
  <c r="P32" i="4"/>
  <c r="Q27" i="5"/>
  <c r="P29" i="5"/>
  <c r="P32" i="5" s="1"/>
  <c r="Q40" i="3" l="1"/>
  <c r="Q44" i="3" s="1"/>
  <c r="R35" i="11"/>
  <c r="Q32" i="4"/>
  <c r="Q40" i="7"/>
  <c r="R27" i="5"/>
  <c r="Q29" i="5"/>
  <c r="Q32" i="5" s="1"/>
  <c r="R32" i="4" l="1"/>
  <c r="R40" i="7"/>
  <c r="R40" i="3"/>
  <c r="R44" i="3" s="1"/>
  <c r="S35" i="11"/>
  <c r="S27" i="5"/>
  <c r="R29" i="5"/>
  <c r="R32" i="5" s="1"/>
  <c r="S40" i="3" l="1"/>
  <c r="S44" i="3" s="1"/>
  <c r="T35" i="11"/>
  <c r="T27" i="5"/>
  <c r="S29" i="5"/>
  <c r="S32" i="5" s="1"/>
  <c r="S40" i="7"/>
  <c r="S32" i="4"/>
  <c r="U27" i="5" l="1"/>
  <c r="T29" i="5"/>
  <c r="T32" i="5" s="1"/>
  <c r="T32" i="4"/>
  <c r="T40" i="7"/>
  <c r="U35" i="11"/>
  <c r="T40" i="3"/>
  <c r="T44" i="3" s="1"/>
  <c r="V27" i="5" l="1"/>
  <c r="U29" i="5"/>
  <c r="U32" i="5" s="1"/>
  <c r="U40" i="3"/>
  <c r="U44" i="3" s="1"/>
  <c r="U40" i="7"/>
  <c r="U32" i="4"/>
  <c r="V35" i="11"/>
  <c r="W27" i="5" l="1"/>
  <c r="V29" i="5"/>
  <c r="V32" i="5" s="1"/>
  <c r="V40" i="7"/>
  <c r="V32" i="4"/>
  <c r="W35" i="11"/>
  <c r="V40" i="3"/>
  <c r="V44" i="3" s="1"/>
  <c r="W40" i="7" l="1"/>
  <c r="X35" i="11"/>
  <c r="W32" i="4"/>
  <c r="X27" i="5"/>
  <c r="W29" i="5"/>
  <c r="W32" i="5" s="1"/>
  <c r="W40" i="3"/>
  <c r="W44" i="3" s="1"/>
  <c r="X40" i="7" l="1"/>
  <c r="Y35" i="11"/>
  <c r="X40" i="3"/>
  <c r="X44" i="3" s="1"/>
  <c r="Y27" i="5"/>
  <c r="X29" i="5"/>
  <c r="X32" i="5" s="1"/>
  <c r="X32" i="4"/>
  <c r="Z27" i="5" l="1"/>
  <c r="Y29" i="5"/>
  <c r="Y32" i="5" s="1"/>
  <c r="Y40" i="7"/>
  <c r="Y32" i="4"/>
  <c r="Y40" i="3"/>
  <c r="Y44" i="3" s="1"/>
  <c r="Z35" i="11"/>
  <c r="AA35" i="11" l="1"/>
  <c r="AA40" i="7"/>
  <c r="Z40" i="7"/>
  <c r="AA32" i="4"/>
  <c r="Z32" i="4"/>
  <c r="AA27" i="5"/>
  <c r="AA29" i="5" s="1"/>
  <c r="AA32" i="5" s="1"/>
  <c r="Z29" i="5"/>
  <c r="Z32" i="5" s="1"/>
  <c r="AA40" i="3"/>
  <c r="Z40" i="3"/>
  <c r="Z44" i="3" s="1"/>
  <c r="AA49" i="11" l="1"/>
</calcChain>
</file>

<file path=xl/sharedStrings.xml><?xml version="1.0" encoding="utf-8"?>
<sst xmlns="http://schemas.openxmlformats.org/spreadsheetml/2006/main" count="410" uniqueCount="73">
  <si>
    <t>Total</t>
  </si>
  <si>
    <t>Foote Creek</t>
  </si>
  <si>
    <t>Repowering</t>
  </si>
  <si>
    <t>Dunlap</t>
  </si>
  <si>
    <t>TB Flats</t>
  </si>
  <si>
    <t>Wind</t>
  </si>
  <si>
    <t>Pryor Mountain</t>
  </si>
  <si>
    <t>Ekola Flats</t>
  </si>
  <si>
    <t>Cedar Springs</t>
  </si>
  <si>
    <t>Transmission</t>
  </si>
  <si>
    <t>Aelous-Bridger</t>
  </si>
  <si>
    <t>WA-Allocated ($)</t>
  </si>
  <si>
    <t>Project</t>
  </si>
  <si>
    <t>Category</t>
  </si>
  <si>
    <t>FILED</t>
  </si>
  <si>
    <t>SETTLEMENT</t>
  </si>
  <si>
    <t>Revenue Subject to Refund Summary</t>
  </si>
  <si>
    <t>Wind &amp; Transmission Capital True-Up</t>
  </si>
  <si>
    <t>2021 Revenues for Refund</t>
  </si>
  <si>
    <t>Washington Limited-Issue Rate Filing</t>
  </si>
  <si>
    <t>PacifiCorp</t>
  </si>
  <si>
    <t>*Approved SG Factor - UE-191024</t>
  </si>
  <si>
    <t>Cumulative Collection/(Refund)</t>
  </si>
  <si>
    <t>Total Monthly Collection/(Refund)</t>
  </si>
  <si>
    <t>Deferral</t>
  </si>
  <si>
    <t>Washington Allocated Plant Rev. Req.</t>
  </si>
  <si>
    <t>Total Plant Revenue Requirement</t>
  </si>
  <si>
    <t xml:space="preserve">   Federal Income Tax</t>
  </si>
  <si>
    <t xml:space="preserve">   Depreciation Expense</t>
  </si>
  <si>
    <t xml:space="preserve">   Depreciation Rate</t>
  </si>
  <si>
    <t>Pre-Tax Return on Rate Base</t>
  </si>
  <si>
    <t xml:space="preserve">   Pre-Tax Rate of Return</t>
  </si>
  <si>
    <t>Net Rate Base</t>
  </si>
  <si>
    <t xml:space="preserve">   Accumulated DIT Balance</t>
  </si>
  <si>
    <t xml:space="preserve">   Depreciation Reserve</t>
  </si>
  <si>
    <t xml:space="preserve">   Capital Investment</t>
  </si>
  <si>
    <t>Plant Revenue Requirement</t>
  </si>
  <si>
    <t>Actual In-Service</t>
  </si>
  <si>
    <t>Return on Rate Base</t>
  </si>
  <si>
    <t xml:space="preserve">   Rate of Return</t>
  </si>
  <si>
    <t>Amount In-Rates</t>
  </si>
  <si>
    <t>Cedar Springs - Transmission</t>
  </si>
  <si>
    <t>2021 Revenue for Refund</t>
  </si>
  <si>
    <t xml:space="preserve">Total Monthly Collection/(Refund) </t>
  </si>
  <si>
    <t xml:space="preserve">   O&amp;M</t>
  </si>
  <si>
    <t>Total Monthly Collcetion/(Refund)</t>
  </si>
  <si>
    <t>Washington Allocated NPC Rev. Req.</t>
  </si>
  <si>
    <t>Washington Allocated NPC In-Service</t>
  </si>
  <si>
    <t>Estimated NPC Change w/o Resource</t>
  </si>
  <si>
    <t>Percentage of In-Service Capital</t>
  </si>
  <si>
    <t>Rate of Return</t>
  </si>
  <si>
    <t>Net Operating Income</t>
  </si>
  <si>
    <t>Federal Income Tax @ 21.00%</t>
  </si>
  <si>
    <t>Sub-Total</t>
  </si>
  <si>
    <t>State Taxes</t>
  </si>
  <si>
    <t>Taxes Other - Gross Receipts</t>
  </si>
  <si>
    <t>Taxes Other - Resource Supplier</t>
  </si>
  <si>
    <t>WUTC Public Utility Tax</t>
  </si>
  <si>
    <t>WUTC Regulatory Fee</t>
  </si>
  <si>
    <t>Uncollectable Accounts</t>
  </si>
  <si>
    <t>Grossed-Up</t>
  </si>
  <si>
    <t>Operating Deductions</t>
  </si>
  <si>
    <t>Operating Revenue</t>
  </si>
  <si>
    <t>Net to Gross Bump-up Factor</t>
  </si>
  <si>
    <t>Pre-Tax Bump-up Factor</t>
  </si>
  <si>
    <t>Merged Effective Tax Rate</t>
  </si>
  <si>
    <t>Common equity</t>
  </si>
  <si>
    <t>Preferred stock</t>
  </si>
  <si>
    <t>Pre-tax WACC</t>
  </si>
  <si>
    <t>WACC</t>
  </si>
  <si>
    <t>Cost of Capital</t>
  </si>
  <si>
    <t>% of Capitalization</t>
  </si>
  <si>
    <t>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</si>
</sst>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[$-409]mmm\-yy;@"/>
    <numFmt numFmtId="167" formatCode="0.0000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164" fontId="3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164" fontId="2" fillId="0" borderId="0" xfId="1" applyNumberFormat="1" applyFont="1" applyBorder="1"/>
    <xf numFmtId="164" fontId="2" fillId="0" borderId="4" xfId="1" applyNumberFormat="1" applyFont="1" applyBorder="1"/>
    <xf numFmtId="0" fontId="2" fillId="0" borderId="4" xfId="0" applyFont="1" applyBorder="1"/>
    <xf numFmtId="14" fontId="3" fillId="0" borderId="0" xfId="0" applyNumberFormat="1" applyFont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4" fillId="0" borderId="5" xfId="0" applyFont="1" applyBorder="1"/>
    <xf numFmtId="165" fontId="2" fillId="0" borderId="0" xfId="2" applyNumberFormat="1" applyFont="1" applyFill="1"/>
    <xf numFmtId="0" fontId="5" fillId="0" borderId="0" xfId="0" applyFont="1"/>
    <xf numFmtId="164" fontId="3" fillId="0" borderId="6" xfId="0" applyNumberFormat="1" applyFont="1" applyBorder="1"/>
    <xf numFmtId="164" fontId="2" fillId="2" borderId="0" xfId="0" applyNumberFormat="1" applyFont="1" applyFill="1"/>
    <xf numFmtId="0" fontId="2" fillId="0" borderId="0" xfId="0" quotePrefix="1" applyFont="1" applyAlignment="1">
      <alignment horizontal="center"/>
    </xf>
    <xf numFmtId="0" fontId="2" fillId="2" borderId="0" xfId="0" applyFont="1" applyFill="1"/>
    <xf numFmtId="166" fontId="2" fillId="0" borderId="0" xfId="0" applyNumberFormat="1" applyFont="1"/>
    <xf numFmtId="166" fontId="3" fillId="0" borderId="5" xfId="0" applyNumberFormat="1" applyFont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166" fontId="2" fillId="0" borderId="5" xfId="0" applyNumberFormat="1" applyFont="1" applyBorder="1"/>
    <xf numFmtId="166" fontId="3" fillId="0" borderId="5" xfId="0" applyNumberFormat="1" applyFont="1" applyBorder="1"/>
    <xf numFmtId="164" fontId="2" fillId="0" borderId="0" xfId="1" applyNumberFormat="1" applyFont="1" applyFill="1"/>
    <xf numFmtId="0" fontId="6" fillId="0" borderId="0" xfId="0" applyFont="1"/>
    <xf numFmtId="164" fontId="6" fillId="0" borderId="0" xfId="0" applyNumberFormat="1" applyFont="1"/>
    <xf numFmtId="0" fontId="8" fillId="0" borderId="0" xfId="0" applyFont="1"/>
    <xf numFmtId="0" fontId="2" fillId="3" borderId="0" xfId="0" applyFont="1" applyFill="1"/>
    <xf numFmtId="0" fontId="2" fillId="3" borderId="0" xfId="0" quotePrefix="1" applyFont="1" applyFill="1" applyAlignment="1">
      <alignment horizontal="center"/>
    </xf>
    <xf numFmtId="10" fontId="2" fillId="0" borderId="0" xfId="2" applyNumberFormat="1" applyFont="1" applyFill="1"/>
    <xf numFmtId="10" fontId="2" fillId="0" borderId="0" xfId="2" applyNumberFormat="1" applyFont="1"/>
    <xf numFmtId="10" fontId="2" fillId="0" borderId="5" xfId="1" applyNumberFormat="1" applyFont="1" applyFill="1" applyBorder="1"/>
    <xf numFmtId="49" fontId="2" fillId="0" borderId="0" xfId="0" applyNumberFormat="1" applyFont="1"/>
    <xf numFmtId="164" fontId="6" fillId="2" borderId="0" xfId="0" applyNumberFormat="1" applyFont="1" applyFill="1"/>
    <xf numFmtId="43" fontId="2" fillId="0" borderId="0" xfId="0" applyNumberFormat="1" applyFont="1"/>
    <xf numFmtId="0" fontId="9" fillId="0" borderId="0" xfId="0" applyFont="1"/>
    <xf numFmtId="165" fontId="2" fillId="0" borderId="0" xfId="2" applyNumberFormat="1" applyFont="1"/>
    <xf numFmtId="0" fontId="7" fillId="3" borderId="0" xfId="0" applyFont="1" applyFill="1"/>
    <xf numFmtId="0" fontId="2" fillId="0" borderId="0" xfId="0" applyFont="1" applyAlignment="1">
      <alignment horizontal="center"/>
    </xf>
    <xf numFmtId="164" fontId="6" fillId="2" borderId="5" xfId="0" applyNumberFormat="1" applyFont="1" applyFill="1" applyBorder="1"/>
    <xf numFmtId="164" fontId="2" fillId="0" borderId="0" xfId="1" applyNumberFormat="1" applyFont="1" applyFill="1" applyBorder="1"/>
    <xf numFmtId="9" fontId="8" fillId="0" borderId="0" xfId="2" applyFont="1"/>
    <xf numFmtId="166" fontId="3" fillId="2" borderId="0" xfId="0" applyNumberFormat="1" applyFont="1" applyFill="1" applyAlignment="1">
      <alignment horizontal="center"/>
    </xf>
    <xf numFmtId="164" fontId="8" fillId="2" borderId="5" xfId="0" applyNumberFormat="1" applyFont="1" applyFill="1" applyBorder="1"/>
    <xf numFmtId="0" fontId="2" fillId="0" borderId="5" xfId="0" applyFont="1" applyBorder="1"/>
    <xf numFmtId="166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 indent="1"/>
    </xf>
    <xf numFmtId="164" fontId="3" fillId="2" borderId="0" xfId="0" applyNumberFormat="1" applyFont="1" applyFill="1"/>
    <xf numFmtId="164" fontId="3" fillId="2" borderId="5" xfId="1" applyNumberFormat="1" applyFont="1" applyFill="1" applyBorder="1"/>
    <xf numFmtId="164" fontId="6" fillId="0" borderId="5" xfId="0" applyNumberFormat="1" applyFont="1" applyBorder="1"/>
    <xf numFmtId="164" fontId="2" fillId="2" borderId="0" xfId="1" applyNumberFormat="1" applyFont="1" applyFill="1" applyBorder="1"/>
    <xf numFmtId="9" fontId="8" fillId="0" borderId="0" xfId="2" applyFont="1" applyFill="1"/>
    <xf numFmtId="9" fontId="8" fillId="2" borderId="0" xfId="2" applyFont="1" applyFill="1"/>
    <xf numFmtId="10" fontId="2" fillId="0" borderId="0" xfId="1" applyNumberFormat="1" applyFont="1" applyFill="1" applyBorder="1"/>
    <xf numFmtId="0" fontId="2" fillId="0" borderId="0" xfId="3" applyFont="1"/>
    <xf numFmtId="165" fontId="8" fillId="0" borderId="7" xfId="4" quotePrefix="1" applyNumberFormat="1" applyFont="1" applyBorder="1"/>
    <xf numFmtId="10" fontId="8" fillId="0" borderId="0" xfId="4" applyNumberFormat="1" applyFont="1"/>
    <xf numFmtId="165" fontId="8" fillId="0" borderId="5" xfId="4" applyNumberFormat="1" applyFont="1" applyBorder="1"/>
    <xf numFmtId="165" fontId="8" fillId="0" borderId="0" xfId="4" applyNumberFormat="1" applyFont="1"/>
    <xf numFmtId="165" fontId="8" fillId="0" borderId="0" xfId="4" quotePrefix="1" applyNumberFormat="1" applyFont="1"/>
    <xf numFmtId="165" fontId="2" fillId="0" borderId="5" xfId="2" applyNumberFormat="1" applyFont="1" applyBorder="1"/>
    <xf numFmtId="165" fontId="8" fillId="0" borderId="5" xfId="4" applyNumberFormat="1" applyFont="1" applyFill="1" applyBorder="1"/>
    <xf numFmtId="165" fontId="8" fillId="0" borderId="0" xfId="4" applyNumberFormat="1" applyFont="1" applyFill="1"/>
    <xf numFmtId="0" fontId="10" fillId="0" borderId="0" xfId="3" applyFont="1" applyAlignment="1">
      <alignment horizontal="center"/>
    </xf>
    <xf numFmtId="0" fontId="8" fillId="0" borderId="5" xfId="0" applyFont="1" applyBorder="1"/>
    <xf numFmtId="0" fontId="6" fillId="0" borderId="5" xfId="0" applyFont="1" applyBorder="1"/>
    <xf numFmtId="10" fontId="2" fillId="0" borderId="0" xfId="0" applyNumberFormat="1" applyFont="1"/>
    <xf numFmtId="165" fontId="2" fillId="0" borderId="0" xfId="0" applyNumberFormat="1" applyFont="1"/>
    <xf numFmtId="0" fontId="2" fillId="0" borderId="8" xfId="3" applyFont="1" applyBorder="1"/>
    <xf numFmtId="0" fontId="2" fillId="0" borderId="9" xfId="3" applyFont="1" applyBorder="1"/>
    <xf numFmtId="0" fontId="2" fillId="0" borderId="10" xfId="3" applyFont="1" applyBorder="1"/>
    <xf numFmtId="10" fontId="2" fillId="0" borderId="0" xfId="5" applyNumberFormat="1" applyFont="1" applyFill="1" applyBorder="1"/>
    <xf numFmtId="167" fontId="2" fillId="0" borderId="11" xfId="3" applyNumberFormat="1" applyFont="1" applyBorder="1"/>
    <xf numFmtId="165" fontId="2" fillId="0" borderId="12" xfId="5" applyNumberFormat="1" applyFont="1" applyFill="1" applyBorder="1"/>
    <xf numFmtId="9" fontId="2" fillId="0" borderId="0" xfId="5" applyFont="1" applyBorder="1"/>
    <xf numFmtId="165" fontId="2" fillId="0" borderId="12" xfId="5" applyNumberFormat="1" applyFont="1" applyBorder="1"/>
    <xf numFmtId="165" fontId="2" fillId="0" borderId="0" xfId="3" applyNumberFormat="1" applyFont="1"/>
    <xf numFmtId="0" fontId="2" fillId="0" borderId="13" xfId="3" applyFont="1" applyBorder="1"/>
    <xf numFmtId="10" fontId="2" fillId="0" borderId="0" xfId="5" applyNumberFormat="1" applyFont="1" applyBorder="1"/>
    <xf numFmtId="0" fontId="2" fillId="0" borderId="11" xfId="3" applyFont="1" applyBorder="1"/>
    <xf numFmtId="165" fontId="2" fillId="0" borderId="0" xfId="5" applyNumberFormat="1" applyFont="1" applyBorder="1"/>
    <xf numFmtId="0" fontId="2" fillId="0" borderId="13" xfId="3" applyFont="1" applyBorder="1" applyAlignment="1">
      <alignment horizontal="left" indent="1"/>
    </xf>
    <xf numFmtId="0" fontId="9" fillId="0" borderId="13" xfId="3" applyFont="1" applyBorder="1" applyAlignment="1">
      <alignment horizontal="left" indent="1"/>
    </xf>
    <xf numFmtId="0" fontId="3" fillId="0" borderId="5" xfId="3" applyFont="1" applyBorder="1" applyAlignment="1">
      <alignment horizontal="centerContinuous" wrapText="1"/>
    </xf>
    <xf numFmtId="0" fontId="3" fillId="0" borderId="0" xfId="3" applyFont="1" applyAlignment="1">
      <alignment horizontal="centerContinuous" wrapText="1"/>
    </xf>
    <xf numFmtId="0" fontId="3" fillId="0" borderId="5" xfId="3" applyFont="1" applyBorder="1" applyAlignment="1">
      <alignment horizontal="center" wrapText="1"/>
    </xf>
    <xf numFmtId="0" fontId="9" fillId="0" borderId="13" xfId="3" applyFont="1" applyBorder="1" applyAlignment="1">
      <alignment horizontal="left"/>
    </xf>
    <xf numFmtId="0" fontId="2" fillId="0" borderId="14" xfId="3" applyFont="1" applyBorder="1"/>
    <xf numFmtId="0" fontId="2" fillId="0" borderId="15" xfId="3" applyFont="1" applyBorder="1"/>
    <xf numFmtId="0" fontId="9" fillId="0" borderId="16" xfId="3" applyFont="1" applyBorder="1"/>
    <xf numFmtId="0" fontId="2" fillId="0" borderId="0" xfId="0" applyFont="1" applyBorder="1"/>
    <xf numFmtId="166" fontId="3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6" fontId="2" fillId="0" borderId="0" xfId="0" applyNumberFormat="1" applyFont="1" applyBorder="1"/>
    <xf numFmtId="43" fontId="2" fillId="0" borderId="0" xfId="0" applyNumberFormat="1" applyFont="1" applyBorder="1"/>
    <xf numFmtId="14" fontId="3" fillId="0" borderId="0" xfId="0" applyNumberFormat="1" applyFont="1" applyBorder="1" applyAlignment="1">
      <alignment horizontal="center"/>
    </xf>
    <xf numFmtId="43" fontId="2" fillId="0" borderId="0" xfId="1" applyFont="1" applyBorder="1"/>
    <xf numFmtId="0" fontId="3" fillId="0" borderId="0" xfId="0" applyFont="1" applyBorder="1"/>
    <xf numFmtId="164" fontId="2" fillId="4" borderId="0" xfId="1" applyNumberFormat="1" applyFont="1" applyFill="1"/>
    <xf numFmtId="164" fontId="7" fillId="4" borderId="0" xfId="1" applyNumberFormat="1" applyFont="1" applyFill="1"/>
    <xf numFmtId="164" fontId="2" fillId="4" borderId="5" xfId="1" applyNumberFormat="1" applyFont="1" applyFill="1" applyBorder="1"/>
    <xf numFmtId="164" fontId="7" fillId="4" borderId="5" xfId="1" applyNumberFormat="1" applyFont="1" applyFill="1" applyBorder="1"/>
    <xf numFmtId="164" fontId="2" fillId="4" borderId="0" xfId="0" applyNumberFormat="1" applyFont="1" applyFill="1"/>
    <xf numFmtId="164" fontId="7" fillId="4" borderId="0" xfId="0" applyNumberFormat="1" applyFont="1" applyFill="1"/>
    <xf numFmtId="164" fontId="6" fillId="4" borderId="0" xfId="0" applyNumberFormat="1" applyFont="1" applyFill="1"/>
    <xf numFmtId="164" fontId="2" fillId="0" borderId="0" xfId="0" applyNumberFormat="1" applyFont="1" applyFill="1"/>
    <xf numFmtId="164" fontId="7" fillId="0" borderId="0" xfId="0" applyNumberFormat="1" applyFont="1" applyFill="1"/>
    <xf numFmtId="164" fontId="2" fillId="5" borderId="0" xfId="0" applyNumberFormat="1" applyFont="1" applyFill="1"/>
    <xf numFmtId="164" fontId="7" fillId="5" borderId="0" xfId="0" applyNumberFormat="1" applyFont="1" applyFill="1"/>
    <xf numFmtId="164" fontId="2" fillId="5" borderId="0" xfId="1" applyNumberFormat="1" applyFont="1" applyFill="1"/>
    <xf numFmtId="164" fontId="7" fillId="5" borderId="0" xfId="1" applyNumberFormat="1" applyFont="1" applyFill="1"/>
    <xf numFmtId="164" fontId="6" fillId="5" borderId="0" xfId="0" applyNumberFormat="1" applyFont="1" applyFill="1"/>
    <xf numFmtId="164" fontId="2" fillId="5" borderId="5" xfId="1" applyNumberFormat="1" applyFont="1" applyFill="1" applyBorder="1"/>
    <xf numFmtId="164" fontId="7" fillId="5" borderId="5" xfId="1" applyNumberFormat="1" applyFont="1" applyFill="1" applyBorder="1"/>
    <xf numFmtId="0" fontId="2" fillId="0" borderId="0" xfId="0" quotePrefix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9" fontId="8" fillId="4" borderId="0" xfId="2" applyFont="1" applyFill="1"/>
    <xf numFmtId="164" fontId="2" fillId="4" borderId="0" xfId="1" applyNumberFormat="1" applyFont="1" applyFill="1" applyBorder="1"/>
    <xf numFmtId="164" fontId="3" fillId="4" borderId="0" xfId="0" applyNumberFormat="1" applyFont="1" applyFill="1"/>
    <xf numFmtId="10" fontId="8" fillId="4" borderId="0" xfId="2" applyNumberFormat="1" applyFont="1" applyFill="1"/>
  </cellXfs>
  <cellStyles count="6">
    <cellStyle name="Comma" xfId="1" builtinId="3"/>
    <cellStyle name="Normal" xfId="0" builtinId="0"/>
    <cellStyle name="Normal 10" xfId="3" xr:uid="{B95F6960-F3E9-400F-A352-AE493CBF925E}"/>
    <cellStyle name="Percent" xfId="2" builtinId="5"/>
    <cellStyle name="Percent 10" xfId="5" xr:uid="{FA901359-C370-4C2C-837E-BC6358CADB03}"/>
    <cellStyle name="Percent 2" xfId="4" xr:uid="{89C37EC8-C7DC-427B-A097-69EEE9DB6F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REGULATN\PA&amp;D\DSMRecov\2001\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GULATN\PA&amp;D\CASES\Wy0902\EAST%20Blocking%20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8FFB9-B611-438B-A4AD-08C6783CFABA}">
  <dimension ref="A1:XFD21"/>
  <sheetViews>
    <sheetView zoomScale="80" zoomScaleNormal="80" workbookViewId="0">
      <selection activeCell="C56" sqref="C56"/>
    </sheetView>
  </sheetViews>
  <sheetFormatPr defaultColWidth="9.140625" defaultRowHeight="12.75" x14ac:dyDescent="0.2"/>
  <cols>
    <col min="1" max="1" width="18.85546875" style="1" customWidth="1"/>
    <col min="2" max="2" width="20" style="1" customWidth="1"/>
    <col min="3" max="14" width="16.85546875" style="1" bestFit="1" customWidth="1"/>
    <col min="15" max="16384" width="9.140625" style="1"/>
  </cols>
  <sheetData>
    <row r="1" spans="1:14" x14ac:dyDescent="0.2">
      <c r="A1" s="13" t="s">
        <v>20</v>
      </c>
    </row>
    <row r="2" spans="1:14" x14ac:dyDescent="0.2">
      <c r="A2" s="13" t="s">
        <v>19</v>
      </c>
    </row>
    <row r="3" spans="1:14" x14ac:dyDescent="0.2">
      <c r="A3" s="13" t="s">
        <v>18</v>
      </c>
    </row>
    <row r="4" spans="1:14" x14ac:dyDescent="0.2">
      <c r="A4" s="13" t="s">
        <v>17</v>
      </c>
    </row>
    <row r="6" spans="1:14" ht="15" customHeight="1" x14ac:dyDescent="0.2">
      <c r="A6" s="16" t="s">
        <v>16</v>
      </c>
      <c r="B6" s="15"/>
      <c r="C6" s="14" t="s">
        <v>15</v>
      </c>
      <c r="D6" s="14" t="s">
        <v>14</v>
      </c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.25" customHeight="1" x14ac:dyDescent="0.2">
      <c r="A7" s="13"/>
      <c r="B7" s="13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5" customHeight="1" x14ac:dyDescent="0.2">
      <c r="A8" s="12" t="s">
        <v>13</v>
      </c>
      <c r="B8" s="12" t="s">
        <v>12</v>
      </c>
      <c r="C8" s="11" t="s">
        <v>11</v>
      </c>
      <c r="D8" s="11" t="s">
        <v>11</v>
      </c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2">
      <c r="A9" s="9" t="s">
        <v>9</v>
      </c>
      <c r="B9" s="9" t="s">
        <v>8</v>
      </c>
      <c r="C9" s="8">
        <v>-36545.286780657858</v>
      </c>
      <c r="D9" s="8">
        <v>-25611.646092634204</v>
      </c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">
      <c r="A10" s="9" t="s">
        <v>9</v>
      </c>
      <c r="B10" s="9" t="s">
        <v>10</v>
      </c>
      <c r="C10" s="8">
        <v>-424848.58296924183</v>
      </c>
      <c r="D10" s="8">
        <v>-300978.04769771459</v>
      </c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">
      <c r="A11" s="9" t="s">
        <v>9</v>
      </c>
      <c r="B11" s="9" t="s">
        <v>4</v>
      </c>
      <c r="C11" s="8">
        <v>41001.510401174848</v>
      </c>
      <c r="D11" s="8">
        <v>48969.786483781107</v>
      </c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">
      <c r="A12" s="9" t="s">
        <v>9</v>
      </c>
      <c r="B12" s="9" t="s">
        <v>6</v>
      </c>
      <c r="C12" s="8">
        <v>-6708.5732417729851</v>
      </c>
      <c r="D12" s="8">
        <v>-5035.6254672433224</v>
      </c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2">
      <c r="A13" s="9" t="s">
        <v>5</v>
      </c>
      <c r="B13" s="9" t="s">
        <v>8</v>
      </c>
      <c r="C13" s="8">
        <v>-146805.16953676866</v>
      </c>
      <c r="D13" s="8">
        <v>-65555.890283797897</v>
      </c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2">
      <c r="A14" s="9" t="s">
        <v>5</v>
      </c>
      <c r="B14" s="9" t="s">
        <v>7</v>
      </c>
      <c r="C14" s="8">
        <v>-93057.989320915949</v>
      </c>
      <c r="D14" s="8">
        <v>9409.0237117805518</v>
      </c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9" t="s">
        <v>5</v>
      </c>
      <c r="B15" s="9" t="s">
        <v>6</v>
      </c>
      <c r="C15" s="8">
        <v>-284534.03953984979</v>
      </c>
      <c r="D15" s="8">
        <v>-174352.53194371122</v>
      </c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">
      <c r="A16" s="9" t="s">
        <v>5</v>
      </c>
      <c r="B16" s="9" t="s">
        <v>4</v>
      </c>
      <c r="C16" s="8">
        <v>-864292.6435642225</v>
      </c>
      <c r="D16" s="8">
        <v>-644593.42805118544</v>
      </c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 16384:16384" x14ac:dyDescent="0.2">
      <c r="A17" s="9" t="s">
        <v>2</v>
      </c>
      <c r="B17" s="9" t="s">
        <v>3</v>
      </c>
      <c r="C17" s="8">
        <v>-104588.40539801765</v>
      </c>
      <c r="D17" s="8">
        <v>-63267.241761966216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 16384:16384" x14ac:dyDescent="0.2">
      <c r="A18" s="9" t="s">
        <v>2</v>
      </c>
      <c r="B18" s="9" t="s">
        <v>1</v>
      </c>
      <c r="C18" s="8">
        <v>-156923.16582435003</v>
      </c>
      <c r="D18" s="8">
        <v>-152208.18010610447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 16384:16384" ht="6" customHeight="1" thickBot="1" x14ac:dyDescent="0.25"/>
    <row r="20" spans="1:14 16384:16384" ht="13.5" thickBot="1" x14ac:dyDescent="0.25">
      <c r="A20" s="6" t="s">
        <v>0</v>
      </c>
      <c r="B20" s="5"/>
      <c r="C20" s="4">
        <f>SUM(C9:C18)</f>
        <v>-2077302.3457746226</v>
      </c>
      <c r="D20" s="4">
        <v>-1373223.7812087955</v>
      </c>
      <c r="E20" s="2"/>
      <c r="F20" s="2"/>
      <c r="G20" s="2"/>
      <c r="H20" s="2"/>
      <c r="I20" s="2"/>
      <c r="J20" s="2"/>
      <c r="K20" s="2"/>
      <c r="L20" s="2"/>
      <c r="M20" s="2"/>
      <c r="N20" s="3"/>
      <c r="XFD20" s="2"/>
    </row>
    <row r="21" spans="1:14 16384:16384" x14ac:dyDescent="0.2">
      <c r="C21" s="2"/>
      <c r="D21" s="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5ECA-C344-492D-800B-26C44D36E749}">
  <sheetPr>
    <tabColor rgb="FFFFFF00"/>
    <pageSetUpPr fitToPage="1"/>
  </sheetPr>
  <dimension ref="A1:AC46"/>
  <sheetViews>
    <sheetView topLeftCell="O1" zoomScale="70" zoomScaleNormal="70" workbookViewId="0">
      <selection activeCell="C56" sqref="C56"/>
    </sheetView>
  </sheetViews>
  <sheetFormatPr defaultColWidth="9.140625" defaultRowHeight="12.75" outlineLevelCol="1" x14ac:dyDescent="0.2"/>
  <cols>
    <col min="1" max="1" width="7.28515625" style="1" customWidth="1"/>
    <col min="2" max="2" width="41" style="1" customWidth="1"/>
    <col min="3" max="15" width="15.28515625" style="1" customWidth="1" outlineLevel="1"/>
    <col min="16" max="16" width="15.28515625" style="1" bestFit="1" customWidth="1"/>
    <col min="17" max="21" width="15" style="1" bestFit="1" customWidth="1"/>
    <col min="22" max="23" width="15.28515625" style="1" bestFit="1" customWidth="1"/>
    <col min="24" max="24" width="15.7109375" style="1" bestFit="1" customWidth="1"/>
    <col min="25" max="25" width="15.28515625" style="1" bestFit="1" customWidth="1"/>
    <col min="26" max="26" width="15.7109375" style="1" bestFit="1" customWidth="1"/>
    <col min="27" max="27" width="15.28515625" style="1" bestFit="1" customWidth="1"/>
    <col min="28" max="28" width="9.140625" style="1"/>
    <col min="29" max="29" width="12.28515625" style="95" bestFit="1" customWidth="1"/>
    <col min="30" max="16384" width="9.140625" style="1"/>
  </cols>
  <sheetData>
    <row r="1" spans="1:29" x14ac:dyDescent="0.2">
      <c r="A1" s="40" t="s">
        <v>20</v>
      </c>
    </row>
    <row r="2" spans="1:29" x14ac:dyDescent="0.2">
      <c r="A2" s="40" t="s">
        <v>19</v>
      </c>
    </row>
    <row r="3" spans="1:29" x14ac:dyDescent="0.2">
      <c r="A3" s="40" t="s">
        <v>42</v>
      </c>
    </row>
    <row r="4" spans="1:29" x14ac:dyDescent="0.2">
      <c r="A4" s="40"/>
    </row>
    <row r="6" spans="1:29" x14ac:dyDescent="0.2">
      <c r="A6" s="15" t="s">
        <v>40</v>
      </c>
      <c r="B6" s="49"/>
      <c r="C6" s="24">
        <v>43800</v>
      </c>
      <c r="D6" s="24">
        <v>43831</v>
      </c>
      <c r="E6" s="24">
        <v>43862</v>
      </c>
      <c r="F6" s="24">
        <v>43891</v>
      </c>
      <c r="G6" s="24">
        <v>43922</v>
      </c>
      <c r="H6" s="24">
        <v>43952</v>
      </c>
      <c r="I6" s="24">
        <v>43983</v>
      </c>
      <c r="J6" s="24">
        <v>44013</v>
      </c>
      <c r="K6" s="24">
        <v>44044</v>
      </c>
      <c r="L6" s="24">
        <v>44075</v>
      </c>
      <c r="M6" s="24">
        <v>44105</v>
      </c>
      <c r="N6" s="24">
        <v>44136</v>
      </c>
      <c r="O6" s="24">
        <v>44166</v>
      </c>
      <c r="P6" s="24">
        <v>44197</v>
      </c>
      <c r="Q6" s="24">
        <v>44228</v>
      </c>
      <c r="R6" s="24">
        <v>44256</v>
      </c>
      <c r="S6" s="24">
        <v>44287</v>
      </c>
      <c r="T6" s="24">
        <v>44317</v>
      </c>
      <c r="U6" s="24">
        <v>44348</v>
      </c>
      <c r="V6" s="24">
        <v>44378</v>
      </c>
      <c r="W6" s="24">
        <v>44409</v>
      </c>
      <c r="X6" s="24">
        <v>44440</v>
      </c>
      <c r="Y6" s="24">
        <v>44470</v>
      </c>
      <c r="Z6" s="24">
        <v>44501</v>
      </c>
      <c r="AA6" s="24">
        <v>44531</v>
      </c>
      <c r="AC6" s="100"/>
    </row>
    <row r="7" spans="1:29" x14ac:dyDescent="0.2">
      <c r="A7" s="37"/>
      <c r="B7" s="29" t="s">
        <v>36</v>
      </c>
    </row>
    <row r="8" spans="1:29" x14ac:dyDescent="0.2">
      <c r="A8" s="21">
        <v>1</v>
      </c>
      <c r="B8" s="1" t="s">
        <v>35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C8" s="97"/>
    </row>
    <row r="9" spans="1:29" x14ac:dyDescent="0.2">
      <c r="A9" s="21">
        <f>MAX($A$8:A8)+1</f>
        <v>2</v>
      </c>
      <c r="B9" s="1" t="s">
        <v>34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</row>
    <row r="10" spans="1:29" x14ac:dyDescent="0.2">
      <c r="A10" s="21">
        <f>MAX($A$8:A9)+1</f>
        <v>3</v>
      </c>
      <c r="B10" s="1" t="s">
        <v>33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spans="1:29" x14ac:dyDescent="0.2">
      <c r="A11" s="21">
        <f>MAX($A$8:A10)+1</f>
        <v>4</v>
      </c>
      <c r="B11" s="31" t="s">
        <v>32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</row>
    <row r="12" spans="1:29" x14ac:dyDescent="0.2">
      <c r="A12" s="21"/>
    </row>
    <row r="13" spans="1:29" x14ac:dyDescent="0.2">
      <c r="A13" s="21">
        <f>MAX($A$8:A12)+1</f>
        <v>5</v>
      </c>
      <c r="B13" s="51" t="s">
        <v>50</v>
      </c>
      <c r="C13" s="36">
        <f>Variables!$D$9</f>
        <v>7.1691459999999999E-2</v>
      </c>
      <c r="D13" s="36">
        <f>Variables!$D$9</f>
        <v>7.1691459999999999E-2</v>
      </c>
      <c r="E13" s="36">
        <f>Variables!$D$9</f>
        <v>7.1691459999999999E-2</v>
      </c>
      <c r="F13" s="36">
        <f>Variables!$D$9</f>
        <v>7.1691459999999999E-2</v>
      </c>
      <c r="G13" s="36">
        <f>Variables!$D$9</f>
        <v>7.1691459999999999E-2</v>
      </c>
      <c r="H13" s="36">
        <f>Variables!$D$9</f>
        <v>7.1691459999999999E-2</v>
      </c>
      <c r="I13" s="36">
        <f>Variables!$D$9</f>
        <v>7.1691459999999999E-2</v>
      </c>
      <c r="J13" s="36">
        <f>Variables!$D$9</f>
        <v>7.1691459999999999E-2</v>
      </c>
      <c r="K13" s="36">
        <f>Variables!$D$9</f>
        <v>7.1691459999999999E-2</v>
      </c>
      <c r="L13" s="36">
        <f>Variables!$D$9</f>
        <v>7.1691459999999999E-2</v>
      </c>
      <c r="M13" s="36">
        <f>Variables!$D$9</f>
        <v>7.1691459999999999E-2</v>
      </c>
      <c r="N13" s="36">
        <f>Variables!$D$9</f>
        <v>7.1691459999999999E-2</v>
      </c>
      <c r="O13" s="36">
        <f>Variables!$D$9</f>
        <v>7.1691459999999999E-2</v>
      </c>
      <c r="P13" s="36">
        <f>Variables!$D$9</f>
        <v>7.1691459999999999E-2</v>
      </c>
      <c r="Q13" s="36">
        <f>Variables!$D$9</f>
        <v>7.1691459999999999E-2</v>
      </c>
      <c r="R13" s="36">
        <f>Variables!$D$9</f>
        <v>7.1691459999999999E-2</v>
      </c>
      <c r="S13" s="36">
        <f>Variables!$D$9</f>
        <v>7.1691459999999999E-2</v>
      </c>
      <c r="T13" s="36">
        <f>Variables!$D$9</f>
        <v>7.1691459999999999E-2</v>
      </c>
      <c r="U13" s="36">
        <f>Variables!$D$9</f>
        <v>7.1691459999999999E-2</v>
      </c>
      <c r="V13" s="36">
        <f>Variables!$D$9</f>
        <v>7.1691459999999999E-2</v>
      </c>
      <c r="W13" s="36">
        <f>Variables!$D$9</f>
        <v>7.1691459999999999E-2</v>
      </c>
      <c r="X13" s="36">
        <f>Variables!$D$9</f>
        <v>7.1691459999999999E-2</v>
      </c>
      <c r="Y13" s="36">
        <f>Variables!$D$9</f>
        <v>7.1691459999999999E-2</v>
      </c>
      <c r="Z13" s="36">
        <f>Variables!$D$9</f>
        <v>7.1691459999999999E-2</v>
      </c>
      <c r="AA13" s="36">
        <f>Variables!$D$9</f>
        <v>7.1691459999999999E-2</v>
      </c>
    </row>
    <row r="14" spans="1:29" x14ac:dyDescent="0.2">
      <c r="A14" s="21">
        <f>MAX($A$8:A13)+1</f>
        <v>6</v>
      </c>
      <c r="B14" s="1" t="s">
        <v>38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</row>
    <row r="15" spans="1:29" x14ac:dyDescent="0.2">
      <c r="A15" s="2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9" x14ac:dyDescent="0.2">
      <c r="A16" s="21">
        <f>MAX($A$8:A15)+1</f>
        <v>7</v>
      </c>
      <c r="B16" s="1" t="s">
        <v>29</v>
      </c>
      <c r="C16" s="2"/>
      <c r="D16" s="2"/>
      <c r="E16" s="2"/>
      <c r="F16" s="2"/>
      <c r="G16" s="2"/>
      <c r="H16" s="2"/>
      <c r="I16" s="2"/>
      <c r="J16" s="2"/>
      <c r="K16" s="2"/>
      <c r="L16" s="35">
        <v>3.3046077296287953E-2</v>
      </c>
      <c r="M16" s="35">
        <v>3.3046077296287953E-2</v>
      </c>
      <c r="N16" s="35">
        <v>3.3046077296287953E-2</v>
      </c>
      <c r="O16" s="35">
        <v>3.3046077296287953E-2</v>
      </c>
      <c r="P16" s="35">
        <v>4.8360784328803093E-2</v>
      </c>
      <c r="Q16" s="35">
        <v>4.8360784328803093E-2</v>
      </c>
      <c r="R16" s="35">
        <v>4.8360784328803093E-2</v>
      </c>
      <c r="S16" s="35">
        <v>4.8360784328803093E-2</v>
      </c>
      <c r="T16" s="35">
        <v>4.8360784328803093E-2</v>
      </c>
      <c r="U16" s="35">
        <v>4.8360784328803093E-2</v>
      </c>
      <c r="V16" s="35">
        <v>4.8360784328803093E-2</v>
      </c>
      <c r="W16" s="35">
        <v>4.8360784328803093E-2</v>
      </c>
      <c r="X16" s="35">
        <v>4.8360784328803093E-2</v>
      </c>
      <c r="Y16" s="35">
        <v>4.8360784328803093E-2</v>
      </c>
      <c r="Z16" s="35">
        <v>4.8360784328803093E-2</v>
      </c>
      <c r="AA16" s="35">
        <v>4.8360784328803093E-2</v>
      </c>
    </row>
    <row r="17" spans="1:29" x14ac:dyDescent="0.2">
      <c r="A17" s="21">
        <f>MAX($A$8:A16)+1</f>
        <v>8</v>
      </c>
      <c r="B17" s="1" t="s">
        <v>28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</row>
    <row r="18" spans="1:29" s="120" customFormat="1" x14ac:dyDescent="0.2">
      <c r="A18" s="119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C18" s="121"/>
    </row>
    <row r="19" spans="1:29" x14ac:dyDescent="0.2">
      <c r="A19" s="21"/>
      <c r="B19" s="32" t="s">
        <v>27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</row>
    <row r="20" spans="1:29" x14ac:dyDescent="0.2">
      <c r="A20" s="21">
        <f>MAX($A$8:A17)+1</f>
        <v>9</v>
      </c>
      <c r="B20" s="29" t="s">
        <v>26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</row>
    <row r="21" spans="1:29" x14ac:dyDescent="0.2">
      <c r="A21" s="21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9" x14ac:dyDescent="0.2">
      <c r="A22" s="21">
        <f>MAX($A$8:A21)+1</f>
        <v>10</v>
      </c>
      <c r="B22" s="29" t="s">
        <v>25</v>
      </c>
      <c r="C22" s="30"/>
      <c r="D22" s="30"/>
      <c r="E22" s="30"/>
      <c r="F22" s="30"/>
      <c r="G22" s="30"/>
      <c r="H22" s="30"/>
      <c r="I22" s="30"/>
      <c r="J22" s="30"/>
      <c r="K22" s="30"/>
      <c r="L22" s="38"/>
      <c r="M22" s="38"/>
      <c r="N22" s="38"/>
      <c r="O22" s="38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</row>
    <row r="23" spans="1:29" x14ac:dyDescent="0.2">
      <c r="A23" s="21"/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9" x14ac:dyDescent="0.2">
      <c r="A24" s="15" t="s">
        <v>37</v>
      </c>
      <c r="B24" s="49"/>
      <c r="C24" s="24">
        <v>43800</v>
      </c>
      <c r="D24" s="24">
        <v>43831</v>
      </c>
      <c r="E24" s="24">
        <v>43862</v>
      </c>
      <c r="F24" s="24">
        <v>43891</v>
      </c>
      <c r="G24" s="24">
        <v>43922</v>
      </c>
      <c r="H24" s="24">
        <v>43952</v>
      </c>
      <c r="I24" s="24">
        <v>43983</v>
      </c>
      <c r="J24" s="24">
        <v>44013</v>
      </c>
      <c r="K24" s="24">
        <v>44044</v>
      </c>
      <c r="L24" s="24">
        <v>44075</v>
      </c>
      <c r="M24" s="24">
        <v>44105</v>
      </c>
      <c r="N24" s="24">
        <v>44136</v>
      </c>
      <c r="O24" s="24">
        <v>44166</v>
      </c>
      <c r="P24" s="24">
        <v>44197</v>
      </c>
      <c r="Q24" s="24">
        <v>44228</v>
      </c>
      <c r="R24" s="24">
        <v>44256</v>
      </c>
      <c r="S24" s="24">
        <v>44287</v>
      </c>
      <c r="T24" s="24">
        <v>44317</v>
      </c>
      <c r="U24" s="24">
        <v>44348</v>
      </c>
      <c r="V24" s="24">
        <v>44378</v>
      </c>
      <c r="W24" s="24">
        <v>44409</v>
      </c>
      <c r="X24" s="24">
        <v>44440</v>
      </c>
      <c r="Y24" s="24">
        <v>44470</v>
      </c>
      <c r="Z24" s="24">
        <v>44501</v>
      </c>
      <c r="AA24" s="24">
        <v>44531</v>
      </c>
      <c r="AC24" s="100"/>
    </row>
    <row r="25" spans="1:29" x14ac:dyDescent="0.2">
      <c r="A25" s="37"/>
      <c r="B25" s="29" t="s">
        <v>36</v>
      </c>
    </row>
    <row r="26" spans="1:29" x14ac:dyDescent="0.2">
      <c r="A26" s="21">
        <f>MAX($A$8:A25)+1</f>
        <v>11</v>
      </c>
      <c r="B26" s="1" t="s">
        <v>35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C26" s="7"/>
    </row>
    <row r="27" spans="1:29" x14ac:dyDescent="0.2">
      <c r="A27" s="21">
        <f>MAX($A26:A$26)+1</f>
        <v>12</v>
      </c>
      <c r="B27" s="1" t="s">
        <v>34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</row>
    <row r="28" spans="1:29" x14ac:dyDescent="0.2">
      <c r="A28" s="21">
        <f>MAX($A$26:A27)+1</f>
        <v>13</v>
      </c>
      <c r="B28" s="1" t="s">
        <v>33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spans="1:29" x14ac:dyDescent="0.2">
      <c r="A29" s="21">
        <f>MAX($A$26:A28)+1</f>
        <v>14</v>
      </c>
      <c r="B29" s="31" t="s">
        <v>32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</row>
    <row r="30" spans="1:29" x14ac:dyDescent="0.2">
      <c r="A30" s="21"/>
    </row>
    <row r="31" spans="1:29" x14ac:dyDescent="0.2">
      <c r="A31" s="21">
        <f>MAX($A$26:A30)+1</f>
        <v>15</v>
      </c>
      <c r="B31" s="1" t="s">
        <v>39</v>
      </c>
      <c r="C31" s="36">
        <f>Variables!$D$9</f>
        <v>7.1691459999999999E-2</v>
      </c>
      <c r="D31" s="36">
        <f>Variables!$D$9</f>
        <v>7.1691459999999999E-2</v>
      </c>
      <c r="E31" s="36">
        <f>Variables!$D$9</f>
        <v>7.1691459999999999E-2</v>
      </c>
      <c r="F31" s="36">
        <f>Variables!$D$9</f>
        <v>7.1691459999999999E-2</v>
      </c>
      <c r="G31" s="36">
        <f>Variables!$D$9</f>
        <v>7.1691459999999999E-2</v>
      </c>
      <c r="H31" s="36">
        <f>Variables!$D$9</f>
        <v>7.1691459999999999E-2</v>
      </c>
      <c r="I31" s="36">
        <f>Variables!$D$9</f>
        <v>7.1691459999999999E-2</v>
      </c>
      <c r="J31" s="36">
        <f>Variables!$D$9</f>
        <v>7.1691459999999999E-2</v>
      </c>
      <c r="K31" s="36">
        <f>Variables!$D$9</f>
        <v>7.1691459999999999E-2</v>
      </c>
      <c r="L31" s="36">
        <f>Variables!$D$9</f>
        <v>7.1691459999999999E-2</v>
      </c>
      <c r="M31" s="36">
        <f>Variables!$D$9</f>
        <v>7.1691459999999999E-2</v>
      </c>
      <c r="N31" s="36">
        <f>Variables!$D$9</f>
        <v>7.1691459999999999E-2</v>
      </c>
      <c r="O31" s="36">
        <f>Variables!$D$9</f>
        <v>7.1691459999999999E-2</v>
      </c>
      <c r="P31" s="36">
        <f>Variables!$D$9</f>
        <v>7.1691459999999999E-2</v>
      </c>
      <c r="Q31" s="36">
        <f>Variables!$D$9</f>
        <v>7.1691459999999999E-2</v>
      </c>
      <c r="R31" s="36">
        <f>Variables!$D$9</f>
        <v>7.1691459999999999E-2</v>
      </c>
      <c r="S31" s="36">
        <f>Variables!$D$9</f>
        <v>7.1691459999999999E-2</v>
      </c>
      <c r="T31" s="36">
        <f>Variables!$D$9</f>
        <v>7.1691459999999999E-2</v>
      </c>
      <c r="U31" s="36">
        <f>Variables!$D$9</f>
        <v>7.1691459999999999E-2</v>
      </c>
      <c r="V31" s="36">
        <f>Variables!$D$9</f>
        <v>7.1691459999999999E-2</v>
      </c>
      <c r="W31" s="36">
        <f>Variables!$D$9</f>
        <v>7.1691459999999999E-2</v>
      </c>
      <c r="X31" s="36">
        <f>Variables!$D$9</f>
        <v>7.1691459999999999E-2</v>
      </c>
      <c r="Y31" s="36">
        <f>Variables!$D$9</f>
        <v>7.1691459999999999E-2</v>
      </c>
      <c r="Z31" s="36">
        <f>Variables!$D$9</f>
        <v>7.1691459999999999E-2</v>
      </c>
      <c r="AA31" s="36">
        <f>Variables!$D$9</f>
        <v>7.1691459999999999E-2</v>
      </c>
    </row>
    <row r="32" spans="1:29" x14ac:dyDescent="0.2">
      <c r="A32" s="21">
        <f>MAX($A$26:A31)+1</f>
        <v>16</v>
      </c>
      <c r="B32" s="1" t="s">
        <v>38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</row>
    <row r="33" spans="1:29" x14ac:dyDescent="0.2">
      <c r="A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9" x14ac:dyDescent="0.2">
      <c r="A34" s="21">
        <f>MAX($A$8:A33)+1</f>
        <v>17</v>
      </c>
      <c r="B34" s="1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35">
        <f t="shared" ref="L34:AA34" si="0">L16</f>
        <v>3.3046077296287953E-2</v>
      </c>
      <c r="M34" s="35">
        <f t="shared" si="0"/>
        <v>3.3046077296287953E-2</v>
      </c>
      <c r="N34" s="35">
        <f t="shared" si="0"/>
        <v>3.3046077296287953E-2</v>
      </c>
      <c r="O34" s="35">
        <f t="shared" si="0"/>
        <v>3.3046077296287953E-2</v>
      </c>
      <c r="P34" s="35">
        <f t="shared" si="0"/>
        <v>4.8360784328803093E-2</v>
      </c>
      <c r="Q34" s="35">
        <f t="shared" si="0"/>
        <v>4.8360784328803093E-2</v>
      </c>
      <c r="R34" s="35">
        <f t="shared" si="0"/>
        <v>4.8360784328803093E-2</v>
      </c>
      <c r="S34" s="35">
        <f t="shared" si="0"/>
        <v>4.8360784328803093E-2</v>
      </c>
      <c r="T34" s="35">
        <f t="shared" si="0"/>
        <v>4.8360784328803093E-2</v>
      </c>
      <c r="U34" s="35">
        <f t="shared" si="0"/>
        <v>4.8360784328803093E-2</v>
      </c>
      <c r="V34" s="35">
        <f t="shared" si="0"/>
        <v>4.8360784328803093E-2</v>
      </c>
      <c r="W34" s="35">
        <f t="shared" si="0"/>
        <v>4.8360784328803093E-2</v>
      </c>
      <c r="X34" s="35">
        <f t="shared" si="0"/>
        <v>4.8360784328803093E-2</v>
      </c>
      <c r="Y34" s="35">
        <f t="shared" si="0"/>
        <v>4.8360784328803093E-2</v>
      </c>
      <c r="Z34" s="35">
        <f t="shared" si="0"/>
        <v>4.8360784328803093E-2</v>
      </c>
      <c r="AA34" s="35">
        <f t="shared" si="0"/>
        <v>4.8360784328803093E-2</v>
      </c>
    </row>
    <row r="35" spans="1:29" x14ac:dyDescent="0.2">
      <c r="A35" s="21">
        <f>MAX($A$26:A31)+1</f>
        <v>16</v>
      </c>
      <c r="B35" s="1" t="s">
        <v>28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</row>
    <row r="36" spans="1:29" x14ac:dyDescent="0.2">
      <c r="A36" s="2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9" x14ac:dyDescent="0.2">
      <c r="A37" s="21"/>
      <c r="B37" s="32" t="s">
        <v>27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</row>
    <row r="38" spans="1:29" x14ac:dyDescent="0.2">
      <c r="A38" s="21">
        <f>MAX($A$26:A35)+1</f>
        <v>18</v>
      </c>
      <c r="B38" s="31" t="s">
        <v>26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</row>
    <row r="39" spans="1:29" x14ac:dyDescent="0.2">
      <c r="A39" s="21"/>
      <c r="B39" s="29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9" x14ac:dyDescent="0.2">
      <c r="A40" s="21">
        <f>MAX($A$8:A39)+1</f>
        <v>19</v>
      </c>
      <c r="B40" s="29" t="s">
        <v>25</v>
      </c>
      <c r="C40" s="30"/>
      <c r="D40" s="30"/>
      <c r="E40" s="30"/>
      <c r="F40" s="30"/>
      <c r="G40" s="30"/>
      <c r="H40" s="30"/>
      <c r="I40" s="30"/>
      <c r="J40" s="30"/>
      <c r="K40" s="30"/>
      <c r="L40" s="38"/>
      <c r="M40" s="38"/>
      <c r="N40" s="38"/>
      <c r="O40" s="38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</row>
    <row r="41" spans="1:29" x14ac:dyDescent="0.2">
      <c r="A41" s="2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9" s="23" customFormat="1" x14ac:dyDescent="0.2">
      <c r="A42" s="27" t="s">
        <v>24</v>
      </c>
      <c r="B42" s="26"/>
      <c r="C42" s="24"/>
      <c r="D42" s="24"/>
      <c r="E42" s="24"/>
      <c r="F42" s="24"/>
      <c r="G42" s="24"/>
      <c r="H42" s="24"/>
      <c r="I42" s="24"/>
      <c r="J42" s="24"/>
      <c r="K42" s="24"/>
      <c r="L42" s="25"/>
      <c r="M42" s="25"/>
      <c r="N42" s="25"/>
      <c r="O42" s="25"/>
      <c r="P42" s="24">
        <v>44197</v>
      </c>
      <c r="Q42" s="24">
        <v>44228</v>
      </c>
      <c r="R42" s="24">
        <v>44256</v>
      </c>
      <c r="S42" s="24">
        <v>44287</v>
      </c>
      <c r="T42" s="24">
        <v>44317</v>
      </c>
      <c r="U42" s="24">
        <v>44348</v>
      </c>
      <c r="V42" s="24">
        <v>44378</v>
      </c>
      <c r="W42" s="24">
        <v>44409</v>
      </c>
      <c r="X42" s="24">
        <v>44440</v>
      </c>
      <c r="Y42" s="24">
        <v>44470</v>
      </c>
      <c r="Z42" s="24">
        <v>44501</v>
      </c>
      <c r="AA42" s="24">
        <v>44531</v>
      </c>
      <c r="AC42" s="98"/>
    </row>
    <row r="43" spans="1:29" s="23" customFormat="1" ht="13.5" thickBot="1" x14ac:dyDescent="0.25">
      <c r="A43" s="21">
        <f>MAX($A$8:A42)+1</f>
        <v>20</v>
      </c>
      <c r="B43" s="1" t="s">
        <v>23</v>
      </c>
      <c r="C43" s="50"/>
      <c r="D43" s="50"/>
      <c r="E43" s="50"/>
      <c r="F43" s="50"/>
      <c r="G43" s="50"/>
      <c r="H43" s="50"/>
      <c r="I43" s="50"/>
      <c r="J43" s="50"/>
      <c r="K43" s="50"/>
      <c r="L43" s="47"/>
      <c r="M43" s="47"/>
      <c r="N43" s="47"/>
      <c r="O43" s="4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C43" s="98"/>
    </row>
    <row r="44" spans="1:29" ht="13.5" thickBot="1" x14ac:dyDescent="0.25">
      <c r="A44" s="21">
        <f>MAX($A$8:A43)+1</f>
        <v>21</v>
      </c>
      <c r="B44" s="1" t="s">
        <v>22</v>
      </c>
      <c r="C44" s="2"/>
      <c r="D44" s="2"/>
      <c r="E44" s="2"/>
      <c r="F44" s="2"/>
      <c r="G44" s="2"/>
      <c r="H44" s="2"/>
      <c r="I44" s="2"/>
      <c r="J44" s="2"/>
      <c r="K44" s="2"/>
      <c r="L44" s="20"/>
      <c r="M44" s="20"/>
      <c r="N44" s="20"/>
      <c r="O44" s="20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9">
        <v>-104588.40539801765</v>
      </c>
    </row>
    <row r="46" spans="1:29" x14ac:dyDescent="0.2">
      <c r="B46" s="18" t="s">
        <v>21</v>
      </c>
      <c r="P46" s="41">
        <v>7.8111041399714837E-2</v>
      </c>
    </row>
  </sheetData>
  <pageMargins left="0.7" right="0.7" top="0.75" bottom="0.75" header="0.3" footer="0.3"/>
  <pageSetup scale="2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72769-DE2B-489B-A23F-510A1529752D}">
  <sheetPr>
    <tabColor rgb="FFFFFF00"/>
    <pageSetUpPr fitToPage="1"/>
  </sheetPr>
  <dimension ref="A1:AC54"/>
  <sheetViews>
    <sheetView zoomScale="70" zoomScaleNormal="70" workbookViewId="0">
      <pane xSplit="2" ySplit="6" topLeftCell="I7" activePane="bottomRight" state="frozen"/>
      <selection activeCell="C56" sqref="C56"/>
      <selection pane="topRight" activeCell="C56" sqref="C56"/>
      <selection pane="bottomLeft" activeCell="C56" sqref="C56"/>
      <selection pane="bottomRight" activeCell="C56" sqref="C56"/>
    </sheetView>
  </sheetViews>
  <sheetFormatPr defaultColWidth="9.140625" defaultRowHeight="12.75" outlineLevelCol="1" x14ac:dyDescent="0.2"/>
  <cols>
    <col min="1" max="1" width="6.42578125" style="1" customWidth="1"/>
    <col min="2" max="2" width="40.42578125" style="1" customWidth="1"/>
    <col min="3" max="15" width="15.28515625" style="1" hidden="1" customWidth="1" outlineLevel="1"/>
    <col min="16" max="16" width="16.5703125" style="1" bestFit="1" customWidth="1" collapsed="1"/>
    <col min="17" max="21" width="15" style="1" bestFit="1" customWidth="1"/>
    <col min="22" max="23" width="15.28515625" style="1" bestFit="1" customWidth="1"/>
    <col min="24" max="24" width="15.7109375" style="1" bestFit="1" customWidth="1"/>
    <col min="25" max="25" width="15.28515625" style="1" bestFit="1" customWidth="1"/>
    <col min="26" max="26" width="15.7109375" style="1" bestFit="1" customWidth="1"/>
    <col min="27" max="27" width="15.28515625" style="1" bestFit="1" customWidth="1"/>
    <col min="28" max="28" width="11.7109375" style="1" bestFit="1" customWidth="1"/>
    <col min="29" max="29" width="12.28515625" style="95" bestFit="1" customWidth="1"/>
    <col min="30" max="16384" width="9.140625" style="1"/>
  </cols>
  <sheetData>
    <row r="1" spans="1:29" x14ac:dyDescent="0.2">
      <c r="A1" s="40" t="s">
        <v>20</v>
      </c>
    </row>
    <row r="2" spans="1:29" x14ac:dyDescent="0.2">
      <c r="A2" s="40" t="s">
        <v>19</v>
      </c>
    </row>
    <row r="3" spans="1:29" x14ac:dyDescent="0.2">
      <c r="A3" s="40" t="s">
        <v>42</v>
      </c>
    </row>
    <row r="4" spans="1:29" x14ac:dyDescent="0.2">
      <c r="A4" s="40"/>
    </row>
    <row r="6" spans="1:29" x14ac:dyDescent="0.2">
      <c r="A6" s="15" t="s">
        <v>40</v>
      </c>
      <c r="B6" s="49"/>
      <c r="C6" s="24">
        <v>43800</v>
      </c>
      <c r="D6" s="24">
        <v>43831</v>
      </c>
      <c r="E6" s="24">
        <v>43862</v>
      </c>
      <c r="F6" s="24">
        <v>43891</v>
      </c>
      <c r="G6" s="24">
        <v>43922</v>
      </c>
      <c r="H6" s="24">
        <v>43952</v>
      </c>
      <c r="I6" s="24">
        <v>43983</v>
      </c>
      <c r="J6" s="24">
        <v>44013</v>
      </c>
      <c r="K6" s="24">
        <v>44044</v>
      </c>
      <c r="L6" s="24">
        <v>44075</v>
      </c>
      <c r="M6" s="24">
        <v>44105</v>
      </c>
      <c r="N6" s="24">
        <v>44136</v>
      </c>
      <c r="O6" s="24">
        <v>44166</v>
      </c>
      <c r="P6" s="24">
        <v>44197</v>
      </c>
      <c r="Q6" s="24">
        <v>44228</v>
      </c>
      <c r="R6" s="24">
        <v>44256</v>
      </c>
      <c r="S6" s="24">
        <v>44287</v>
      </c>
      <c r="T6" s="24">
        <v>44317</v>
      </c>
      <c r="U6" s="24">
        <v>44348</v>
      </c>
      <c r="V6" s="24">
        <v>44378</v>
      </c>
      <c r="W6" s="24">
        <v>44409</v>
      </c>
      <c r="X6" s="24">
        <v>44440</v>
      </c>
      <c r="Y6" s="24">
        <v>44470</v>
      </c>
      <c r="Z6" s="24">
        <v>44501</v>
      </c>
      <c r="AA6" s="24">
        <v>44531</v>
      </c>
      <c r="AC6" s="100"/>
    </row>
    <row r="7" spans="1:29" x14ac:dyDescent="0.2">
      <c r="A7" s="37"/>
      <c r="B7" s="29" t="s">
        <v>36</v>
      </c>
    </row>
    <row r="8" spans="1:29" x14ac:dyDescent="0.2">
      <c r="A8" s="21">
        <v>1</v>
      </c>
      <c r="B8" s="1" t="s">
        <v>35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C8" s="97"/>
    </row>
    <row r="9" spans="1:29" x14ac:dyDescent="0.2">
      <c r="A9" s="21">
        <f>MAX($A$8:A8)+1</f>
        <v>2</v>
      </c>
      <c r="B9" s="1" t="s">
        <v>34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</row>
    <row r="10" spans="1:29" x14ac:dyDescent="0.2">
      <c r="A10" s="21">
        <f>MAX($A$8:A9)+1</f>
        <v>3</v>
      </c>
      <c r="B10" s="1" t="s">
        <v>33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spans="1:29" x14ac:dyDescent="0.2">
      <c r="A11" s="21">
        <f>MAX($A$8:A10)+1</f>
        <v>4</v>
      </c>
      <c r="B11" s="31" t="s">
        <v>32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</row>
    <row r="12" spans="1:29" x14ac:dyDescent="0.2">
      <c r="A12" s="21"/>
    </row>
    <row r="13" spans="1:29" x14ac:dyDescent="0.2">
      <c r="A13" s="21">
        <f>MAX($A$8:A12)+1</f>
        <v>5</v>
      </c>
      <c r="B13" s="1" t="s">
        <v>39</v>
      </c>
      <c r="C13" s="36">
        <f>Variables!$D$9</f>
        <v>7.1691459999999999E-2</v>
      </c>
      <c r="D13" s="36">
        <f>Variables!$D$9</f>
        <v>7.1691459999999999E-2</v>
      </c>
      <c r="E13" s="36">
        <f>Variables!$D$9</f>
        <v>7.1691459999999999E-2</v>
      </c>
      <c r="F13" s="36">
        <f>Variables!$D$9</f>
        <v>7.1691459999999999E-2</v>
      </c>
      <c r="G13" s="36">
        <f>Variables!$D$9</f>
        <v>7.1691459999999999E-2</v>
      </c>
      <c r="H13" s="36">
        <f>Variables!$D$9</f>
        <v>7.1691459999999999E-2</v>
      </c>
      <c r="I13" s="36">
        <f>Variables!$D$9</f>
        <v>7.1691459999999999E-2</v>
      </c>
      <c r="J13" s="36">
        <f>Variables!$D$9</f>
        <v>7.1691459999999999E-2</v>
      </c>
      <c r="K13" s="36">
        <f>Variables!$D$9</f>
        <v>7.1691459999999999E-2</v>
      </c>
      <c r="L13" s="36">
        <f>Variables!$D$9</f>
        <v>7.1691459999999999E-2</v>
      </c>
      <c r="M13" s="36">
        <f>Variables!$D$9</f>
        <v>7.1691459999999999E-2</v>
      </c>
      <c r="N13" s="36">
        <f>Variables!$D$9</f>
        <v>7.1691459999999999E-2</v>
      </c>
      <c r="O13" s="36">
        <f>Variables!$D$9</f>
        <v>7.1691459999999999E-2</v>
      </c>
      <c r="P13" s="36">
        <f>Variables!$D$9</f>
        <v>7.1691459999999999E-2</v>
      </c>
      <c r="Q13" s="36">
        <f>Variables!$D$9</f>
        <v>7.1691459999999999E-2</v>
      </c>
      <c r="R13" s="36">
        <f>Variables!$D$9</f>
        <v>7.1691459999999999E-2</v>
      </c>
      <c r="S13" s="36">
        <f>Variables!$D$9</f>
        <v>7.1691459999999999E-2</v>
      </c>
      <c r="T13" s="36">
        <f>Variables!$D$9</f>
        <v>7.1691459999999999E-2</v>
      </c>
      <c r="U13" s="36">
        <f>Variables!$D$9</f>
        <v>7.1691459999999999E-2</v>
      </c>
      <c r="V13" s="36">
        <f>Variables!$D$9</f>
        <v>7.1691459999999999E-2</v>
      </c>
      <c r="W13" s="36">
        <f>Variables!$D$9</f>
        <v>7.1691459999999999E-2</v>
      </c>
      <c r="X13" s="36">
        <f>Variables!$D$9</f>
        <v>7.1691459999999999E-2</v>
      </c>
      <c r="Y13" s="36">
        <f>Variables!$D$9</f>
        <v>7.1691459999999999E-2</v>
      </c>
      <c r="Z13" s="36">
        <f>Variables!$D$9</f>
        <v>7.1691459999999999E-2</v>
      </c>
      <c r="AA13" s="36">
        <f>Variables!$D$9</f>
        <v>7.1691459999999999E-2</v>
      </c>
    </row>
    <row r="14" spans="1:29" x14ac:dyDescent="0.2">
      <c r="A14" s="21">
        <f>MAX($A$8:A13)+1</f>
        <v>6</v>
      </c>
      <c r="B14" s="1" t="s">
        <v>38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</row>
    <row r="15" spans="1:29" x14ac:dyDescent="0.2">
      <c r="A15" s="2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9" x14ac:dyDescent="0.2">
      <c r="A16" s="21">
        <f>MAX($A$8:A15)+1</f>
        <v>7</v>
      </c>
      <c r="B16" s="1" t="s">
        <v>29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58">
        <v>3.3046077296287953E-2</v>
      </c>
      <c r="N16" s="58">
        <v>3.3046077296287953E-2</v>
      </c>
      <c r="O16" s="58">
        <v>3.3046077296287953E-2</v>
      </c>
      <c r="P16" s="58">
        <v>4.8360784328803093E-2</v>
      </c>
      <c r="Q16" s="58">
        <v>4.8360784328803093E-2</v>
      </c>
      <c r="R16" s="58">
        <v>4.8360784328803093E-2</v>
      </c>
      <c r="S16" s="58">
        <v>4.8360784328803093E-2</v>
      </c>
      <c r="T16" s="58">
        <v>4.8360784328803093E-2</v>
      </c>
      <c r="U16" s="58">
        <v>4.8360784328803093E-2</v>
      </c>
      <c r="V16" s="58">
        <v>4.8360784328803093E-2</v>
      </c>
      <c r="W16" s="58">
        <v>4.8360784328803093E-2</v>
      </c>
      <c r="X16" s="58">
        <v>4.8360784328803093E-2</v>
      </c>
      <c r="Y16" s="58">
        <v>4.8360784328803093E-2</v>
      </c>
      <c r="Z16" s="58">
        <v>4.8360784328803093E-2</v>
      </c>
      <c r="AA16" s="58">
        <v>4.8360784328803093E-2</v>
      </c>
    </row>
    <row r="17" spans="1:29" x14ac:dyDescent="0.2">
      <c r="A17" s="21">
        <f>MAX($A$8:A16)+1</f>
        <v>8</v>
      </c>
      <c r="B17" s="1" t="s">
        <v>28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</row>
    <row r="18" spans="1:29" s="120" customFormat="1" x14ac:dyDescent="0.2">
      <c r="A18" s="119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C18" s="121"/>
    </row>
    <row r="19" spans="1:29" x14ac:dyDescent="0.2">
      <c r="A19" s="21"/>
      <c r="B19" s="32" t="s">
        <v>27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</row>
    <row r="20" spans="1:29" x14ac:dyDescent="0.2">
      <c r="A20" s="21">
        <f>MAX($A$8:A17)+1</f>
        <v>9</v>
      </c>
      <c r="B20" s="31" t="s">
        <v>26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</row>
    <row r="21" spans="1:29" x14ac:dyDescent="0.2">
      <c r="A21" s="21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9" x14ac:dyDescent="0.2">
      <c r="A22" s="21">
        <f>MAX($A$8:A21)+1</f>
        <v>10</v>
      </c>
      <c r="B22" s="29" t="s">
        <v>25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8"/>
      <c r="N22" s="38"/>
      <c r="O22" s="38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</row>
    <row r="23" spans="1:29" x14ac:dyDescent="0.2">
      <c r="A23" s="21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9" x14ac:dyDescent="0.2">
      <c r="A24" s="15" t="s">
        <v>37</v>
      </c>
      <c r="B24" s="49"/>
      <c r="C24" s="24">
        <v>43800</v>
      </c>
      <c r="D24" s="24">
        <v>43831</v>
      </c>
      <c r="E24" s="24">
        <v>43862</v>
      </c>
      <c r="F24" s="24">
        <v>43891</v>
      </c>
      <c r="G24" s="24">
        <v>43922</v>
      </c>
      <c r="H24" s="24">
        <v>43952</v>
      </c>
      <c r="I24" s="24">
        <v>43983</v>
      </c>
      <c r="J24" s="24">
        <v>44013</v>
      </c>
      <c r="K24" s="24">
        <v>44044</v>
      </c>
      <c r="L24" s="24">
        <v>44075</v>
      </c>
      <c r="M24" s="24">
        <v>44105</v>
      </c>
      <c r="N24" s="24">
        <v>44136</v>
      </c>
      <c r="O24" s="24">
        <v>44166</v>
      </c>
      <c r="P24" s="24">
        <v>44197</v>
      </c>
      <c r="Q24" s="24">
        <v>44228</v>
      </c>
      <c r="R24" s="24">
        <v>44256</v>
      </c>
      <c r="S24" s="24">
        <v>44287</v>
      </c>
      <c r="T24" s="24">
        <v>44317</v>
      </c>
      <c r="U24" s="24">
        <v>44348</v>
      </c>
      <c r="V24" s="24">
        <v>44378</v>
      </c>
      <c r="W24" s="24">
        <v>44409</v>
      </c>
      <c r="X24" s="24">
        <v>44440</v>
      </c>
      <c r="Y24" s="24">
        <v>44470</v>
      </c>
      <c r="Z24" s="24">
        <v>44501</v>
      </c>
      <c r="AA24" s="24">
        <v>44531</v>
      </c>
      <c r="AC24" s="100"/>
    </row>
    <row r="25" spans="1:29" x14ac:dyDescent="0.2">
      <c r="A25" s="37"/>
      <c r="B25" s="29" t="s">
        <v>36</v>
      </c>
    </row>
    <row r="26" spans="1:29" x14ac:dyDescent="0.2">
      <c r="A26" s="21">
        <f>MAX($A$8:A25)+1</f>
        <v>11</v>
      </c>
      <c r="B26" s="1" t="s">
        <v>35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C26" s="7"/>
    </row>
    <row r="27" spans="1:29" x14ac:dyDescent="0.2">
      <c r="A27" s="21">
        <f>MAX($A$8:A26)+1</f>
        <v>12</v>
      </c>
      <c r="B27" s="1" t="s">
        <v>34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2"/>
    </row>
    <row r="28" spans="1:29" x14ac:dyDescent="0.2">
      <c r="A28" s="21">
        <f>MAX($A$8:A27)+1</f>
        <v>13</v>
      </c>
      <c r="B28" s="1" t="s">
        <v>33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spans="1:29" x14ac:dyDescent="0.2">
      <c r="A29" s="21">
        <f>MAX($A$8:A28)+1</f>
        <v>14</v>
      </c>
      <c r="B29" s="31" t="s">
        <v>32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</row>
    <row r="30" spans="1:29" x14ac:dyDescent="0.2">
      <c r="A30" s="21"/>
    </row>
    <row r="31" spans="1:29" x14ac:dyDescent="0.2">
      <c r="A31" s="21">
        <f>MAX($A$8:A30)+1</f>
        <v>15</v>
      </c>
      <c r="B31" s="1" t="s">
        <v>39</v>
      </c>
      <c r="C31" s="36">
        <f>Variables!$D$9</f>
        <v>7.1691459999999999E-2</v>
      </c>
      <c r="D31" s="36">
        <f>Variables!$D$9</f>
        <v>7.1691459999999999E-2</v>
      </c>
      <c r="E31" s="36">
        <f>Variables!$D$9</f>
        <v>7.1691459999999999E-2</v>
      </c>
      <c r="F31" s="36">
        <f>Variables!$D$9</f>
        <v>7.1691459999999999E-2</v>
      </c>
      <c r="G31" s="36">
        <f>Variables!$D$9</f>
        <v>7.1691459999999999E-2</v>
      </c>
      <c r="H31" s="36">
        <f>Variables!$D$9</f>
        <v>7.1691459999999999E-2</v>
      </c>
      <c r="I31" s="36">
        <f>Variables!$D$9</f>
        <v>7.1691459999999999E-2</v>
      </c>
      <c r="J31" s="36">
        <f>Variables!$D$9</f>
        <v>7.1691459999999999E-2</v>
      </c>
      <c r="K31" s="36">
        <f>Variables!$D$9</f>
        <v>7.1691459999999999E-2</v>
      </c>
      <c r="L31" s="36">
        <f>Variables!$D$9</f>
        <v>7.1691459999999999E-2</v>
      </c>
      <c r="M31" s="36">
        <f>Variables!$D$9</f>
        <v>7.1691459999999999E-2</v>
      </c>
      <c r="N31" s="36">
        <f>Variables!$D$9</f>
        <v>7.1691459999999999E-2</v>
      </c>
      <c r="O31" s="36">
        <f>Variables!$D$9</f>
        <v>7.1691459999999999E-2</v>
      </c>
      <c r="P31" s="36">
        <f>Variables!$D$9</f>
        <v>7.1691459999999999E-2</v>
      </c>
      <c r="Q31" s="36">
        <f>Variables!$D$9</f>
        <v>7.1691459999999999E-2</v>
      </c>
      <c r="R31" s="36">
        <f>Variables!$D$9</f>
        <v>7.1691459999999999E-2</v>
      </c>
      <c r="S31" s="36">
        <f>Variables!$D$9</f>
        <v>7.1691459999999999E-2</v>
      </c>
      <c r="T31" s="36">
        <f>Variables!$D$9</f>
        <v>7.1691459999999999E-2</v>
      </c>
      <c r="U31" s="36">
        <f>Variables!$D$9</f>
        <v>7.1691459999999999E-2</v>
      </c>
      <c r="V31" s="36">
        <f>Variables!$D$9</f>
        <v>7.1691459999999999E-2</v>
      </c>
      <c r="W31" s="36">
        <f>Variables!$D$9</f>
        <v>7.1691459999999999E-2</v>
      </c>
      <c r="X31" s="36">
        <f>Variables!$D$9</f>
        <v>7.1691459999999999E-2</v>
      </c>
      <c r="Y31" s="36">
        <f>Variables!$D$9</f>
        <v>7.1691459999999999E-2</v>
      </c>
      <c r="Z31" s="36">
        <f>Variables!$D$9</f>
        <v>7.1691459999999999E-2</v>
      </c>
      <c r="AA31" s="36">
        <f>Variables!$D$9</f>
        <v>7.1691459999999999E-2</v>
      </c>
    </row>
    <row r="32" spans="1:29" x14ac:dyDescent="0.2">
      <c r="A32" s="21">
        <f>MAX($A$8:A31)+1</f>
        <v>16</v>
      </c>
      <c r="B32" s="1" t="s">
        <v>38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</row>
    <row r="33" spans="1:29" x14ac:dyDescent="0.2">
      <c r="A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9" x14ac:dyDescent="0.2">
      <c r="A34" s="21">
        <f>MAX($A$8:A33)+1</f>
        <v>17</v>
      </c>
      <c r="B34" s="1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5">
        <f t="shared" ref="O34:AA34" si="0">O16</f>
        <v>3.3046077296287953E-2</v>
      </c>
      <c r="P34" s="34">
        <f t="shared" si="0"/>
        <v>4.8360784328803093E-2</v>
      </c>
      <c r="Q34" s="34">
        <f t="shared" si="0"/>
        <v>4.8360784328803093E-2</v>
      </c>
      <c r="R34" s="34">
        <f t="shared" si="0"/>
        <v>4.8360784328803093E-2</v>
      </c>
      <c r="S34" s="34">
        <f t="shared" si="0"/>
        <v>4.8360784328803093E-2</v>
      </c>
      <c r="T34" s="34">
        <f t="shared" si="0"/>
        <v>4.8360784328803093E-2</v>
      </c>
      <c r="U34" s="34">
        <f t="shared" si="0"/>
        <v>4.8360784328803093E-2</v>
      </c>
      <c r="V34" s="34">
        <f t="shared" si="0"/>
        <v>4.8360784328803093E-2</v>
      </c>
      <c r="W34" s="34">
        <f t="shared" si="0"/>
        <v>4.8360784328803093E-2</v>
      </c>
      <c r="X34" s="34">
        <f t="shared" si="0"/>
        <v>4.8360784328803093E-2</v>
      </c>
      <c r="Y34" s="34">
        <f t="shared" si="0"/>
        <v>4.8360784328803093E-2</v>
      </c>
      <c r="Z34" s="34">
        <f t="shared" si="0"/>
        <v>4.8360784328803093E-2</v>
      </c>
      <c r="AA34" s="34">
        <f t="shared" si="0"/>
        <v>4.8360784328803093E-2</v>
      </c>
    </row>
    <row r="35" spans="1:29" x14ac:dyDescent="0.2">
      <c r="A35" s="21">
        <f>MAX($A$8:A34)+1</f>
        <v>18</v>
      </c>
      <c r="B35" s="1" t="s">
        <v>28</v>
      </c>
      <c r="C35" s="107">
        <v>0</v>
      </c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107">
        <v>0</v>
      </c>
      <c r="K35" s="107">
        <v>0</v>
      </c>
      <c r="L35" s="107">
        <v>0</v>
      </c>
      <c r="M35" s="107">
        <v>0</v>
      </c>
      <c r="N35" s="107">
        <v>0</v>
      </c>
      <c r="O35" s="107">
        <f t="shared" ref="O35:AA35" si="1">(((O26+N26)/2)*O34)/12</f>
        <v>0</v>
      </c>
      <c r="P35" s="107">
        <f t="shared" si="1"/>
        <v>0</v>
      </c>
      <c r="Q35" s="107">
        <f t="shared" si="1"/>
        <v>0</v>
      </c>
      <c r="R35" s="107">
        <f t="shared" si="1"/>
        <v>0</v>
      </c>
      <c r="S35" s="107">
        <f t="shared" si="1"/>
        <v>0</v>
      </c>
      <c r="T35" s="107">
        <f t="shared" si="1"/>
        <v>0</v>
      </c>
      <c r="U35" s="107">
        <f t="shared" si="1"/>
        <v>0</v>
      </c>
      <c r="V35" s="107">
        <f t="shared" si="1"/>
        <v>0</v>
      </c>
      <c r="W35" s="107">
        <f t="shared" si="1"/>
        <v>0</v>
      </c>
      <c r="X35" s="107">
        <f t="shared" si="1"/>
        <v>0</v>
      </c>
      <c r="Y35" s="107">
        <f t="shared" si="1"/>
        <v>0</v>
      </c>
      <c r="Z35" s="107">
        <f t="shared" si="1"/>
        <v>0</v>
      </c>
      <c r="AA35" s="107">
        <f t="shared" si="1"/>
        <v>0</v>
      </c>
    </row>
    <row r="36" spans="1:29" x14ac:dyDescent="0.2">
      <c r="A36" s="2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9" x14ac:dyDescent="0.2">
      <c r="A37" s="21"/>
      <c r="B37" s="32" t="s">
        <v>27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</row>
    <row r="38" spans="1:29" x14ac:dyDescent="0.2">
      <c r="A38" s="21">
        <f>MAX($A$8:A35)+1</f>
        <v>19</v>
      </c>
      <c r="B38" s="31" t="s">
        <v>26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</row>
    <row r="39" spans="1:29" x14ac:dyDescent="0.2">
      <c r="A39" s="21"/>
      <c r="B39" s="29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9" x14ac:dyDescent="0.2">
      <c r="A40" s="21">
        <f>MAX($A$8:A39)+1</f>
        <v>20</v>
      </c>
      <c r="B40" s="29" t="s">
        <v>25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8"/>
      <c r="N40" s="38"/>
      <c r="O40" s="38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</row>
    <row r="41" spans="1:29" x14ac:dyDescent="0.2">
      <c r="A41" s="21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9" x14ac:dyDescent="0.2">
      <c r="A42" s="21">
        <f>MAX($A$8:A41)+1</f>
        <v>21</v>
      </c>
      <c r="B42" s="31" t="s">
        <v>49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8"/>
      <c r="N42" s="38"/>
      <c r="O42" s="57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</row>
    <row r="43" spans="1:29" x14ac:dyDescent="0.2">
      <c r="A43" s="21"/>
      <c r="B43" s="3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4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</row>
    <row r="44" spans="1:29" x14ac:dyDescent="0.2">
      <c r="A44" s="21">
        <f>MAX($A$8:A43)+1</f>
        <v>22</v>
      </c>
      <c r="B44" s="31" t="s">
        <v>48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8"/>
      <c r="N44" s="38"/>
      <c r="O44" s="55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</row>
    <row r="45" spans="1:29" x14ac:dyDescent="0.2">
      <c r="A45" s="21">
        <f>MAX($A$8:A44)+1</f>
        <v>23</v>
      </c>
      <c r="B45" s="31" t="s">
        <v>47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44"/>
      <c r="N45" s="44"/>
      <c r="O45" s="53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</row>
    <row r="46" spans="1:29" s="13" customFormat="1" x14ac:dyDescent="0.2">
      <c r="A46" s="21">
        <f>MAX($A$8:A45)+1</f>
        <v>24</v>
      </c>
      <c r="B46" s="13" t="s">
        <v>46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52"/>
      <c r="N46" s="52"/>
      <c r="O46" s="52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C46" s="102"/>
    </row>
    <row r="47" spans="1:29" x14ac:dyDescent="0.2">
      <c r="A47" s="2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9" s="23" customFormat="1" x14ac:dyDescent="0.2">
      <c r="A48" s="27" t="s">
        <v>24</v>
      </c>
      <c r="B48" s="26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5"/>
      <c r="N48" s="25"/>
      <c r="O48" s="25"/>
      <c r="P48" s="24">
        <v>44197</v>
      </c>
      <c r="Q48" s="24">
        <v>44228</v>
      </c>
      <c r="R48" s="24">
        <v>44256</v>
      </c>
      <c r="S48" s="24">
        <v>44287</v>
      </c>
      <c r="T48" s="24">
        <v>44317</v>
      </c>
      <c r="U48" s="24">
        <v>44348</v>
      </c>
      <c r="V48" s="24">
        <v>44378</v>
      </c>
      <c r="W48" s="24">
        <v>44409</v>
      </c>
      <c r="X48" s="24">
        <v>44440</v>
      </c>
      <c r="Y48" s="24">
        <v>44470</v>
      </c>
      <c r="Z48" s="24">
        <v>44501</v>
      </c>
      <c r="AA48" s="24">
        <v>44531</v>
      </c>
      <c r="AC48" s="98"/>
    </row>
    <row r="49" spans="1:27" ht="13.5" thickBot="1" x14ac:dyDescent="0.25">
      <c r="A49" s="21">
        <f>MAX($A$8:A48)+1</f>
        <v>25</v>
      </c>
      <c r="B49" s="1" t="s">
        <v>23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0"/>
      <c r="N49" s="20"/>
      <c r="O49" s="20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>
        <f t="shared" ref="P49:AA49" si="2">(AA40-AA22)+AA46</f>
        <v>0</v>
      </c>
    </row>
    <row r="50" spans="1:27" ht="13.5" thickBot="1" x14ac:dyDescent="0.25">
      <c r="A50" s="21">
        <f>MAX($A$8:A49)+1</f>
        <v>26</v>
      </c>
      <c r="B50" s="1" t="s">
        <v>22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0"/>
      <c r="N50" s="20"/>
      <c r="O50" s="20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9">
        <v>-156923.16582435003</v>
      </c>
    </row>
    <row r="52" spans="1:27" x14ac:dyDescent="0.2">
      <c r="B52" s="18" t="s">
        <v>21</v>
      </c>
      <c r="P52" s="17">
        <v>7.8111041399714837E-2</v>
      </c>
    </row>
    <row r="54" spans="1:27" x14ac:dyDescent="0.2">
      <c r="Q54" s="39"/>
    </row>
  </sheetData>
  <pageMargins left="0.7" right="0.7" top="0.75" bottom="0.75" header="0.3" footer="0.3"/>
  <pageSetup scale="5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7173F-87C5-4BF5-ACEC-0FA0DB51E75D}">
  <sheetPr>
    <pageSetUpPr fitToPage="1"/>
  </sheetPr>
  <dimension ref="A1:H35"/>
  <sheetViews>
    <sheetView tabSelected="1" zoomScale="80" zoomScaleNormal="80" workbookViewId="0">
      <selection activeCell="P50" sqref="P50"/>
    </sheetView>
  </sheetViews>
  <sheetFormatPr defaultColWidth="9.140625" defaultRowHeight="12.75" x14ac:dyDescent="0.2"/>
  <cols>
    <col min="1" max="1" width="26" style="59" customWidth="1"/>
    <col min="2" max="2" width="15.85546875" style="59" customWidth="1"/>
    <col min="3" max="4" width="13.7109375" style="59" customWidth="1"/>
    <col min="5" max="5" width="3.140625" style="59" customWidth="1"/>
    <col min="6" max="6" width="13.7109375" style="59" customWidth="1"/>
    <col min="7" max="7" width="4.42578125" style="59" customWidth="1"/>
    <col min="8" max="8" width="10.5703125" style="59" customWidth="1"/>
    <col min="9" max="13" width="14.28515625" style="59" customWidth="1"/>
    <col min="14" max="16384" width="9.140625" style="59"/>
  </cols>
  <sheetData>
    <row r="1" spans="1:8" x14ac:dyDescent="0.2">
      <c r="A1" s="94" t="s">
        <v>20</v>
      </c>
      <c r="B1" s="93"/>
      <c r="C1" s="93"/>
      <c r="D1" s="93"/>
      <c r="E1" s="93"/>
      <c r="F1" s="93"/>
      <c r="G1" s="92"/>
    </row>
    <row r="2" spans="1:8" x14ac:dyDescent="0.2">
      <c r="A2" s="91" t="s">
        <v>19</v>
      </c>
      <c r="G2" s="84"/>
      <c r="H2" s="89"/>
    </row>
    <row r="3" spans="1:8" x14ac:dyDescent="0.2">
      <c r="A3" s="91" t="s">
        <v>42</v>
      </c>
      <c r="G3" s="84"/>
      <c r="H3" s="83"/>
    </row>
    <row r="4" spans="1:8" x14ac:dyDescent="0.2">
      <c r="A4" s="91" t="s">
        <v>72</v>
      </c>
      <c r="G4" s="84"/>
      <c r="H4" s="83"/>
    </row>
    <row r="5" spans="1:8" ht="25.5" x14ac:dyDescent="0.2">
      <c r="A5" s="87"/>
      <c r="B5" s="88" t="s">
        <v>71</v>
      </c>
      <c r="C5" s="90" t="s">
        <v>70</v>
      </c>
      <c r="D5" s="90" t="s">
        <v>69</v>
      </c>
      <c r="E5" s="89"/>
      <c r="F5" s="88" t="s">
        <v>68</v>
      </c>
      <c r="G5" s="84"/>
      <c r="H5" s="83"/>
    </row>
    <row r="6" spans="1:8" x14ac:dyDescent="0.2">
      <c r="A6" s="87"/>
      <c r="B6" s="83">
        <v>0.50880000000000003</v>
      </c>
      <c r="C6" s="83">
        <v>4.9200000000000001E-2</v>
      </c>
      <c r="D6" s="83">
        <f>B6*C6</f>
        <v>2.5032960000000003E-2</v>
      </c>
      <c r="E6" s="83"/>
      <c r="F6" s="85">
        <f>D6</f>
        <v>2.5032960000000003E-2</v>
      </c>
      <c r="G6" s="84"/>
      <c r="H6" s="83"/>
    </row>
    <row r="7" spans="1:8" x14ac:dyDescent="0.2">
      <c r="A7" s="86" t="s">
        <v>67</v>
      </c>
      <c r="B7" s="83">
        <v>2.0000000000000001E-4</v>
      </c>
      <c r="C7" s="83">
        <v>6.7500000000000004E-2</v>
      </c>
      <c r="D7" s="83">
        <f>B7*C7</f>
        <v>1.3500000000000001E-5</v>
      </c>
      <c r="E7" s="83"/>
      <c r="F7" s="85">
        <f>D7*$F$13</f>
        <v>1.7088607594936708E-5</v>
      </c>
      <c r="G7" s="84"/>
      <c r="H7" s="83"/>
    </row>
    <row r="8" spans="1:8" x14ac:dyDescent="0.2">
      <c r="A8" s="86" t="s">
        <v>66</v>
      </c>
      <c r="B8" s="83">
        <v>0.49099999999999999</v>
      </c>
      <c r="C8" s="83">
        <v>9.5000000000000001E-2</v>
      </c>
      <c r="D8" s="83">
        <f>B8*C8</f>
        <v>4.6644999999999999E-2</v>
      </c>
      <c r="E8" s="83"/>
      <c r="F8" s="85">
        <f>D8*$F$13</f>
        <v>5.9044303797468348E-2</v>
      </c>
      <c r="G8" s="84"/>
      <c r="H8" s="83"/>
    </row>
    <row r="9" spans="1:8" ht="13.5" thickBot="1" x14ac:dyDescent="0.25">
      <c r="A9" s="82"/>
      <c r="B9" s="80">
        <f>SUM(B6:B8)</f>
        <v>1</v>
      </c>
      <c r="C9" s="81"/>
      <c r="D9" s="80">
        <f>SUM(D6:D8)</f>
        <v>7.1691459999999999E-2</v>
      </c>
      <c r="E9" s="79"/>
      <c r="F9" s="78">
        <f>SUM(F6:F8)</f>
        <v>8.4094352405063286E-2</v>
      </c>
      <c r="G9" s="77"/>
      <c r="H9" s="76"/>
    </row>
    <row r="10" spans="1:8" ht="13.5" thickBot="1" x14ac:dyDescent="0.25">
      <c r="A10" s="75"/>
      <c r="B10" s="74"/>
      <c r="C10" s="74"/>
      <c r="D10" s="74"/>
      <c r="E10" s="74"/>
      <c r="F10" s="74"/>
      <c r="G10" s="73"/>
    </row>
    <row r="12" spans="1:8" x14ac:dyDescent="0.2">
      <c r="A12" s="1" t="s">
        <v>65</v>
      </c>
      <c r="B12" s="1"/>
      <c r="C12" s="1"/>
      <c r="D12" s="1"/>
      <c r="E12" s="71"/>
      <c r="F12" s="72">
        <v>0.21</v>
      </c>
      <c r="G12" s="1"/>
    </row>
    <row r="13" spans="1:8" x14ac:dyDescent="0.2">
      <c r="A13" s="1" t="s">
        <v>64</v>
      </c>
      <c r="B13" s="71"/>
      <c r="C13" s="1"/>
      <c r="D13" s="1"/>
      <c r="E13" s="71"/>
      <c r="F13" s="71">
        <f>1/(1-F12)</f>
        <v>1.2658227848101264</v>
      </c>
      <c r="G13" s="1"/>
    </row>
    <row r="14" spans="1:8" x14ac:dyDescent="0.2">
      <c r="A14" s="1" t="s">
        <v>63</v>
      </c>
      <c r="B14" s="71"/>
      <c r="C14" s="1"/>
      <c r="D14" s="1"/>
      <c r="E14" s="71"/>
      <c r="F14" s="71">
        <f>1/C34</f>
        <v>1.3277567549624909</v>
      </c>
      <c r="G14" s="1"/>
    </row>
    <row r="16" spans="1:8" x14ac:dyDescent="0.2">
      <c r="A16" s="70" t="s">
        <v>63</v>
      </c>
      <c r="B16" s="69"/>
      <c r="C16" s="31"/>
    </row>
    <row r="17" spans="1:4" x14ac:dyDescent="0.2">
      <c r="A17" s="31" t="s">
        <v>62</v>
      </c>
      <c r="B17" s="31"/>
      <c r="C17" s="63">
        <v>1</v>
      </c>
    </row>
    <row r="18" spans="1:4" x14ac:dyDescent="0.2">
      <c r="A18" s="31"/>
      <c r="B18" s="31"/>
      <c r="C18" s="63"/>
    </row>
    <row r="19" spans="1:4" x14ac:dyDescent="0.2">
      <c r="A19" s="31" t="s">
        <v>61</v>
      </c>
      <c r="B19" s="31"/>
      <c r="C19" s="63"/>
      <c r="D19" s="68" t="s">
        <v>60</v>
      </c>
    </row>
    <row r="20" spans="1:4" x14ac:dyDescent="0.2">
      <c r="A20" s="31" t="s">
        <v>59</v>
      </c>
      <c r="B20" s="31"/>
      <c r="C20" s="67">
        <v>5.1435834186224598E-3</v>
      </c>
      <c r="D20" s="41">
        <f>C20*1/(1-(SUM($C$20:$C$24)))</f>
        <v>5.3952365864035796E-3</v>
      </c>
    </row>
    <row r="21" spans="1:4" x14ac:dyDescent="0.2">
      <c r="A21" s="31" t="s">
        <v>58</v>
      </c>
      <c r="B21" s="31"/>
      <c r="C21" s="67">
        <v>2E-3</v>
      </c>
      <c r="D21" s="41">
        <f>C21*1/(1-(SUM($C$20:$C$24)))</f>
        <v>2.0978513022147181E-3</v>
      </c>
    </row>
    <row r="22" spans="1:4" x14ac:dyDescent="0.2">
      <c r="A22" s="31" t="s">
        <v>57</v>
      </c>
      <c r="B22" s="31"/>
      <c r="C22" s="67">
        <v>3.95E-2</v>
      </c>
      <c r="D22" s="41">
        <f>C22*1/(1-(SUM($C$20:$C$24)))</f>
        <v>4.1432563218740684E-2</v>
      </c>
    </row>
    <row r="23" spans="1:4" x14ac:dyDescent="0.2">
      <c r="A23" s="31" t="s">
        <v>56</v>
      </c>
      <c r="B23" s="31"/>
      <c r="C23" s="67">
        <v>0</v>
      </c>
      <c r="D23" s="41">
        <f>C23*1/(1-(SUM($C$20:$C$24)))</f>
        <v>0</v>
      </c>
    </row>
    <row r="24" spans="1:4" x14ac:dyDescent="0.2">
      <c r="A24" s="31" t="s">
        <v>55</v>
      </c>
      <c r="B24" s="31"/>
      <c r="C24" s="66">
        <v>0</v>
      </c>
      <c r="D24" s="65">
        <f>C24*1/(1-(SUM($C$20:$C$24)))</f>
        <v>0</v>
      </c>
    </row>
    <row r="25" spans="1:4" x14ac:dyDescent="0.2">
      <c r="A25" s="31"/>
      <c r="B25" s="31"/>
      <c r="C25" s="63"/>
    </row>
    <row r="26" spans="1:4" x14ac:dyDescent="0.2">
      <c r="A26" s="31" t="s">
        <v>53</v>
      </c>
      <c r="B26" s="31"/>
      <c r="C26" s="64">
        <f>C17-SUM(C19:C24)</f>
        <v>0.95335641658137749</v>
      </c>
      <c r="D26" s="64">
        <f>C17-SUM(D19:D24)</f>
        <v>0.95107434889264097</v>
      </c>
    </row>
    <row r="27" spans="1:4" x14ac:dyDescent="0.2">
      <c r="A27" s="31"/>
      <c r="B27" s="31"/>
      <c r="C27" s="63"/>
    </row>
    <row r="28" spans="1:4" x14ac:dyDescent="0.2">
      <c r="A28" s="31" t="s">
        <v>54</v>
      </c>
      <c r="B28" s="31"/>
      <c r="C28" s="62">
        <v>0</v>
      </c>
      <c r="D28" s="62">
        <v>0</v>
      </c>
    </row>
    <row r="29" spans="1:4" x14ac:dyDescent="0.2">
      <c r="A29" s="31"/>
      <c r="B29" s="31"/>
      <c r="C29" s="63"/>
    </row>
    <row r="30" spans="1:4" x14ac:dyDescent="0.2">
      <c r="A30" s="31" t="s">
        <v>53</v>
      </c>
      <c r="B30" s="31"/>
      <c r="C30" s="64">
        <f>C26-C28</f>
        <v>0.95335641658137749</v>
      </c>
      <c r="D30" s="64">
        <f>D26-D28</f>
        <v>0.95107434889264097</v>
      </c>
    </row>
    <row r="31" spans="1:4" x14ac:dyDescent="0.2">
      <c r="A31" s="31"/>
      <c r="B31" s="31"/>
      <c r="C31" s="63"/>
    </row>
    <row r="32" spans="1:4" x14ac:dyDescent="0.2">
      <c r="A32" s="31" t="s">
        <v>52</v>
      </c>
      <c r="B32" s="31"/>
      <c r="C32" s="62">
        <f>C30*0.21</f>
        <v>0.20020484748208928</v>
      </c>
      <c r="D32" s="62">
        <f>D30*0.21</f>
        <v>0.19972561326745461</v>
      </c>
    </row>
    <row r="33" spans="1:4" x14ac:dyDescent="0.2">
      <c r="A33" s="31"/>
      <c r="B33" s="31"/>
      <c r="C33" s="61"/>
    </row>
    <row r="34" spans="1:4" ht="13.5" thickBot="1" x14ac:dyDescent="0.25">
      <c r="A34" s="31" t="s">
        <v>51</v>
      </c>
      <c r="B34" s="31"/>
      <c r="C34" s="60">
        <f>ROUND(C30-C32,5)</f>
        <v>0.75314999999999999</v>
      </c>
      <c r="D34" s="60">
        <f>ROUND(D30-D32,5)</f>
        <v>0.75134999999999996</v>
      </c>
    </row>
    <row r="35" spans="1:4" ht="13.5" thickTop="1" x14ac:dyDescent="0.2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4439D-3AD2-49FF-A5F8-ECD203AAFEF0}">
  <sheetPr>
    <tabColor rgb="FFFFC000"/>
    <pageSetUpPr fitToPage="1"/>
  </sheetPr>
  <dimension ref="A1:AC46"/>
  <sheetViews>
    <sheetView zoomScale="60" zoomScaleNormal="60" workbookViewId="0">
      <pane xSplit="2" ySplit="6" topLeftCell="E7" activePane="bottomRight" state="frozen"/>
      <selection activeCell="C56" sqref="C56"/>
      <selection pane="topRight" activeCell="C56" sqref="C56"/>
      <selection pane="bottomLeft" activeCell="C56" sqref="C56"/>
      <selection pane="bottomRight" activeCell="C56" sqref="C56"/>
    </sheetView>
  </sheetViews>
  <sheetFormatPr defaultColWidth="9.140625" defaultRowHeight="12.75" outlineLevelCol="1" x14ac:dyDescent="0.2"/>
  <cols>
    <col min="1" max="1" width="9.5703125" style="1" customWidth="1"/>
    <col min="2" max="2" width="42.28515625" style="1" customWidth="1"/>
    <col min="3" max="15" width="15.28515625" style="1" hidden="1" customWidth="1" outlineLevel="1"/>
    <col min="16" max="16" width="15.28515625" style="1" bestFit="1" customWidth="1" collapsed="1"/>
    <col min="17" max="21" width="15" style="1" bestFit="1" customWidth="1"/>
    <col min="22" max="23" width="15.28515625" style="1" bestFit="1" customWidth="1"/>
    <col min="24" max="24" width="15.7109375" style="1" bestFit="1" customWidth="1"/>
    <col min="25" max="25" width="15.28515625" style="1" bestFit="1" customWidth="1"/>
    <col min="26" max="26" width="15.7109375" style="1" bestFit="1" customWidth="1"/>
    <col min="27" max="27" width="15.28515625" style="1" bestFit="1" customWidth="1"/>
    <col min="28" max="28" width="9.140625" style="1"/>
    <col min="29" max="29" width="12" style="95" bestFit="1" customWidth="1"/>
    <col min="30" max="16384" width="9.140625" style="1"/>
  </cols>
  <sheetData>
    <row r="1" spans="1:29" x14ac:dyDescent="0.2">
      <c r="A1" s="13" t="s">
        <v>20</v>
      </c>
    </row>
    <row r="2" spans="1:29" x14ac:dyDescent="0.2">
      <c r="A2" s="13" t="s">
        <v>19</v>
      </c>
    </row>
    <row r="3" spans="1:29" x14ac:dyDescent="0.2">
      <c r="A3" s="13" t="s">
        <v>42</v>
      </c>
    </row>
    <row r="4" spans="1:29" x14ac:dyDescent="0.2">
      <c r="A4" s="13" t="s">
        <v>41</v>
      </c>
    </row>
    <row r="6" spans="1:29" s="23" customFormat="1" x14ac:dyDescent="0.2">
      <c r="A6" s="27" t="s">
        <v>40</v>
      </c>
      <c r="B6" s="26"/>
      <c r="C6" s="24">
        <v>43800</v>
      </c>
      <c r="D6" s="24">
        <v>43831</v>
      </c>
      <c r="E6" s="24">
        <v>43862</v>
      </c>
      <c r="F6" s="24">
        <v>43891</v>
      </c>
      <c r="G6" s="24">
        <v>43922</v>
      </c>
      <c r="H6" s="24">
        <v>43952</v>
      </c>
      <c r="I6" s="24">
        <v>43983</v>
      </c>
      <c r="J6" s="24">
        <v>44013</v>
      </c>
      <c r="K6" s="24">
        <v>44044</v>
      </c>
      <c r="L6" s="24">
        <v>44075</v>
      </c>
      <c r="M6" s="24">
        <v>44105</v>
      </c>
      <c r="N6" s="24">
        <v>44136</v>
      </c>
      <c r="O6" s="24">
        <v>44166</v>
      </c>
      <c r="P6" s="24">
        <v>44197</v>
      </c>
      <c r="Q6" s="24">
        <v>44228</v>
      </c>
      <c r="R6" s="24">
        <v>44256</v>
      </c>
      <c r="S6" s="24">
        <v>44287</v>
      </c>
      <c r="T6" s="24">
        <v>44317</v>
      </c>
      <c r="U6" s="24">
        <v>44348</v>
      </c>
      <c r="V6" s="24">
        <v>44378</v>
      </c>
      <c r="W6" s="24">
        <v>44409</v>
      </c>
      <c r="X6" s="24">
        <v>44440</v>
      </c>
      <c r="Y6" s="24">
        <v>44470</v>
      </c>
      <c r="Z6" s="24">
        <v>44501</v>
      </c>
      <c r="AA6" s="24">
        <v>44531</v>
      </c>
      <c r="AC6" s="96"/>
    </row>
    <row r="7" spans="1:29" x14ac:dyDescent="0.2">
      <c r="A7" s="37"/>
      <c r="B7" s="29" t="s">
        <v>36</v>
      </c>
    </row>
    <row r="8" spans="1:29" x14ac:dyDescent="0.2">
      <c r="A8" s="21">
        <v>1</v>
      </c>
      <c r="B8" s="1" t="s">
        <v>35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C8" s="97"/>
    </row>
    <row r="9" spans="1:29" x14ac:dyDescent="0.2">
      <c r="A9" s="21">
        <f>MAX($A$8:A8)+1</f>
        <v>2</v>
      </c>
      <c r="B9" s="1" t="s">
        <v>34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</row>
    <row r="10" spans="1:29" x14ac:dyDescent="0.2">
      <c r="A10" s="21">
        <f>MAX($A$8:A9)+1</f>
        <v>3</v>
      </c>
      <c r="B10" s="1" t="s">
        <v>33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spans="1:29" x14ac:dyDescent="0.2">
      <c r="A11" s="21">
        <f>MAX($A$8:A10)+1</f>
        <v>4</v>
      </c>
      <c r="B11" s="31" t="s">
        <v>32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</row>
    <row r="12" spans="1:29" x14ac:dyDescent="0.2">
      <c r="A12" s="21"/>
    </row>
    <row r="13" spans="1:29" x14ac:dyDescent="0.2">
      <c r="A13" s="21">
        <f>MAX($A$8:A12)+1</f>
        <v>5</v>
      </c>
      <c r="B13" s="1" t="s">
        <v>39</v>
      </c>
      <c r="C13" s="36">
        <f>Variables!$D$9</f>
        <v>7.1691459999999999E-2</v>
      </c>
      <c r="D13" s="36">
        <f>Variables!$D$9</f>
        <v>7.1691459999999999E-2</v>
      </c>
      <c r="E13" s="36">
        <f>Variables!$D$9</f>
        <v>7.1691459999999999E-2</v>
      </c>
      <c r="F13" s="36">
        <f>Variables!$D$9</f>
        <v>7.1691459999999999E-2</v>
      </c>
      <c r="G13" s="36">
        <f>Variables!$D$9</f>
        <v>7.1691459999999999E-2</v>
      </c>
      <c r="H13" s="36">
        <f>Variables!$D$9</f>
        <v>7.1691459999999999E-2</v>
      </c>
      <c r="I13" s="36">
        <f>Variables!$D$9</f>
        <v>7.1691459999999999E-2</v>
      </c>
      <c r="J13" s="36">
        <f>Variables!$D$9</f>
        <v>7.1691459999999999E-2</v>
      </c>
      <c r="K13" s="36">
        <f>Variables!$D$9</f>
        <v>7.1691459999999999E-2</v>
      </c>
      <c r="L13" s="36">
        <f>Variables!$D$9</f>
        <v>7.1691459999999999E-2</v>
      </c>
      <c r="M13" s="36">
        <f>Variables!$D$9</f>
        <v>7.1691459999999999E-2</v>
      </c>
      <c r="N13" s="36">
        <f>Variables!$D$9</f>
        <v>7.1691459999999999E-2</v>
      </c>
      <c r="O13" s="36">
        <f>Variables!$D$9</f>
        <v>7.1691459999999999E-2</v>
      </c>
      <c r="P13" s="36">
        <f>Variables!$D$9</f>
        <v>7.1691459999999999E-2</v>
      </c>
      <c r="Q13" s="36">
        <f>Variables!$D$9</f>
        <v>7.1691459999999999E-2</v>
      </c>
      <c r="R13" s="36">
        <f>Variables!$D$9</f>
        <v>7.1691459999999999E-2</v>
      </c>
      <c r="S13" s="36">
        <f>Variables!$D$9</f>
        <v>7.1691459999999999E-2</v>
      </c>
      <c r="T13" s="36">
        <f>Variables!$D$9</f>
        <v>7.1691459999999999E-2</v>
      </c>
      <c r="U13" s="36">
        <f>Variables!$D$9</f>
        <v>7.1691459999999999E-2</v>
      </c>
      <c r="V13" s="36">
        <f>Variables!$D$9</f>
        <v>7.1691459999999999E-2</v>
      </c>
      <c r="W13" s="36">
        <f>Variables!$D$9</f>
        <v>7.1691459999999999E-2</v>
      </c>
      <c r="X13" s="36">
        <f>Variables!$D$9</f>
        <v>7.1691459999999999E-2</v>
      </c>
      <c r="Y13" s="36">
        <f>Variables!$D$9</f>
        <v>7.1691459999999999E-2</v>
      </c>
      <c r="Z13" s="36">
        <f>Variables!$D$9</f>
        <v>7.1691459999999999E-2</v>
      </c>
      <c r="AA13" s="36">
        <f>Variables!$D$9</f>
        <v>7.1691459999999999E-2</v>
      </c>
    </row>
    <row r="14" spans="1:29" x14ac:dyDescent="0.2">
      <c r="A14" s="21">
        <f>MAX($A$8:A13)+1</f>
        <v>6</v>
      </c>
      <c r="B14" s="1" t="s">
        <v>38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</row>
    <row r="15" spans="1:29" x14ac:dyDescent="0.2">
      <c r="A15" s="2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9" x14ac:dyDescent="0.2">
      <c r="A16" s="21">
        <f>MAX($A$8:A15)+1</f>
        <v>7</v>
      </c>
      <c r="B16" s="1" t="s">
        <v>29</v>
      </c>
      <c r="C16" s="35">
        <v>1.7471090080963977E-2</v>
      </c>
      <c r="D16" s="35">
        <v>1.7471090080963977E-2</v>
      </c>
      <c r="E16" s="35">
        <v>1.7471090080963977E-2</v>
      </c>
      <c r="F16" s="35">
        <v>1.7471090080963977E-2</v>
      </c>
      <c r="G16" s="35">
        <v>1.7471090080963977E-2</v>
      </c>
      <c r="H16" s="35">
        <v>1.7471090080963977E-2</v>
      </c>
      <c r="I16" s="35">
        <v>1.7471090080963977E-2</v>
      </c>
      <c r="J16" s="35">
        <v>1.7471090080963977E-2</v>
      </c>
      <c r="K16" s="35">
        <v>1.7471090080963977E-2</v>
      </c>
      <c r="L16" s="35">
        <v>1.7471090080963977E-2</v>
      </c>
      <c r="M16" s="35">
        <v>1.7471090080963977E-2</v>
      </c>
      <c r="N16" s="35">
        <v>1.7471090080963977E-2</v>
      </c>
      <c r="O16" s="35">
        <v>1.7471090080963977E-2</v>
      </c>
      <c r="P16" s="34">
        <v>1.7132074209012617E-2</v>
      </c>
      <c r="Q16" s="34">
        <v>1.7132074209012617E-2</v>
      </c>
      <c r="R16" s="34">
        <v>1.7132074209012617E-2</v>
      </c>
      <c r="S16" s="34">
        <v>1.7132074209012617E-2</v>
      </c>
      <c r="T16" s="34">
        <v>1.7132074209012617E-2</v>
      </c>
      <c r="U16" s="34">
        <v>1.7132074209012617E-2</v>
      </c>
      <c r="V16" s="34">
        <v>1.7132074209012617E-2</v>
      </c>
      <c r="W16" s="34">
        <v>1.7132074209012617E-2</v>
      </c>
      <c r="X16" s="34">
        <v>1.7132074209012617E-2</v>
      </c>
      <c r="Y16" s="34">
        <v>1.7132074209012617E-2</v>
      </c>
      <c r="Z16" s="34">
        <v>1.7132074209012617E-2</v>
      </c>
      <c r="AA16" s="34">
        <v>1.7132074209012617E-2</v>
      </c>
    </row>
    <row r="17" spans="1:29" x14ac:dyDescent="0.2">
      <c r="A17" s="21">
        <f>MAX($A$8:A16)+1</f>
        <v>8</v>
      </c>
      <c r="B17" s="1" t="s">
        <v>28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</row>
    <row r="18" spans="1:29" x14ac:dyDescent="0.2">
      <c r="A18" s="21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</row>
    <row r="19" spans="1:29" x14ac:dyDescent="0.2">
      <c r="A19" s="33"/>
      <c r="B19" s="32" t="s">
        <v>27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</row>
    <row r="20" spans="1:29" x14ac:dyDescent="0.2">
      <c r="A20" s="21">
        <f>MAX($A$8:A17)+1</f>
        <v>9</v>
      </c>
      <c r="B20" s="31" t="s">
        <v>26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</row>
    <row r="21" spans="1:29" x14ac:dyDescent="0.2">
      <c r="A21" s="21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9" x14ac:dyDescent="0.2">
      <c r="A22" s="21">
        <f>MAX($A$8:A21)+1</f>
        <v>10</v>
      </c>
      <c r="B22" s="29" t="s">
        <v>25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</row>
    <row r="23" spans="1:29" x14ac:dyDescent="0.2">
      <c r="A23" s="21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9" s="23" customFormat="1" x14ac:dyDescent="0.2">
      <c r="A24" s="27" t="s">
        <v>37</v>
      </c>
      <c r="B24" s="26"/>
      <c r="C24" s="24">
        <v>43800</v>
      </c>
      <c r="D24" s="24">
        <v>43831</v>
      </c>
      <c r="E24" s="24">
        <v>43862</v>
      </c>
      <c r="F24" s="24">
        <v>43891</v>
      </c>
      <c r="G24" s="24">
        <v>43922</v>
      </c>
      <c r="H24" s="24">
        <v>43952</v>
      </c>
      <c r="I24" s="24">
        <v>43983</v>
      </c>
      <c r="J24" s="24">
        <v>44013</v>
      </c>
      <c r="K24" s="24">
        <v>44044</v>
      </c>
      <c r="L24" s="24">
        <v>44075</v>
      </c>
      <c r="M24" s="24">
        <v>44105</v>
      </c>
      <c r="N24" s="24">
        <v>44136</v>
      </c>
      <c r="O24" s="24">
        <v>44166</v>
      </c>
      <c r="P24" s="24">
        <v>44197</v>
      </c>
      <c r="Q24" s="24">
        <v>44228</v>
      </c>
      <c r="R24" s="24">
        <v>44256</v>
      </c>
      <c r="S24" s="24">
        <v>44287</v>
      </c>
      <c r="T24" s="24">
        <v>44317</v>
      </c>
      <c r="U24" s="24">
        <v>44348</v>
      </c>
      <c r="V24" s="24">
        <v>44378</v>
      </c>
      <c r="W24" s="24">
        <v>44409</v>
      </c>
      <c r="X24" s="24">
        <v>44440</v>
      </c>
      <c r="Y24" s="24">
        <v>44470</v>
      </c>
      <c r="Z24" s="24">
        <v>44501</v>
      </c>
      <c r="AA24" s="24">
        <v>44531</v>
      </c>
      <c r="AC24" s="96"/>
    </row>
    <row r="25" spans="1:29" x14ac:dyDescent="0.2">
      <c r="A25" s="37"/>
      <c r="B25" s="29" t="s">
        <v>36</v>
      </c>
    </row>
    <row r="26" spans="1:29" x14ac:dyDescent="0.2">
      <c r="A26" s="21">
        <f>MAX($A$8:A25)+1</f>
        <v>11</v>
      </c>
      <c r="B26" s="1" t="s">
        <v>35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C26" s="45"/>
    </row>
    <row r="27" spans="1:29" x14ac:dyDescent="0.2">
      <c r="A27" s="21">
        <f>MAX($A$8:A26)+1</f>
        <v>12</v>
      </c>
      <c r="B27" s="1" t="s">
        <v>34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</row>
    <row r="28" spans="1:29" x14ac:dyDescent="0.2">
      <c r="A28" s="21">
        <f>MAX($A$8:A27)+1</f>
        <v>13</v>
      </c>
      <c r="B28" s="1" t="s">
        <v>33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spans="1:29" x14ac:dyDescent="0.2">
      <c r="A29" s="21">
        <f>MAX($A$8:A28)+1</f>
        <v>14</v>
      </c>
      <c r="B29" s="31" t="s">
        <v>32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</row>
    <row r="30" spans="1:29" x14ac:dyDescent="0.2">
      <c r="A30" s="21"/>
    </row>
    <row r="31" spans="1:29" x14ac:dyDescent="0.2">
      <c r="A31" s="21">
        <f>MAX($A$26:A30)+1</f>
        <v>15</v>
      </c>
      <c r="B31" s="1" t="s">
        <v>31</v>
      </c>
      <c r="C31" s="36">
        <f>Variables!$D$9</f>
        <v>7.1691459999999999E-2</v>
      </c>
      <c r="D31" s="36">
        <f>Variables!$D$9</f>
        <v>7.1691459999999999E-2</v>
      </c>
      <c r="E31" s="36">
        <f>Variables!$D$9</f>
        <v>7.1691459999999999E-2</v>
      </c>
      <c r="F31" s="36">
        <f>Variables!$D$9</f>
        <v>7.1691459999999999E-2</v>
      </c>
      <c r="G31" s="36">
        <f>Variables!$D$9</f>
        <v>7.1691459999999999E-2</v>
      </c>
      <c r="H31" s="36">
        <f>Variables!$D$9</f>
        <v>7.1691459999999999E-2</v>
      </c>
      <c r="I31" s="36">
        <f>Variables!$D$9</f>
        <v>7.1691459999999999E-2</v>
      </c>
      <c r="J31" s="36">
        <f>Variables!$D$9</f>
        <v>7.1691459999999999E-2</v>
      </c>
      <c r="K31" s="36">
        <f>Variables!$D$9</f>
        <v>7.1691459999999999E-2</v>
      </c>
      <c r="L31" s="36">
        <f>Variables!$D$9</f>
        <v>7.1691459999999999E-2</v>
      </c>
      <c r="M31" s="36">
        <f>Variables!$D$9</f>
        <v>7.1691459999999999E-2</v>
      </c>
      <c r="N31" s="36">
        <f>Variables!$D$9</f>
        <v>7.1691459999999999E-2</v>
      </c>
      <c r="O31" s="36">
        <f>Variables!$D$9</f>
        <v>7.1691459999999999E-2</v>
      </c>
      <c r="P31" s="36">
        <f>Variables!$D$9</f>
        <v>7.1691459999999999E-2</v>
      </c>
      <c r="Q31" s="36">
        <f>Variables!$D$9</f>
        <v>7.1691459999999999E-2</v>
      </c>
      <c r="R31" s="36">
        <f>Variables!$D$9</f>
        <v>7.1691459999999999E-2</v>
      </c>
      <c r="S31" s="36">
        <f>Variables!$D$9</f>
        <v>7.1691459999999999E-2</v>
      </c>
      <c r="T31" s="36">
        <f>Variables!$D$9</f>
        <v>7.1691459999999999E-2</v>
      </c>
      <c r="U31" s="36">
        <f>Variables!$D$9</f>
        <v>7.1691459999999999E-2</v>
      </c>
      <c r="V31" s="36">
        <f>Variables!$D$9</f>
        <v>7.1691459999999999E-2</v>
      </c>
      <c r="W31" s="36">
        <f>Variables!$D$9</f>
        <v>7.1691459999999999E-2</v>
      </c>
      <c r="X31" s="36">
        <f>Variables!$D$9</f>
        <v>7.1691459999999999E-2</v>
      </c>
      <c r="Y31" s="36">
        <f>Variables!$D$9</f>
        <v>7.1691459999999999E-2</v>
      </c>
      <c r="Z31" s="36">
        <f>Variables!$D$9</f>
        <v>7.1691459999999999E-2</v>
      </c>
      <c r="AA31" s="36">
        <f>Variables!$D$9</f>
        <v>7.1691459999999999E-2</v>
      </c>
    </row>
    <row r="32" spans="1:29" x14ac:dyDescent="0.2">
      <c r="A32" s="21">
        <f>MAX($A$26:A31)+1</f>
        <v>16</v>
      </c>
      <c r="B32" s="1" t="s">
        <v>30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</row>
    <row r="33" spans="1:29" x14ac:dyDescent="0.2">
      <c r="A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9" x14ac:dyDescent="0.2">
      <c r="A34" s="21">
        <f>MAX($A$26:A33)+1</f>
        <v>17</v>
      </c>
      <c r="B34" s="1" t="s">
        <v>29</v>
      </c>
      <c r="C34" s="35">
        <f t="shared" ref="C34:AA34" si="0">C16</f>
        <v>1.7471090080963977E-2</v>
      </c>
      <c r="D34" s="35">
        <f t="shared" si="0"/>
        <v>1.7471090080963977E-2</v>
      </c>
      <c r="E34" s="35">
        <f t="shared" si="0"/>
        <v>1.7471090080963977E-2</v>
      </c>
      <c r="F34" s="35">
        <f t="shared" si="0"/>
        <v>1.7471090080963977E-2</v>
      </c>
      <c r="G34" s="35">
        <f t="shared" si="0"/>
        <v>1.7471090080963977E-2</v>
      </c>
      <c r="H34" s="35">
        <f t="shared" si="0"/>
        <v>1.7471090080963977E-2</v>
      </c>
      <c r="I34" s="35">
        <f t="shared" si="0"/>
        <v>1.7471090080963977E-2</v>
      </c>
      <c r="J34" s="35">
        <f t="shared" si="0"/>
        <v>1.7471090080963977E-2</v>
      </c>
      <c r="K34" s="35">
        <f t="shared" si="0"/>
        <v>1.7471090080963977E-2</v>
      </c>
      <c r="L34" s="35">
        <f t="shared" si="0"/>
        <v>1.7471090080963977E-2</v>
      </c>
      <c r="M34" s="35">
        <f t="shared" si="0"/>
        <v>1.7471090080963977E-2</v>
      </c>
      <c r="N34" s="35">
        <f t="shared" si="0"/>
        <v>1.7471090080963977E-2</v>
      </c>
      <c r="O34" s="35">
        <f t="shared" si="0"/>
        <v>1.7471090080963977E-2</v>
      </c>
      <c r="P34" s="34">
        <f t="shared" si="0"/>
        <v>1.7132074209012617E-2</v>
      </c>
      <c r="Q34" s="34">
        <f t="shared" si="0"/>
        <v>1.7132074209012617E-2</v>
      </c>
      <c r="R34" s="34">
        <f t="shared" si="0"/>
        <v>1.7132074209012617E-2</v>
      </c>
      <c r="S34" s="34">
        <f t="shared" si="0"/>
        <v>1.7132074209012617E-2</v>
      </c>
      <c r="T34" s="34">
        <f t="shared" si="0"/>
        <v>1.7132074209012617E-2</v>
      </c>
      <c r="U34" s="34">
        <f t="shared" si="0"/>
        <v>1.7132074209012617E-2</v>
      </c>
      <c r="V34" s="34">
        <f t="shared" si="0"/>
        <v>1.7132074209012617E-2</v>
      </c>
      <c r="W34" s="34">
        <f t="shared" si="0"/>
        <v>1.7132074209012617E-2</v>
      </c>
      <c r="X34" s="34">
        <f t="shared" si="0"/>
        <v>1.7132074209012617E-2</v>
      </c>
      <c r="Y34" s="34">
        <f t="shared" si="0"/>
        <v>1.7132074209012617E-2</v>
      </c>
      <c r="Z34" s="34">
        <f t="shared" si="0"/>
        <v>1.7132074209012617E-2</v>
      </c>
      <c r="AA34" s="34">
        <f t="shared" si="0"/>
        <v>1.7132074209012617E-2</v>
      </c>
    </row>
    <row r="35" spans="1:29" x14ac:dyDescent="0.2">
      <c r="A35" s="21">
        <f>MAX($A$26:A34)+1</f>
        <v>18</v>
      </c>
      <c r="B35" s="1" t="s">
        <v>28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</row>
    <row r="36" spans="1:29" x14ac:dyDescent="0.2">
      <c r="A36" s="2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9" x14ac:dyDescent="0.2">
      <c r="A37" s="33"/>
      <c r="B37" s="32" t="s">
        <v>27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</row>
    <row r="38" spans="1:29" x14ac:dyDescent="0.2">
      <c r="A38" s="21">
        <f>MAX($A$26:A35)+1</f>
        <v>19</v>
      </c>
      <c r="B38" s="31" t="s">
        <v>26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</row>
    <row r="39" spans="1:29" x14ac:dyDescent="0.2">
      <c r="A39" s="21"/>
      <c r="B39" s="29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9" x14ac:dyDescent="0.2">
      <c r="A40" s="21">
        <f>MAX($A$8:A39)+1</f>
        <v>20</v>
      </c>
      <c r="B40" s="29" t="s">
        <v>25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</row>
    <row r="41" spans="1:29" x14ac:dyDescent="0.2">
      <c r="A41" s="21"/>
      <c r="B41" s="29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9" s="23" customFormat="1" x14ac:dyDescent="0.2">
      <c r="A42" s="27" t="s">
        <v>24</v>
      </c>
      <c r="B42" s="2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4">
        <v>44197</v>
      </c>
      <c r="Q42" s="24">
        <v>44228</v>
      </c>
      <c r="R42" s="24">
        <v>44256</v>
      </c>
      <c r="S42" s="24">
        <v>44287</v>
      </c>
      <c r="T42" s="24">
        <v>44317</v>
      </c>
      <c r="U42" s="24">
        <v>44348</v>
      </c>
      <c r="V42" s="24">
        <v>44378</v>
      </c>
      <c r="W42" s="24">
        <v>44409</v>
      </c>
      <c r="X42" s="24">
        <v>44440</v>
      </c>
      <c r="Y42" s="24">
        <v>44470</v>
      </c>
      <c r="Z42" s="24">
        <v>44501</v>
      </c>
      <c r="AA42" s="24">
        <v>44531</v>
      </c>
      <c r="AC42" s="98"/>
    </row>
    <row r="43" spans="1:29" ht="13.5" thickBot="1" x14ac:dyDescent="0.25">
      <c r="A43" s="21">
        <f>MAX($A$8:A42)+1</f>
        <v>21</v>
      </c>
      <c r="B43" s="1" t="s">
        <v>23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</row>
    <row r="44" spans="1:29" ht="13.5" thickBot="1" x14ac:dyDescent="0.25">
      <c r="A44" s="21">
        <f>MAX($A$8:A43)+1</f>
        <v>22</v>
      </c>
      <c r="B44" s="1" t="s">
        <v>22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9">
        <v>-36545.286780657858</v>
      </c>
    </row>
    <row r="46" spans="1:29" x14ac:dyDescent="0.2">
      <c r="B46" s="18" t="s">
        <v>21</v>
      </c>
      <c r="P46" s="17">
        <v>7.8111041399714837E-2</v>
      </c>
    </row>
  </sheetData>
  <pageMargins left="0.7" right="0.7" top="0.75" bottom="0.75" header="0.3" footer="0.3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F7E1A-A2C3-413E-895B-701AD0543C78}">
  <sheetPr>
    <tabColor rgb="FFFFC000"/>
    <pageSetUpPr fitToPage="1"/>
  </sheetPr>
  <dimension ref="A1:AC46"/>
  <sheetViews>
    <sheetView zoomScale="60" zoomScaleNormal="60" workbookViewId="0">
      <selection activeCell="C56" sqref="C56"/>
    </sheetView>
  </sheetViews>
  <sheetFormatPr defaultColWidth="9.140625" defaultRowHeight="12.75" outlineLevelCol="1" x14ac:dyDescent="0.2"/>
  <cols>
    <col min="1" max="1" width="7.85546875" style="1" customWidth="1"/>
    <col min="2" max="2" width="39.42578125" style="1" customWidth="1"/>
    <col min="3" max="15" width="15.28515625" style="1" hidden="1" customWidth="1" outlineLevel="1"/>
    <col min="16" max="16" width="15.28515625" style="1" bestFit="1" customWidth="1" collapsed="1"/>
    <col min="17" max="21" width="15" style="1" bestFit="1" customWidth="1"/>
    <col min="22" max="23" width="15.28515625" style="1" bestFit="1" customWidth="1"/>
    <col min="24" max="24" width="15.7109375" style="1" bestFit="1" customWidth="1"/>
    <col min="25" max="25" width="15.28515625" style="1" bestFit="1" customWidth="1"/>
    <col min="26" max="26" width="15.7109375" style="1" bestFit="1" customWidth="1"/>
    <col min="27" max="27" width="15.28515625" style="1" bestFit="1" customWidth="1"/>
    <col min="28" max="28" width="10.85546875" style="1" bestFit="1" customWidth="1"/>
    <col min="29" max="29" width="12" style="95" bestFit="1" customWidth="1"/>
    <col min="30" max="16384" width="9.140625" style="1"/>
  </cols>
  <sheetData>
    <row r="1" spans="1:29" x14ac:dyDescent="0.2">
      <c r="A1" s="40" t="s">
        <v>20</v>
      </c>
    </row>
    <row r="2" spans="1:29" x14ac:dyDescent="0.2">
      <c r="A2" s="40" t="s">
        <v>19</v>
      </c>
    </row>
    <row r="3" spans="1:29" x14ac:dyDescent="0.2">
      <c r="A3" s="40" t="s">
        <v>42</v>
      </c>
    </row>
    <row r="4" spans="1:29" x14ac:dyDescent="0.2">
      <c r="A4" s="40"/>
    </row>
    <row r="6" spans="1:29" s="23" customFormat="1" x14ac:dyDescent="0.2">
      <c r="A6" s="27" t="s">
        <v>40</v>
      </c>
      <c r="B6" s="26"/>
      <c r="C6" s="24">
        <v>43800</v>
      </c>
      <c r="D6" s="24">
        <v>43831</v>
      </c>
      <c r="E6" s="24">
        <v>43862</v>
      </c>
      <c r="F6" s="24">
        <v>43891</v>
      </c>
      <c r="G6" s="24">
        <v>43922</v>
      </c>
      <c r="H6" s="24">
        <v>43952</v>
      </c>
      <c r="I6" s="24">
        <v>43983</v>
      </c>
      <c r="J6" s="24">
        <v>44013</v>
      </c>
      <c r="K6" s="24">
        <v>44044</v>
      </c>
      <c r="L6" s="24">
        <v>44075</v>
      </c>
      <c r="M6" s="24">
        <v>44105</v>
      </c>
      <c r="N6" s="24">
        <v>44136</v>
      </c>
      <c r="O6" s="24">
        <v>44166</v>
      </c>
      <c r="P6" s="24">
        <v>44197</v>
      </c>
      <c r="Q6" s="24">
        <v>44228</v>
      </c>
      <c r="R6" s="24">
        <v>44256</v>
      </c>
      <c r="S6" s="24">
        <v>44287</v>
      </c>
      <c r="T6" s="24">
        <v>44317</v>
      </c>
      <c r="U6" s="24">
        <v>44348</v>
      </c>
      <c r="V6" s="24">
        <v>44378</v>
      </c>
      <c r="W6" s="24">
        <v>44409</v>
      </c>
      <c r="X6" s="24">
        <v>44440</v>
      </c>
      <c r="Y6" s="24">
        <v>44470</v>
      </c>
      <c r="Z6" s="24">
        <v>44501</v>
      </c>
      <c r="AA6" s="24">
        <v>44531</v>
      </c>
      <c r="AC6" s="96"/>
    </row>
    <row r="7" spans="1:29" x14ac:dyDescent="0.2">
      <c r="A7" s="37"/>
      <c r="B7" s="29" t="s">
        <v>36</v>
      </c>
    </row>
    <row r="8" spans="1:29" x14ac:dyDescent="0.2">
      <c r="A8" s="21">
        <v>1</v>
      </c>
      <c r="B8" s="1" t="s">
        <v>35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C8" s="97"/>
    </row>
    <row r="9" spans="1:29" x14ac:dyDescent="0.2">
      <c r="A9" s="21">
        <f>MAX($A$8:A8)+1</f>
        <v>2</v>
      </c>
      <c r="B9" s="1" t="s">
        <v>34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</row>
    <row r="10" spans="1:29" x14ac:dyDescent="0.2">
      <c r="A10" s="21">
        <f>MAX($A$8:A9)+1</f>
        <v>3</v>
      </c>
      <c r="B10" s="1" t="s">
        <v>33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spans="1:29" x14ac:dyDescent="0.2">
      <c r="A11" s="21">
        <f>MAX($A$8:A10)+1</f>
        <v>4</v>
      </c>
      <c r="B11" s="31" t="s">
        <v>32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C11" s="7"/>
    </row>
    <row r="12" spans="1:29" x14ac:dyDescent="0.2">
      <c r="A12" s="21"/>
      <c r="AC12" s="99"/>
    </row>
    <row r="13" spans="1:29" x14ac:dyDescent="0.2">
      <c r="A13" s="21">
        <f>MAX($A$8:A12)+1</f>
        <v>5</v>
      </c>
      <c r="B13" s="1" t="s">
        <v>39</v>
      </c>
      <c r="C13" s="36">
        <f>Variables!$D$9</f>
        <v>7.1691459999999999E-2</v>
      </c>
      <c r="D13" s="36">
        <f>Variables!$D$9</f>
        <v>7.1691459999999999E-2</v>
      </c>
      <c r="E13" s="36">
        <f>Variables!$D$9</f>
        <v>7.1691459999999999E-2</v>
      </c>
      <c r="F13" s="36">
        <f>Variables!$D$9</f>
        <v>7.1691459999999999E-2</v>
      </c>
      <c r="G13" s="36">
        <f>Variables!$D$9</f>
        <v>7.1691459999999999E-2</v>
      </c>
      <c r="H13" s="36">
        <f>Variables!$D$9</f>
        <v>7.1691459999999999E-2</v>
      </c>
      <c r="I13" s="36">
        <f>Variables!$D$9</f>
        <v>7.1691459999999999E-2</v>
      </c>
      <c r="J13" s="36">
        <f>Variables!$D$9</f>
        <v>7.1691459999999999E-2</v>
      </c>
      <c r="K13" s="36">
        <f>Variables!$D$9</f>
        <v>7.1691459999999999E-2</v>
      </c>
      <c r="L13" s="36">
        <f>Variables!$D$9</f>
        <v>7.1691459999999999E-2</v>
      </c>
      <c r="M13" s="36">
        <f>Variables!$D$9</f>
        <v>7.1691459999999999E-2</v>
      </c>
      <c r="N13" s="36">
        <f>Variables!$D$9</f>
        <v>7.1691459999999999E-2</v>
      </c>
      <c r="O13" s="36">
        <f>Variables!$D$9</f>
        <v>7.1691459999999999E-2</v>
      </c>
      <c r="P13" s="36">
        <f>Variables!$D$9</f>
        <v>7.1691459999999999E-2</v>
      </c>
      <c r="Q13" s="36">
        <f>Variables!$D$9</f>
        <v>7.1691459999999999E-2</v>
      </c>
      <c r="R13" s="36">
        <f>Variables!$D$9</f>
        <v>7.1691459999999999E-2</v>
      </c>
      <c r="S13" s="36">
        <f>Variables!$D$9</f>
        <v>7.1691459999999999E-2</v>
      </c>
      <c r="T13" s="36">
        <f>Variables!$D$9</f>
        <v>7.1691459999999999E-2</v>
      </c>
      <c r="U13" s="36">
        <f>Variables!$D$9</f>
        <v>7.1691459999999999E-2</v>
      </c>
      <c r="V13" s="36">
        <f>Variables!$D$9</f>
        <v>7.1691459999999999E-2</v>
      </c>
      <c r="W13" s="36">
        <f>Variables!$D$9</f>
        <v>7.1691459999999999E-2</v>
      </c>
      <c r="X13" s="36">
        <f>Variables!$D$9</f>
        <v>7.1691459999999999E-2</v>
      </c>
      <c r="Y13" s="36">
        <f>Variables!$D$9</f>
        <v>7.1691459999999999E-2</v>
      </c>
      <c r="Z13" s="36">
        <f>Variables!$D$9</f>
        <v>7.1691459999999999E-2</v>
      </c>
      <c r="AA13" s="36">
        <f>Variables!$D$9</f>
        <v>7.1691459999999999E-2</v>
      </c>
      <c r="AC13" s="97"/>
    </row>
    <row r="14" spans="1:29" x14ac:dyDescent="0.2">
      <c r="A14" s="21">
        <f>MAX($A$8:A13)+1</f>
        <v>6</v>
      </c>
      <c r="B14" s="1" t="s">
        <v>38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C14" s="97"/>
    </row>
    <row r="15" spans="1:29" x14ac:dyDescent="0.2">
      <c r="A15" s="2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9" x14ac:dyDescent="0.2">
      <c r="A16" s="21">
        <f>MAX($A$8:A15)+1</f>
        <v>7</v>
      </c>
      <c r="B16" s="1" t="s">
        <v>29</v>
      </c>
      <c r="C16" s="35">
        <v>1.7471090080963977E-2</v>
      </c>
      <c r="D16" s="35">
        <v>1.7471090080963977E-2</v>
      </c>
      <c r="E16" s="35">
        <v>1.7471090080963977E-2</v>
      </c>
      <c r="F16" s="35">
        <v>1.7471090080963977E-2</v>
      </c>
      <c r="G16" s="35">
        <v>1.7471090080963977E-2</v>
      </c>
      <c r="H16" s="35">
        <v>1.7471090080963977E-2</v>
      </c>
      <c r="I16" s="35">
        <v>1.7471090080963977E-2</v>
      </c>
      <c r="J16" s="35">
        <v>1.7471090080963977E-2</v>
      </c>
      <c r="K16" s="35">
        <v>1.7471090080963977E-2</v>
      </c>
      <c r="L16" s="35">
        <v>1.7471090080963977E-2</v>
      </c>
      <c r="M16" s="35">
        <v>1.7471090080963977E-2</v>
      </c>
      <c r="N16" s="35">
        <v>1.7471090080963977E-2</v>
      </c>
      <c r="O16" s="35">
        <v>1.7471090080963977E-2</v>
      </c>
      <c r="P16" s="34">
        <v>1.7132074209012617E-2</v>
      </c>
      <c r="Q16" s="34">
        <v>1.7132074209012617E-2</v>
      </c>
      <c r="R16" s="34">
        <v>1.7132074209012617E-2</v>
      </c>
      <c r="S16" s="34">
        <v>1.7132074209012617E-2</v>
      </c>
      <c r="T16" s="34">
        <v>1.7132074209012617E-2</v>
      </c>
      <c r="U16" s="34">
        <v>1.7132074209012617E-2</v>
      </c>
      <c r="V16" s="34">
        <v>1.7132074209012617E-2</v>
      </c>
      <c r="W16" s="34">
        <v>1.7132074209012617E-2</v>
      </c>
      <c r="X16" s="34">
        <v>1.7132074209012617E-2</v>
      </c>
      <c r="Y16" s="34">
        <v>1.7132074209012617E-2</v>
      </c>
      <c r="Z16" s="34">
        <v>1.7132074209012617E-2</v>
      </c>
      <c r="AA16" s="34">
        <v>1.7132074209012617E-2</v>
      </c>
    </row>
    <row r="17" spans="1:29" x14ac:dyDescent="0.2">
      <c r="A17" s="21">
        <f>MAX($A$8:A16)+1</f>
        <v>8</v>
      </c>
      <c r="B17" s="1" t="s">
        <v>28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12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</row>
    <row r="18" spans="1:29" x14ac:dyDescent="0.2">
      <c r="A18" s="2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10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</row>
    <row r="19" spans="1:29" x14ac:dyDescent="0.2">
      <c r="A19" s="21"/>
      <c r="B19" s="32" t="s">
        <v>27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</row>
    <row r="20" spans="1:29" x14ac:dyDescent="0.2">
      <c r="A20" s="21">
        <f>MAX($A$8:A17)+1</f>
        <v>9</v>
      </c>
      <c r="B20" s="31" t="s">
        <v>26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2"/>
    </row>
    <row r="21" spans="1:29" x14ac:dyDescent="0.2">
      <c r="A21" s="21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9" x14ac:dyDescent="0.2">
      <c r="A22" s="21">
        <f>MAX($A$8:A21)+1</f>
        <v>10</v>
      </c>
      <c r="B22" s="29" t="s">
        <v>25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39"/>
    </row>
    <row r="23" spans="1:29" x14ac:dyDescent="0.2">
      <c r="A23" s="21"/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9" s="23" customFormat="1" x14ac:dyDescent="0.2">
      <c r="A24" s="27" t="s">
        <v>37</v>
      </c>
      <c r="B24" s="26"/>
      <c r="C24" s="24">
        <v>43800</v>
      </c>
      <c r="D24" s="24">
        <v>43831</v>
      </c>
      <c r="E24" s="24">
        <v>43862</v>
      </c>
      <c r="F24" s="24">
        <v>43891</v>
      </c>
      <c r="G24" s="24">
        <v>43922</v>
      </c>
      <c r="H24" s="24">
        <v>43952</v>
      </c>
      <c r="I24" s="24">
        <v>43983</v>
      </c>
      <c r="J24" s="24">
        <v>44013</v>
      </c>
      <c r="K24" s="24">
        <v>44044</v>
      </c>
      <c r="L24" s="24">
        <v>44075</v>
      </c>
      <c r="M24" s="24">
        <v>44105</v>
      </c>
      <c r="N24" s="24">
        <v>44136</v>
      </c>
      <c r="O24" s="24">
        <v>44166</v>
      </c>
      <c r="P24" s="24">
        <v>44197</v>
      </c>
      <c r="Q24" s="24">
        <v>44228</v>
      </c>
      <c r="R24" s="24">
        <v>44256</v>
      </c>
      <c r="S24" s="24">
        <v>44287</v>
      </c>
      <c r="T24" s="24">
        <v>44317</v>
      </c>
      <c r="U24" s="24">
        <v>44348</v>
      </c>
      <c r="V24" s="24">
        <v>44378</v>
      </c>
      <c r="W24" s="24">
        <v>44409</v>
      </c>
      <c r="X24" s="24">
        <v>44440</v>
      </c>
      <c r="Y24" s="24">
        <v>44470</v>
      </c>
      <c r="Z24" s="24">
        <v>44501</v>
      </c>
      <c r="AA24" s="24">
        <v>44531</v>
      </c>
      <c r="AC24" s="96"/>
    </row>
    <row r="25" spans="1:29" x14ac:dyDescent="0.2">
      <c r="A25" s="37"/>
      <c r="B25" s="29" t="s">
        <v>36</v>
      </c>
    </row>
    <row r="26" spans="1:29" x14ac:dyDescent="0.2">
      <c r="A26" s="21">
        <f>MAX($A$8:A25)+1</f>
        <v>11</v>
      </c>
      <c r="B26" s="1" t="s">
        <v>35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C26" s="7"/>
    </row>
    <row r="27" spans="1:29" x14ac:dyDescent="0.2">
      <c r="A27" s="21">
        <f>MAX($A$8:A26)+1</f>
        <v>12</v>
      </c>
      <c r="B27" s="1" t="s">
        <v>34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</row>
    <row r="28" spans="1:29" x14ac:dyDescent="0.2">
      <c r="A28" s="21">
        <f>MAX($A$8:A27)+1</f>
        <v>13</v>
      </c>
      <c r="B28" s="1" t="s">
        <v>33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</row>
    <row r="29" spans="1:29" x14ac:dyDescent="0.2">
      <c r="A29" s="21">
        <f>MAX($A$8:A28)+1</f>
        <v>14</v>
      </c>
      <c r="B29" s="31" t="s">
        <v>32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</row>
    <row r="30" spans="1:29" x14ac:dyDescent="0.2">
      <c r="A30" s="21"/>
    </row>
    <row r="31" spans="1:29" x14ac:dyDescent="0.2">
      <c r="A31" s="21">
        <f>MAX($A$26:A30)+1</f>
        <v>15</v>
      </c>
      <c r="B31" s="1" t="s">
        <v>39</v>
      </c>
      <c r="C31" s="36">
        <f>Variables!$D$9</f>
        <v>7.1691459999999999E-2</v>
      </c>
      <c r="D31" s="36">
        <f>Variables!$D$9</f>
        <v>7.1691459999999999E-2</v>
      </c>
      <c r="E31" s="36">
        <f>Variables!$D$9</f>
        <v>7.1691459999999999E-2</v>
      </c>
      <c r="F31" s="36">
        <f>Variables!$D$9</f>
        <v>7.1691459999999999E-2</v>
      </c>
      <c r="G31" s="36">
        <f>Variables!$D$9</f>
        <v>7.1691459999999999E-2</v>
      </c>
      <c r="H31" s="36">
        <f>Variables!$D$9</f>
        <v>7.1691459999999999E-2</v>
      </c>
      <c r="I31" s="36">
        <f>Variables!$D$9</f>
        <v>7.1691459999999999E-2</v>
      </c>
      <c r="J31" s="36">
        <f>Variables!$D$9</f>
        <v>7.1691459999999999E-2</v>
      </c>
      <c r="K31" s="36">
        <f>Variables!$D$9</f>
        <v>7.1691459999999999E-2</v>
      </c>
      <c r="L31" s="36">
        <f>Variables!$D$9</f>
        <v>7.1691459999999999E-2</v>
      </c>
      <c r="M31" s="36">
        <f>Variables!$D$9</f>
        <v>7.1691459999999999E-2</v>
      </c>
      <c r="N31" s="36">
        <f>Variables!$D$9</f>
        <v>7.1691459999999999E-2</v>
      </c>
      <c r="O31" s="36">
        <f>Variables!$D$9</f>
        <v>7.1691459999999999E-2</v>
      </c>
      <c r="P31" s="36">
        <f>Variables!$D$9</f>
        <v>7.1691459999999999E-2</v>
      </c>
      <c r="Q31" s="36">
        <f>Variables!$D$9</f>
        <v>7.1691459999999999E-2</v>
      </c>
      <c r="R31" s="36">
        <f>Variables!$D$9</f>
        <v>7.1691459999999999E-2</v>
      </c>
      <c r="S31" s="36">
        <f>Variables!$D$9</f>
        <v>7.1691459999999999E-2</v>
      </c>
      <c r="T31" s="36">
        <f>Variables!$D$9</f>
        <v>7.1691459999999999E-2</v>
      </c>
      <c r="U31" s="36">
        <f>Variables!$D$9</f>
        <v>7.1691459999999999E-2</v>
      </c>
      <c r="V31" s="36">
        <f>Variables!$D$9</f>
        <v>7.1691459999999999E-2</v>
      </c>
      <c r="W31" s="36">
        <f>Variables!$D$9</f>
        <v>7.1691459999999999E-2</v>
      </c>
      <c r="X31" s="36">
        <f>Variables!$D$9</f>
        <v>7.1691459999999999E-2</v>
      </c>
      <c r="Y31" s="36">
        <f>Variables!$D$9</f>
        <v>7.1691459999999999E-2</v>
      </c>
      <c r="Z31" s="36">
        <f>Variables!$D$9</f>
        <v>7.1691459999999999E-2</v>
      </c>
      <c r="AA31" s="36">
        <f>Variables!$D$9</f>
        <v>7.1691459999999999E-2</v>
      </c>
    </row>
    <row r="32" spans="1:29" x14ac:dyDescent="0.2">
      <c r="A32" s="21">
        <f>MAX($A$26:A31)+1</f>
        <v>16</v>
      </c>
      <c r="B32" s="1" t="s">
        <v>38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</row>
    <row r="33" spans="1:29" x14ac:dyDescent="0.2">
      <c r="A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9" x14ac:dyDescent="0.2">
      <c r="A34" s="21">
        <f>MAX($A$8:A33)+1</f>
        <v>17</v>
      </c>
      <c r="B34" s="1" t="s">
        <v>29</v>
      </c>
      <c r="C34" s="35">
        <f t="shared" ref="C34:AA34" si="0">C16</f>
        <v>1.7471090080963977E-2</v>
      </c>
      <c r="D34" s="35">
        <f t="shared" si="0"/>
        <v>1.7471090080963977E-2</v>
      </c>
      <c r="E34" s="35">
        <f t="shared" si="0"/>
        <v>1.7471090080963977E-2</v>
      </c>
      <c r="F34" s="35">
        <f t="shared" si="0"/>
        <v>1.7471090080963977E-2</v>
      </c>
      <c r="G34" s="35">
        <f t="shared" si="0"/>
        <v>1.7471090080963977E-2</v>
      </c>
      <c r="H34" s="35">
        <f t="shared" si="0"/>
        <v>1.7471090080963977E-2</v>
      </c>
      <c r="I34" s="35">
        <f t="shared" si="0"/>
        <v>1.7471090080963977E-2</v>
      </c>
      <c r="J34" s="35">
        <f t="shared" si="0"/>
        <v>1.7471090080963977E-2</v>
      </c>
      <c r="K34" s="35">
        <f t="shared" si="0"/>
        <v>1.7471090080963977E-2</v>
      </c>
      <c r="L34" s="35">
        <f t="shared" si="0"/>
        <v>1.7471090080963977E-2</v>
      </c>
      <c r="M34" s="35">
        <f t="shared" si="0"/>
        <v>1.7471090080963977E-2</v>
      </c>
      <c r="N34" s="35">
        <f t="shared" si="0"/>
        <v>1.7471090080963977E-2</v>
      </c>
      <c r="O34" s="35">
        <f t="shared" si="0"/>
        <v>1.7471090080963977E-2</v>
      </c>
      <c r="P34" s="34">
        <f t="shared" si="0"/>
        <v>1.7132074209012617E-2</v>
      </c>
      <c r="Q34" s="34">
        <f t="shared" si="0"/>
        <v>1.7132074209012617E-2</v>
      </c>
      <c r="R34" s="34">
        <f t="shared" si="0"/>
        <v>1.7132074209012617E-2</v>
      </c>
      <c r="S34" s="34">
        <f t="shared" si="0"/>
        <v>1.7132074209012617E-2</v>
      </c>
      <c r="T34" s="34">
        <f t="shared" si="0"/>
        <v>1.7132074209012617E-2</v>
      </c>
      <c r="U34" s="34">
        <f t="shared" si="0"/>
        <v>1.7132074209012617E-2</v>
      </c>
      <c r="V34" s="34">
        <f t="shared" si="0"/>
        <v>1.7132074209012617E-2</v>
      </c>
      <c r="W34" s="34">
        <f t="shared" si="0"/>
        <v>1.7132074209012617E-2</v>
      </c>
      <c r="X34" s="34">
        <f t="shared" si="0"/>
        <v>1.7132074209012617E-2</v>
      </c>
      <c r="Y34" s="34">
        <f t="shared" si="0"/>
        <v>1.7132074209012617E-2</v>
      </c>
      <c r="Z34" s="34">
        <f t="shared" si="0"/>
        <v>1.7132074209012617E-2</v>
      </c>
      <c r="AA34" s="34">
        <f t="shared" si="0"/>
        <v>1.7132074209012617E-2</v>
      </c>
    </row>
    <row r="35" spans="1:29" x14ac:dyDescent="0.2">
      <c r="A35" s="21">
        <f>MAX($A$8:A34)+1</f>
        <v>18</v>
      </c>
      <c r="B35" s="1" t="s">
        <v>28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</row>
    <row r="36" spans="1:29" x14ac:dyDescent="0.2">
      <c r="A36" s="2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9" x14ac:dyDescent="0.2">
      <c r="A37" s="21"/>
      <c r="B37" s="32" t="s">
        <v>27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</row>
    <row r="38" spans="1:29" x14ac:dyDescent="0.2">
      <c r="A38" s="21">
        <f>MAX($A$8:A35)+1</f>
        <v>19</v>
      </c>
      <c r="B38" s="31" t="s">
        <v>26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</row>
    <row r="39" spans="1:29" x14ac:dyDescent="0.2">
      <c r="A39" s="21"/>
      <c r="B39" s="29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9" x14ac:dyDescent="0.2">
      <c r="A40" s="21">
        <f>MAX($A$8:A39)+1</f>
        <v>20</v>
      </c>
      <c r="B40" s="29" t="s">
        <v>25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116">
        <f t="shared" ref="P40:AA40" si="1">P38*$P$46</f>
        <v>0</v>
      </c>
      <c r="Q40" s="116">
        <f t="shared" si="1"/>
        <v>0</v>
      </c>
      <c r="R40" s="116">
        <f t="shared" si="1"/>
        <v>0</v>
      </c>
      <c r="S40" s="116">
        <f t="shared" si="1"/>
        <v>0</v>
      </c>
      <c r="T40" s="116">
        <f t="shared" si="1"/>
        <v>0</v>
      </c>
      <c r="U40" s="116">
        <f t="shared" si="1"/>
        <v>0</v>
      </c>
      <c r="V40" s="116">
        <f t="shared" si="1"/>
        <v>0</v>
      </c>
      <c r="W40" s="116">
        <f t="shared" si="1"/>
        <v>0</v>
      </c>
      <c r="X40" s="116">
        <f t="shared" si="1"/>
        <v>0</v>
      </c>
      <c r="Y40" s="116">
        <f t="shared" si="1"/>
        <v>0</v>
      </c>
      <c r="Z40" s="116">
        <f t="shared" si="1"/>
        <v>0</v>
      </c>
      <c r="AA40" s="116">
        <f t="shared" si="1"/>
        <v>0</v>
      </c>
    </row>
    <row r="41" spans="1:29" x14ac:dyDescent="0.2">
      <c r="A41" s="21"/>
      <c r="B41" s="29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9" s="23" customFormat="1" x14ac:dyDescent="0.2">
      <c r="A42" s="27" t="s">
        <v>24</v>
      </c>
      <c r="B42" s="2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4">
        <v>44197</v>
      </c>
      <c r="Q42" s="24">
        <v>44228</v>
      </c>
      <c r="R42" s="24">
        <v>44256</v>
      </c>
      <c r="S42" s="24">
        <v>44287</v>
      </c>
      <c r="T42" s="24">
        <v>44317</v>
      </c>
      <c r="U42" s="24">
        <v>44348</v>
      </c>
      <c r="V42" s="24">
        <v>44378</v>
      </c>
      <c r="W42" s="24">
        <v>44409</v>
      </c>
      <c r="X42" s="24">
        <v>44440</v>
      </c>
      <c r="Y42" s="24">
        <v>44470</v>
      </c>
      <c r="Z42" s="24">
        <v>44501</v>
      </c>
      <c r="AA42" s="24">
        <v>44531</v>
      </c>
      <c r="AC42" s="98"/>
    </row>
    <row r="43" spans="1:29" ht="13.5" thickBot="1" x14ac:dyDescent="0.25">
      <c r="A43" s="21">
        <f>MAX($A$8:A42)+1</f>
        <v>21</v>
      </c>
      <c r="B43" s="1" t="s">
        <v>23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</row>
    <row r="44" spans="1:29" ht="13.5" thickBot="1" x14ac:dyDescent="0.25">
      <c r="A44" s="21">
        <f>MAX($A$8:A43)+1</f>
        <v>22</v>
      </c>
      <c r="B44" s="1" t="s">
        <v>22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112">
        <f t="shared" ref="P44:AA44" si="2">O44+P43</f>
        <v>0</v>
      </c>
      <c r="Q44" s="112">
        <f t="shared" si="2"/>
        <v>0</v>
      </c>
      <c r="R44" s="112">
        <f t="shared" si="2"/>
        <v>0</v>
      </c>
      <c r="S44" s="112">
        <f t="shared" si="2"/>
        <v>0</v>
      </c>
      <c r="T44" s="112">
        <f t="shared" si="2"/>
        <v>0</v>
      </c>
      <c r="U44" s="112">
        <f t="shared" si="2"/>
        <v>0</v>
      </c>
      <c r="V44" s="112">
        <f t="shared" si="2"/>
        <v>0</v>
      </c>
      <c r="W44" s="112">
        <f t="shared" si="2"/>
        <v>0</v>
      </c>
      <c r="X44" s="112">
        <f t="shared" si="2"/>
        <v>0</v>
      </c>
      <c r="Y44" s="112">
        <f t="shared" si="2"/>
        <v>0</v>
      </c>
      <c r="Z44" s="112">
        <f t="shared" si="2"/>
        <v>0</v>
      </c>
      <c r="AA44" s="19">
        <v>-424848.58296924183</v>
      </c>
    </row>
    <row r="46" spans="1:29" x14ac:dyDescent="0.2">
      <c r="B46" s="18" t="s">
        <v>21</v>
      </c>
      <c r="P46" s="17">
        <v>7.8111041399714837E-2</v>
      </c>
    </row>
  </sheetData>
  <pageMargins left="0.7" right="0.7" top="0.75" bottom="0.75" header="0.3" footer="0.3"/>
  <pageSetup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78893-1CF4-4C47-82FB-4D7705528474}">
  <sheetPr>
    <tabColor rgb="FFFFC000"/>
    <pageSetUpPr fitToPage="1"/>
  </sheetPr>
  <dimension ref="A1:AC46"/>
  <sheetViews>
    <sheetView topLeftCell="C1" zoomScale="60" zoomScaleNormal="60" workbookViewId="0">
      <selection activeCell="C56" sqref="C56"/>
    </sheetView>
  </sheetViews>
  <sheetFormatPr defaultColWidth="9.140625" defaultRowHeight="12.75" outlineLevelCol="1" x14ac:dyDescent="0.2"/>
  <cols>
    <col min="1" max="1" width="9.28515625" style="1" customWidth="1"/>
    <col min="2" max="2" width="41.7109375" style="1" customWidth="1"/>
    <col min="3" max="15" width="15.28515625" style="1" customWidth="1" outlineLevel="1"/>
    <col min="16" max="16" width="15.28515625" style="1" bestFit="1" customWidth="1"/>
    <col min="17" max="21" width="15" style="1" bestFit="1" customWidth="1"/>
    <col min="22" max="23" width="15.28515625" style="1" bestFit="1" customWidth="1"/>
    <col min="24" max="24" width="15.7109375" style="1" bestFit="1" customWidth="1"/>
    <col min="25" max="25" width="15.28515625" style="1" bestFit="1" customWidth="1"/>
    <col min="26" max="26" width="15.7109375" style="1" bestFit="1" customWidth="1"/>
    <col min="27" max="27" width="15.28515625" style="1" bestFit="1" customWidth="1"/>
    <col min="28" max="28" width="9.140625" style="1"/>
    <col min="29" max="29" width="12" style="95" bestFit="1" customWidth="1"/>
    <col min="30" max="16384" width="9.140625" style="1"/>
  </cols>
  <sheetData>
    <row r="1" spans="1:29" x14ac:dyDescent="0.2">
      <c r="A1" s="40" t="s">
        <v>20</v>
      </c>
    </row>
    <row r="2" spans="1:29" x14ac:dyDescent="0.2">
      <c r="A2" s="40" t="s">
        <v>19</v>
      </c>
    </row>
    <row r="3" spans="1:29" x14ac:dyDescent="0.2">
      <c r="A3" s="40" t="s">
        <v>42</v>
      </c>
    </row>
    <row r="4" spans="1:29" x14ac:dyDescent="0.2">
      <c r="A4" s="40"/>
    </row>
    <row r="6" spans="1:29" s="23" customFormat="1" x14ac:dyDescent="0.2">
      <c r="A6" s="27" t="s">
        <v>40</v>
      </c>
      <c r="B6" s="26"/>
      <c r="C6" s="24">
        <v>43800</v>
      </c>
      <c r="D6" s="24">
        <v>43831</v>
      </c>
      <c r="E6" s="24">
        <v>43862</v>
      </c>
      <c r="F6" s="24">
        <v>43891</v>
      </c>
      <c r="G6" s="24">
        <v>43922</v>
      </c>
      <c r="H6" s="24">
        <v>43952</v>
      </c>
      <c r="I6" s="24">
        <v>43983</v>
      </c>
      <c r="J6" s="24">
        <v>44013</v>
      </c>
      <c r="K6" s="24">
        <v>44044</v>
      </c>
      <c r="L6" s="24">
        <v>44075</v>
      </c>
      <c r="M6" s="24">
        <v>44105</v>
      </c>
      <c r="N6" s="24">
        <v>44136</v>
      </c>
      <c r="O6" s="24">
        <v>44166</v>
      </c>
      <c r="P6" s="24">
        <v>44197</v>
      </c>
      <c r="Q6" s="24">
        <v>44228</v>
      </c>
      <c r="R6" s="24">
        <v>44256</v>
      </c>
      <c r="S6" s="24">
        <v>44287</v>
      </c>
      <c r="T6" s="24">
        <v>44317</v>
      </c>
      <c r="U6" s="24">
        <v>44348</v>
      </c>
      <c r="V6" s="24">
        <v>44378</v>
      </c>
      <c r="W6" s="24">
        <v>44409</v>
      </c>
      <c r="X6" s="24">
        <v>44440</v>
      </c>
      <c r="Y6" s="24">
        <v>44470</v>
      </c>
      <c r="Z6" s="24">
        <v>44501</v>
      </c>
      <c r="AA6" s="24">
        <v>44531</v>
      </c>
      <c r="AC6" s="96"/>
    </row>
    <row r="7" spans="1:29" x14ac:dyDescent="0.2">
      <c r="A7" s="37"/>
      <c r="B7" s="29" t="s">
        <v>36</v>
      </c>
    </row>
    <row r="8" spans="1:29" x14ac:dyDescent="0.2">
      <c r="A8" s="21">
        <v>1</v>
      </c>
      <c r="B8" s="1" t="s">
        <v>35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C8" s="97"/>
    </row>
    <row r="9" spans="1:29" x14ac:dyDescent="0.2">
      <c r="A9" s="21">
        <f>MAX($A$8:A8)+1</f>
        <v>2</v>
      </c>
      <c r="B9" s="1" t="s">
        <v>34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</row>
    <row r="10" spans="1:29" x14ac:dyDescent="0.2">
      <c r="A10" s="21">
        <f>MAX($A$8:A9)+1</f>
        <v>3</v>
      </c>
      <c r="B10" s="1" t="s">
        <v>33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</row>
    <row r="11" spans="1:29" x14ac:dyDescent="0.2">
      <c r="A11" s="21">
        <f>MAX($A$8:A10)+1</f>
        <v>4</v>
      </c>
      <c r="B11" s="31" t="s">
        <v>32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spans="1:29" x14ac:dyDescent="0.2">
      <c r="A12" s="21"/>
    </row>
    <row r="13" spans="1:29" x14ac:dyDescent="0.2">
      <c r="A13" s="21">
        <f>MAX($A$8:A12)+1</f>
        <v>5</v>
      </c>
      <c r="B13" s="1" t="s">
        <v>39</v>
      </c>
      <c r="C13" s="36">
        <f>Variables!$D$9</f>
        <v>7.1691459999999999E-2</v>
      </c>
      <c r="D13" s="36">
        <f>Variables!$D$9</f>
        <v>7.1691459999999999E-2</v>
      </c>
      <c r="E13" s="36">
        <f>Variables!$D$9</f>
        <v>7.1691459999999999E-2</v>
      </c>
      <c r="F13" s="36">
        <f>Variables!$D$9</f>
        <v>7.1691459999999999E-2</v>
      </c>
      <c r="G13" s="36">
        <f>Variables!$D$9</f>
        <v>7.1691459999999999E-2</v>
      </c>
      <c r="H13" s="36">
        <f>Variables!$D$9</f>
        <v>7.1691459999999999E-2</v>
      </c>
      <c r="I13" s="36">
        <f>Variables!$D$9</f>
        <v>7.1691459999999999E-2</v>
      </c>
      <c r="J13" s="36">
        <f>Variables!$D$9</f>
        <v>7.1691459999999999E-2</v>
      </c>
      <c r="K13" s="36">
        <f>Variables!$D$9</f>
        <v>7.1691459999999999E-2</v>
      </c>
      <c r="L13" s="36">
        <f>Variables!$D$9</f>
        <v>7.1691459999999999E-2</v>
      </c>
      <c r="M13" s="36">
        <f>Variables!$D$9</f>
        <v>7.1691459999999999E-2</v>
      </c>
      <c r="N13" s="36">
        <f>Variables!$D$9</f>
        <v>7.1691459999999999E-2</v>
      </c>
      <c r="O13" s="36">
        <f>Variables!$D$9</f>
        <v>7.1691459999999999E-2</v>
      </c>
      <c r="P13" s="36">
        <f>Variables!$D$9</f>
        <v>7.1691459999999999E-2</v>
      </c>
      <c r="Q13" s="36">
        <f>Variables!$D$9</f>
        <v>7.1691459999999999E-2</v>
      </c>
      <c r="R13" s="36">
        <f>Variables!$D$9</f>
        <v>7.1691459999999999E-2</v>
      </c>
      <c r="S13" s="36">
        <f>Variables!$D$9</f>
        <v>7.1691459999999999E-2</v>
      </c>
      <c r="T13" s="36">
        <f>Variables!$D$9</f>
        <v>7.1691459999999999E-2</v>
      </c>
      <c r="U13" s="36">
        <f>Variables!$D$9</f>
        <v>7.1691459999999999E-2</v>
      </c>
      <c r="V13" s="36">
        <f>Variables!$D$9</f>
        <v>7.1691459999999999E-2</v>
      </c>
      <c r="W13" s="36">
        <f>Variables!$D$9</f>
        <v>7.1691459999999999E-2</v>
      </c>
      <c r="X13" s="36">
        <f>Variables!$D$9</f>
        <v>7.1691459999999999E-2</v>
      </c>
      <c r="Y13" s="36">
        <f>Variables!$D$9</f>
        <v>7.1691459999999999E-2</v>
      </c>
      <c r="Z13" s="36">
        <f>Variables!$D$9</f>
        <v>7.1691459999999999E-2</v>
      </c>
      <c r="AA13" s="36">
        <f>Variables!$D$9</f>
        <v>7.1691459999999999E-2</v>
      </c>
    </row>
    <row r="14" spans="1:29" x14ac:dyDescent="0.2">
      <c r="A14" s="21">
        <f>MAX($A$8:A13)+1</f>
        <v>6</v>
      </c>
      <c r="B14" s="1" t="s">
        <v>38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</row>
    <row r="15" spans="1:29" x14ac:dyDescent="0.2">
      <c r="A15" s="2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9" x14ac:dyDescent="0.2">
      <c r="A16" s="21">
        <f>MAX($A$8:A15)+1</f>
        <v>7</v>
      </c>
      <c r="B16" s="1" t="s">
        <v>29</v>
      </c>
      <c r="C16" s="35">
        <v>1.7471090080963977E-2</v>
      </c>
      <c r="D16" s="35">
        <v>1.7471090080963977E-2</v>
      </c>
      <c r="E16" s="35">
        <v>1.7471090080963977E-2</v>
      </c>
      <c r="F16" s="35">
        <v>1.7471090080963977E-2</v>
      </c>
      <c r="G16" s="35">
        <v>1.7471090080963977E-2</v>
      </c>
      <c r="H16" s="35">
        <v>1.7471090080963977E-2</v>
      </c>
      <c r="I16" s="35">
        <v>1.7471090080963977E-2</v>
      </c>
      <c r="J16" s="35">
        <v>1.7471090080963977E-2</v>
      </c>
      <c r="K16" s="35">
        <v>1.7471090080963977E-2</v>
      </c>
      <c r="L16" s="35">
        <v>1.7471090080963977E-2</v>
      </c>
      <c r="M16" s="35">
        <v>1.7471090080963977E-2</v>
      </c>
      <c r="N16" s="35">
        <v>1.7471090080963977E-2</v>
      </c>
      <c r="O16" s="35">
        <v>1.7471090080963977E-2</v>
      </c>
      <c r="P16" s="34">
        <v>1.7132074209012617E-2</v>
      </c>
      <c r="Q16" s="34">
        <v>1.7132074209012617E-2</v>
      </c>
      <c r="R16" s="34">
        <v>1.7132074209012617E-2</v>
      </c>
      <c r="S16" s="34">
        <v>1.7132074209012617E-2</v>
      </c>
      <c r="T16" s="34">
        <v>1.7132074209012617E-2</v>
      </c>
      <c r="U16" s="34">
        <v>1.7132074209012617E-2</v>
      </c>
      <c r="V16" s="34">
        <v>1.7132074209012617E-2</v>
      </c>
      <c r="W16" s="34">
        <v>1.7132074209012617E-2</v>
      </c>
      <c r="X16" s="34">
        <v>1.7132074209012617E-2</v>
      </c>
      <c r="Y16" s="34">
        <v>1.7132074209012617E-2</v>
      </c>
      <c r="Z16" s="34">
        <v>1.7132074209012617E-2</v>
      </c>
      <c r="AA16" s="34">
        <v>1.7132074209012617E-2</v>
      </c>
    </row>
    <row r="17" spans="1:29" x14ac:dyDescent="0.2">
      <c r="A17" s="21">
        <f>MAX($A$8:A16)+1</f>
        <v>8</v>
      </c>
      <c r="B17" s="1" t="s">
        <v>28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</row>
    <row r="18" spans="1:29" x14ac:dyDescent="0.2">
      <c r="A18" s="21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</row>
    <row r="19" spans="1:29" x14ac:dyDescent="0.2">
      <c r="A19" s="21"/>
      <c r="B19" s="32" t="s">
        <v>27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08">
        <f t="shared" ref="O19:AA19" si="0">-0.21*O17</f>
        <v>0</v>
      </c>
      <c r="P19" s="108">
        <f t="shared" si="0"/>
        <v>0</v>
      </c>
      <c r="Q19" s="108">
        <f t="shared" si="0"/>
        <v>0</v>
      </c>
      <c r="R19" s="108">
        <f t="shared" si="0"/>
        <v>0</v>
      </c>
      <c r="S19" s="108">
        <f t="shared" si="0"/>
        <v>0</v>
      </c>
      <c r="T19" s="108">
        <f t="shared" si="0"/>
        <v>0</v>
      </c>
      <c r="U19" s="108">
        <f t="shared" si="0"/>
        <v>0</v>
      </c>
      <c r="V19" s="108">
        <f t="shared" si="0"/>
        <v>0</v>
      </c>
      <c r="W19" s="108">
        <f t="shared" si="0"/>
        <v>0</v>
      </c>
      <c r="X19" s="108">
        <f t="shared" si="0"/>
        <v>0</v>
      </c>
      <c r="Y19" s="108">
        <f t="shared" si="0"/>
        <v>0</v>
      </c>
      <c r="Z19" s="108">
        <f t="shared" si="0"/>
        <v>0</v>
      </c>
      <c r="AA19" s="108">
        <f t="shared" si="0"/>
        <v>0</v>
      </c>
    </row>
    <row r="20" spans="1:29" x14ac:dyDescent="0.2">
      <c r="A20" s="21">
        <f>MAX($A$8:A17)+1</f>
        <v>9</v>
      </c>
      <c r="B20" s="31" t="s">
        <v>26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>
        <f>(O17+O14+O19)/Variables!$C$34</f>
        <v>0</v>
      </c>
      <c r="P20" s="104">
        <f>(P17+P14+P19)/Variables!$C$34</f>
        <v>0</v>
      </c>
      <c r="Q20" s="104">
        <f>(Q17+Q14+Q19)/Variables!$C$34</f>
        <v>0</v>
      </c>
      <c r="R20" s="104">
        <f>(R17+R14+R19)/Variables!$C$34</f>
        <v>0</v>
      </c>
      <c r="S20" s="104">
        <f>(S17+S14+S19)/Variables!$C$34</f>
        <v>0</v>
      </c>
      <c r="T20" s="104">
        <f>(T17+T14+T19)/Variables!$C$34</f>
        <v>0</v>
      </c>
      <c r="U20" s="104">
        <f>(U17+U14+U19)/Variables!$C$34</f>
        <v>0</v>
      </c>
      <c r="V20" s="104">
        <f>(V17+V14+V19)/Variables!$C$34</f>
        <v>0</v>
      </c>
      <c r="W20" s="104">
        <f>(W17+W14+W19)/Variables!$C$34</f>
        <v>0</v>
      </c>
      <c r="X20" s="104">
        <f>(X17+X14+X19)/Variables!$C$34</f>
        <v>0</v>
      </c>
      <c r="Y20" s="104">
        <f>(Y17+Y14+Y19)/Variables!$C$34</f>
        <v>0</v>
      </c>
      <c r="Z20" s="104">
        <f>(Z17+Z14+Z19)/Variables!$C$34</f>
        <v>0</v>
      </c>
      <c r="AA20" s="104">
        <f>(AA17+AA14+AA19)/Variables!$C$34</f>
        <v>0</v>
      </c>
    </row>
    <row r="21" spans="1:29" x14ac:dyDescent="0.2">
      <c r="A21" s="21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9" x14ac:dyDescent="0.2">
      <c r="A22" s="21">
        <f>MAX($A$8:A21)+1</f>
        <v>10</v>
      </c>
      <c r="B22" s="29" t="s">
        <v>25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</row>
    <row r="23" spans="1:29" x14ac:dyDescent="0.2">
      <c r="A23" s="21"/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9" s="23" customFormat="1" x14ac:dyDescent="0.2">
      <c r="A24" s="27" t="s">
        <v>37</v>
      </c>
      <c r="B24" s="26"/>
      <c r="C24" s="24">
        <v>43800</v>
      </c>
      <c r="D24" s="24">
        <v>43831</v>
      </c>
      <c r="E24" s="24">
        <v>43862</v>
      </c>
      <c r="F24" s="24">
        <v>43891</v>
      </c>
      <c r="G24" s="24">
        <v>43922</v>
      </c>
      <c r="H24" s="24">
        <v>43952</v>
      </c>
      <c r="I24" s="24">
        <v>43983</v>
      </c>
      <c r="J24" s="24">
        <v>44013</v>
      </c>
      <c r="K24" s="24">
        <v>44044</v>
      </c>
      <c r="L24" s="24">
        <v>44075</v>
      </c>
      <c r="M24" s="24">
        <v>44105</v>
      </c>
      <c r="N24" s="24">
        <v>44136</v>
      </c>
      <c r="O24" s="24">
        <v>44166</v>
      </c>
      <c r="P24" s="24">
        <v>44197</v>
      </c>
      <c r="Q24" s="24">
        <v>44228</v>
      </c>
      <c r="R24" s="24">
        <v>44256</v>
      </c>
      <c r="S24" s="24">
        <v>44287</v>
      </c>
      <c r="T24" s="24">
        <v>44317</v>
      </c>
      <c r="U24" s="24">
        <v>44348</v>
      </c>
      <c r="V24" s="24">
        <v>44378</v>
      </c>
      <c r="W24" s="24">
        <v>44409</v>
      </c>
      <c r="X24" s="24">
        <v>44440</v>
      </c>
      <c r="Y24" s="24">
        <v>44470</v>
      </c>
      <c r="Z24" s="24">
        <v>44501</v>
      </c>
      <c r="AA24" s="24">
        <v>44531</v>
      </c>
      <c r="AC24" s="96"/>
    </row>
    <row r="25" spans="1:29" x14ac:dyDescent="0.2">
      <c r="A25" s="37"/>
      <c r="B25" s="29" t="s">
        <v>36</v>
      </c>
    </row>
    <row r="26" spans="1:29" x14ac:dyDescent="0.2">
      <c r="A26" s="21">
        <f>MAX($A$8:A25)+1</f>
        <v>11</v>
      </c>
      <c r="B26" s="1" t="s">
        <v>35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C26" s="7"/>
    </row>
    <row r="27" spans="1:29" x14ac:dyDescent="0.2">
      <c r="A27" s="21">
        <f>MAX($A$8:A26)+1</f>
        <v>12</v>
      </c>
      <c r="B27" s="1" t="s">
        <v>34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</row>
    <row r="28" spans="1:29" x14ac:dyDescent="0.2">
      <c r="A28" s="21">
        <f>MAX($A$8:A27)+1</f>
        <v>13</v>
      </c>
      <c r="B28" s="1" t="s">
        <v>33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spans="1:29" x14ac:dyDescent="0.2">
      <c r="A29" s="21">
        <f>MAX($A$8:A28)+1</f>
        <v>14</v>
      </c>
      <c r="B29" s="31" t="s">
        <v>32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</row>
    <row r="30" spans="1:29" s="120" customFormat="1" x14ac:dyDescent="0.2">
      <c r="A30" s="119"/>
      <c r="AC30" s="121"/>
    </row>
    <row r="31" spans="1:29" x14ac:dyDescent="0.2">
      <c r="A31" s="21">
        <f>MAX($A$8:A30)+1</f>
        <v>15</v>
      </c>
      <c r="B31" s="1" t="s">
        <v>39</v>
      </c>
      <c r="C31" s="36">
        <f>Variables!$D$9</f>
        <v>7.1691459999999999E-2</v>
      </c>
      <c r="D31" s="36">
        <f>Variables!$D$9</f>
        <v>7.1691459999999999E-2</v>
      </c>
      <c r="E31" s="36">
        <f>Variables!$D$9</f>
        <v>7.1691459999999999E-2</v>
      </c>
      <c r="F31" s="36">
        <f>Variables!$D$9</f>
        <v>7.1691459999999999E-2</v>
      </c>
      <c r="G31" s="36">
        <f>Variables!$D$9</f>
        <v>7.1691459999999999E-2</v>
      </c>
      <c r="H31" s="36">
        <f>Variables!$D$9</f>
        <v>7.1691459999999999E-2</v>
      </c>
      <c r="I31" s="36">
        <f>Variables!$D$9</f>
        <v>7.1691459999999999E-2</v>
      </c>
      <c r="J31" s="36">
        <f>Variables!$D$9</f>
        <v>7.1691459999999999E-2</v>
      </c>
      <c r="K31" s="36">
        <f>Variables!$D$9</f>
        <v>7.1691459999999999E-2</v>
      </c>
      <c r="L31" s="36">
        <f>Variables!$D$9</f>
        <v>7.1691459999999999E-2</v>
      </c>
      <c r="M31" s="36">
        <f>Variables!$D$9</f>
        <v>7.1691459999999999E-2</v>
      </c>
      <c r="N31" s="36">
        <f>Variables!$D$9</f>
        <v>7.1691459999999999E-2</v>
      </c>
      <c r="O31" s="36">
        <f>Variables!$D$9</f>
        <v>7.1691459999999999E-2</v>
      </c>
      <c r="P31" s="36">
        <f>Variables!$D$9</f>
        <v>7.1691459999999999E-2</v>
      </c>
      <c r="Q31" s="36">
        <f>Variables!$D$9</f>
        <v>7.1691459999999999E-2</v>
      </c>
      <c r="R31" s="36">
        <f>Variables!$D$9</f>
        <v>7.1691459999999999E-2</v>
      </c>
      <c r="S31" s="36">
        <f>Variables!$D$9</f>
        <v>7.1691459999999999E-2</v>
      </c>
      <c r="T31" s="36">
        <f>Variables!$D$9</f>
        <v>7.1691459999999999E-2</v>
      </c>
      <c r="U31" s="36">
        <f>Variables!$D$9</f>
        <v>7.1691459999999999E-2</v>
      </c>
      <c r="V31" s="36">
        <f>Variables!$D$9</f>
        <v>7.1691459999999999E-2</v>
      </c>
      <c r="W31" s="36">
        <f>Variables!$D$9</f>
        <v>7.1691459999999999E-2</v>
      </c>
      <c r="X31" s="36">
        <f>Variables!$D$9</f>
        <v>7.1691459999999999E-2</v>
      </c>
      <c r="Y31" s="36">
        <f>Variables!$D$9</f>
        <v>7.1691459999999999E-2</v>
      </c>
      <c r="Z31" s="36">
        <f>Variables!$D$9</f>
        <v>7.1691459999999999E-2</v>
      </c>
      <c r="AA31" s="36">
        <f>Variables!$D$9</f>
        <v>7.1691459999999999E-2</v>
      </c>
    </row>
    <row r="32" spans="1:29" x14ac:dyDescent="0.2">
      <c r="A32" s="21">
        <f>MAX($A$8:A31)+1</f>
        <v>16</v>
      </c>
      <c r="B32" s="1" t="s">
        <v>38</v>
      </c>
      <c r="C32" s="107">
        <f t="shared" ref="C32:AA32" si="1">C29*C31/12</f>
        <v>0</v>
      </c>
      <c r="D32" s="107">
        <f t="shared" si="1"/>
        <v>0</v>
      </c>
      <c r="E32" s="107">
        <f t="shared" si="1"/>
        <v>0</v>
      </c>
      <c r="F32" s="107">
        <f t="shared" si="1"/>
        <v>0</v>
      </c>
      <c r="G32" s="107">
        <f t="shared" si="1"/>
        <v>0</v>
      </c>
      <c r="H32" s="107">
        <f t="shared" si="1"/>
        <v>0</v>
      </c>
      <c r="I32" s="107">
        <f t="shared" si="1"/>
        <v>0</v>
      </c>
      <c r="J32" s="107">
        <f t="shared" si="1"/>
        <v>0</v>
      </c>
      <c r="K32" s="107">
        <f t="shared" si="1"/>
        <v>0</v>
      </c>
      <c r="L32" s="107">
        <f t="shared" si="1"/>
        <v>0</v>
      </c>
      <c r="M32" s="107">
        <f t="shared" si="1"/>
        <v>0</v>
      </c>
      <c r="N32" s="107">
        <f t="shared" si="1"/>
        <v>0</v>
      </c>
      <c r="O32" s="107">
        <f t="shared" si="1"/>
        <v>0</v>
      </c>
      <c r="P32" s="107">
        <f t="shared" si="1"/>
        <v>0</v>
      </c>
      <c r="Q32" s="107">
        <f t="shared" si="1"/>
        <v>0</v>
      </c>
      <c r="R32" s="107">
        <f t="shared" si="1"/>
        <v>0</v>
      </c>
      <c r="S32" s="107">
        <f t="shared" si="1"/>
        <v>0</v>
      </c>
      <c r="T32" s="107">
        <f t="shared" si="1"/>
        <v>0</v>
      </c>
      <c r="U32" s="107">
        <f t="shared" si="1"/>
        <v>0</v>
      </c>
      <c r="V32" s="107">
        <f t="shared" si="1"/>
        <v>0</v>
      </c>
      <c r="W32" s="107">
        <f t="shared" si="1"/>
        <v>0</v>
      </c>
      <c r="X32" s="107">
        <f t="shared" si="1"/>
        <v>0</v>
      </c>
      <c r="Y32" s="107">
        <f t="shared" si="1"/>
        <v>0</v>
      </c>
      <c r="Z32" s="107">
        <f t="shared" si="1"/>
        <v>0</v>
      </c>
      <c r="AA32" s="107">
        <f t="shared" si="1"/>
        <v>0</v>
      </c>
    </row>
    <row r="33" spans="1:29" x14ac:dyDescent="0.2">
      <c r="A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9" x14ac:dyDescent="0.2">
      <c r="A34" s="21">
        <f>MAX($A$8:A33)+1</f>
        <v>17</v>
      </c>
      <c r="B34" s="1" t="s">
        <v>29</v>
      </c>
      <c r="C34" s="35">
        <f t="shared" ref="C34:AA34" si="2">C16</f>
        <v>1.7471090080963977E-2</v>
      </c>
      <c r="D34" s="35">
        <f t="shared" si="2"/>
        <v>1.7471090080963977E-2</v>
      </c>
      <c r="E34" s="35">
        <f t="shared" si="2"/>
        <v>1.7471090080963977E-2</v>
      </c>
      <c r="F34" s="35">
        <f t="shared" si="2"/>
        <v>1.7471090080963977E-2</v>
      </c>
      <c r="G34" s="35">
        <f t="shared" si="2"/>
        <v>1.7471090080963977E-2</v>
      </c>
      <c r="H34" s="35">
        <f t="shared" si="2"/>
        <v>1.7471090080963977E-2</v>
      </c>
      <c r="I34" s="35">
        <f t="shared" si="2"/>
        <v>1.7471090080963977E-2</v>
      </c>
      <c r="J34" s="35">
        <f t="shared" si="2"/>
        <v>1.7471090080963977E-2</v>
      </c>
      <c r="K34" s="35">
        <f t="shared" si="2"/>
        <v>1.7471090080963977E-2</v>
      </c>
      <c r="L34" s="35">
        <f t="shared" si="2"/>
        <v>1.7471090080963977E-2</v>
      </c>
      <c r="M34" s="35">
        <f t="shared" si="2"/>
        <v>1.7471090080963977E-2</v>
      </c>
      <c r="N34" s="35">
        <f t="shared" si="2"/>
        <v>1.7471090080963977E-2</v>
      </c>
      <c r="O34" s="35">
        <f t="shared" si="2"/>
        <v>1.7471090080963977E-2</v>
      </c>
      <c r="P34" s="35">
        <f t="shared" si="2"/>
        <v>1.7132074209012617E-2</v>
      </c>
      <c r="Q34" s="35">
        <f t="shared" si="2"/>
        <v>1.7132074209012617E-2</v>
      </c>
      <c r="R34" s="35">
        <f t="shared" si="2"/>
        <v>1.7132074209012617E-2</v>
      </c>
      <c r="S34" s="35">
        <f t="shared" si="2"/>
        <v>1.7132074209012617E-2</v>
      </c>
      <c r="T34" s="35">
        <f t="shared" si="2"/>
        <v>1.7132074209012617E-2</v>
      </c>
      <c r="U34" s="35">
        <f t="shared" si="2"/>
        <v>1.7132074209012617E-2</v>
      </c>
      <c r="V34" s="35">
        <f t="shared" si="2"/>
        <v>1.7132074209012617E-2</v>
      </c>
      <c r="W34" s="35">
        <f t="shared" si="2"/>
        <v>1.7132074209012617E-2</v>
      </c>
      <c r="X34" s="35">
        <f t="shared" si="2"/>
        <v>1.7132074209012617E-2</v>
      </c>
      <c r="Y34" s="35">
        <f t="shared" si="2"/>
        <v>1.7132074209012617E-2</v>
      </c>
      <c r="Z34" s="35">
        <f t="shared" si="2"/>
        <v>1.7132074209012617E-2</v>
      </c>
      <c r="AA34" s="35">
        <f t="shared" si="2"/>
        <v>1.7132074209012617E-2</v>
      </c>
    </row>
    <row r="35" spans="1:29" x14ac:dyDescent="0.2">
      <c r="A35" s="21">
        <f>MAX($A$8:A34)+1</f>
        <v>18</v>
      </c>
      <c r="B35" s="1" t="s">
        <v>28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</row>
    <row r="36" spans="1:29" x14ac:dyDescent="0.2">
      <c r="A36" s="2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9" x14ac:dyDescent="0.2">
      <c r="A37" s="21"/>
      <c r="B37" s="32" t="s">
        <v>27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</row>
    <row r="38" spans="1:29" x14ac:dyDescent="0.2">
      <c r="A38" s="21">
        <f>MAX($A$8:A35)+1</f>
        <v>19</v>
      </c>
      <c r="B38" s="31" t="s">
        <v>26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</row>
    <row r="39" spans="1:29" x14ac:dyDescent="0.2">
      <c r="A39" s="21"/>
      <c r="B39" s="29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9" x14ac:dyDescent="0.2">
      <c r="A40" s="21">
        <f>MAX($A$8:A39)+1</f>
        <v>20</v>
      </c>
      <c r="B40" s="29" t="s">
        <v>25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</row>
    <row r="41" spans="1:29" x14ac:dyDescent="0.2">
      <c r="A41" s="21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9" s="23" customFormat="1" x14ac:dyDescent="0.2">
      <c r="A42" s="27" t="s">
        <v>24</v>
      </c>
      <c r="B42" s="2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4">
        <v>44197</v>
      </c>
      <c r="Q42" s="24">
        <v>44228</v>
      </c>
      <c r="R42" s="24">
        <v>44256</v>
      </c>
      <c r="S42" s="24">
        <v>44287</v>
      </c>
      <c r="T42" s="24">
        <v>44317</v>
      </c>
      <c r="U42" s="24">
        <v>44348</v>
      </c>
      <c r="V42" s="24">
        <v>44378</v>
      </c>
      <c r="W42" s="24">
        <v>44409</v>
      </c>
      <c r="X42" s="24">
        <v>44440</v>
      </c>
      <c r="Y42" s="24">
        <v>44470</v>
      </c>
      <c r="Z42" s="24">
        <v>44501</v>
      </c>
      <c r="AA42" s="24">
        <v>44531</v>
      </c>
      <c r="AC42" s="98"/>
    </row>
    <row r="43" spans="1:29" ht="13.5" thickBot="1" x14ac:dyDescent="0.25">
      <c r="A43" s="21">
        <f>MAX($A$8:A42)+1</f>
        <v>21</v>
      </c>
      <c r="B43" s="1" t="s">
        <v>23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</row>
    <row r="44" spans="1:29" ht="13.5" thickBot="1" x14ac:dyDescent="0.25">
      <c r="A44" s="21">
        <f>MAX($A$8:A43)+1</f>
        <v>22</v>
      </c>
      <c r="B44" s="1" t="s">
        <v>22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9">
        <v>41001.510401174848</v>
      </c>
    </row>
    <row r="46" spans="1:29" x14ac:dyDescent="0.2">
      <c r="B46" s="18" t="s">
        <v>21</v>
      </c>
      <c r="P46" s="41">
        <v>7.8111041399714837E-2</v>
      </c>
    </row>
  </sheetData>
  <pageMargins left="0.7" right="0.7" top="0.75" bottom="0.75" header="0.3" footer="0.3"/>
  <pageSetup scale="2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23E42-3FE7-4C55-94B9-0A14F02A6910}">
  <sheetPr>
    <tabColor rgb="FFFFC000"/>
    <pageSetUpPr fitToPage="1"/>
  </sheetPr>
  <dimension ref="A1:AC46"/>
  <sheetViews>
    <sheetView zoomScale="70" zoomScaleNormal="70" workbookViewId="0">
      <selection activeCell="C56" sqref="C56"/>
    </sheetView>
  </sheetViews>
  <sheetFormatPr defaultColWidth="9.140625" defaultRowHeight="12.75" outlineLevelCol="1" x14ac:dyDescent="0.2"/>
  <cols>
    <col min="1" max="1" width="8.5703125" style="1" customWidth="1"/>
    <col min="2" max="2" width="40.42578125" style="1" customWidth="1"/>
    <col min="3" max="15" width="15.28515625" style="1" hidden="1" customWidth="1" outlineLevel="1"/>
    <col min="16" max="16" width="15.28515625" style="1" bestFit="1" customWidth="1" collapsed="1"/>
    <col min="17" max="21" width="15" style="1" bestFit="1" customWidth="1"/>
    <col min="22" max="23" width="15.28515625" style="1" bestFit="1" customWidth="1"/>
    <col min="24" max="24" width="15.7109375" style="1" bestFit="1" customWidth="1"/>
    <col min="25" max="25" width="15.28515625" style="1" bestFit="1" customWidth="1"/>
    <col min="26" max="26" width="15.7109375" style="1" bestFit="1" customWidth="1"/>
    <col min="27" max="27" width="15.28515625" style="1" bestFit="1" customWidth="1"/>
    <col min="28" max="28" width="9.140625" style="1"/>
    <col min="29" max="29" width="12" style="95" bestFit="1" customWidth="1"/>
    <col min="30" max="16384" width="9.140625" style="1"/>
  </cols>
  <sheetData>
    <row r="1" spans="1:29" x14ac:dyDescent="0.2">
      <c r="A1" s="40" t="s">
        <v>20</v>
      </c>
    </row>
    <row r="2" spans="1:29" x14ac:dyDescent="0.2">
      <c r="A2" s="40" t="s">
        <v>19</v>
      </c>
    </row>
    <row r="3" spans="1:29" x14ac:dyDescent="0.2">
      <c r="A3" s="40" t="s">
        <v>42</v>
      </c>
    </row>
    <row r="4" spans="1:29" x14ac:dyDescent="0.2">
      <c r="A4" s="40"/>
    </row>
    <row r="6" spans="1:29" s="23" customFormat="1" x14ac:dyDescent="0.2">
      <c r="A6" s="27" t="s">
        <v>40</v>
      </c>
      <c r="B6" s="26"/>
      <c r="C6" s="24">
        <v>43800</v>
      </c>
      <c r="D6" s="24">
        <v>43831</v>
      </c>
      <c r="E6" s="24">
        <v>43862</v>
      </c>
      <c r="F6" s="24">
        <v>43891</v>
      </c>
      <c r="G6" s="24">
        <v>43922</v>
      </c>
      <c r="H6" s="24">
        <v>43952</v>
      </c>
      <c r="I6" s="24">
        <v>43983</v>
      </c>
      <c r="J6" s="24">
        <v>44013</v>
      </c>
      <c r="K6" s="24">
        <v>44044</v>
      </c>
      <c r="L6" s="24">
        <v>44075</v>
      </c>
      <c r="M6" s="24">
        <v>44105</v>
      </c>
      <c r="N6" s="24">
        <v>44136</v>
      </c>
      <c r="O6" s="24">
        <v>44166</v>
      </c>
      <c r="P6" s="24">
        <v>44197</v>
      </c>
      <c r="Q6" s="24">
        <v>44228</v>
      </c>
      <c r="R6" s="24">
        <v>44256</v>
      </c>
      <c r="S6" s="24">
        <v>44287</v>
      </c>
      <c r="T6" s="24">
        <v>44317</v>
      </c>
      <c r="U6" s="24">
        <v>44348</v>
      </c>
      <c r="V6" s="24">
        <v>44378</v>
      </c>
      <c r="W6" s="24">
        <v>44409</v>
      </c>
      <c r="X6" s="24">
        <v>44440</v>
      </c>
      <c r="Y6" s="24">
        <v>44470</v>
      </c>
      <c r="Z6" s="24">
        <v>44501</v>
      </c>
      <c r="AA6" s="24">
        <v>44531</v>
      </c>
      <c r="AC6" s="96"/>
    </row>
    <row r="7" spans="1:29" x14ac:dyDescent="0.2">
      <c r="A7" s="37"/>
      <c r="B7" s="29" t="s">
        <v>36</v>
      </c>
    </row>
    <row r="8" spans="1:29" x14ac:dyDescent="0.2">
      <c r="A8" s="21">
        <v>1</v>
      </c>
      <c r="B8" s="1" t="s">
        <v>35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C8" s="97"/>
    </row>
    <row r="9" spans="1:29" x14ac:dyDescent="0.2">
      <c r="A9" s="21">
        <f>MAX($A$8:A8)+1</f>
        <v>2</v>
      </c>
      <c r="B9" s="1" t="s">
        <v>34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</row>
    <row r="10" spans="1:29" x14ac:dyDescent="0.2">
      <c r="A10" s="21">
        <f>MAX($A$8:A9)+1</f>
        <v>3</v>
      </c>
      <c r="B10" s="1" t="s">
        <v>33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spans="1:29" x14ac:dyDescent="0.2">
      <c r="A11" s="21">
        <f>MAX($A$8:A10)+1</f>
        <v>4</v>
      </c>
      <c r="B11" s="31" t="s">
        <v>32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</row>
    <row r="12" spans="1:29" x14ac:dyDescent="0.2">
      <c r="A12" s="21"/>
    </row>
    <row r="13" spans="1:29" x14ac:dyDescent="0.2">
      <c r="A13" s="21">
        <f>MAX($A$8:A12)+1</f>
        <v>5</v>
      </c>
      <c r="B13" s="1" t="s">
        <v>39</v>
      </c>
      <c r="C13" s="36">
        <f>Variables!$D$9</f>
        <v>7.1691459999999999E-2</v>
      </c>
      <c r="D13" s="36">
        <f>Variables!$D$9</f>
        <v>7.1691459999999999E-2</v>
      </c>
      <c r="E13" s="36">
        <f>Variables!$D$9</f>
        <v>7.1691459999999999E-2</v>
      </c>
      <c r="F13" s="36">
        <f>Variables!$D$9</f>
        <v>7.1691459999999999E-2</v>
      </c>
      <c r="G13" s="36">
        <f>Variables!$D$9</f>
        <v>7.1691459999999999E-2</v>
      </c>
      <c r="H13" s="36">
        <f>Variables!$D$9</f>
        <v>7.1691459999999999E-2</v>
      </c>
      <c r="I13" s="36">
        <f>Variables!$D$9</f>
        <v>7.1691459999999999E-2</v>
      </c>
      <c r="J13" s="36">
        <f>Variables!$D$9</f>
        <v>7.1691459999999999E-2</v>
      </c>
      <c r="K13" s="36">
        <f>Variables!$D$9</f>
        <v>7.1691459999999999E-2</v>
      </c>
      <c r="L13" s="36">
        <f>Variables!$D$9</f>
        <v>7.1691459999999999E-2</v>
      </c>
      <c r="M13" s="36">
        <f>Variables!$D$9</f>
        <v>7.1691459999999999E-2</v>
      </c>
      <c r="N13" s="36">
        <f>Variables!$D$9</f>
        <v>7.1691459999999999E-2</v>
      </c>
      <c r="O13" s="36">
        <f>Variables!$D$9</f>
        <v>7.1691459999999999E-2</v>
      </c>
      <c r="P13" s="36">
        <f>Variables!$D$9</f>
        <v>7.1691459999999999E-2</v>
      </c>
      <c r="Q13" s="36">
        <f>Variables!$D$9</f>
        <v>7.1691459999999999E-2</v>
      </c>
      <c r="R13" s="36">
        <f>Variables!$D$9</f>
        <v>7.1691459999999999E-2</v>
      </c>
      <c r="S13" s="36">
        <f>Variables!$D$9</f>
        <v>7.1691459999999999E-2</v>
      </c>
      <c r="T13" s="36">
        <f>Variables!$D$9</f>
        <v>7.1691459999999999E-2</v>
      </c>
      <c r="U13" s="36">
        <f>Variables!$D$9</f>
        <v>7.1691459999999999E-2</v>
      </c>
      <c r="V13" s="36">
        <f>Variables!$D$9</f>
        <v>7.1691459999999999E-2</v>
      </c>
      <c r="W13" s="36">
        <f>Variables!$D$9</f>
        <v>7.1691459999999999E-2</v>
      </c>
      <c r="X13" s="36">
        <f>Variables!$D$9</f>
        <v>7.1691459999999999E-2</v>
      </c>
      <c r="Y13" s="36">
        <f>Variables!$D$9</f>
        <v>7.1691459999999999E-2</v>
      </c>
      <c r="Z13" s="36">
        <f>Variables!$D$9</f>
        <v>7.1691459999999999E-2</v>
      </c>
      <c r="AA13" s="36">
        <f>Variables!$D$9</f>
        <v>7.1691459999999999E-2</v>
      </c>
    </row>
    <row r="14" spans="1:29" x14ac:dyDescent="0.2">
      <c r="A14" s="21">
        <f>MAX($A$8:A13)+1</f>
        <v>6</v>
      </c>
      <c r="B14" s="1" t="s">
        <v>38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</row>
    <row r="15" spans="1:29" x14ac:dyDescent="0.2">
      <c r="A15" s="2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9" x14ac:dyDescent="0.2">
      <c r="A16" s="21">
        <f>MAX($A$8:A15)+1</f>
        <v>7</v>
      </c>
      <c r="B16" s="1" t="s">
        <v>29</v>
      </c>
      <c r="C16" s="35">
        <v>1.7471090080963977E-2</v>
      </c>
      <c r="D16" s="35">
        <v>1.7471090080963977E-2</v>
      </c>
      <c r="E16" s="35">
        <v>1.7471090080963977E-2</v>
      </c>
      <c r="F16" s="35">
        <v>1.7471090080963977E-2</v>
      </c>
      <c r="G16" s="35">
        <v>1.7471090080963977E-2</v>
      </c>
      <c r="H16" s="35">
        <v>1.7471090080963977E-2</v>
      </c>
      <c r="I16" s="35">
        <v>1.7471090080963977E-2</v>
      </c>
      <c r="J16" s="35">
        <v>1.7471090080963977E-2</v>
      </c>
      <c r="K16" s="35">
        <v>1.7471090080963977E-2</v>
      </c>
      <c r="L16" s="35">
        <v>1.7471090080963977E-2</v>
      </c>
      <c r="M16" s="35">
        <v>1.7471090080963977E-2</v>
      </c>
      <c r="N16" s="35">
        <v>1.7471090080963977E-2</v>
      </c>
      <c r="O16" s="35">
        <v>1.7471090080963977E-2</v>
      </c>
      <c r="P16" s="34">
        <v>1.7132074209012617E-2</v>
      </c>
      <c r="Q16" s="34">
        <v>1.7132074209012617E-2</v>
      </c>
      <c r="R16" s="34">
        <v>1.7132074209012617E-2</v>
      </c>
      <c r="S16" s="34">
        <v>1.7132074209012617E-2</v>
      </c>
      <c r="T16" s="34">
        <v>1.7132074209012617E-2</v>
      </c>
      <c r="U16" s="34">
        <v>1.7132074209012617E-2</v>
      </c>
      <c r="V16" s="34">
        <v>1.7132074209012617E-2</v>
      </c>
      <c r="W16" s="34">
        <v>1.7132074209012617E-2</v>
      </c>
      <c r="X16" s="34">
        <v>1.7132074209012617E-2</v>
      </c>
      <c r="Y16" s="34">
        <v>1.7132074209012617E-2</v>
      </c>
      <c r="Z16" s="34">
        <v>1.7132074209012617E-2</v>
      </c>
      <c r="AA16" s="34">
        <v>1.7132074209012617E-2</v>
      </c>
    </row>
    <row r="17" spans="1:29" x14ac:dyDescent="0.2">
      <c r="A17" s="21">
        <f>MAX($A$8:A16)+1</f>
        <v>8</v>
      </c>
      <c r="B17" s="1" t="s">
        <v>28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</row>
    <row r="18" spans="1:29" x14ac:dyDescent="0.2">
      <c r="A18" s="2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10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</row>
    <row r="19" spans="1:29" x14ac:dyDescent="0.2">
      <c r="A19" s="21"/>
      <c r="B19" s="32" t="s">
        <v>27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</row>
    <row r="20" spans="1:29" x14ac:dyDescent="0.2">
      <c r="A20" s="21">
        <f>MAX($A$8:A17)+1</f>
        <v>9</v>
      </c>
      <c r="B20" s="31" t="s">
        <v>26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</row>
    <row r="21" spans="1:29" x14ac:dyDescent="0.2">
      <c r="A21" s="21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9" x14ac:dyDescent="0.2">
      <c r="A22" s="21">
        <f>MAX($A$8:A21)+1</f>
        <v>10</v>
      </c>
      <c r="B22" s="29" t="s">
        <v>25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</row>
    <row r="23" spans="1:29" x14ac:dyDescent="0.2">
      <c r="A23" s="21"/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9" s="23" customFormat="1" x14ac:dyDescent="0.2">
      <c r="A24" s="27" t="s">
        <v>37</v>
      </c>
      <c r="B24" s="26"/>
      <c r="C24" s="24">
        <v>43800</v>
      </c>
      <c r="D24" s="24">
        <v>43831</v>
      </c>
      <c r="E24" s="24">
        <v>43862</v>
      </c>
      <c r="F24" s="24">
        <v>43891</v>
      </c>
      <c r="G24" s="24">
        <v>43922</v>
      </c>
      <c r="H24" s="24">
        <v>43952</v>
      </c>
      <c r="I24" s="24">
        <v>43983</v>
      </c>
      <c r="J24" s="24">
        <v>44013</v>
      </c>
      <c r="K24" s="24">
        <v>44044</v>
      </c>
      <c r="L24" s="24">
        <v>44075</v>
      </c>
      <c r="M24" s="24">
        <v>44105</v>
      </c>
      <c r="N24" s="24">
        <v>44136</v>
      </c>
      <c r="O24" s="24">
        <v>44166</v>
      </c>
      <c r="P24" s="24">
        <v>44197</v>
      </c>
      <c r="Q24" s="24">
        <v>44228</v>
      </c>
      <c r="R24" s="24">
        <v>44256</v>
      </c>
      <c r="S24" s="24">
        <v>44287</v>
      </c>
      <c r="T24" s="24">
        <v>44317</v>
      </c>
      <c r="U24" s="24">
        <v>44348</v>
      </c>
      <c r="V24" s="24">
        <v>44378</v>
      </c>
      <c r="W24" s="24">
        <v>44409</v>
      </c>
      <c r="X24" s="24">
        <v>44440</v>
      </c>
      <c r="Y24" s="24">
        <v>44470</v>
      </c>
      <c r="Z24" s="24">
        <v>44501</v>
      </c>
      <c r="AA24" s="24">
        <v>44531</v>
      </c>
      <c r="AC24" s="96"/>
    </row>
    <row r="25" spans="1:29" x14ac:dyDescent="0.2">
      <c r="A25" s="37"/>
      <c r="B25" s="29" t="s">
        <v>36</v>
      </c>
    </row>
    <row r="26" spans="1:29" x14ac:dyDescent="0.2">
      <c r="A26" s="21">
        <f>MAX($A$8:A25)+1</f>
        <v>11</v>
      </c>
      <c r="B26" s="1" t="s">
        <v>35</v>
      </c>
      <c r="C26" s="103">
        <v>0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12396487.4</v>
      </c>
      <c r="O26" s="103">
        <v>12933471.890000001</v>
      </c>
      <c r="P26" s="103">
        <v>13137609</v>
      </c>
      <c r="Q26" s="103">
        <v>13519724.17</v>
      </c>
      <c r="R26" s="103">
        <v>13403384.52</v>
      </c>
      <c r="S26" s="103">
        <v>13362054.619999999</v>
      </c>
      <c r="T26" s="103">
        <v>13339796.389999999</v>
      </c>
      <c r="U26" s="103">
        <v>13339796.389999999</v>
      </c>
      <c r="V26" s="103">
        <v>13339796.389999999</v>
      </c>
      <c r="W26" s="103">
        <v>13339796.389999999</v>
      </c>
      <c r="X26" s="103">
        <v>13339796.389999999</v>
      </c>
      <c r="Y26" s="103">
        <v>13339796.389999999</v>
      </c>
      <c r="Z26" s="103">
        <v>13339796.389999999</v>
      </c>
      <c r="AA26" s="103">
        <v>13339796.389999999</v>
      </c>
      <c r="AC26" s="7"/>
    </row>
    <row r="27" spans="1:29" x14ac:dyDescent="0.2">
      <c r="A27" s="21">
        <f>MAX($A$8:A26)+1</f>
        <v>12</v>
      </c>
      <c r="B27" s="1" t="s">
        <v>34</v>
      </c>
      <c r="C27" s="103">
        <f>-C35</f>
        <v>0</v>
      </c>
      <c r="D27" s="103">
        <f t="shared" ref="D27:AA27" si="0">C27-D35</f>
        <v>0</v>
      </c>
      <c r="E27" s="103">
        <f t="shared" si="0"/>
        <v>0</v>
      </c>
      <c r="F27" s="103">
        <f t="shared" si="0"/>
        <v>0</v>
      </c>
      <c r="G27" s="103">
        <f t="shared" si="0"/>
        <v>0</v>
      </c>
      <c r="H27" s="103">
        <f t="shared" si="0"/>
        <v>0</v>
      </c>
      <c r="I27" s="103">
        <f t="shared" si="0"/>
        <v>0</v>
      </c>
      <c r="J27" s="103">
        <f t="shared" si="0"/>
        <v>0</v>
      </c>
      <c r="K27" s="103">
        <f t="shared" si="0"/>
        <v>0</v>
      </c>
      <c r="L27" s="103">
        <f t="shared" si="0"/>
        <v>0</v>
      </c>
      <c r="M27" s="103">
        <f t="shared" si="0"/>
        <v>0</v>
      </c>
      <c r="N27" s="103">
        <f t="shared" si="0"/>
        <v>-9024.172835538955</v>
      </c>
      <c r="O27" s="103">
        <f t="shared" si="0"/>
        <v>-27463.422856486468</v>
      </c>
      <c r="P27" s="103">
        <f t="shared" si="0"/>
        <v>-46073.910044680248</v>
      </c>
      <c r="Q27" s="103">
        <f t="shared" si="0"/>
        <v>-65102.88546479748</v>
      </c>
      <c r="R27" s="103">
        <f t="shared" si="0"/>
        <v>-84321.581132063831</v>
      </c>
      <c r="S27" s="103">
        <f t="shared" si="0"/>
        <v>-103427.72653136762</v>
      </c>
      <c r="T27" s="103">
        <f t="shared" si="0"/>
        <v>-122488.48040725589</v>
      </c>
      <c r="U27" s="103">
        <f t="shared" si="0"/>
        <v>-141533.34554780577</v>
      </c>
      <c r="V27" s="103">
        <f t="shared" si="0"/>
        <v>-160578.21068835567</v>
      </c>
      <c r="W27" s="103">
        <f t="shared" si="0"/>
        <v>-179623.07582890557</v>
      </c>
      <c r="X27" s="103">
        <f t="shared" si="0"/>
        <v>-198667.94096945546</v>
      </c>
      <c r="Y27" s="103">
        <f t="shared" si="0"/>
        <v>-217712.80611000536</v>
      </c>
      <c r="Z27" s="103">
        <f t="shared" si="0"/>
        <v>-236757.67125055526</v>
      </c>
      <c r="AA27" s="103">
        <f t="shared" si="0"/>
        <v>-255802.53639110515</v>
      </c>
    </row>
    <row r="28" spans="1:29" x14ac:dyDescent="0.2">
      <c r="A28" s="21">
        <f>MAX($A$8:A27)+1</f>
        <v>13</v>
      </c>
      <c r="B28" s="1" t="s">
        <v>33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1006</v>
      </c>
      <c r="O28" s="105">
        <v>-16849</v>
      </c>
      <c r="P28" s="105">
        <v>-38894</v>
      </c>
      <c r="Q28" s="105">
        <v>-60939</v>
      </c>
      <c r="R28" s="105">
        <v>-82984</v>
      </c>
      <c r="S28" s="105">
        <v>-105029</v>
      </c>
      <c r="T28" s="105">
        <v>-127074</v>
      </c>
      <c r="U28" s="105">
        <v>-149119</v>
      </c>
      <c r="V28" s="105">
        <v>-171164</v>
      </c>
      <c r="W28" s="105">
        <v>-193209</v>
      </c>
      <c r="X28" s="105">
        <v>-215254</v>
      </c>
      <c r="Y28" s="105">
        <v>-237299</v>
      </c>
      <c r="Z28" s="105">
        <v>-259344</v>
      </c>
      <c r="AA28" s="105">
        <v>-281389</v>
      </c>
    </row>
    <row r="29" spans="1:29" x14ac:dyDescent="0.2">
      <c r="A29" s="21">
        <f>MAX($A$8:A28)+1</f>
        <v>14</v>
      </c>
      <c r="B29" s="31" t="s">
        <v>32</v>
      </c>
      <c r="C29" s="103">
        <f t="shared" ref="C29:AA29" si="1">SUM(C26:C28)</f>
        <v>0</v>
      </c>
      <c r="D29" s="103">
        <f t="shared" si="1"/>
        <v>0</v>
      </c>
      <c r="E29" s="103">
        <f t="shared" si="1"/>
        <v>0</v>
      </c>
      <c r="F29" s="103">
        <f t="shared" si="1"/>
        <v>0</v>
      </c>
      <c r="G29" s="103">
        <f t="shared" si="1"/>
        <v>0</v>
      </c>
      <c r="H29" s="103">
        <f t="shared" si="1"/>
        <v>0</v>
      </c>
      <c r="I29" s="103">
        <f t="shared" si="1"/>
        <v>0</v>
      </c>
      <c r="J29" s="103">
        <f t="shared" si="1"/>
        <v>0</v>
      </c>
      <c r="K29" s="103">
        <f t="shared" si="1"/>
        <v>0</v>
      </c>
      <c r="L29" s="103">
        <f t="shared" si="1"/>
        <v>0</v>
      </c>
      <c r="M29" s="103">
        <f t="shared" si="1"/>
        <v>0</v>
      </c>
      <c r="N29" s="103">
        <f t="shared" si="1"/>
        <v>12388469.227164462</v>
      </c>
      <c r="O29" s="103">
        <f t="shared" si="1"/>
        <v>12889159.467143513</v>
      </c>
      <c r="P29" s="103">
        <f t="shared" si="1"/>
        <v>13052641.089955321</v>
      </c>
      <c r="Q29" s="103">
        <f t="shared" si="1"/>
        <v>13393682.284535203</v>
      </c>
      <c r="R29" s="103">
        <f t="shared" si="1"/>
        <v>13236078.938867936</v>
      </c>
      <c r="S29" s="103">
        <f t="shared" si="1"/>
        <v>13153597.893468631</v>
      </c>
      <c r="T29" s="103">
        <f t="shared" si="1"/>
        <v>13090233.909592742</v>
      </c>
      <c r="U29" s="103">
        <f t="shared" si="1"/>
        <v>13049144.044452192</v>
      </c>
      <c r="V29" s="103">
        <f t="shared" si="1"/>
        <v>13008054.179311642</v>
      </c>
      <c r="W29" s="103">
        <f t="shared" si="1"/>
        <v>12966964.314171093</v>
      </c>
      <c r="X29" s="103">
        <f t="shared" si="1"/>
        <v>12925874.449030543</v>
      </c>
      <c r="Y29" s="103">
        <f t="shared" si="1"/>
        <v>12884784.583889993</v>
      </c>
      <c r="Z29" s="103">
        <f t="shared" si="1"/>
        <v>12843694.718749443</v>
      </c>
      <c r="AA29" s="103">
        <f t="shared" si="1"/>
        <v>12802604.853608893</v>
      </c>
    </row>
    <row r="30" spans="1:29" x14ac:dyDescent="0.2">
      <c r="A30" s="21"/>
    </row>
    <row r="31" spans="1:29" x14ac:dyDescent="0.2">
      <c r="A31" s="21">
        <f>MAX($A$26:A30)+1</f>
        <v>15</v>
      </c>
      <c r="B31" s="1" t="s">
        <v>39</v>
      </c>
      <c r="C31" s="36">
        <f>Variables!$D$9</f>
        <v>7.1691459999999999E-2</v>
      </c>
      <c r="D31" s="36">
        <f>Variables!$D$9</f>
        <v>7.1691459999999999E-2</v>
      </c>
      <c r="E31" s="36">
        <f>Variables!$D$9</f>
        <v>7.1691459999999999E-2</v>
      </c>
      <c r="F31" s="36">
        <f>Variables!$D$9</f>
        <v>7.1691459999999999E-2</v>
      </c>
      <c r="G31" s="36">
        <f>Variables!$D$9</f>
        <v>7.1691459999999999E-2</v>
      </c>
      <c r="H31" s="36">
        <f>Variables!$D$9</f>
        <v>7.1691459999999999E-2</v>
      </c>
      <c r="I31" s="36">
        <f>Variables!$D$9</f>
        <v>7.1691459999999999E-2</v>
      </c>
      <c r="J31" s="36">
        <f>Variables!$D$9</f>
        <v>7.1691459999999999E-2</v>
      </c>
      <c r="K31" s="36">
        <f>Variables!$D$9</f>
        <v>7.1691459999999999E-2</v>
      </c>
      <c r="L31" s="36">
        <f>Variables!$D$9</f>
        <v>7.1691459999999999E-2</v>
      </c>
      <c r="M31" s="36">
        <f>Variables!$D$9</f>
        <v>7.1691459999999999E-2</v>
      </c>
      <c r="N31" s="36">
        <f>Variables!$D$9</f>
        <v>7.1691459999999999E-2</v>
      </c>
      <c r="O31" s="36">
        <f>Variables!$D$9</f>
        <v>7.1691459999999999E-2</v>
      </c>
      <c r="P31" s="36">
        <f>Variables!$D$9</f>
        <v>7.1691459999999999E-2</v>
      </c>
      <c r="Q31" s="36">
        <f>Variables!$D$9</f>
        <v>7.1691459999999999E-2</v>
      </c>
      <c r="R31" s="36">
        <f>Variables!$D$9</f>
        <v>7.1691459999999999E-2</v>
      </c>
      <c r="S31" s="36">
        <f>Variables!$D$9</f>
        <v>7.1691459999999999E-2</v>
      </c>
      <c r="T31" s="36">
        <f>Variables!$D$9</f>
        <v>7.1691459999999999E-2</v>
      </c>
      <c r="U31" s="36">
        <f>Variables!$D$9</f>
        <v>7.1691459999999999E-2</v>
      </c>
      <c r="V31" s="36">
        <f>Variables!$D$9</f>
        <v>7.1691459999999999E-2</v>
      </c>
      <c r="W31" s="36">
        <f>Variables!$D$9</f>
        <v>7.1691459999999999E-2</v>
      </c>
      <c r="X31" s="36">
        <f>Variables!$D$9</f>
        <v>7.1691459999999999E-2</v>
      </c>
      <c r="Y31" s="36">
        <f>Variables!$D$9</f>
        <v>7.1691459999999999E-2</v>
      </c>
      <c r="Z31" s="36">
        <f>Variables!$D$9</f>
        <v>7.1691459999999999E-2</v>
      </c>
      <c r="AA31" s="36">
        <f>Variables!$D$9</f>
        <v>7.1691459999999999E-2</v>
      </c>
    </row>
    <row r="32" spans="1:29" x14ac:dyDescent="0.2">
      <c r="A32" s="21">
        <f>MAX($A$26:A31)+1</f>
        <v>16</v>
      </c>
      <c r="B32" s="1" t="s">
        <v>38</v>
      </c>
      <c r="C32" s="107">
        <f t="shared" ref="C32:AA32" si="2">C29*C31/12</f>
        <v>0</v>
      </c>
      <c r="D32" s="107">
        <f t="shared" si="2"/>
        <v>0</v>
      </c>
      <c r="E32" s="107">
        <f t="shared" si="2"/>
        <v>0</v>
      </c>
      <c r="F32" s="107">
        <f t="shared" si="2"/>
        <v>0</v>
      </c>
      <c r="G32" s="107">
        <f t="shared" si="2"/>
        <v>0</v>
      </c>
      <c r="H32" s="107">
        <f t="shared" si="2"/>
        <v>0</v>
      </c>
      <c r="I32" s="107">
        <f t="shared" si="2"/>
        <v>0</v>
      </c>
      <c r="J32" s="107">
        <f t="shared" si="2"/>
        <v>0</v>
      </c>
      <c r="K32" s="107">
        <f t="shared" si="2"/>
        <v>0</v>
      </c>
      <c r="L32" s="107">
        <f t="shared" si="2"/>
        <v>0</v>
      </c>
      <c r="M32" s="107">
        <f t="shared" si="2"/>
        <v>0</v>
      </c>
      <c r="N32" s="107">
        <f t="shared" si="2"/>
        <v>74012.287171707663</v>
      </c>
      <c r="O32" s="107">
        <f t="shared" si="2"/>
        <v>77003.555031028372</v>
      </c>
      <c r="P32" s="107">
        <f t="shared" si="2"/>
        <v>77980.241382907363</v>
      </c>
      <c r="Q32" s="107">
        <f t="shared" si="2"/>
        <v>80017.719812872005</v>
      </c>
      <c r="R32" s="107">
        <f t="shared" si="2"/>
        <v>79076.151983557749</v>
      </c>
      <c r="S32" s="107">
        <f t="shared" si="2"/>
        <v>78583.386436307555</v>
      </c>
      <c r="T32" s="107">
        <f t="shared" si="2"/>
        <v>78204.831726684308</v>
      </c>
      <c r="U32" s="107">
        <f t="shared" si="2"/>
        <v>77959.349024756884</v>
      </c>
      <c r="V32" s="107">
        <f t="shared" si="2"/>
        <v>77713.866322829461</v>
      </c>
      <c r="W32" s="107">
        <f t="shared" si="2"/>
        <v>77468.383620902023</v>
      </c>
      <c r="X32" s="107">
        <f t="shared" si="2"/>
        <v>77222.900918974599</v>
      </c>
      <c r="Y32" s="107">
        <f t="shared" si="2"/>
        <v>76977.418217047161</v>
      </c>
      <c r="Z32" s="107">
        <f t="shared" si="2"/>
        <v>76731.935515119738</v>
      </c>
      <c r="AA32" s="107">
        <f t="shared" si="2"/>
        <v>76486.452813192314</v>
      </c>
    </row>
    <row r="33" spans="1:29" x14ac:dyDescent="0.2">
      <c r="A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9" x14ac:dyDescent="0.2">
      <c r="A34" s="21">
        <f>MAX($A$8:A33)+1</f>
        <v>17</v>
      </c>
      <c r="B34" s="1" t="s">
        <v>29</v>
      </c>
      <c r="C34" s="35">
        <f t="shared" ref="C34:AA34" si="3">C16</f>
        <v>1.7471090080963977E-2</v>
      </c>
      <c r="D34" s="35">
        <f t="shared" si="3"/>
        <v>1.7471090080963977E-2</v>
      </c>
      <c r="E34" s="35">
        <f t="shared" si="3"/>
        <v>1.7471090080963977E-2</v>
      </c>
      <c r="F34" s="35">
        <f t="shared" si="3"/>
        <v>1.7471090080963977E-2</v>
      </c>
      <c r="G34" s="35">
        <f t="shared" si="3"/>
        <v>1.7471090080963977E-2</v>
      </c>
      <c r="H34" s="35">
        <f t="shared" si="3"/>
        <v>1.7471090080963977E-2</v>
      </c>
      <c r="I34" s="35">
        <f t="shared" si="3"/>
        <v>1.7471090080963977E-2</v>
      </c>
      <c r="J34" s="35">
        <f t="shared" si="3"/>
        <v>1.7471090080963977E-2</v>
      </c>
      <c r="K34" s="35">
        <f t="shared" si="3"/>
        <v>1.7471090080963977E-2</v>
      </c>
      <c r="L34" s="35">
        <f t="shared" si="3"/>
        <v>1.7471090080963977E-2</v>
      </c>
      <c r="M34" s="35">
        <f t="shared" si="3"/>
        <v>1.7471090080963977E-2</v>
      </c>
      <c r="N34" s="35">
        <f t="shared" si="3"/>
        <v>1.7471090080963977E-2</v>
      </c>
      <c r="O34" s="35">
        <f t="shared" si="3"/>
        <v>1.7471090080963977E-2</v>
      </c>
      <c r="P34" s="35">
        <f t="shared" si="3"/>
        <v>1.7132074209012617E-2</v>
      </c>
      <c r="Q34" s="35">
        <f t="shared" si="3"/>
        <v>1.7132074209012617E-2</v>
      </c>
      <c r="R34" s="35">
        <f t="shared" si="3"/>
        <v>1.7132074209012617E-2</v>
      </c>
      <c r="S34" s="35">
        <f t="shared" si="3"/>
        <v>1.7132074209012617E-2</v>
      </c>
      <c r="T34" s="35">
        <f t="shared" si="3"/>
        <v>1.7132074209012617E-2</v>
      </c>
      <c r="U34" s="35">
        <f t="shared" si="3"/>
        <v>1.7132074209012617E-2</v>
      </c>
      <c r="V34" s="35">
        <f t="shared" si="3"/>
        <v>1.7132074209012617E-2</v>
      </c>
      <c r="W34" s="35">
        <f t="shared" si="3"/>
        <v>1.7132074209012617E-2</v>
      </c>
      <c r="X34" s="35">
        <f t="shared" si="3"/>
        <v>1.7132074209012617E-2</v>
      </c>
      <c r="Y34" s="35">
        <f t="shared" si="3"/>
        <v>1.7132074209012617E-2</v>
      </c>
      <c r="Z34" s="35">
        <f t="shared" si="3"/>
        <v>1.7132074209012617E-2</v>
      </c>
      <c r="AA34" s="35">
        <f t="shared" si="3"/>
        <v>1.7132074209012617E-2</v>
      </c>
    </row>
    <row r="35" spans="1:29" x14ac:dyDescent="0.2">
      <c r="A35" s="21">
        <f>MAX($A$8:A34)+1</f>
        <v>18</v>
      </c>
      <c r="B35" s="1" t="s">
        <v>28</v>
      </c>
      <c r="C35" s="107">
        <v>0</v>
      </c>
      <c r="D35" s="107">
        <f t="shared" ref="D35:AA35" si="4">(((D26+C26)/2)*D34)/12</f>
        <v>0</v>
      </c>
      <c r="E35" s="107">
        <f t="shared" si="4"/>
        <v>0</v>
      </c>
      <c r="F35" s="107">
        <f t="shared" si="4"/>
        <v>0</v>
      </c>
      <c r="G35" s="107">
        <f t="shared" si="4"/>
        <v>0</v>
      </c>
      <c r="H35" s="107">
        <f t="shared" si="4"/>
        <v>0</v>
      </c>
      <c r="I35" s="107">
        <f t="shared" si="4"/>
        <v>0</v>
      </c>
      <c r="J35" s="107">
        <f t="shared" si="4"/>
        <v>0</v>
      </c>
      <c r="K35" s="107">
        <f t="shared" si="4"/>
        <v>0</v>
      </c>
      <c r="L35" s="107">
        <f t="shared" si="4"/>
        <v>0</v>
      </c>
      <c r="M35" s="107">
        <f t="shared" si="4"/>
        <v>0</v>
      </c>
      <c r="N35" s="107">
        <f t="shared" si="4"/>
        <v>9024.172835538955</v>
      </c>
      <c r="O35" s="107">
        <f t="shared" si="4"/>
        <v>18439.250020947515</v>
      </c>
      <c r="P35" s="107">
        <f t="shared" si="4"/>
        <v>18610.48718819378</v>
      </c>
      <c r="Q35" s="107">
        <f t="shared" si="4"/>
        <v>19028.975420117233</v>
      </c>
      <c r="R35" s="107">
        <f t="shared" si="4"/>
        <v>19218.695667266351</v>
      </c>
      <c r="S35" s="107">
        <f t="shared" si="4"/>
        <v>19106.145399303783</v>
      </c>
      <c r="T35" s="107">
        <f t="shared" si="4"/>
        <v>19060.753875888269</v>
      </c>
      <c r="U35" s="107">
        <f t="shared" si="4"/>
        <v>19044.865140549882</v>
      </c>
      <c r="V35" s="107">
        <f t="shared" si="4"/>
        <v>19044.865140549882</v>
      </c>
      <c r="W35" s="107">
        <f t="shared" si="4"/>
        <v>19044.865140549882</v>
      </c>
      <c r="X35" s="107">
        <f t="shared" si="4"/>
        <v>19044.865140549882</v>
      </c>
      <c r="Y35" s="107">
        <f t="shared" si="4"/>
        <v>19044.865140549882</v>
      </c>
      <c r="Z35" s="107">
        <f t="shared" si="4"/>
        <v>19044.865140549882</v>
      </c>
      <c r="AA35" s="107">
        <f t="shared" si="4"/>
        <v>19044.865140549882</v>
      </c>
    </row>
    <row r="36" spans="1:29" x14ac:dyDescent="0.2">
      <c r="A36" s="2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9" x14ac:dyDescent="0.2">
      <c r="A37" s="21"/>
      <c r="B37" s="32" t="s">
        <v>27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</row>
    <row r="38" spans="1:29" x14ac:dyDescent="0.2">
      <c r="A38" s="21">
        <f>MAX($A$26:A35)+1</f>
        <v>19</v>
      </c>
      <c r="B38" s="31" t="s">
        <v>26</v>
      </c>
      <c r="C38" s="103">
        <f>(C35+C32)/Variables!$C$34</f>
        <v>0</v>
      </c>
      <c r="D38" s="103">
        <f>(D35+D32)/Variables!$C$34</f>
        <v>0</v>
      </c>
      <c r="E38" s="103">
        <f>(E35+E32)/Variables!$C$34</f>
        <v>0</v>
      </c>
      <c r="F38" s="103">
        <f>(F35+F32)/Variables!$C$34</f>
        <v>0</v>
      </c>
      <c r="G38" s="103">
        <f>(G35+G32)/Variables!$C$34</f>
        <v>0</v>
      </c>
      <c r="H38" s="103">
        <f>(H35+H32)/Variables!$C$34</f>
        <v>0</v>
      </c>
      <c r="I38" s="103">
        <f>(I35+I32)/Variables!$C$34</f>
        <v>0</v>
      </c>
      <c r="J38" s="103">
        <f>(J35+J32)/Variables!$C$34</f>
        <v>0</v>
      </c>
      <c r="K38" s="103">
        <f>(K35+K32)/Variables!$C$34</f>
        <v>0</v>
      </c>
      <c r="L38" s="103">
        <f>(L35+L32)/Variables!$C$34</f>
        <v>0</v>
      </c>
      <c r="M38" s="103">
        <f>(M35+M32)/Variables!$C$34</f>
        <v>0</v>
      </c>
      <c r="N38" s="103">
        <f>(N35+N32)/Variables!$C$34</f>
        <v>110252.22068279442</v>
      </c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</row>
    <row r="39" spans="1:29" x14ac:dyDescent="0.2">
      <c r="A39" s="21"/>
      <c r="B39" s="29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9" x14ac:dyDescent="0.2">
      <c r="A40" s="21">
        <f>MAX($A$8:A39)+1</f>
        <v>20</v>
      </c>
      <c r="B40" s="29" t="s">
        <v>25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</row>
    <row r="41" spans="1:29" x14ac:dyDescent="0.2">
      <c r="A41" s="21"/>
      <c r="B41" s="29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9" s="23" customFormat="1" x14ac:dyDescent="0.2">
      <c r="A42" s="27" t="s">
        <v>24</v>
      </c>
      <c r="B42" s="2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4">
        <v>44197</v>
      </c>
      <c r="Q42" s="24">
        <v>44228</v>
      </c>
      <c r="R42" s="24">
        <v>44256</v>
      </c>
      <c r="S42" s="24">
        <v>44287</v>
      </c>
      <c r="T42" s="24">
        <v>44317</v>
      </c>
      <c r="U42" s="24">
        <v>44348</v>
      </c>
      <c r="V42" s="24">
        <v>44378</v>
      </c>
      <c r="W42" s="24">
        <v>44409</v>
      </c>
      <c r="X42" s="24">
        <v>44440</v>
      </c>
      <c r="Y42" s="24">
        <v>44470</v>
      </c>
      <c r="Z42" s="24">
        <v>44501</v>
      </c>
      <c r="AA42" s="24">
        <v>44531</v>
      </c>
      <c r="AC42" s="98"/>
    </row>
    <row r="43" spans="1:29" ht="13.5" thickBot="1" x14ac:dyDescent="0.25">
      <c r="A43" s="21">
        <f>MAX($A$8:A42)+1</f>
        <v>21</v>
      </c>
      <c r="B43" s="1" t="s">
        <v>43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</row>
    <row r="44" spans="1:29" ht="13.5" thickBot="1" x14ac:dyDescent="0.25">
      <c r="A44" s="21">
        <f>MAX($A$8:A43)+1</f>
        <v>22</v>
      </c>
      <c r="B44" s="1" t="s">
        <v>22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9">
        <v>-6708.5732417729851</v>
      </c>
    </row>
    <row r="46" spans="1:29" x14ac:dyDescent="0.2">
      <c r="B46" s="18" t="s">
        <v>21</v>
      </c>
      <c r="P46" s="41">
        <v>7.8111041399714837E-2</v>
      </c>
    </row>
  </sheetData>
  <pageMargins left="0.7" right="0.7" top="0.75" bottom="0.75" header="0.3" footer="0.3"/>
  <pageSetup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6F36-8208-4829-8E03-CB5A2B61A4C5}">
  <sheetPr>
    <tabColor rgb="FF00B0F0"/>
    <pageSetUpPr fitToPage="1"/>
  </sheetPr>
  <dimension ref="A1:AC46"/>
  <sheetViews>
    <sheetView zoomScale="70" zoomScaleNormal="70" workbookViewId="0">
      <selection activeCell="C56" sqref="C56"/>
    </sheetView>
  </sheetViews>
  <sheetFormatPr defaultColWidth="9.140625" defaultRowHeight="12.75" outlineLevelCol="1" x14ac:dyDescent="0.2"/>
  <cols>
    <col min="1" max="1" width="12.5703125" style="1" customWidth="1"/>
    <col min="2" max="2" width="40.28515625" style="1" customWidth="1"/>
    <col min="3" max="15" width="15.28515625" style="1" hidden="1" customWidth="1" outlineLevel="1"/>
    <col min="16" max="16" width="15.28515625" style="1" bestFit="1" customWidth="1" collapsed="1"/>
    <col min="17" max="21" width="15" style="1" bestFit="1" customWidth="1"/>
    <col min="22" max="23" width="15.28515625" style="1" bestFit="1" customWidth="1"/>
    <col min="24" max="24" width="15.7109375" style="1" bestFit="1" customWidth="1"/>
    <col min="25" max="25" width="15.28515625" style="1" bestFit="1" customWidth="1"/>
    <col min="26" max="26" width="15.7109375" style="1" bestFit="1" customWidth="1"/>
    <col min="27" max="27" width="15.28515625" style="1" bestFit="1" customWidth="1"/>
    <col min="28" max="28" width="9.140625" style="1"/>
    <col min="29" max="29" width="12" style="95" bestFit="1" customWidth="1"/>
    <col min="30" max="16384" width="9.140625" style="1"/>
  </cols>
  <sheetData>
    <row r="1" spans="1:29" x14ac:dyDescent="0.2">
      <c r="A1" s="40" t="s">
        <v>20</v>
      </c>
    </row>
    <row r="2" spans="1:29" x14ac:dyDescent="0.2">
      <c r="A2" s="40" t="s">
        <v>19</v>
      </c>
    </row>
    <row r="3" spans="1:29" x14ac:dyDescent="0.2">
      <c r="A3" s="40" t="s">
        <v>42</v>
      </c>
    </row>
    <row r="4" spans="1:29" x14ac:dyDescent="0.2">
      <c r="A4" s="40"/>
    </row>
    <row r="6" spans="1:29" s="23" customFormat="1" x14ac:dyDescent="0.2">
      <c r="A6" s="27" t="s">
        <v>40</v>
      </c>
      <c r="B6" s="26"/>
      <c r="C6" s="24">
        <v>43800</v>
      </c>
      <c r="D6" s="24">
        <v>43831</v>
      </c>
      <c r="E6" s="24">
        <v>43862</v>
      </c>
      <c r="F6" s="24">
        <v>43891</v>
      </c>
      <c r="G6" s="24">
        <v>43922</v>
      </c>
      <c r="H6" s="24">
        <v>43952</v>
      </c>
      <c r="I6" s="24">
        <v>43983</v>
      </c>
      <c r="J6" s="24">
        <v>44013</v>
      </c>
      <c r="K6" s="24">
        <v>44044</v>
      </c>
      <c r="L6" s="24">
        <v>44075</v>
      </c>
      <c r="M6" s="24">
        <v>44105</v>
      </c>
      <c r="N6" s="24">
        <v>44136</v>
      </c>
      <c r="O6" s="24">
        <v>44166</v>
      </c>
      <c r="P6" s="24">
        <v>44197</v>
      </c>
      <c r="Q6" s="24">
        <v>44228</v>
      </c>
      <c r="R6" s="24">
        <v>44256</v>
      </c>
      <c r="S6" s="24">
        <v>44287</v>
      </c>
      <c r="T6" s="24">
        <v>44317</v>
      </c>
      <c r="U6" s="24">
        <v>44348</v>
      </c>
      <c r="V6" s="24">
        <v>44378</v>
      </c>
      <c r="W6" s="24">
        <v>44409</v>
      </c>
      <c r="X6" s="24">
        <v>44440</v>
      </c>
      <c r="Y6" s="24">
        <v>44470</v>
      </c>
      <c r="Z6" s="24">
        <v>44501</v>
      </c>
      <c r="AA6" s="24">
        <v>44531</v>
      </c>
      <c r="AC6" s="96"/>
    </row>
    <row r="7" spans="1:29" x14ac:dyDescent="0.2">
      <c r="A7" s="37"/>
      <c r="B7" s="29" t="s">
        <v>36</v>
      </c>
    </row>
    <row r="8" spans="1:29" x14ac:dyDescent="0.2">
      <c r="A8" s="21">
        <v>1</v>
      </c>
      <c r="B8" s="1" t="s">
        <v>35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C8" s="97"/>
    </row>
    <row r="9" spans="1:29" x14ac:dyDescent="0.2">
      <c r="A9" s="21">
        <f>MAX($A$8:A8)+1</f>
        <v>2</v>
      </c>
      <c r="B9" s="1" t="s">
        <v>34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</row>
    <row r="10" spans="1:29" x14ac:dyDescent="0.2">
      <c r="A10" s="21">
        <f>MAX($A$8:A9)+1</f>
        <v>3</v>
      </c>
      <c r="B10" s="1" t="s">
        <v>33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spans="1:29" x14ac:dyDescent="0.2">
      <c r="A11" s="21">
        <f>MAX($A$8:A10)+1</f>
        <v>4</v>
      </c>
      <c r="B11" s="31" t="s">
        <v>32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</row>
    <row r="12" spans="1:29" x14ac:dyDescent="0.2">
      <c r="A12" s="21"/>
    </row>
    <row r="13" spans="1:29" x14ac:dyDescent="0.2">
      <c r="A13" s="21">
        <f>MAX($A$8:A12)+1</f>
        <v>5</v>
      </c>
      <c r="B13" s="1" t="s">
        <v>39</v>
      </c>
      <c r="C13" s="36">
        <f>Variables!$D$9</f>
        <v>7.1691459999999999E-2</v>
      </c>
      <c r="D13" s="36">
        <f>Variables!$D$9</f>
        <v>7.1691459999999999E-2</v>
      </c>
      <c r="E13" s="36">
        <f>Variables!$D$9</f>
        <v>7.1691459999999999E-2</v>
      </c>
      <c r="F13" s="36">
        <f>Variables!$D$9</f>
        <v>7.1691459999999999E-2</v>
      </c>
      <c r="G13" s="36">
        <f>Variables!$D$9</f>
        <v>7.1691459999999999E-2</v>
      </c>
      <c r="H13" s="36">
        <f>Variables!$D$9</f>
        <v>7.1691459999999999E-2</v>
      </c>
      <c r="I13" s="36">
        <f>Variables!$D$9</f>
        <v>7.1691459999999999E-2</v>
      </c>
      <c r="J13" s="36">
        <f>Variables!$D$9</f>
        <v>7.1691459999999999E-2</v>
      </c>
      <c r="K13" s="36">
        <f>Variables!$D$9</f>
        <v>7.1691459999999999E-2</v>
      </c>
      <c r="L13" s="36">
        <f>Variables!$D$9</f>
        <v>7.1691459999999999E-2</v>
      </c>
      <c r="M13" s="36">
        <f>Variables!$D$9</f>
        <v>7.1691459999999999E-2</v>
      </c>
      <c r="N13" s="36">
        <f>Variables!$D$9</f>
        <v>7.1691459999999999E-2</v>
      </c>
      <c r="O13" s="36">
        <f>Variables!$D$9</f>
        <v>7.1691459999999999E-2</v>
      </c>
      <c r="P13" s="36">
        <f>Variables!$D$9</f>
        <v>7.1691459999999999E-2</v>
      </c>
      <c r="Q13" s="36">
        <f>Variables!$D$9</f>
        <v>7.1691459999999999E-2</v>
      </c>
      <c r="R13" s="36">
        <f>Variables!$D$9</f>
        <v>7.1691459999999999E-2</v>
      </c>
      <c r="S13" s="36">
        <f>Variables!$D$9</f>
        <v>7.1691459999999999E-2</v>
      </c>
      <c r="T13" s="36">
        <f>Variables!$D$9</f>
        <v>7.1691459999999999E-2</v>
      </c>
      <c r="U13" s="36">
        <f>Variables!$D$9</f>
        <v>7.1691459999999999E-2</v>
      </c>
      <c r="V13" s="36">
        <f>Variables!$D$9</f>
        <v>7.1691459999999999E-2</v>
      </c>
      <c r="W13" s="36">
        <f>Variables!$D$9</f>
        <v>7.1691459999999999E-2</v>
      </c>
      <c r="X13" s="36">
        <f>Variables!$D$9</f>
        <v>7.1691459999999999E-2</v>
      </c>
      <c r="Y13" s="36">
        <f>Variables!$D$9</f>
        <v>7.1691459999999999E-2</v>
      </c>
      <c r="Z13" s="36">
        <f>Variables!$D$9</f>
        <v>7.1691459999999999E-2</v>
      </c>
      <c r="AA13" s="36">
        <f>Variables!$D$9</f>
        <v>7.1691459999999999E-2</v>
      </c>
    </row>
    <row r="14" spans="1:29" x14ac:dyDescent="0.2">
      <c r="A14" s="21">
        <f>MAX($A$8:A13)+1</f>
        <v>6</v>
      </c>
      <c r="B14" s="1" t="s">
        <v>38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</row>
    <row r="15" spans="1:29" x14ac:dyDescent="0.2">
      <c r="A15" s="2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9" x14ac:dyDescent="0.2">
      <c r="A16" s="21">
        <f>MAX($A$8:A15)+1</f>
        <v>7</v>
      </c>
      <c r="B16" s="1" t="s">
        <v>29</v>
      </c>
      <c r="C16" s="35">
        <v>3.3046077296287953E-2</v>
      </c>
      <c r="D16" s="35">
        <v>3.3046077296287953E-2</v>
      </c>
      <c r="E16" s="35">
        <v>3.3046077296287953E-2</v>
      </c>
      <c r="F16" s="35">
        <v>3.3046077296287953E-2</v>
      </c>
      <c r="G16" s="35">
        <v>3.3046077296287953E-2</v>
      </c>
      <c r="H16" s="35">
        <v>3.3046077296287953E-2</v>
      </c>
      <c r="I16" s="35">
        <v>3.3046077296287953E-2</v>
      </c>
      <c r="J16" s="35">
        <v>3.3046077296287953E-2</v>
      </c>
      <c r="K16" s="35">
        <v>3.3046077296287953E-2</v>
      </c>
      <c r="L16" s="35">
        <v>3.3046077296287953E-2</v>
      </c>
      <c r="M16" s="35">
        <v>3.3046077296287953E-2</v>
      </c>
      <c r="N16" s="35">
        <v>3.3046077296287953E-2</v>
      </c>
      <c r="O16" s="35">
        <v>3.3046077296287953E-2</v>
      </c>
      <c r="P16" s="34">
        <v>4.8360784328803093E-2</v>
      </c>
      <c r="Q16" s="34">
        <v>4.8360784328803093E-2</v>
      </c>
      <c r="R16" s="34">
        <v>4.8360784328803093E-2</v>
      </c>
      <c r="S16" s="34">
        <v>4.8360784328803093E-2</v>
      </c>
      <c r="T16" s="34">
        <v>4.8360784328803093E-2</v>
      </c>
      <c r="U16" s="34">
        <v>4.8360784328803093E-2</v>
      </c>
      <c r="V16" s="34">
        <v>4.8360784328803093E-2</v>
      </c>
      <c r="W16" s="34">
        <v>4.8360784328803093E-2</v>
      </c>
      <c r="X16" s="34">
        <v>4.8360784328803093E-2</v>
      </c>
      <c r="Y16" s="34">
        <v>4.8360784328803093E-2</v>
      </c>
      <c r="Z16" s="34">
        <v>4.8360784328803093E-2</v>
      </c>
      <c r="AA16" s="34">
        <v>4.8360784328803093E-2</v>
      </c>
    </row>
    <row r="17" spans="1:29" x14ac:dyDescent="0.2">
      <c r="A17" s="21">
        <f>MAX($A$8:A16)+1</f>
        <v>8</v>
      </c>
      <c r="B17" s="1" t="s">
        <v>28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</row>
    <row r="18" spans="1:29" x14ac:dyDescent="0.2">
      <c r="A18" s="21"/>
      <c r="B18" s="32" t="s">
        <v>44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</row>
    <row r="19" spans="1:29" x14ac:dyDescent="0.2">
      <c r="A19" s="21"/>
      <c r="B19" s="32" t="s">
        <v>27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</row>
    <row r="20" spans="1:29" x14ac:dyDescent="0.2">
      <c r="A20" s="21">
        <f>MAX($A$8:A17)+1</f>
        <v>9</v>
      </c>
      <c r="B20" s="31" t="s">
        <v>26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</row>
    <row r="21" spans="1:29" x14ac:dyDescent="0.2">
      <c r="A21" s="21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9" x14ac:dyDescent="0.2">
      <c r="A22" s="21">
        <f>MAX($A$8:A21)+1</f>
        <v>10</v>
      </c>
      <c r="B22" s="29" t="s">
        <v>25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</row>
    <row r="23" spans="1:29" x14ac:dyDescent="0.2">
      <c r="A23" s="21"/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9" s="23" customFormat="1" x14ac:dyDescent="0.2">
      <c r="A24" s="27" t="s">
        <v>37</v>
      </c>
      <c r="B24" s="26"/>
      <c r="C24" s="24">
        <v>43800</v>
      </c>
      <c r="D24" s="24">
        <v>43831</v>
      </c>
      <c r="E24" s="24">
        <v>43862</v>
      </c>
      <c r="F24" s="24">
        <v>43891</v>
      </c>
      <c r="G24" s="24">
        <v>43922</v>
      </c>
      <c r="H24" s="24">
        <v>43952</v>
      </c>
      <c r="I24" s="24">
        <v>43983</v>
      </c>
      <c r="J24" s="24">
        <v>44013</v>
      </c>
      <c r="K24" s="24">
        <v>44044</v>
      </c>
      <c r="L24" s="24">
        <v>44075</v>
      </c>
      <c r="M24" s="24">
        <v>44105</v>
      </c>
      <c r="N24" s="24">
        <v>44136</v>
      </c>
      <c r="O24" s="24">
        <v>44166</v>
      </c>
      <c r="P24" s="24">
        <v>44197</v>
      </c>
      <c r="Q24" s="24">
        <v>44228</v>
      </c>
      <c r="R24" s="24">
        <v>44256</v>
      </c>
      <c r="S24" s="24">
        <v>44287</v>
      </c>
      <c r="T24" s="24">
        <v>44317</v>
      </c>
      <c r="U24" s="24">
        <v>44348</v>
      </c>
      <c r="V24" s="24">
        <v>44378</v>
      </c>
      <c r="W24" s="24">
        <v>44409</v>
      </c>
      <c r="X24" s="24">
        <v>44440</v>
      </c>
      <c r="Y24" s="24">
        <v>44470</v>
      </c>
      <c r="Z24" s="24">
        <v>44501</v>
      </c>
      <c r="AA24" s="24">
        <v>44531</v>
      </c>
      <c r="AC24" s="96"/>
    </row>
    <row r="25" spans="1:29" x14ac:dyDescent="0.2">
      <c r="A25" s="37"/>
      <c r="B25" s="29" t="s">
        <v>36</v>
      </c>
    </row>
    <row r="26" spans="1:29" x14ac:dyDescent="0.2">
      <c r="A26" s="21">
        <f>MAX($A$8:A25)+1</f>
        <v>11</v>
      </c>
      <c r="B26" s="1" t="s">
        <v>35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C26" s="7"/>
    </row>
    <row r="27" spans="1:29" x14ac:dyDescent="0.2">
      <c r="A27" s="21">
        <f>MAX($A$8:A26)+1</f>
        <v>12</v>
      </c>
      <c r="B27" s="1" t="s">
        <v>34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</row>
    <row r="28" spans="1:29" x14ac:dyDescent="0.2">
      <c r="A28" s="21">
        <f>MAX($A$8:A27)+1</f>
        <v>13</v>
      </c>
      <c r="B28" s="1" t="s">
        <v>33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spans="1:29" x14ac:dyDescent="0.2">
      <c r="A29" s="21">
        <f>MAX($A$8:A28)+1</f>
        <v>14</v>
      </c>
      <c r="B29" s="31" t="s">
        <v>32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</row>
    <row r="30" spans="1:29" x14ac:dyDescent="0.2">
      <c r="A30" s="21"/>
    </row>
    <row r="31" spans="1:29" x14ac:dyDescent="0.2">
      <c r="A31" s="21">
        <f>MAX($A$26:A30)+1</f>
        <v>15</v>
      </c>
      <c r="B31" s="1" t="s">
        <v>31</v>
      </c>
      <c r="C31" s="36">
        <f>Variables!$D$9</f>
        <v>7.1691459999999999E-2</v>
      </c>
      <c r="D31" s="36">
        <f>Variables!$D$9</f>
        <v>7.1691459999999999E-2</v>
      </c>
      <c r="E31" s="36">
        <f>Variables!$D$9</f>
        <v>7.1691459999999999E-2</v>
      </c>
      <c r="F31" s="36">
        <f>Variables!$D$9</f>
        <v>7.1691459999999999E-2</v>
      </c>
      <c r="G31" s="36">
        <f>Variables!$D$9</f>
        <v>7.1691459999999999E-2</v>
      </c>
      <c r="H31" s="36">
        <f>Variables!$D$9</f>
        <v>7.1691459999999999E-2</v>
      </c>
      <c r="I31" s="36">
        <f>Variables!$D$9</f>
        <v>7.1691459999999999E-2</v>
      </c>
      <c r="J31" s="36">
        <f>Variables!$D$9</f>
        <v>7.1691459999999999E-2</v>
      </c>
      <c r="K31" s="36">
        <f>Variables!$D$9</f>
        <v>7.1691459999999999E-2</v>
      </c>
      <c r="L31" s="36">
        <f>Variables!$D$9</f>
        <v>7.1691459999999999E-2</v>
      </c>
      <c r="M31" s="36">
        <f>Variables!$D$9</f>
        <v>7.1691459999999999E-2</v>
      </c>
      <c r="N31" s="36">
        <f>Variables!$D$9</f>
        <v>7.1691459999999999E-2</v>
      </c>
      <c r="O31" s="36">
        <f>Variables!$D$9</f>
        <v>7.1691459999999999E-2</v>
      </c>
      <c r="P31" s="36">
        <f>Variables!$D$9</f>
        <v>7.1691459999999999E-2</v>
      </c>
      <c r="Q31" s="36">
        <f>Variables!$D$9</f>
        <v>7.1691459999999999E-2</v>
      </c>
      <c r="R31" s="36">
        <f>Variables!$D$9</f>
        <v>7.1691459999999999E-2</v>
      </c>
      <c r="S31" s="36">
        <f>Variables!$D$9</f>
        <v>7.1691459999999999E-2</v>
      </c>
      <c r="T31" s="36">
        <f>Variables!$D$9</f>
        <v>7.1691459999999999E-2</v>
      </c>
      <c r="U31" s="36">
        <f>Variables!$D$9</f>
        <v>7.1691459999999999E-2</v>
      </c>
      <c r="V31" s="36">
        <f>Variables!$D$9</f>
        <v>7.1691459999999999E-2</v>
      </c>
      <c r="W31" s="36">
        <f>Variables!$D$9</f>
        <v>7.1691459999999999E-2</v>
      </c>
      <c r="X31" s="36">
        <f>Variables!$D$9</f>
        <v>7.1691459999999999E-2</v>
      </c>
      <c r="Y31" s="36">
        <f>Variables!$D$9</f>
        <v>7.1691459999999999E-2</v>
      </c>
      <c r="Z31" s="36">
        <f>Variables!$D$9</f>
        <v>7.1691459999999999E-2</v>
      </c>
      <c r="AA31" s="36">
        <f>Variables!$D$9</f>
        <v>7.1691459999999999E-2</v>
      </c>
    </row>
    <row r="32" spans="1:29" x14ac:dyDescent="0.2">
      <c r="A32" s="21">
        <f>MAX($A$26:A31)+1</f>
        <v>16</v>
      </c>
      <c r="B32" s="1" t="s">
        <v>30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</row>
    <row r="33" spans="1:29" x14ac:dyDescent="0.2">
      <c r="A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9" x14ac:dyDescent="0.2">
      <c r="A34" s="21">
        <f>MAX($A$8:A33)+1</f>
        <v>17</v>
      </c>
      <c r="B34" s="1" t="s">
        <v>29</v>
      </c>
      <c r="C34" s="35">
        <f t="shared" ref="C34:AA34" si="0">C16</f>
        <v>3.3046077296287953E-2</v>
      </c>
      <c r="D34" s="35">
        <f t="shared" si="0"/>
        <v>3.3046077296287953E-2</v>
      </c>
      <c r="E34" s="35">
        <f t="shared" si="0"/>
        <v>3.3046077296287953E-2</v>
      </c>
      <c r="F34" s="35">
        <f t="shared" si="0"/>
        <v>3.3046077296287953E-2</v>
      </c>
      <c r="G34" s="35">
        <f t="shared" si="0"/>
        <v>3.3046077296287953E-2</v>
      </c>
      <c r="H34" s="35">
        <f t="shared" si="0"/>
        <v>3.3046077296287953E-2</v>
      </c>
      <c r="I34" s="35">
        <f t="shared" si="0"/>
        <v>3.3046077296287953E-2</v>
      </c>
      <c r="J34" s="35">
        <f t="shared" si="0"/>
        <v>3.3046077296287953E-2</v>
      </c>
      <c r="K34" s="35">
        <f t="shared" si="0"/>
        <v>3.3046077296287953E-2</v>
      </c>
      <c r="L34" s="35">
        <f t="shared" si="0"/>
        <v>3.3046077296287953E-2</v>
      </c>
      <c r="M34" s="35">
        <f t="shared" si="0"/>
        <v>3.3046077296287953E-2</v>
      </c>
      <c r="N34" s="35">
        <f t="shared" si="0"/>
        <v>3.3046077296287953E-2</v>
      </c>
      <c r="O34" s="35">
        <f t="shared" si="0"/>
        <v>3.3046077296287953E-2</v>
      </c>
      <c r="P34" s="34">
        <f t="shared" si="0"/>
        <v>4.8360784328803093E-2</v>
      </c>
      <c r="Q34" s="34">
        <f t="shared" si="0"/>
        <v>4.8360784328803093E-2</v>
      </c>
      <c r="R34" s="34">
        <f t="shared" si="0"/>
        <v>4.8360784328803093E-2</v>
      </c>
      <c r="S34" s="34">
        <f t="shared" si="0"/>
        <v>4.8360784328803093E-2</v>
      </c>
      <c r="T34" s="34">
        <f t="shared" si="0"/>
        <v>4.8360784328803093E-2</v>
      </c>
      <c r="U34" s="34">
        <f t="shared" si="0"/>
        <v>4.8360784328803093E-2</v>
      </c>
      <c r="V34" s="34">
        <f t="shared" si="0"/>
        <v>4.8360784328803093E-2</v>
      </c>
      <c r="W34" s="34">
        <f t="shared" si="0"/>
        <v>4.8360784328803093E-2</v>
      </c>
      <c r="X34" s="34">
        <f t="shared" si="0"/>
        <v>4.8360784328803093E-2</v>
      </c>
      <c r="Y34" s="34">
        <f t="shared" si="0"/>
        <v>4.8360784328803093E-2</v>
      </c>
      <c r="Z34" s="34">
        <f t="shared" si="0"/>
        <v>4.8360784328803093E-2</v>
      </c>
      <c r="AA34" s="34">
        <f t="shared" si="0"/>
        <v>4.8360784328803093E-2</v>
      </c>
    </row>
    <row r="35" spans="1:29" x14ac:dyDescent="0.2">
      <c r="A35" s="21">
        <f>MAX($A$8:A34)+1</f>
        <v>18</v>
      </c>
      <c r="B35" s="1" t="s">
        <v>28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</row>
    <row r="36" spans="1:29" x14ac:dyDescent="0.2">
      <c r="A36" s="21"/>
      <c r="B36" s="42" t="s">
        <v>44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</row>
    <row r="37" spans="1:29" x14ac:dyDescent="0.2">
      <c r="A37" s="21"/>
      <c r="B37" s="42" t="s">
        <v>27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</row>
    <row r="38" spans="1:29" x14ac:dyDescent="0.2">
      <c r="A38" s="21">
        <f>MAX($A$8:A35)+1</f>
        <v>19</v>
      </c>
      <c r="B38" s="31" t="s">
        <v>26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</row>
    <row r="39" spans="1:29" x14ac:dyDescent="0.2">
      <c r="A39" s="21"/>
      <c r="B39" s="29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9" x14ac:dyDescent="0.2">
      <c r="A40" s="21">
        <f>MAX($A$8:A39)+1</f>
        <v>20</v>
      </c>
      <c r="B40" s="29" t="s">
        <v>25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</row>
    <row r="41" spans="1:29" x14ac:dyDescent="0.2">
      <c r="A41" s="21"/>
      <c r="B41" s="29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9" s="23" customFormat="1" x14ac:dyDescent="0.2">
      <c r="A42" s="27" t="s">
        <v>24</v>
      </c>
      <c r="B42" s="2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4">
        <v>44197</v>
      </c>
      <c r="Q42" s="24">
        <v>44228</v>
      </c>
      <c r="R42" s="24">
        <v>44256</v>
      </c>
      <c r="S42" s="24">
        <v>44287</v>
      </c>
      <c r="T42" s="24">
        <v>44317</v>
      </c>
      <c r="U42" s="24">
        <v>44348</v>
      </c>
      <c r="V42" s="24">
        <v>44378</v>
      </c>
      <c r="W42" s="24">
        <v>44409</v>
      </c>
      <c r="X42" s="24">
        <v>44440</v>
      </c>
      <c r="Y42" s="24">
        <v>44470</v>
      </c>
      <c r="Z42" s="24">
        <v>44501</v>
      </c>
      <c r="AA42" s="24">
        <v>44531</v>
      </c>
      <c r="AC42" s="98"/>
    </row>
    <row r="43" spans="1:29" ht="13.5" thickBot="1" x14ac:dyDescent="0.25">
      <c r="A43" s="21">
        <f>MAX($A$8:A42)+1</f>
        <v>21</v>
      </c>
      <c r="B43" s="1" t="s">
        <v>43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</row>
    <row r="44" spans="1:29" ht="13.5" thickBot="1" x14ac:dyDescent="0.25">
      <c r="A44" s="21">
        <f>MAX($A$8:A43)+1</f>
        <v>22</v>
      </c>
      <c r="B44" s="1" t="s">
        <v>22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9">
        <v>-146805.16953676866</v>
      </c>
    </row>
    <row r="46" spans="1:29" x14ac:dyDescent="0.2">
      <c r="B46" s="18" t="s">
        <v>21</v>
      </c>
      <c r="P46" s="41">
        <v>7.8111041399714837E-2</v>
      </c>
    </row>
  </sheetData>
  <pageMargins left="0.7" right="0.7" top="0.75" bottom="0.75" header="0.3" footer="0.3"/>
  <pageSetup scale="5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9D931-C39A-4941-BFC2-5BBEE53328B8}">
  <sheetPr>
    <tabColor rgb="FF00B0F0"/>
    <pageSetUpPr fitToPage="1"/>
  </sheetPr>
  <dimension ref="A1:AC46"/>
  <sheetViews>
    <sheetView zoomScale="70" zoomScaleNormal="70" workbookViewId="0">
      <selection activeCell="C56" sqref="C56"/>
    </sheetView>
  </sheetViews>
  <sheetFormatPr defaultColWidth="9.140625" defaultRowHeight="12.75" outlineLevelCol="1" x14ac:dyDescent="0.2"/>
  <cols>
    <col min="1" max="1" width="15" style="1" bestFit="1" customWidth="1"/>
    <col min="2" max="2" width="39.140625" style="1" customWidth="1"/>
    <col min="3" max="15" width="15.28515625" style="1" hidden="1" customWidth="1" outlineLevel="1"/>
    <col min="16" max="16" width="15.28515625" style="1" bestFit="1" customWidth="1" collapsed="1"/>
    <col min="17" max="21" width="15" style="1" bestFit="1" customWidth="1"/>
    <col min="22" max="23" width="15.28515625" style="1" bestFit="1" customWidth="1"/>
    <col min="24" max="24" width="15.7109375" style="1" bestFit="1" customWidth="1"/>
    <col min="25" max="25" width="15.28515625" style="1" bestFit="1" customWidth="1"/>
    <col min="26" max="26" width="15.7109375" style="1" bestFit="1" customWidth="1"/>
    <col min="27" max="27" width="15.28515625" style="1" bestFit="1" customWidth="1"/>
    <col min="28" max="28" width="9.140625" style="1"/>
    <col min="29" max="29" width="12" style="95" bestFit="1" customWidth="1"/>
    <col min="30" max="16384" width="9.140625" style="1"/>
  </cols>
  <sheetData>
    <row r="1" spans="1:29" x14ac:dyDescent="0.2">
      <c r="A1" s="40" t="s">
        <v>20</v>
      </c>
    </row>
    <row r="2" spans="1:29" x14ac:dyDescent="0.2">
      <c r="A2" s="40" t="s">
        <v>19</v>
      </c>
    </row>
    <row r="3" spans="1:29" x14ac:dyDescent="0.2">
      <c r="A3" s="40" t="s">
        <v>42</v>
      </c>
    </row>
    <row r="4" spans="1:29" x14ac:dyDescent="0.2">
      <c r="A4" s="40"/>
    </row>
    <row r="6" spans="1:29" s="23" customFormat="1" x14ac:dyDescent="0.2">
      <c r="A6" s="27" t="s">
        <v>40</v>
      </c>
      <c r="B6" s="26"/>
      <c r="C6" s="24">
        <v>43800</v>
      </c>
      <c r="D6" s="24">
        <v>43831</v>
      </c>
      <c r="E6" s="24">
        <v>43862</v>
      </c>
      <c r="F6" s="24">
        <v>43891</v>
      </c>
      <c r="G6" s="24">
        <v>43922</v>
      </c>
      <c r="H6" s="24">
        <v>43952</v>
      </c>
      <c r="I6" s="24">
        <v>43983</v>
      </c>
      <c r="J6" s="24">
        <v>44013</v>
      </c>
      <c r="K6" s="24">
        <v>44044</v>
      </c>
      <c r="L6" s="24">
        <v>44075</v>
      </c>
      <c r="M6" s="24">
        <v>44105</v>
      </c>
      <c r="N6" s="24">
        <v>44136</v>
      </c>
      <c r="O6" s="24">
        <v>44166</v>
      </c>
      <c r="P6" s="24">
        <v>44197</v>
      </c>
      <c r="Q6" s="24">
        <v>44228</v>
      </c>
      <c r="R6" s="24">
        <v>44256</v>
      </c>
      <c r="S6" s="24">
        <v>44287</v>
      </c>
      <c r="T6" s="24">
        <v>44317</v>
      </c>
      <c r="U6" s="24">
        <v>44348</v>
      </c>
      <c r="V6" s="24">
        <v>44378</v>
      </c>
      <c r="W6" s="24">
        <v>44409</v>
      </c>
      <c r="X6" s="24">
        <v>44440</v>
      </c>
      <c r="Y6" s="24">
        <v>44470</v>
      </c>
      <c r="Z6" s="24">
        <v>44501</v>
      </c>
      <c r="AA6" s="24">
        <v>44531</v>
      </c>
      <c r="AC6" s="96"/>
    </row>
    <row r="7" spans="1:29" x14ac:dyDescent="0.2">
      <c r="A7" s="37"/>
      <c r="B7" s="29" t="s">
        <v>36</v>
      </c>
    </row>
    <row r="8" spans="1:29" x14ac:dyDescent="0.2">
      <c r="A8" s="21">
        <v>1</v>
      </c>
      <c r="B8" s="1" t="s">
        <v>35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C8" s="99"/>
    </row>
    <row r="9" spans="1:29" x14ac:dyDescent="0.2">
      <c r="A9" s="21">
        <f>MAX($A$8:A8)+1</f>
        <v>2</v>
      </c>
      <c r="B9" s="1" t="s">
        <v>34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</row>
    <row r="10" spans="1:29" x14ac:dyDescent="0.2">
      <c r="A10" s="21">
        <f>MAX($A$8:A9)+1</f>
        <v>3</v>
      </c>
      <c r="B10" s="1" t="s">
        <v>33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spans="1:29" x14ac:dyDescent="0.2">
      <c r="A11" s="21">
        <f>MAX($A$8:A10)+1</f>
        <v>4</v>
      </c>
      <c r="B11" s="31" t="s">
        <v>32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</row>
    <row r="12" spans="1:29" x14ac:dyDescent="0.2">
      <c r="A12" s="21"/>
    </row>
    <row r="13" spans="1:29" x14ac:dyDescent="0.2">
      <c r="A13" s="21">
        <f>MAX($A$8:A12)+1</f>
        <v>5</v>
      </c>
      <c r="B13" s="1" t="s">
        <v>39</v>
      </c>
      <c r="C13" s="36">
        <f>Variables!$D$9</f>
        <v>7.1691459999999999E-2</v>
      </c>
      <c r="D13" s="36">
        <f>Variables!$D$9</f>
        <v>7.1691459999999999E-2</v>
      </c>
      <c r="E13" s="36">
        <f>Variables!$D$9</f>
        <v>7.1691459999999999E-2</v>
      </c>
      <c r="F13" s="36">
        <f>Variables!$D$9</f>
        <v>7.1691459999999999E-2</v>
      </c>
      <c r="G13" s="36">
        <f>Variables!$D$9</f>
        <v>7.1691459999999999E-2</v>
      </c>
      <c r="H13" s="36">
        <f>Variables!$D$9</f>
        <v>7.1691459999999999E-2</v>
      </c>
      <c r="I13" s="36">
        <f>Variables!$D$9</f>
        <v>7.1691459999999999E-2</v>
      </c>
      <c r="J13" s="36">
        <f>Variables!$D$9</f>
        <v>7.1691459999999999E-2</v>
      </c>
      <c r="K13" s="36">
        <f>Variables!$D$9</f>
        <v>7.1691459999999999E-2</v>
      </c>
      <c r="L13" s="36">
        <f>Variables!$D$9</f>
        <v>7.1691459999999999E-2</v>
      </c>
      <c r="M13" s="36">
        <f>Variables!$D$9</f>
        <v>7.1691459999999999E-2</v>
      </c>
      <c r="N13" s="36">
        <f>Variables!$D$9</f>
        <v>7.1691459999999999E-2</v>
      </c>
      <c r="O13" s="36">
        <f>Variables!$D$9</f>
        <v>7.1691459999999999E-2</v>
      </c>
      <c r="P13" s="36">
        <f>Variables!$D$9</f>
        <v>7.1691459999999999E-2</v>
      </c>
      <c r="Q13" s="36">
        <f>Variables!$D$9</f>
        <v>7.1691459999999999E-2</v>
      </c>
      <c r="R13" s="36">
        <f>Variables!$D$9</f>
        <v>7.1691459999999999E-2</v>
      </c>
      <c r="S13" s="36">
        <f>Variables!$D$9</f>
        <v>7.1691459999999999E-2</v>
      </c>
      <c r="T13" s="36">
        <f>Variables!$D$9</f>
        <v>7.1691459999999999E-2</v>
      </c>
      <c r="U13" s="36">
        <f>Variables!$D$9</f>
        <v>7.1691459999999999E-2</v>
      </c>
      <c r="V13" s="36">
        <f>Variables!$D$9</f>
        <v>7.1691459999999999E-2</v>
      </c>
      <c r="W13" s="36">
        <f>Variables!$D$9</f>
        <v>7.1691459999999999E-2</v>
      </c>
      <c r="X13" s="36">
        <f>Variables!$D$9</f>
        <v>7.1691459999999999E-2</v>
      </c>
      <c r="Y13" s="36">
        <f>Variables!$D$9</f>
        <v>7.1691459999999999E-2</v>
      </c>
      <c r="Z13" s="36">
        <f>Variables!$D$9</f>
        <v>7.1691459999999999E-2</v>
      </c>
      <c r="AA13" s="36">
        <f>Variables!$D$9</f>
        <v>7.1691459999999999E-2</v>
      </c>
    </row>
    <row r="14" spans="1:29" x14ac:dyDescent="0.2">
      <c r="A14" s="21">
        <f>MAX($A$8:A13)+1</f>
        <v>6</v>
      </c>
      <c r="B14" s="1" t="s">
        <v>38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</row>
    <row r="15" spans="1:29" x14ac:dyDescent="0.2">
      <c r="A15" s="2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9" x14ac:dyDescent="0.2">
      <c r="A16" s="21">
        <f>MAX($A$8:A15)+1</f>
        <v>7</v>
      </c>
      <c r="B16" s="1" t="s">
        <v>29</v>
      </c>
      <c r="C16" s="35"/>
      <c r="D16" s="35">
        <v>3.3046077296287953E-2</v>
      </c>
      <c r="E16" s="35">
        <v>3.3046077296287953E-2</v>
      </c>
      <c r="F16" s="35">
        <v>3.3046077296287953E-2</v>
      </c>
      <c r="G16" s="35">
        <v>3.3046077296287953E-2</v>
      </c>
      <c r="H16" s="35">
        <v>3.3046077296287953E-2</v>
      </c>
      <c r="I16" s="35">
        <v>3.3046077296287953E-2</v>
      </c>
      <c r="J16" s="35">
        <v>3.3046077296287953E-2</v>
      </c>
      <c r="K16" s="35">
        <v>3.3046077296287953E-2</v>
      </c>
      <c r="L16" s="35">
        <v>3.3046077296287953E-2</v>
      </c>
      <c r="M16" s="35">
        <v>3.3046077296287953E-2</v>
      </c>
      <c r="N16" s="35">
        <v>3.3046077296287953E-2</v>
      </c>
      <c r="O16" s="35">
        <v>3.3046077296287953E-2</v>
      </c>
      <c r="P16" s="34">
        <v>4.8360784328803093E-2</v>
      </c>
      <c r="Q16" s="34">
        <v>4.8360784328803093E-2</v>
      </c>
      <c r="R16" s="34">
        <v>4.8360784328803093E-2</v>
      </c>
      <c r="S16" s="34">
        <v>4.8360784328803093E-2</v>
      </c>
      <c r="T16" s="34">
        <v>4.8360784328803093E-2</v>
      </c>
      <c r="U16" s="34">
        <v>4.8360784328803093E-2</v>
      </c>
      <c r="V16" s="34">
        <v>4.8360784328803093E-2</v>
      </c>
      <c r="W16" s="34">
        <v>4.8360784328803093E-2</v>
      </c>
      <c r="X16" s="34">
        <v>4.8360784328803093E-2</v>
      </c>
      <c r="Y16" s="34">
        <v>4.8360784328803093E-2</v>
      </c>
      <c r="Z16" s="34">
        <v>4.8360784328803093E-2</v>
      </c>
      <c r="AA16" s="34">
        <v>4.8360784328803093E-2</v>
      </c>
    </row>
    <row r="17" spans="1:29" x14ac:dyDescent="0.2">
      <c r="A17" s="21">
        <f>MAX($A$8:A16)+1</f>
        <v>8</v>
      </c>
      <c r="B17" s="1" t="s">
        <v>28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</row>
    <row r="18" spans="1:29" x14ac:dyDescent="0.2">
      <c r="A18" s="21"/>
      <c r="B18" s="32" t="s">
        <v>44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</row>
    <row r="19" spans="1:29" x14ac:dyDescent="0.2">
      <c r="A19" s="21"/>
      <c r="B19" s="32" t="s">
        <v>27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</row>
    <row r="20" spans="1:29" x14ac:dyDescent="0.2">
      <c r="A20" s="21">
        <f>MAX($A$8:A17)+1</f>
        <v>9</v>
      </c>
      <c r="B20" s="31" t="s">
        <v>26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</row>
    <row r="21" spans="1:29" x14ac:dyDescent="0.2">
      <c r="A21" s="21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9" x14ac:dyDescent="0.2">
      <c r="A22" s="21">
        <f>MAX($A$8:A21)+1</f>
        <v>10</v>
      </c>
      <c r="B22" s="29" t="s">
        <v>25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0">
        <f t="shared" ref="P22:AA22" si="0">P20*$P$46</f>
        <v>0</v>
      </c>
      <c r="Q22" s="30">
        <f t="shared" si="0"/>
        <v>0</v>
      </c>
      <c r="R22" s="30">
        <f t="shared" si="0"/>
        <v>0</v>
      </c>
      <c r="S22" s="30">
        <f t="shared" si="0"/>
        <v>0</v>
      </c>
      <c r="T22" s="30">
        <f t="shared" si="0"/>
        <v>0</v>
      </c>
      <c r="U22" s="30">
        <f t="shared" si="0"/>
        <v>0</v>
      </c>
      <c r="V22" s="30">
        <f t="shared" si="0"/>
        <v>0</v>
      </c>
      <c r="W22" s="30">
        <f t="shared" si="0"/>
        <v>0</v>
      </c>
      <c r="X22" s="30">
        <f t="shared" si="0"/>
        <v>0</v>
      </c>
      <c r="Y22" s="30">
        <f t="shared" si="0"/>
        <v>0</v>
      </c>
      <c r="Z22" s="30">
        <f t="shared" si="0"/>
        <v>0</v>
      </c>
      <c r="AA22" s="30">
        <f t="shared" si="0"/>
        <v>0</v>
      </c>
    </row>
    <row r="23" spans="1:29" x14ac:dyDescent="0.2">
      <c r="A23" s="21"/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9" s="23" customFormat="1" x14ac:dyDescent="0.2">
      <c r="A24" s="27" t="s">
        <v>37</v>
      </c>
      <c r="B24" s="26"/>
      <c r="C24" s="24">
        <v>43800</v>
      </c>
      <c r="D24" s="24">
        <v>43831</v>
      </c>
      <c r="E24" s="24">
        <v>43862</v>
      </c>
      <c r="F24" s="24">
        <v>43891</v>
      </c>
      <c r="G24" s="24">
        <v>43922</v>
      </c>
      <c r="H24" s="24">
        <v>43952</v>
      </c>
      <c r="I24" s="24">
        <v>43983</v>
      </c>
      <c r="J24" s="24">
        <v>44013</v>
      </c>
      <c r="K24" s="24">
        <v>44044</v>
      </c>
      <c r="L24" s="24">
        <v>44075</v>
      </c>
      <c r="M24" s="24">
        <v>44105</v>
      </c>
      <c r="N24" s="24">
        <v>44136</v>
      </c>
      <c r="O24" s="24">
        <v>44166</v>
      </c>
      <c r="P24" s="24">
        <v>44197</v>
      </c>
      <c r="Q24" s="24">
        <v>44228</v>
      </c>
      <c r="R24" s="24">
        <v>44256</v>
      </c>
      <c r="S24" s="24">
        <v>44287</v>
      </c>
      <c r="T24" s="24">
        <v>44317</v>
      </c>
      <c r="U24" s="24">
        <v>44348</v>
      </c>
      <c r="V24" s="24">
        <v>44378</v>
      </c>
      <c r="W24" s="24">
        <v>44409</v>
      </c>
      <c r="X24" s="24">
        <v>44440</v>
      </c>
      <c r="Y24" s="24">
        <v>44470</v>
      </c>
      <c r="Z24" s="24">
        <v>44501</v>
      </c>
      <c r="AA24" s="24">
        <v>44531</v>
      </c>
      <c r="AC24" s="96"/>
    </row>
    <row r="25" spans="1:29" x14ac:dyDescent="0.2">
      <c r="A25" s="37"/>
      <c r="B25" s="29" t="s">
        <v>36</v>
      </c>
    </row>
    <row r="26" spans="1:29" x14ac:dyDescent="0.2">
      <c r="A26" s="21">
        <f>MAX($A$8:A25)+1</f>
        <v>11</v>
      </c>
      <c r="B26" s="1" t="s">
        <v>35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C26" s="7"/>
    </row>
    <row r="27" spans="1:29" x14ac:dyDescent="0.2">
      <c r="A27" s="21">
        <f>MAX($A$8:A26)+1</f>
        <v>12</v>
      </c>
      <c r="B27" s="1" t="s">
        <v>34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</row>
    <row r="28" spans="1:29" x14ac:dyDescent="0.2">
      <c r="A28" s="21">
        <f>MAX($A$8:A27)+1</f>
        <v>13</v>
      </c>
      <c r="B28" s="1" t="s">
        <v>33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spans="1:29" x14ac:dyDescent="0.2">
      <c r="A29" s="21">
        <f>MAX($A$8:A28)+1</f>
        <v>14</v>
      </c>
      <c r="B29" s="31" t="s">
        <v>32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</row>
    <row r="30" spans="1:29" x14ac:dyDescent="0.2">
      <c r="A30" s="21"/>
    </row>
    <row r="31" spans="1:29" x14ac:dyDescent="0.2">
      <c r="A31" s="21">
        <f>MAX($A$8:A30)+1</f>
        <v>15</v>
      </c>
      <c r="B31" s="1" t="s">
        <v>39</v>
      </c>
      <c r="C31" s="36">
        <f>Variables!$D$9</f>
        <v>7.1691459999999999E-2</v>
      </c>
      <c r="D31" s="36">
        <f>Variables!$D$9</f>
        <v>7.1691459999999999E-2</v>
      </c>
      <c r="E31" s="36">
        <f>Variables!$D$9</f>
        <v>7.1691459999999999E-2</v>
      </c>
      <c r="F31" s="36">
        <f>Variables!$D$9</f>
        <v>7.1691459999999999E-2</v>
      </c>
      <c r="G31" s="36">
        <f>Variables!$D$9</f>
        <v>7.1691459999999999E-2</v>
      </c>
      <c r="H31" s="36">
        <f>Variables!$D$9</f>
        <v>7.1691459999999999E-2</v>
      </c>
      <c r="I31" s="36">
        <f>Variables!$D$9</f>
        <v>7.1691459999999999E-2</v>
      </c>
      <c r="J31" s="36">
        <f>Variables!$D$9</f>
        <v>7.1691459999999999E-2</v>
      </c>
      <c r="K31" s="36">
        <f>Variables!$D$9</f>
        <v>7.1691459999999999E-2</v>
      </c>
      <c r="L31" s="36">
        <f>Variables!$D$9</f>
        <v>7.1691459999999999E-2</v>
      </c>
      <c r="M31" s="36">
        <f>Variables!$D$9</f>
        <v>7.1691459999999999E-2</v>
      </c>
      <c r="N31" s="36">
        <f>Variables!$D$9</f>
        <v>7.1691459999999999E-2</v>
      </c>
      <c r="O31" s="36">
        <f>Variables!$D$9</f>
        <v>7.1691459999999999E-2</v>
      </c>
      <c r="P31" s="36">
        <f>Variables!$D$9</f>
        <v>7.1691459999999999E-2</v>
      </c>
      <c r="Q31" s="36">
        <f>Variables!$D$9</f>
        <v>7.1691459999999999E-2</v>
      </c>
      <c r="R31" s="36">
        <f>Variables!$D$9</f>
        <v>7.1691459999999999E-2</v>
      </c>
      <c r="S31" s="36">
        <f>Variables!$D$9</f>
        <v>7.1691459999999999E-2</v>
      </c>
      <c r="T31" s="36">
        <f>Variables!$D$9</f>
        <v>7.1691459999999999E-2</v>
      </c>
      <c r="U31" s="36">
        <f>Variables!$D$9</f>
        <v>7.1691459999999999E-2</v>
      </c>
      <c r="V31" s="36">
        <f>Variables!$D$9</f>
        <v>7.1691459999999999E-2</v>
      </c>
      <c r="W31" s="36">
        <f>Variables!$D$9</f>
        <v>7.1691459999999999E-2</v>
      </c>
      <c r="X31" s="36">
        <f>Variables!$D$9</f>
        <v>7.1691459999999999E-2</v>
      </c>
      <c r="Y31" s="36">
        <f>Variables!$D$9</f>
        <v>7.1691459999999999E-2</v>
      </c>
      <c r="Z31" s="36">
        <f>Variables!$D$9</f>
        <v>7.1691459999999999E-2</v>
      </c>
      <c r="AA31" s="36">
        <f>Variables!$D$9</f>
        <v>7.1691459999999999E-2</v>
      </c>
    </row>
    <row r="32" spans="1:29" x14ac:dyDescent="0.2">
      <c r="A32" s="21">
        <f>MAX($A$8:A31)+1</f>
        <v>16</v>
      </c>
      <c r="B32" s="1" t="s">
        <v>30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</row>
    <row r="33" spans="1:29" x14ac:dyDescent="0.2">
      <c r="A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9" x14ac:dyDescent="0.2">
      <c r="A34" s="21">
        <f>MAX($A$8:A33)+1</f>
        <v>17</v>
      </c>
      <c r="B34" s="35" t="s">
        <v>29</v>
      </c>
      <c r="C34" s="35">
        <f t="shared" ref="C34:AA34" si="1">C16</f>
        <v>0</v>
      </c>
      <c r="D34" s="35">
        <f t="shared" si="1"/>
        <v>3.3046077296287953E-2</v>
      </c>
      <c r="E34" s="35">
        <f t="shared" si="1"/>
        <v>3.3046077296287953E-2</v>
      </c>
      <c r="F34" s="35">
        <f t="shared" si="1"/>
        <v>3.3046077296287953E-2</v>
      </c>
      <c r="G34" s="35">
        <f t="shared" si="1"/>
        <v>3.3046077296287953E-2</v>
      </c>
      <c r="H34" s="35">
        <f t="shared" si="1"/>
        <v>3.3046077296287953E-2</v>
      </c>
      <c r="I34" s="35">
        <f t="shared" si="1"/>
        <v>3.3046077296287953E-2</v>
      </c>
      <c r="J34" s="35">
        <f t="shared" si="1"/>
        <v>3.3046077296287953E-2</v>
      </c>
      <c r="K34" s="35">
        <f t="shared" si="1"/>
        <v>3.3046077296287953E-2</v>
      </c>
      <c r="L34" s="35">
        <f t="shared" si="1"/>
        <v>3.3046077296287953E-2</v>
      </c>
      <c r="M34" s="35">
        <f t="shared" si="1"/>
        <v>3.3046077296287953E-2</v>
      </c>
      <c r="N34" s="35">
        <f t="shared" si="1"/>
        <v>3.3046077296287953E-2</v>
      </c>
      <c r="O34" s="35">
        <f t="shared" si="1"/>
        <v>3.3046077296287953E-2</v>
      </c>
      <c r="P34" s="34">
        <f t="shared" si="1"/>
        <v>4.8360784328803093E-2</v>
      </c>
      <c r="Q34" s="34">
        <f t="shared" si="1"/>
        <v>4.8360784328803093E-2</v>
      </c>
      <c r="R34" s="34">
        <f t="shared" si="1"/>
        <v>4.8360784328803093E-2</v>
      </c>
      <c r="S34" s="34">
        <f t="shared" si="1"/>
        <v>4.8360784328803093E-2</v>
      </c>
      <c r="T34" s="34">
        <f t="shared" si="1"/>
        <v>4.8360784328803093E-2</v>
      </c>
      <c r="U34" s="34">
        <f t="shared" si="1"/>
        <v>4.8360784328803093E-2</v>
      </c>
      <c r="V34" s="34">
        <f t="shared" si="1"/>
        <v>4.8360784328803093E-2</v>
      </c>
      <c r="W34" s="34">
        <f t="shared" si="1"/>
        <v>4.8360784328803093E-2</v>
      </c>
      <c r="X34" s="34">
        <f t="shared" si="1"/>
        <v>4.8360784328803093E-2</v>
      </c>
      <c r="Y34" s="34">
        <f t="shared" si="1"/>
        <v>4.8360784328803093E-2</v>
      </c>
      <c r="Z34" s="34">
        <f t="shared" si="1"/>
        <v>4.8360784328803093E-2</v>
      </c>
      <c r="AA34" s="34">
        <f t="shared" si="1"/>
        <v>4.8360784328803093E-2</v>
      </c>
    </row>
    <row r="35" spans="1:29" x14ac:dyDescent="0.2">
      <c r="A35" s="21">
        <f>MAX($A$8:A34)+1</f>
        <v>18</v>
      </c>
      <c r="B35" s="1" t="s">
        <v>28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</row>
    <row r="36" spans="1:29" x14ac:dyDescent="0.2">
      <c r="A36" s="21"/>
      <c r="B36" s="42" t="s">
        <v>44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</row>
    <row r="37" spans="1:29" x14ac:dyDescent="0.2">
      <c r="A37" s="21"/>
      <c r="B37" s="42" t="s">
        <v>27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</row>
    <row r="38" spans="1:29" x14ac:dyDescent="0.2">
      <c r="A38" s="21">
        <f>MAX($A$8:A35)+1</f>
        <v>19</v>
      </c>
      <c r="B38" s="31" t="s">
        <v>26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</row>
    <row r="39" spans="1:29" x14ac:dyDescent="0.2">
      <c r="A39" s="21"/>
      <c r="B39" s="29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9" x14ac:dyDescent="0.2">
      <c r="A40" s="21">
        <f>MAX($A$8:A39)+1</f>
        <v>20</v>
      </c>
      <c r="B40" s="29" t="s">
        <v>25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109">
        <f t="shared" ref="P40:AA40" si="2">P38*$P$46</f>
        <v>0</v>
      </c>
      <c r="Q40" s="109">
        <f t="shared" si="2"/>
        <v>0</v>
      </c>
      <c r="R40" s="109">
        <f t="shared" si="2"/>
        <v>0</v>
      </c>
      <c r="S40" s="109">
        <f t="shared" si="2"/>
        <v>0</v>
      </c>
      <c r="T40" s="109">
        <f t="shared" si="2"/>
        <v>0</v>
      </c>
      <c r="U40" s="109">
        <f t="shared" si="2"/>
        <v>0</v>
      </c>
      <c r="V40" s="109">
        <f t="shared" si="2"/>
        <v>0</v>
      </c>
      <c r="W40" s="109">
        <f t="shared" si="2"/>
        <v>0</v>
      </c>
      <c r="X40" s="109">
        <f t="shared" si="2"/>
        <v>0</v>
      </c>
      <c r="Y40" s="109">
        <f t="shared" si="2"/>
        <v>0</v>
      </c>
      <c r="Z40" s="109">
        <f t="shared" si="2"/>
        <v>0</v>
      </c>
      <c r="AA40" s="109">
        <f t="shared" si="2"/>
        <v>0</v>
      </c>
    </row>
    <row r="41" spans="1:29" x14ac:dyDescent="0.2">
      <c r="A41" s="21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9" s="23" customFormat="1" x14ac:dyDescent="0.2">
      <c r="A42" s="27" t="s">
        <v>24</v>
      </c>
      <c r="B42" s="2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4">
        <v>44197</v>
      </c>
      <c r="Q42" s="24">
        <v>44228</v>
      </c>
      <c r="R42" s="24">
        <v>44256</v>
      </c>
      <c r="S42" s="24">
        <v>44287</v>
      </c>
      <c r="T42" s="24">
        <v>44317</v>
      </c>
      <c r="U42" s="24">
        <v>44348</v>
      </c>
      <c r="V42" s="24">
        <v>44378</v>
      </c>
      <c r="W42" s="24">
        <v>44409</v>
      </c>
      <c r="X42" s="24">
        <v>44440</v>
      </c>
      <c r="Y42" s="24">
        <v>44470</v>
      </c>
      <c r="Z42" s="24">
        <v>44501</v>
      </c>
      <c r="AA42" s="24">
        <v>44531</v>
      </c>
      <c r="AC42" s="98"/>
    </row>
    <row r="43" spans="1:29" ht="13.5" thickBot="1" x14ac:dyDescent="0.25">
      <c r="A43" s="21">
        <f>MAX($A$8:A42)+1</f>
        <v>21</v>
      </c>
      <c r="B43" s="1" t="s">
        <v>45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</row>
    <row r="44" spans="1:29" ht="13.5" thickBot="1" x14ac:dyDescent="0.25">
      <c r="A44" s="21">
        <f>MAX($A$8:A43)+1</f>
        <v>22</v>
      </c>
      <c r="B44" s="1" t="s">
        <v>22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9">
        <v>-93057.989320915949</v>
      </c>
    </row>
    <row r="46" spans="1:29" x14ac:dyDescent="0.2">
      <c r="B46" s="18" t="s">
        <v>21</v>
      </c>
      <c r="P46" s="41">
        <v>7.8111041399714837E-2</v>
      </c>
    </row>
  </sheetData>
  <pageMargins left="0.7" right="0.7" top="0.75" bottom="0.75" header="0.3" footer="0.3"/>
  <pageSetup scale="5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4ABED-2F96-4FCD-AE37-1BBBF32A2CBF}">
  <sheetPr>
    <tabColor rgb="FF00B0F0"/>
    <pageSetUpPr fitToPage="1"/>
  </sheetPr>
  <dimension ref="A1:AC52"/>
  <sheetViews>
    <sheetView zoomScale="70" zoomScaleNormal="70" workbookViewId="0">
      <selection activeCell="C56" sqref="C56"/>
    </sheetView>
  </sheetViews>
  <sheetFormatPr defaultColWidth="9.140625" defaultRowHeight="12.75" outlineLevelCol="1" x14ac:dyDescent="0.2"/>
  <cols>
    <col min="1" max="1" width="8.140625" style="1" customWidth="1"/>
    <col min="2" max="2" width="48.85546875" style="1" bestFit="1" customWidth="1"/>
    <col min="3" max="15" width="15.28515625" style="1" hidden="1" customWidth="1" outlineLevel="1"/>
    <col min="16" max="16" width="15.28515625" style="1" bestFit="1" customWidth="1" collapsed="1"/>
    <col min="17" max="21" width="15" style="1" bestFit="1" customWidth="1"/>
    <col min="22" max="23" width="15.28515625" style="1" bestFit="1" customWidth="1"/>
    <col min="24" max="24" width="15.7109375" style="1" bestFit="1" customWidth="1"/>
    <col min="25" max="25" width="15.28515625" style="1" bestFit="1" customWidth="1"/>
    <col min="26" max="26" width="15.7109375" style="1" bestFit="1" customWidth="1"/>
    <col min="27" max="27" width="15.28515625" style="1" bestFit="1" customWidth="1"/>
    <col min="28" max="28" width="9.140625" style="1"/>
    <col min="29" max="29" width="15.85546875" style="95" bestFit="1" customWidth="1"/>
    <col min="30" max="16384" width="9.140625" style="1"/>
  </cols>
  <sheetData>
    <row r="1" spans="1:29" x14ac:dyDescent="0.2">
      <c r="A1" s="40" t="s">
        <v>20</v>
      </c>
    </row>
    <row r="2" spans="1:29" x14ac:dyDescent="0.2">
      <c r="A2" s="40" t="s">
        <v>19</v>
      </c>
    </row>
    <row r="3" spans="1:29" x14ac:dyDescent="0.2">
      <c r="A3" s="40" t="s">
        <v>42</v>
      </c>
    </row>
    <row r="4" spans="1:29" x14ac:dyDescent="0.2">
      <c r="A4" s="40"/>
    </row>
    <row r="6" spans="1:29" s="23" customFormat="1" x14ac:dyDescent="0.2">
      <c r="A6" s="27" t="s">
        <v>40</v>
      </c>
      <c r="B6" s="26"/>
      <c r="C6" s="24">
        <v>43800</v>
      </c>
      <c r="D6" s="24">
        <v>43831</v>
      </c>
      <c r="E6" s="24">
        <v>43862</v>
      </c>
      <c r="F6" s="24">
        <v>43891</v>
      </c>
      <c r="G6" s="24">
        <v>43922</v>
      </c>
      <c r="H6" s="24">
        <v>43952</v>
      </c>
      <c r="I6" s="24">
        <v>43983</v>
      </c>
      <c r="J6" s="24">
        <v>44013</v>
      </c>
      <c r="K6" s="24">
        <v>44044</v>
      </c>
      <c r="L6" s="24">
        <v>44075</v>
      </c>
      <c r="M6" s="24">
        <v>44105</v>
      </c>
      <c r="N6" s="24">
        <v>44136</v>
      </c>
      <c r="O6" s="24">
        <v>44166</v>
      </c>
      <c r="P6" s="24">
        <v>44197</v>
      </c>
      <c r="Q6" s="24">
        <v>44228</v>
      </c>
      <c r="R6" s="24">
        <v>44256</v>
      </c>
      <c r="S6" s="24">
        <v>44287</v>
      </c>
      <c r="T6" s="24">
        <v>44317</v>
      </c>
      <c r="U6" s="24">
        <v>44348</v>
      </c>
      <c r="V6" s="24">
        <v>44378</v>
      </c>
      <c r="W6" s="24">
        <v>44409</v>
      </c>
      <c r="X6" s="24">
        <v>44440</v>
      </c>
      <c r="Y6" s="24">
        <v>44470</v>
      </c>
      <c r="Z6" s="24">
        <v>44501</v>
      </c>
      <c r="AA6" s="24">
        <v>44531</v>
      </c>
      <c r="AC6" s="96"/>
    </row>
    <row r="7" spans="1:29" x14ac:dyDescent="0.2">
      <c r="A7" s="37"/>
      <c r="B7" s="29" t="s">
        <v>36</v>
      </c>
    </row>
    <row r="8" spans="1:29" x14ac:dyDescent="0.2">
      <c r="A8" s="21">
        <v>1</v>
      </c>
      <c r="B8" s="1" t="s">
        <v>35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C8" s="97"/>
    </row>
    <row r="9" spans="1:29" x14ac:dyDescent="0.2">
      <c r="A9" s="21">
        <f>MAX($A$8:A8)+1</f>
        <v>2</v>
      </c>
      <c r="B9" s="1" t="s">
        <v>34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</row>
    <row r="10" spans="1:29" x14ac:dyDescent="0.2">
      <c r="A10" s="21">
        <f>MAX($A$8:A9)+1</f>
        <v>3</v>
      </c>
      <c r="B10" s="1" t="s">
        <v>33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spans="1:29" x14ac:dyDescent="0.2">
      <c r="A11" s="21">
        <f>MAX($A$8:A10)+1</f>
        <v>4</v>
      </c>
      <c r="B11" s="31" t="s">
        <v>32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C11" s="7"/>
    </row>
    <row r="12" spans="1:29" x14ac:dyDescent="0.2">
      <c r="A12" s="21"/>
    </row>
    <row r="13" spans="1:29" x14ac:dyDescent="0.2">
      <c r="A13" s="21">
        <f>MAX($A$8:A12)+1</f>
        <v>5</v>
      </c>
      <c r="B13" s="1" t="s">
        <v>39</v>
      </c>
      <c r="C13" s="36">
        <f>Variables!$D$9</f>
        <v>7.1691459999999999E-2</v>
      </c>
      <c r="D13" s="36">
        <f>Variables!$D$9</f>
        <v>7.1691459999999999E-2</v>
      </c>
      <c r="E13" s="36">
        <f>Variables!$D$9</f>
        <v>7.1691459999999999E-2</v>
      </c>
      <c r="F13" s="36">
        <f>Variables!$D$9</f>
        <v>7.1691459999999999E-2</v>
      </c>
      <c r="G13" s="36">
        <f>Variables!$D$9</f>
        <v>7.1691459999999999E-2</v>
      </c>
      <c r="H13" s="36">
        <f>Variables!$D$9</f>
        <v>7.1691459999999999E-2</v>
      </c>
      <c r="I13" s="36">
        <f>Variables!$D$9</f>
        <v>7.1691459999999999E-2</v>
      </c>
      <c r="J13" s="36">
        <f>Variables!$D$9</f>
        <v>7.1691459999999999E-2</v>
      </c>
      <c r="K13" s="36">
        <f>Variables!$D$9</f>
        <v>7.1691459999999999E-2</v>
      </c>
      <c r="L13" s="36">
        <f>Variables!$D$9</f>
        <v>7.1691459999999999E-2</v>
      </c>
      <c r="M13" s="36">
        <f>Variables!$D$9</f>
        <v>7.1691459999999999E-2</v>
      </c>
      <c r="N13" s="36">
        <f>Variables!$D$9</f>
        <v>7.1691459999999999E-2</v>
      </c>
      <c r="O13" s="36">
        <f>Variables!$D$9</f>
        <v>7.1691459999999999E-2</v>
      </c>
      <c r="P13" s="36">
        <f>Variables!$D$9</f>
        <v>7.1691459999999999E-2</v>
      </c>
      <c r="Q13" s="36">
        <f>Variables!$D$9</f>
        <v>7.1691459999999999E-2</v>
      </c>
      <c r="R13" s="36">
        <f>Variables!$D$9</f>
        <v>7.1691459999999999E-2</v>
      </c>
      <c r="S13" s="36">
        <f>Variables!$D$9</f>
        <v>7.1691459999999999E-2</v>
      </c>
      <c r="T13" s="36">
        <f>Variables!$D$9</f>
        <v>7.1691459999999999E-2</v>
      </c>
      <c r="U13" s="36">
        <f>Variables!$D$9</f>
        <v>7.1691459999999999E-2</v>
      </c>
      <c r="V13" s="36">
        <f>Variables!$D$9</f>
        <v>7.1691459999999999E-2</v>
      </c>
      <c r="W13" s="36">
        <f>Variables!$D$9</f>
        <v>7.1691459999999999E-2</v>
      </c>
      <c r="X13" s="36">
        <f>Variables!$D$9</f>
        <v>7.1691459999999999E-2</v>
      </c>
      <c r="Y13" s="36">
        <f>Variables!$D$9</f>
        <v>7.1691459999999999E-2</v>
      </c>
      <c r="Z13" s="36">
        <f>Variables!$D$9</f>
        <v>7.1691459999999999E-2</v>
      </c>
      <c r="AA13" s="36">
        <f>Variables!$D$9</f>
        <v>7.1691459999999999E-2</v>
      </c>
      <c r="AC13" s="99"/>
    </row>
    <row r="14" spans="1:29" x14ac:dyDescent="0.2">
      <c r="A14" s="21">
        <f>MAX($A$8:A13)+1</f>
        <v>6</v>
      </c>
      <c r="B14" s="1" t="s">
        <v>38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C14" s="7"/>
    </row>
    <row r="15" spans="1:29" x14ac:dyDescent="0.2">
      <c r="A15" s="2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C15" s="97"/>
    </row>
    <row r="16" spans="1:29" x14ac:dyDescent="0.2">
      <c r="A16" s="21">
        <f>MAX($A$8:A15)+1</f>
        <v>7</v>
      </c>
      <c r="B16" s="1" t="s">
        <v>29</v>
      </c>
      <c r="C16" s="2"/>
      <c r="D16" s="35">
        <v>3.3046077296287953E-2</v>
      </c>
      <c r="E16" s="35">
        <v>3.3046077296287953E-2</v>
      </c>
      <c r="F16" s="35">
        <v>3.3046077296287953E-2</v>
      </c>
      <c r="G16" s="35">
        <v>3.3046077296287953E-2</v>
      </c>
      <c r="H16" s="35">
        <v>3.3046077296287953E-2</v>
      </c>
      <c r="I16" s="35">
        <v>3.3046077296287953E-2</v>
      </c>
      <c r="J16" s="35">
        <v>3.3046077296287953E-2</v>
      </c>
      <c r="K16" s="35">
        <v>3.3046077296287953E-2</v>
      </c>
      <c r="L16" s="35">
        <v>3.3046077296287953E-2</v>
      </c>
      <c r="M16" s="35">
        <v>3.3046077296287953E-2</v>
      </c>
      <c r="N16" s="35">
        <v>3.3046077296287953E-2</v>
      </c>
      <c r="O16" s="35">
        <v>3.3046077296287953E-2</v>
      </c>
      <c r="P16" s="34">
        <v>4.8360784328803093E-2</v>
      </c>
      <c r="Q16" s="34">
        <v>4.8360784328803093E-2</v>
      </c>
      <c r="R16" s="34">
        <v>4.8360784328803093E-2</v>
      </c>
      <c r="S16" s="34">
        <v>4.8360784328803093E-2</v>
      </c>
      <c r="T16" s="34">
        <v>4.8360784328803093E-2</v>
      </c>
      <c r="U16" s="34">
        <v>4.8360784328803093E-2</v>
      </c>
      <c r="V16" s="34">
        <v>4.8360784328803093E-2</v>
      </c>
      <c r="W16" s="34">
        <v>4.8360784328803093E-2</v>
      </c>
      <c r="X16" s="34">
        <v>4.8360784328803093E-2</v>
      </c>
      <c r="Y16" s="34">
        <v>4.8360784328803093E-2</v>
      </c>
      <c r="Z16" s="34">
        <v>4.8360784328803093E-2</v>
      </c>
      <c r="AA16" s="34">
        <v>4.8360784328803093E-2</v>
      </c>
    </row>
    <row r="17" spans="1:29" x14ac:dyDescent="0.2">
      <c r="A17" s="21">
        <f>MAX($A$8:A16)+1</f>
        <v>8</v>
      </c>
      <c r="B17" s="1" t="s">
        <v>28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C17" s="97"/>
    </row>
    <row r="18" spans="1:29" x14ac:dyDescent="0.2">
      <c r="A18" s="21"/>
      <c r="B18" s="32" t="s">
        <v>44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C18" s="97"/>
    </row>
    <row r="19" spans="1:29" x14ac:dyDescent="0.2">
      <c r="A19" s="21"/>
      <c r="B19" s="32" t="s">
        <v>27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C19" s="97"/>
    </row>
    <row r="20" spans="1:29" x14ac:dyDescent="0.2">
      <c r="A20" s="21">
        <f>MAX($A$8:A17)+1</f>
        <v>9</v>
      </c>
      <c r="B20" s="31" t="s">
        <v>26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C20" s="97"/>
    </row>
    <row r="21" spans="1:29" x14ac:dyDescent="0.2">
      <c r="A21" s="21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9" x14ac:dyDescent="0.2">
      <c r="A22" s="21">
        <f>MAX($A$8:A21)+1</f>
        <v>10</v>
      </c>
      <c r="B22" s="29" t="s">
        <v>25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C22" s="97"/>
    </row>
    <row r="23" spans="1:29" x14ac:dyDescent="0.2">
      <c r="A23" s="21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9" s="23" customFormat="1" x14ac:dyDescent="0.2">
      <c r="A24" s="27" t="s">
        <v>37</v>
      </c>
      <c r="B24" s="26"/>
      <c r="C24" s="24">
        <v>43800</v>
      </c>
      <c r="D24" s="24">
        <v>43831</v>
      </c>
      <c r="E24" s="24">
        <v>43862</v>
      </c>
      <c r="F24" s="24">
        <v>43891</v>
      </c>
      <c r="G24" s="24">
        <v>43922</v>
      </c>
      <c r="H24" s="24">
        <v>43952</v>
      </c>
      <c r="I24" s="24">
        <v>43983</v>
      </c>
      <c r="J24" s="24">
        <v>44013</v>
      </c>
      <c r="K24" s="24">
        <v>44044</v>
      </c>
      <c r="L24" s="24">
        <v>44075</v>
      </c>
      <c r="M24" s="24">
        <v>44105</v>
      </c>
      <c r="N24" s="24">
        <v>44136</v>
      </c>
      <c r="O24" s="24">
        <v>44166</v>
      </c>
      <c r="P24" s="24">
        <v>44197</v>
      </c>
      <c r="Q24" s="24">
        <v>44228</v>
      </c>
      <c r="R24" s="24">
        <v>44256</v>
      </c>
      <c r="S24" s="24">
        <v>44287</v>
      </c>
      <c r="T24" s="24">
        <v>44317</v>
      </c>
      <c r="U24" s="24">
        <v>44348</v>
      </c>
      <c r="V24" s="24">
        <v>44378</v>
      </c>
      <c r="W24" s="24">
        <v>44409</v>
      </c>
      <c r="X24" s="24">
        <v>44440</v>
      </c>
      <c r="Y24" s="24">
        <v>44470</v>
      </c>
      <c r="Z24" s="24">
        <v>44501</v>
      </c>
      <c r="AA24" s="24">
        <v>44531</v>
      </c>
      <c r="AC24" s="96"/>
    </row>
    <row r="25" spans="1:29" x14ac:dyDescent="0.2">
      <c r="A25" s="37"/>
      <c r="B25" s="29" t="s">
        <v>36</v>
      </c>
    </row>
    <row r="26" spans="1:29" x14ac:dyDescent="0.2">
      <c r="A26" s="21">
        <f>MAX($A$8:A25)+1</f>
        <v>11</v>
      </c>
      <c r="B26" s="1" t="s">
        <v>35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C26" s="7"/>
    </row>
    <row r="27" spans="1:29" x14ac:dyDescent="0.2">
      <c r="A27" s="21">
        <f>MAX($A$8:A26)+1</f>
        <v>12</v>
      </c>
      <c r="B27" s="1" t="s">
        <v>34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</row>
    <row r="28" spans="1:29" x14ac:dyDescent="0.2">
      <c r="A28" s="21">
        <f>MAX($A$8:A27)+1</f>
        <v>13</v>
      </c>
      <c r="B28" s="1" t="s">
        <v>33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spans="1:29" x14ac:dyDescent="0.2">
      <c r="A29" s="21">
        <f>MAX($A$8:A28)+1</f>
        <v>14</v>
      </c>
      <c r="B29" s="31" t="s">
        <v>32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</row>
    <row r="30" spans="1:29" x14ac:dyDescent="0.2">
      <c r="A30" s="21"/>
    </row>
    <row r="31" spans="1:29" x14ac:dyDescent="0.2">
      <c r="A31" s="21">
        <f>MAX($A$26:A30)+1</f>
        <v>15</v>
      </c>
      <c r="B31" s="1" t="s">
        <v>39</v>
      </c>
      <c r="C31" s="36">
        <f>Variables!$D$9</f>
        <v>7.1691459999999999E-2</v>
      </c>
      <c r="D31" s="36">
        <f>Variables!$D$9</f>
        <v>7.1691459999999999E-2</v>
      </c>
      <c r="E31" s="36">
        <f>Variables!$D$9</f>
        <v>7.1691459999999999E-2</v>
      </c>
      <c r="F31" s="36">
        <f>Variables!$D$9</f>
        <v>7.1691459999999999E-2</v>
      </c>
      <c r="G31" s="36">
        <f>Variables!$D$9</f>
        <v>7.1691459999999999E-2</v>
      </c>
      <c r="H31" s="36">
        <f>Variables!$D$9</f>
        <v>7.1691459999999999E-2</v>
      </c>
      <c r="I31" s="36">
        <f>Variables!$D$9</f>
        <v>7.1691459999999999E-2</v>
      </c>
      <c r="J31" s="36">
        <f>Variables!$D$9</f>
        <v>7.1691459999999999E-2</v>
      </c>
      <c r="K31" s="36">
        <f>Variables!$D$9</f>
        <v>7.1691459999999999E-2</v>
      </c>
      <c r="L31" s="36">
        <f>Variables!$D$9</f>
        <v>7.1691459999999999E-2</v>
      </c>
      <c r="M31" s="36">
        <f>Variables!$D$9</f>
        <v>7.1691459999999999E-2</v>
      </c>
      <c r="N31" s="36">
        <f>Variables!$D$9</f>
        <v>7.1691459999999999E-2</v>
      </c>
      <c r="O31" s="36">
        <f>Variables!$D$9</f>
        <v>7.1691459999999999E-2</v>
      </c>
      <c r="P31" s="36">
        <f>Variables!$D$9</f>
        <v>7.1691459999999999E-2</v>
      </c>
      <c r="Q31" s="36">
        <f>Variables!$D$9</f>
        <v>7.1691459999999999E-2</v>
      </c>
      <c r="R31" s="36">
        <f>Variables!$D$9</f>
        <v>7.1691459999999999E-2</v>
      </c>
      <c r="S31" s="36">
        <f>Variables!$D$9</f>
        <v>7.1691459999999999E-2</v>
      </c>
      <c r="T31" s="36">
        <f>Variables!$D$9</f>
        <v>7.1691459999999999E-2</v>
      </c>
      <c r="U31" s="36">
        <f>Variables!$D$9</f>
        <v>7.1691459999999999E-2</v>
      </c>
      <c r="V31" s="36">
        <f>Variables!$D$9</f>
        <v>7.1691459999999999E-2</v>
      </c>
      <c r="W31" s="36">
        <f>Variables!$D$9</f>
        <v>7.1691459999999999E-2</v>
      </c>
      <c r="X31" s="36">
        <f>Variables!$D$9</f>
        <v>7.1691459999999999E-2</v>
      </c>
      <c r="Y31" s="36">
        <f>Variables!$D$9</f>
        <v>7.1691459999999999E-2</v>
      </c>
      <c r="Z31" s="36">
        <f>Variables!$D$9</f>
        <v>7.1691459999999999E-2</v>
      </c>
      <c r="AA31" s="36">
        <f>Variables!$D$9</f>
        <v>7.1691459999999999E-2</v>
      </c>
    </row>
    <row r="32" spans="1:29" x14ac:dyDescent="0.2">
      <c r="A32" s="21">
        <f>MAX($A$26:A31)+1</f>
        <v>16</v>
      </c>
      <c r="B32" s="1" t="s">
        <v>38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</row>
    <row r="33" spans="1:29" x14ac:dyDescent="0.2">
      <c r="A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9" x14ac:dyDescent="0.2">
      <c r="A34" s="21">
        <f>MAX($A$8:A33)+1</f>
        <v>17</v>
      </c>
      <c r="B34" s="1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5">
        <f t="shared" ref="O34:AA34" si="0">O16</f>
        <v>3.3046077296287953E-2</v>
      </c>
      <c r="P34" s="35">
        <f t="shared" si="0"/>
        <v>4.8360784328803093E-2</v>
      </c>
      <c r="Q34" s="35">
        <f t="shared" si="0"/>
        <v>4.8360784328803093E-2</v>
      </c>
      <c r="R34" s="35">
        <f t="shared" si="0"/>
        <v>4.8360784328803093E-2</v>
      </c>
      <c r="S34" s="35">
        <f t="shared" si="0"/>
        <v>4.8360784328803093E-2</v>
      </c>
      <c r="T34" s="35">
        <f t="shared" si="0"/>
        <v>4.8360784328803093E-2</v>
      </c>
      <c r="U34" s="35">
        <f t="shared" si="0"/>
        <v>4.8360784328803093E-2</v>
      </c>
      <c r="V34" s="35">
        <f t="shared" si="0"/>
        <v>4.8360784328803093E-2</v>
      </c>
      <c r="W34" s="35">
        <f t="shared" si="0"/>
        <v>4.8360784328803093E-2</v>
      </c>
      <c r="X34" s="35">
        <f t="shared" si="0"/>
        <v>4.8360784328803093E-2</v>
      </c>
      <c r="Y34" s="35">
        <f t="shared" si="0"/>
        <v>4.8360784328803093E-2</v>
      </c>
      <c r="Z34" s="35">
        <f t="shared" si="0"/>
        <v>4.8360784328803093E-2</v>
      </c>
      <c r="AA34" s="35">
        <f t="shared" si="0"/>
        <v>4.8360784328803093E-2</v>
      </c>
    </row>
    <row r="35" spans="1:29" x14ac:dyDescent="0.2">
      <c r="A35" s="21">
        <f>MAX($A$8:A34)+1</f>
        <v>18</v>
      </c>
      <c r="B35" s="1" t="s">
        <v>28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</row>
    <row r="36" spans="1:29" x14ac:dyDescent="0.2">
      <c r="A36" s="21"/>
      <c r="B36" s="42" t="s">
        <v>44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</row>
    <row r="37" spans="1:29" x14ac:dyDescent="0.2">
      <c r="A37" s="21"/>
      <c r="B37" s="42" t="s">
        <v>27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</row>
    <row r="38" spans="1:29" x14ac:dyDescent="0.2">
      <c r="A38" s="21">
        <f>MAX($A$8:A35)+1</f>
        <v>19</v>
      </c>
      <c r="B38" s="31" t="s">
        <v>26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</row>
    <row r="39" spans="1:29" x14ac:dyDescent="0.2">
      <c r="A39" s="21"/>
      <c r="B39" s="29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9" x14ac:dyDescent="0.2">
      <c r="A40" s="21">
        <f>MAX($A$8:A39)+1</f>
        <v>20</v>
      </c>
      <c r="B40" s="29" t="s">
        <v>25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</row>
    <row r="41" spans="1:29" x14ac:dyDescent="0.2">
      <c r="A41" s="21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9" x14ac:dyDescent="0.2">
      <c r="A42" s="21">
        <f>MAX($A$8:A41)+1</f>
        <v>21</v>
      </c>
      <c r="B42" s="31" t="s">
        <v>49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</row>
    <row r="43" spans="1:29" x14ac:dyDescent="0.2">
      <c r="A43" s="21"/>
      <c r="B43" s="3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</row>
    <row r="44" spans="1:29" x14ac:dyDescent="0.2">
      <c r="A44" s="21">
        <f>MAX($A$8:A43)+1</f>
        <v>22</v>
      </c>
      <c r="B44" s="31" t="s">
        <v>48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</row>
    <row r="45" spans="1:29" x14ac:dyDescent="0.2">
      <c r="A45" s="21">
        <f>MAX($A$8:A44)+1</f>
        <v>23</v>
      </c>
      <c r="B45" s="31" t="s">
        <v>47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</row>
    <row r="46" spans="1:29" x14ac:dyDescent="0.2">
      <c r="A46" s="43">
        <f>MAX($A$8:A45)+1</f>
        <v>24</v>
      </c>
      <c r="B46" s="29" t="s">
        <v>46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</row>
    <row r="47" spans="1:29" x14ac:dyDescent="0.2">
      <c r="A47" s="21"/>
      <c r="B47" s="29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9" s="23" customFormat="1" x14ac:dyDescent="0.2">
      <c r="A48" s="27" t="s">
        <v>24</v>
      </c>
      <c r="B48" s="2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4">
        <v>44197</v>
      </c>
      <c r="Q48" s="24">
        <v>44228</v>
      </c>
      <c r="R48" s="24">
        <v>44256</v>
      </c>
      <c r="S48" s="24">
        <v>44287</v>
      </c>
      <c r="T48" s="24">
        <v>44317</v>
      </c>
      <c r="U48" s="24">
        <v>44348</v>
      </c>
      <c r="V48" s="24">
        <v>44378</v>
      </c>
      <c r="W48" s="24">
        <v>44409</v>
      </c>
      <c r="X48" s="24">
        <v>44440</v>
      </c>
      <c r="Y48" s="24">
        <v>44470</v>
      </c>
      <c r="Z48" s="24">
        <v>44501</v>
      </c>
      <c r="AA48" s="24">
        <v>44531</v>
      </c>
      <c r="AC48" s="98"/>
    </row>
    <row r="49" spans="1:27" ht="13.5" thickBot="1" x14ac:dyDescent="0.25">
      <c r="A49" s="43">
        <f>MAX($A$8:A48)+1</f>
        <v>25</v>
      </c>
      <c r="B49" s="1" t="s">
        <v>23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</row>
    <row r="50" spans="1:27" ht="13.5" thickBot="1" x14ac:dyDescent="0.25">
      <c r="A50" s="43">
        <f>MAX($A$8:A49)+1</f>
        <v>26</v>
      </c>
      <c r="B50" s="1" t="s">
        <v>22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9">
        <v>-284534.03953984979</v>
      </c>
    </row>
    <row r="52" spans="1:27" x14ac:dyDescent="0.2">
      <c r="B52" s="18" t="s">
        <v>21</v>
      </c>
      <c r="P52" s="41">
        <v>7.8111041399714837E-2</v>
      </c>
    </row>
  </sheetData>
  <pageMargins left="0.7" right="0.7" top="0.75" bottom="0.75" header="0.3" footer="0.3"/>
  <pageSetup scale="5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D419C-604D-432E-8D21-D6D77FA3A789}">
  <sheetPr>
    <tabColor rgb="FF00B0F0"/>
    <pageSetUpPr fitToPage="1"/>
  </sheetPr>
  <dimension ref="A1:AC52"/>
  <sheetViews>
    <sheetView zoomScale="70" zoomScaleNormal="70" workbookViewId="0">
      <selection activeCell="C56" sqref="C56"/>
    </sheetView>
  </sheetViews>
  <sheetFormatPr defaultColWidth="9.140625" defaultRowHeight="12.75" outlineLevelCol="1" x14ac:dyDescent="0.2"/>
  <cols>
    <col min="1" max="1" width="9.28515625" style="1" customWidth="1"/>
    <col min="2" max="2" width="41" style="1" customWidth="1"/>
    <col min="3" max="15" width="15.28515625" style="1" hidden="1" customWidth="1" outlineLevel="1"/>
    <col min="16" max="16" width="15.28515625" style="1" bestFit="1" customWidth="1" collapsed="1"/>
    <col min="17" max="21" width="15" style="1" bestFit="1" customWidth="1"/>
    <col min="22" max="23" width="15.28515625" style="1" bestFit="1" customWidth="1"/>
    <col min="24" max="24" width="15.7109375" style="1" bestFit="1" customWidth="1"/>
    <col min="25" max="25" width="15.28515625" style="1" bestFit="1" customWidth="1"/>
    <col min="26" max="26" width="15.7109375" style="1" bestFit="1" customWidth="1"/>
    <col min="27" max="27" width="15.28515625" style="1" bestFit="1" customWidth="1"/>
    <col min="28" max="28" width="9.140625" style="1"/>
    <col min="29" max="29" width="12.28515625" style="95" bestFit="1" customWidth="1"/>
    <col min="30" max="16384" width="9.140625" style="1"/>
  </cols>
  <sheetData>
    <row r="1" spans="1:29" x14ac:dyDescent="0.2">
      <c r="A1" s="40" t="s">
        <v>20</v>
      </c>
    </row>
    <row r="2" spans="1:29" x14ac:dyDescent="0.2">
      <c r="A2" s="40" t="s">
        <v>19</v>
      </c>
    </row>
    <row r="3" spans="1:29" x14ac:dyDescent="0.2">
      <c r="A3" s="40" t="s">
        <v>42</v>
      </c>
    </row>
    <row r="4" spans="1:29" x14ac:dyDescent="0.2">
      <c r="A4" s="40"/>
    </row>
    <row r="6" spans="1:29" x14ac:dyDescent="0.2">
      <c r="A6" s="15" t="s">
        <v>40</v>
      </c>
      <c r="B6" s="49"/>
      <c r="C6" s="24">
        <v>43800</v>
      </c>
      <c r="D6" s="24">
        <v>43831</v>
      </c>
      <c r="E6" s="24">
        <v>43862</v>
      </c>
      <c r="F6" s="24">
        <v>43891</v>
      </c>
      <c r="G6" s="24">
        <v>43922</v>
      </c>
      <c r="H6" s="24">
        <v>43952</v>
      </c>
      <c r="I6" s="24">
        <v>43983</v>
      </c>
      <c r="J6" s="24">
        <v>44013</v>
      </c>
      <c r="K6" s="24">
        <v>44044</v>
      </c>
      <c r="L6" s="24">
        <v>44075</v>
      </c>
      <c r="M6" s="24">
        <v>44105</v>
      </c>
      <c r="N6" s="24">
        <v>44136</v>
      </c>
      <c r="O6" s="24">
        <v>44166</v>
      </c>
      <c r="P6" s="24">
        <v>44197</v>
      </c>
      <c r="Q6" s="24">
        <v>44228</v>
      </c>
      <c r="R6" s="24">
        <v>44256</v>
      </c>
      <c r="S6" s="24">
        <v>44287</v>
      </c>
      <c r="T6" s="24">
        <v>44317</v>
      </c>
      <c r="U6" s="24">
        <v>44348</v>
      </c>
      <c r="V6" s="24">
        <v>44378</v>
      </c>
      <c r="W6" s="24">
        <v>44409</v>
      </c>
      <c r="X6" s="24">
        <v>44440</v>
      </c>
      <c r="Y6" s="24">
        <v>44470</v>
      </c>
      <c r="Z6" s="24">
        <v>44501</v>
      </c>
      <c r="AA6" s="24">
        <v>44531</v>
      </c>
      <c r="AC6" s="100"/>
    </row>
    <row r="7" spans="1:29" x14ac:dyDescent="0.2">
      <c r="A7" s="37"/>
      <c r="B7" s="29" t="s">
        <v>36</v>
      </c>
    </row>
    <row r="8" spans="1:29" x14ac:dyDescent="0.2">
      <c r="A8" s="21">
        <v>1</v>
      </c>
      <c r="B8" s="1" t="s">
        <v>35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C8" s="101"/>
    </row>
    <row r="9" spans="1:29" x14ac:dyDescent="0.2">
      <c r="A9" s="21">
        <f>MAX($A$8:A8)+1</f>
        <v>2</v>
      </c>
      <c r="B9" s="1" t="s">
        <v>34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</row>
    <row r="10" spans="1:29" x14ac:dyDescent="0.2">
      <c r="A10" s="21">
        <f>MAX($A$8:A9)+1</f>
        <v>3</v>
      </c>
      <c r="B10" s="1" t="s">
        <v>33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spans="1:29" x14ac:dyDescent="0.2">
      <c r="A11" s="21">
        <f>MAX($A$8:A10)+1</f>
        <v>4</v>
      </c>
      <c r="B11" s="31" t="s">
        <v>32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</row>
    <row r="12" spans="1:29" x14ac:dyDescent="0.2">
      <c r="A12" s="21"/>
    </row>
    <row r="13" spans="1:29" x14ac:dyDescent="0.2">
      <c r="A13" s="21">
        <f>MAX($A$8:A12)+1</f>
        <v>5</v>
      </c>
      <c r="B13" s="1" t="s">
        <v>39</v>
      </c>
      <c r="C13" s="36">
        <f>Variables!$D$9</f>
        <v>7.1691459999999999E-2</v>
      </c>
      <c r="D13" s="36">
        <f>Variables!$D$9</f>
        <v>7.1691459999999999E-2</v>
      </c>
      <c r="E13" s="36">
        <f>Variables!$D$9</f>
        <v>7.1691459999999999E-2</v>
      </c>
      <c r="F13" s="36">
        <f>Variables!$D$9</f>
        <v>7.1691459999999999E-2</v>
      </c>
      <c r="G13" s="36">
        <f>Variables!$D$9</f>
        <v>7.1691459999999999E-2</v>
      </c>
      <c r="H13" s="36">
        <f>Variables!$D$9</f>
        <v>7.1691459999999999E-2</v>
      </c>
      <c r="I13" s="36">
        <f>Variables!$D$9</f>
        <v>7.1691459999999999E-2</v>
      </c>
      <c r="J13" s="36">
        <f>Variables!$D$9</f>
        <v>7.1691459999999999E-2</v>
      </c>
      <c r="K13" s="36">
        <f>Variables!$D$9</f>
        <v>7.1691459999999999E-2</v>
      </c>
      <c r="L13" s="36">
        <f>Variables!$D$9</f>
        <v>7.1691459999999999E-2</v>
      </c>
      <c r="M13" s="36">
        <f>Variables!$D$9</f>
        <v>7.1691459999999999E-2</v>
      </c>
      <c r="N13" s="36">
        <f>Variables!$D$9</f>
        <v>7.1691459999999999E-2</v>
      </c>
      <c r="O13" s="36">
        <f>Variables!$D$9</f>
        <v>7.1691459999999999E-2</v>
      </c>
      <c r="P13" s="36">
        <f>Variables!$D$9</f>
        <v>7.1691459999999999E-2</v>
      </c>
      <c r="Q13" s="36">
        <f>Variables!$D$9</f>
        <v>7.1691459999999999E-2</v>
      </c>
      <c r="R13" s="36">
        <f>Variables!$D$9</f>
        <v>7.1691459999999999E-2</v>
      </c>
      <c r="S13" s="36">
        <f>Variables!$D$9</f>
        <v>7.1691459999999999E-2</v>
      </c>
      <c r="T13" s="36">
        <f>Variables!$D$9</f>
        <v>7.1691459999999999E-2</v>
      </c>
      <c r="U13" s="36">
        <f>Variables!$D$9</f>
        <v>7.1691459999999999E-2</v>
      </c>
      <c r="V13" s="36">
        <f>Variables!$D$9</f>
        <v>7.1691459999999999E-2</v>
      </c>
      <c r="W13" s="36">
        <f>Variables!$D$9</f>
        <v>7.1691459999999999E-2</v>
      </c>
      <c r="X13" s="36">
        <f>Variables!$D$9</f>
        <v>7.1691459999999999E-2</v>
      </c>
      <c r="Y13" s="36">
        <f>Variables!$D$9</f>
        <v>7.1691459999999999E-2</v>
      </c>
      <c r="Z13" s="36">
        <f>Variables!$D$9</f>
        <v>7.1691459999999999E-2</v>
      </c>
      <c r="AA13" s="36">
        <f>Variables!$D$9</f>
        <v>7.1691459999999999E-2</v>
      </c>
      <c r="AC13" s="45"/>
    </row>
    <row r="14" spans="1:29" x14ac:dyDescent="0.2">
      <c r="A14" s="21">
        <f>MAX($A$8:A13)+1</f>
        <v>6</v>
      </c>
      <c r="B14" s="1" t="s">
        <v>38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C14" s="99"/>
    </row>
    <row r="15" spans="1:29" x14ac:dyDescent="0.2">
      <c r="A15" s="2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9" x14ac:dyDescent="0.2">
      <c r="A16" s="21">
        <f>MAX($A$8:A15)+1</f>
        <v>7</v>
      </c>
      <c r="B16" s="1" t="s">
        <v>29</v>
      </c>
      <c r="C16" s="2"/>
      <c r="D16" s="34">
        <v>3.3046077296287953E-2</v>
      </c>
      <c r="E16" s="34">
        <v>3.3046077296287953E-2</v>
      </c>
      <c r="F16" s="34">
        <v>3.3046077296287953E-2</v>
      </c>
      <c r="G16" s="34">
        <v>3.3046077296287953E-2</v>
      </c>
      <c r="H16" s="34">
        <v>3.3046077296287953E-2</v>
      </c>
      <c r="I16" s="34">
        <v>3.3046077296287953E-2</v>
      </c>
      <c r="J16" s="34">
        <v>3.3046077296287953E-2</v>
      </c>
      <c r="K16" s="34">
        <v>3.3046077296287953E-2</v>
      </c>
      <c r="L16" s="34">
        <v>3.3046077296287953E-2</v>
      </c>
      <c r="M16" s="34">
        <v>3.3046077296287953E-2</v>
      </c>
      <c r="N16" s="34">
        <v>3.3046077296287953E-2</v>
      </c>
      <c r="O16" s="34">
        <v>3.3046077296287953E-2</v>
      </c>
      <c r="P16" s="34">
        <v>4.8360784328803093E-2</v>
      </c>
      <c r="Q16" s="34">
        <v>4.8360784328803093E-2</v>
      </c>
      <c r="R16" s="34">
        <v>4.8360784328803093E-2</v>
      </c>
      <c r="S16" s="34">
        <v>4.8360784328803093E-2</v>
      </c>
      <c r="T16" s="34">
        <v>4.8360784328803093E-2</v>
      </c>
      <c r="U16" s="34">
        <v>4.8360784328803093E-2</v>
      </c>
      <c r="V16" s="34">
        <v>4.8360784328803093E-2</v>
      </c>
      <c r="W16" s="34">
        <v>4.8360784328803093E-2</v>
      </c>
      <c r="X16" s="34">
        <v>4.8360784328803093E-2</v>
      </c>
      <c r="Y16" s="34">
        <v>4.8360784328803093E-2</v>
      </c>
      <c r="Z16" s="34">
        <v>4.8360784328803093E-2</v>
      </c>
      <c r="AA16" s="34">
        <v>4.8360784328803093E-2</v>
      </c>
    </row>
    <row r="17" spans="1:29" x14ac:dyDescent="0.2">
      <c r="A17" s="21">
        <f>MAX($A$8:A16)+1</f>
        <v>8</v>
      </c>
      <c r="B17" s="1" t="s">
        <v>28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</row>
    <row r="18" spans="1:29" x14ac:dyDescent="0.2">
      <c r="A18" s="21"/>
      <c r="B18" s="32" t="s">
        <v>44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</row>
    <row r="19" spans="1:29" x14ac:dyDescent="0.2">
      <c r="A19" s="21"/>
      <c r="B19" s="32" t="s">
        <v>27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</row>
    <row r="20" spans="1:29" x14ac:dyDescent="0.2">
      <c r="A20" s="21">
        <f>MAX($A$8:A17)+1</f>
        <v>9</v>
      </c>
      <c r="B20" s="31" t="s">
        <v>26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</row>
    <row r="21" spans="1:29" x14ac:dyDescent="0.2">
      <c r="A21" s="21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9" x14ac:dyDescent="0.2">
      <c r="A22" s="21">
        <f>MAX($A$8:A21)+1</f>
        <v>10</v>
      </c>
      <c r="B22" s="29" t="s">
        <v>25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</row>
    <row r="23" spans="1:29" x14ac:dyDescent="0.2">
      <c r="A23" s="21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9" x14ac:dyDescent="0.2">
      <c r="A24" s="15" t="s">
        <v>37</v>
      </c>
      <c r="B24" s="49"/>
      <c r="C24" s="24">
        <v>43800</v>
      </c>
      <c r="D24" s="24">
        <v>43831</v>
      </c>
      <c r="E24" s="24">
        <v>43862</v>
      </c>
      <c r="F24" s="24">
        <v>43891</v>
      </c>
      <c r="G24" s="24">
        <v>43922</v>
      </c>
      <c r="H24" s="24">
        <v>43952</v>
      </c>
      <c r="I24" s="24">
        <v>43983</v>
      </c>
      <c r="J24" s="24">
        <v>44013</v>
      </c>
      <c r="K24" s="24">
        <v>44044</v>
      </c>
      <c r="L24" s="24">
        <v>44075</v>
      </c>
      <c r="M24" s="24">
        <v>44105</v>
      </c>
      <c r="N24" s="24">
        <v>44136</v>
      </c>
      <c r="O24" s="24">
        <v>44166</v>
      </c>
      <c r="P24" s="24">
        <v>44197</v>
      </c>
      <c r="Q24" s="24">
        <v>44228</v>
      </c>
      <c r="R24" s="24">
        <v>44256</v>
      </c>
      <c r="S24" s="24">
        <v>44287</v>
      </c>
      <c r="T24" s="24">
        <v>44317</v>
      </c>
      <c r="U24" s="24">
        <v>44348</v>
      </c>
      <c r="V24" s="24">
        <v>44378</v>
      </c>
      <c r="W24" s="24">
        <v>44409</v>
      </c>
      <c r="X24" s="24">
        <v>44440</v>
      </c>
      <c r="Y24" s="24">
        <v>44470</v>
      </c>
      <c r="Z24" s="24">
        <v>44501</v>
      </c>
      <c r="AA24" s="24">
        <v>44531</v>
      </c>
      <c r="AC24" s="100"/>
    </row>
    <row r="25" spans="1:29" x14ac:dyDescent="0.2">
      <c r="A25" s="37"/>
      <c r="B25" s="29" t="s">
        <v>36</v>
      </c>
    </row>
    <row r="26" spans="1:29" x14ac:dyDescent="0.2">
      <c r="A26" s="21">
        <f>MAX($A$8:A25)+1</f>
        <v>11</v>
      </c>
      <c r="B26" s="1" t="s">
        <v>35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C26" s="45"/>
    </row>
    <row r="27" spans="1:29" x14ac:dyDescent="0.2">
      <c r="A27" s="21">
        <f>MAX($A$8:A26)+1</f>
        <v>12</v>
      </c>
      <c r="B27" s="1" t="s">
        <v>34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</row>
    <row r="28" spans="1:29" x14ac:dyDescent="0.2">
      <c r="A28" s="21">
        <f>MAX($A$8:A27)+1</f>
        <v>13</v>
      </c>
      <c r="B28" s="1" t="s">
        <v>33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spans="1:29" x14ac:dyDescent="0.2">
      <c r="A29" s="21">
        <f>MAX($A$8:A28)+1</f>
        <v>14</v>
      </c>
      <c r="B29" s="31" t="s">
        <v>32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</row>
    <row r="30" spans="1:29" x14ac:dyDescent="0.2">
      <c r="A30" s="21"/>
    </row>
    <row r="31" spans="1:29" x14ac:dyDescent="0.2">
      <c r="A31" s="21">
        <f>MAX($A$26:A30)+1</f>
        <v>15</v>
      </c>
      <c r="B31" s="1" t="s">
        <v>39</v>
      </c>
      <c r="C31" s="36">
        <f>Variables!$D$9</f>
        <v>7.1691459999999999E-2</v>
      </c>
      <c r="D31" s="36">
        <f>Variables!$D$9</f>
        <v>7.1691459999999999E-2</v>
      </c>
      <c r="E31" s="36">
        <f>Variables!$D$9</f>
        <v>7.1691459999999999E-2</v>
      </c>
      <c r="F31" s="36">
        <f>Variables!$D$9</f>
        <v>7.1691459999999999E-2</v>
      </c>
      <c r="G31" s="36">
        <f>Variables!$D$9</f>
        <v>7.1691459999999999E-2</v>
      </c>
      <c r="H31" s="36">
        <f>Variables!$D$9</f>
        <v>7.1691459999999999E-2</v>
      </c>
      <c r="I31" s="36">
        <f>Variables!$D$9</f>
        <v>7.1691459999999999E-2</v>
      </c>
      <c r="J31" s="36">
        <f>Variables!$D$9</f>
        <v>7.1691459999999999E-2</v>
      </c>
      <c r="K31" s="36">
        <f>Variables!$D$9</f>
        <v>7.1691459999999999E-2</v>
      </c>
      <c r="L31" s="36">
        <f>Variables!$D$9</f>
        <v>7.1691459999999999E-2</v>
      </c>
      <c r="M31" s="36">
        <f>Variables!$D$9</f>
        <v>7.1691459999999999E-2</v>
      </c>
      <c r="N31" s="36">
        <f>Variables!$D$9</f>
        <v>7.1691459999999999E-2</v>
      </c>
      <c r="O31" s="36">
        <f>Variables!$D$9</f>
        <v>7.1691459999999999E-2</v>
      </c>
      <c r="P31" s="36">
        <f>Variables!$D$9</f>
        <v>7.1691459999999999E-2</v>
      </c>
      <c r="Q31" s="36">
        <f>Variables!$D$9</f>
        <v>7.1691459999999999E-2</v>
      </c>
      <c r="R31" s="36">
        <f>Variables!$D$9</f>
        <v>7.1691459999999999E-2</v>
      </c>
      <c r="S31" s="36">
        <f>Variables!$D$9</f>
        <v>7.1691459999999999E-2</v>
      </c>
      <c r="T31" s="36">
        <f>Variables!$D$9</f>
        <v>7.1691459999999999E-2</v>
      </c>
      <c r="U31" s="36">
        <f>Variables!$D$9</f>
        <v>7.1691459999999999E-2</v>
      </c>
      <c r="V31" s="36">
        <f>Variables!$D$9</f>
        <v>7.1691459999999999E-2</v>
      </c>
      <c r="W31" s="36">
        <f>Variables!$D$9</f>
        <v>7.1691459999999999E-2</v>
      </c>
      <c r="X31" s="36">
        <f>Variables!$D$9</f>
        <v>7.1691459999999999E-2</v>
      </c>
      <c r="Y31" s="36">
        <f>Variables!$D$9</f>
        <v>7.1691459999999999E-2</v>
      </c>
      <c r="Z31" s="36">
        <f>Variables!$D$9</f>
        <v>7.1691459999999999E-2</v>
      </c>
      <c r="AA31" s="36">
        <f>Variables!$D$9</f>
        <v>7.1691459999999999E-2</v>
      </c>
    </row>
    <row r="32" spans="1:29" x14ac:dyDescent="0.2">
      <c r="A32" s="21">
        <f>MAX($A$26:A31)+1</f>
        <v>16</v>
      </c>
      <c r="B32" s="1" t="s">
        <v>38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</row>
    <row r="33" spans="1:29" x14ac:dyDescent="0.2">
      <c r="A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9" x14ac:dyDescent="0.2">
      <c r="A34" s="21">
        <f>MAX($A$8:A33)+1</f>
        <v>17</v>
      </c>
      <c r="B34" s="1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5">
        <f t="shared" ref="O34:AA34" si="0">O16</f>
        <v>3.3046077296287953E-2</v>
      </c>
      <c r="P34" s="35">
        <f t="shared" si="0"/>
        <v>4.8360784328803093E-2</v>
      </c>
      <c r="Q34" s="35">
        <f t="shared" si="0"/>
        <v>4.8360784328803093E-2</v>
      </c>
      <c r="R34" s="35">
        <f t="shared" si="0"/>
        <v>4.8360784328803093E-2</v>
      </c>
      <c r="S34" s="35">
        <f t="shared" si="0"/>
        <v>4.8360784328803093E-2</v>
      </c>
      <c r="T34" s="35">
        <f t="shared" si="0"/>
        <v>4.8360784328803093E-2</v>
      </c>
      <c r="U34" s="35">
        <f t="shared" si="0"/>
        <v>4.8360784328803093E-2</v>
      </c>
      <c r="V34" s="35">
        <f t="shared" si="0"/>
        <v>4.8360784328803093E-2</v>
      </c>
      <c r="W34" s="35">
        <f t="shared" si="0"/>
        <v>4.8360784328803093E-2</v>
      </c>
      <c r="X34" s="35">
        <f t="shared" si="0"/>
        <v>4.8360784328803093E-2</v>
      </c>
      <c r="Y34" s="35">
        <f t="shared" si="0"/>
        <v>4.8360784328803093E-2</v>
      </c>
      <c r="Z34" s="35">
        <f t="shared" si="0"/>
        <v>4.8360784328803093E-2</v>
      </c>
      <c r="AA34" s="35">
        <f t="shared" si="0"/>
        <v>4.8360784328803093E-2</v>
      </c>
    </row>
    <row r="35" spans="1:29" x14ac:dyDescent="0.2">
      <c r="A35" s="21">
        <f>MAX($A$8:A34)+1</f>
        <v>18</v>
      </c>
      <c r="B35" s="1" t="s">
        <v>28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</row>
    <row r="36" spans="1:29" x14ac:dyDescent="0.2">
      <c r="A36" s="21"/>
      <c r="B36" s="42" t="s">
        <v>44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</row>
    <row r="37" spans="1:29" x14ac:dyDescent="0.2">
      <c r="A37" s="21"/>
      <c r="B37" s="42" t="s">
        <v>27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</row>
    <row r="38" spans="1:29" x14ac:dyDescent="0.2">
      <c r="A38" s="21">
        <f>MAX($A$8:A35)+1</f>
        <v>19</v>
      </c>
      <c r="B38" s="31" t="s">
        <v>26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</row>
    <row r="39" spans="1:29" x14ac:dyDescent="0.2">
      <c r="A39" s="21"/>
      <c r="B39" s="29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9" x14ac:dyDescent="0.2">
      <c r="A40" s="21">
        <f>MAX($A$8:A39)+1</f>
        <v>20</v>
      </c>
      <c r="B40" s="29" t="s">
        <v>25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</row>
    <row r="41" spans="1:29" x14ac:dyDescent="0.2">
      <c r="A41" s="21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29" x14ac:dyDescent="0.2">
      <c r="A42" s="21">
        <f>MAX($A$8:A41)+1</f>
        <v>21</v>
      </c>
      <c r="B42" s="31" t="s">
        <v>49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</row>
    <row r="43" spans="1:29" x14ac:dyDescent="0.2">
      <c r="A43" s="21"/>
      <c r="B43" s="3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</row>
    <row r="44" spans="1:29" x14ac:dyDescent="0.2">
      <c r="A44" s="21">
        <f>MAX($A$8:A43)+1</f>
        <v>22</v>
      </c>
      <c r="B44" s="31" t="s">
        <v>48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</row>
    <row r="45" spans="1:29" x14ac:dyDescent="0.2">
      <c r="A45" s="21">
        <f>MAX($A$8:A44)+1</f>
        <v>23</v>
      </c>
      <c r="B45" s="31" t="s">
        <v>47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</row>
    <row r="46" spans="1:29" x14ac:dyDescent="0.2">
      <c r="A46" s="21">
        <f>MAX($A$8:A45)+1</f>
        <v>24</v>
      </c>
      <c r="B46" s="29" t="s">
        <v>46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</row>
    <row r="47" spans="1:29" x14ac:dyDescent="0.2">
      <c r="A47" s="21"/>
      <c r="B47" s="29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9" s="23" customFormat="1" x14ac:dyDescent="0.2">
      <c r="A48" s="27" t="s">
        <v>24</v>
      </c>
      <c r="B48" s="2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4">
        <v>44197</v>
      </c>
      <c r="Q48" s="24">
        <v>44228</v>
      </c>
      <c r="R48" s="24">
        <v>44256</v>
      </c>
      <c r="S48" s="24">
        <v>44287</v>
      </c>
      <c r="T48" s="24">
        <v>44317</v>
      </c>
      <c r="U48" s="24">
        <v>44348</v>
      </c>
      <c r="V48" s="24">
        <v>44378</v>
      </c>
      <c r="W48" s="24">
        <v>44409</v>
      </c>
      <c r="X48" s="24">
        <v>44440</v>
      </c>
      <c r="Y48" s="24">
        <v>44470</v>
      </c>
      <c r="Z48" s="24">
        <v>44501</v>
      </c>
      <c r="AA48" s="24">
        <v>44531</v>
      </c>
      <c r="AC48" s="98"/>
    </row>
    <row r="49" spans="1:29" s="23" customFormat="1" ht="13.5" thickBot="1" x14ac:dyDescent="0.25">
      <c r="A49" s="21">
        <f>MAX($A$8:A48)+1</f>
        <v>25</v>
      </c>
      <c r="B49" s="1" t="s">
        <v>23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C49" s="98"/>
    </row>
    <row r="50" spans="1:29" ht="13.5" thickBot="1" x14ac:dyDescent="0.25">
      <c r="A50" s="21">
        <f>MAX($A$8:A49)+1</f>
        <v>26</v>
      </c>
      <c r="B50" s="1" t="s">
        <v>22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9">
        <v>-864292.6435642225</v>
      </c>
    </row>
    <row r="52" spans="1:29" x14ac:dyDescent="0.2">
      <c r="B52" s="18" t="s">
        <v>21</v>
      </c>
      <c r="P52" s="41">
        <v>7.8111041399714837E-2</v>
      </c>
    </row>
  </sheetData>
  <pageMargins left="0.7" right="0.7" top="0.75" bottom="0.75" header="0.3" footer="0.3"/>
  <pageSetup scale="5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7866AF3-DD7F-4ED1-958D-39AEA3A1C34F}"/>
</file>

<file path=customXml/itemProps2.xml><?xml version="1.0" encoding="utf-8"?>
<ds:datastoreItem xmlns:ds="http://schemas.openxmlformats.org/officeDocument/2006/customXml" ds:itemID="{E5AE171F-932E-4415-93FD-CFE173F5D8A6}"/>
</file>

<file path=customXml/itemProps3.xml><?xml version="1.0" encoding="utf-8"?>
<ds:datastoreItem xmlns:ds="http://schemas.openxmlformats.org/officeDocument/2006/customXml" ds:itemID="{65784519-CA4F-452E-80CC-015E4D3E2E24}"/>
</file>

<file path=customXml/itemProps4.xml><?xml version="1.0" encoding="utf-8"?>
<ds:datastoreItem xmlns:ds="http://schemas.openxmlformats.org/officeDocument/2006/customXml" ds:itemID="{F29F031B-1E56-4B3F-B7B7-09EB7590EC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TransCedarSpring</vt:lpstr>
      <vt:lpstr>Aeolus-Bridger</vt:lpstr>
      <vt:lpstr>TransTBFlats</vt:lpstr>
      <vt:lpstr>TransPryorMtn</vt:lpstr>
      <vt:lpstr>Cedar Springs</vt:lpstr>
      <vt:lpstr>Ekola Flats</vt:lpstr>
      <vt:lpstr>Pryor Mtn</vt:lpstr>
      <vt:lpstr>TB Flats</vt:lpstr>
      <vt:lpstr>Dunlap</vt:lpstr>
      <vt:lpstr>FooteCreek</vt:lpstr>
      <vt:lpstr>Variables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Sherona (PacifiCorp)</dc:creator>
  <cp:lastModifiedBy>Cheung, Sherona (PacifiCorp)</cp:lastModifiedBy>
  <cp:lastPrinted>2021-10-11T22:49:10Z</cp:lastPrinted>
  <dcterms:created xsi:type="dcterms:W3CDTF">2021-09-24T00:59:36Z</dcterms:created>
  <dcterms:modified xsi:type="dcterms:W3CDTF">2021-10-11T22:49:57Z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0x0101006E56B4D1795A2E4DB2F0B01679ED314A002FDB890DE267284EA2E995D4D4EF8915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