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AEADB40-D62E-4420-9F23-4F0CD5A9520E}" xr6:coauthVersionLast="36" xr6:coauthVersionMax="36" xr10:uidLastSave="{00000000-0000-0000-0000-000000000000}"/>
  <bookViews>
    <workbookView xWindow="0" yWindow="150" windowWidth="22980" windowHeight="10590" xr2:uid="{00000000-000D-0000-FFFF-FFFF00000000}"/>
  </bookViews>
  <sheets>
    <sheet name="Exh. JAP-11 Page 1" sheetId="1" r:id="rId1"/>
    <sheet name="Exh. JAP-11 Page 2" sheetId="2" r:id="rId2"/>
    <sheet name="Exh. JAP-11 Page 3" sheetId="3" r:id="rId3"/>
    <sheet name="Exh. JAP-11 Page 3a" sheetId="4" r:id="rId4"/>
    <sheet name="Exh. JAP-11 Page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5" l="1"/>
  <c r="B54" i="5"/>
  <c r="D51" i="5"/>
  <c r="B50" i="5"/>
  <c r="D47" i="5"/>
  <c r="D43" i="5"/>
  <c r="B42" i="5"/>
  <c r="D39" i="5"/>
  <c r="B38" i="5"/>
  <c r="B34" i="5"/>
  <c r="L31" i="5"/>
  <c r="Q30" i="5"/>
  <c r="N31" i="5" s="1"/>
  <c r="D30" i="5"/>
  <c r="C30" i="5"/>
  <c r="Q26" i="5"/>
  <c r="N27" i="5" s="1"/>
  <c r="D26" i="5"/>
  <c r="Q22" i="5"/>
  <c r="G23" i="5" s="1"/>
  <c r="O19" i="5"/>
  <c r="Q18" i="5"/>
  <c r="K19" i="5" s="1"/>
  <c r="D18" i="5"/>
  <c r="C18" i="5"/>
  <c r="Q14" i="5"/>
  <c r="G15" i="5" s="1"/>
  <c r="D14" i="5"/>
  <c r="D22" i="5" s="1"/>
  <c r="C14" i="5"/>
  <c r="C22" i="5" s="1"/>
  <c r="Q10" i="5"/>
  <c r="O11" i="5" s="1"/>
  <c r="A10" i="5"/>
  <c r="A11" i="5" s="1"/>
  <c r="A3" i="5"/>
  <c r="A2" i="5"/>
  <c r="A1" i="5"/>
  <c r="C17" i="4"/>
  <c r="A3" i="4"/>
  <c r="A2" i="4"/>
  <c r="A1" i="4"/>
  <c r="A13" i="3"/>
  <c r="A14" i="3" s="1"/>
  <c r="A3" i="3"/>
  <c r="A2" i="3"/>
  <c r="A1" i="3"/>
  <c r="A14" i="2"/>
  <c r="A13" i="2"/>
  <c r="A3" i="2"/>
  <c r="A2" i="2"/>
  <c r="A1" i="2"/>
  <c r="F16" i="1"/>
  <c r="K14" i="1"/>
  <c r="K18" i="1" s="1"/>
  <c r="F13" i="1"/>
  <c r="M14" i="1"/>
  <c r="M18" i="1" s="1"/>
  <c r="H14" i="1"/>
  <c r="H18" i="1" s="1"/>
  <c r="G14" i="1"/>
  <c r="G18" i="1" s="1"/>
  <c r="E14" i="1"/>
  <c r="E18" i="1" s="1"/>
  <c r="E12" i="2" s="1"/>
  <c r="E16" i="2" s="1"/>
  <c r="Q39" i="5" s="1"/>
  <c r="D14" i="1"/>
  <c r="D18" i="1" s="1"/>
  <c r="A12" i="1"/>
  <c r="L27" i="5" l="1"/>
  <c r="E27" i="5"/>
  <c r="M27" i="5"/>
  <c r="P31" i="5"/>
  <c r="G19" i="5"/>
  <c r="H27" i="5"/>
  <c r="P27" i="5"/>
  <c r="E31" i="5"/>
  <c r="I27" i="5"/>
  <c r="H31" i="5"/>
  <c r="G12" i="3"/>
  <c r="G16" i="3" s="1"/>
  <c r="G12" i="2"/>
  <c r="G16" i="2" s="1"/>
  <c r="Q47" i="5" s="1"/>
  <c r="H12" i="2"/>
  <c r="H16" i="2" s="1"/>
  <c r="Q51" i="5" s="1"/>
  <c r="D17" i="4"/>
  <c r="A15" i="3"/>
  <c r="A16" i="3" s="1"/>
  <c r="C16" i="3"/>
  <c r="L14" i="1"/>
  <c r="L18" i="1" s="1"/>
  <c r="F12" i="1"/>
  <c r="F14" i="1" s="1"/>
  <c r="F18" i="1" s="1"/>
  <c r="A12" i="5"/>
  <c r="A13" i="5" s="1"/>
  <c r="A14" i="5" s="1"/>
  <c r="A15" i="5" s="1"/>
  <c r="M15" i="5"/>
  <c r="M40" i="5" s="1"/>
  <c r="I15" i="5"/>
  <c r="E15" i="5"/>
  <c r="P15" i="5"/>
  <c r="L15" i="5"/>
  <c r="L40" i="5" s="1"/>
  <c r="H15" i="5"/>
  <c r="N15" i="5"/>
  <c r="J15" i="5"/>
  <c r="F15" i="5"/>
  <c r="F40" i="5" s="1"/>
  <c r="M23" i="5"/>
  <c r="I23" i="5"/>
  <c r="E23" i="5"/>
  <c r="O23" i="5"/>
  <c r="P23" i="5"/>
  <c r="L23" i="5"/>
  <c r="H23" i="5"/>
  <c r="N23" i="5"/>
  <c r="J23" i="5"/>
  <c r="F23" i="5"/>
  <c r="A13" i="1"/>
  <c r="A14" i="1" s="1"/>
  <c r="C14" i="1"/>
  <c r="M11" i="5"/>
  <c r="I11" i="5"/>
  <c r="E11" i="5"/>
  <c r="P11" i="5"/>
  <c r="L11" i="5"/>
  <c r="H11" i="5"/>
  <c r="N11" i="5"/>
  <c r="J11" i="5"/>
  <c r="F11" i="5"/>
  <c r="D12" i="2"/>
  <c r="D16" i="2" s="1"/>
  <c r="Q35" i="5" s="1"/>
  <c r="D12" i="3"/>
  <c r="D16" i="3" s="1"/>
  <c r="I14" i="1"/>
  <c r="I18" i="1" s="1"/>
  <c r="E17" i="4"/>
  <c r="G11" i="5"/>
  <c r="K15" i="5"/>
  <c r="K40" i="5" s="1"/>
  <c r="K23" i="5"/>
  <c r="P40" i="5"/>
  <c r="H40" i="5"/>
  <c r="G40" i="5"/>
  <c r="N40" i="5"/>
  <c r="I40" i="5"/>
  <c r="E40" i="5"/>
  <c r="J40" i="5"/>
  <c r="C16" i="2"/>
  <c r="A15" i="2"/>
  <c r="A16" i="2" s="1"/>
  <c r="E12" i="3"/>
  <c r="E16" i="3" s="1"/>
  <c r="K11" i="5"/>
  <c r="O15" i="5"/>
  <c r="O40" i="5" s="1"/>
  <c r="M19" i="5"/>
  <c r="I19" i="5"/>
  <c r="E19" i="5"/>
  <c r="P19" i="5"/>
  <c r="L19" i="5"/>
  <c r="H19" i="5"/>
  <c r="N19" i="5"/>
  <c r="J19" i="5"/>
  <c r="F19" i="5"/>
  <c r="G27" i="5"/>
  <c r="K27" i="5"/>
  <c r="O27" i="5"/>
  <c r="G31" i="5"/>
  <c r="K31" i="5"/>
  <c r="O31" i="5"/>
  <c r="I31" i="5"/>
  <c r="M31" i="5"/>
  <c r="F27" i="5"/>
  <c r="J27" i="5"/>
  <c r="F31" i="5"/>
  <c r="Q31" i="5" s="1"/>
  <c r="J31" i="5"/>
  <c r="Q27" i="5" l="1"/>
  <c r="Q40" i="5"/>
  <c r="G17" i="4"/>
  <c r="I12" i="2"/>
  <c r="I16" i="2" s="1"/>
  <c r="Q55" i="5" s="1"/>
  <c r="F17" i="4"/>
  <c r="F12" i="3"/>
  <c r="F16" i="3" s="1"/>
  <c r="F12" i="2"/>
  <c r="F16" i="2" s="1"/>
  <c r="Q43" i="5" s="1"/>
  <c r="M36" i="5"/>
  <c r="I36" i="5"/>
  <c r="E36" i="5"/>
  <c r="O36" i="5"/>
  <c r="P36" i="5"/>
  <c r="L36" i="5"/>
  <c r="H36" i="5"/>
  <c r="G36" i="5"/>
  <c r="N36" i="5"/>
  <c r="J36" i="5"/>
  <c r="F36" i="5"/>
  <c r="K36" i="5"/>
  <c r="Q11" i="5"/>
  <c r="A15" i="1"/>
  <c r="A16" i="1" s="1"/>
  <c r="A17" i="1" s="1"/>
  <c r="A18" i="1" s="1"/>
  <c r="Q23" i="5"/>
  <c r="A16" i="5"/>
  <c r="A17" i="5" s="1"/>
  <c r="A18" i="5" s="1"/>
  <c r="A19" i="5" s="1"/>
  <c r="O48" i="5"/>
  <c r="K48" i="5"/>
  <c r="G48" i="5"/>
  <c r="I48" i="5"/>
  <c r="N48" i="5"/>
  <c r="J48" i="5"/>
  <c r="F48" i="5"/>
  <c r="P48" i="5"/>
  <c r="L48" i="5"/>
  <c r="H48" i="5"/>
  <c r="M48" i="5"/>
  <c r="E48" i="5"/>
  <c r="N52" i="5"/>
  <c r="J52" i="5"/>
  <c r="F52" i="5"/>
  <c r="P52" i="5"/>
  <c r="H52" i="5"/>
  <c r="M52" i="5"/>
  <c r="I52" i="5"/>
  <c r="E52" i="5"/>
  <c r="O52" i="5"/>
  <c r="K52" i="5"/>
  <c r="G52" i="5"/>
  <c r="L52" i="5"/>
  <c r="Q19" i="5"/>
  <c r="Q15" i="5"/>
  <c r="Q52" i="5" l="1"/>
  <c r="Q48" i="5"/>
  <c r="A20" i="5"/>
  <c r="A21" i="5" s="1"/>
  <c r="A22" i="5" s="1"/>
  <c r="A23" i="5" s="1"/>
  <c r="M56" i="5"/>
  <c r="I56" i="5"/>
  <c r="E56" i="5"/>
  <c r="K56" i="5"/>
  <c r="P56" i="5"/>
  <c r="L56" i="5"/>
  <c r="H56" i="5"/>
  <c r="G56" i="5"/>
  <c r="N56" i="5"/>
  <c r="J56" i="5"/>
  <c r="F56" i="5"/>
  <c r="O56" i="5"/>
  <c r="O44" i="5"/>
  <c r="K44" i="5"/>
  <c r="G44" i="5"/>
  <c r="M44" i="5"/>
  <c r="I44" i="5"/>
  <c r="N44" i="5"/>
  <c r="J44" i="5"/>
  <c r="F44" i="5"/>
  <c r="P44" i="5"/>
  <c r="L44" i="5"/>
  <c r="H44" i="5"/>
  <c r="E44" i="5"/>
  <c r="C18" i="1"/>
  <c r="Q36" i="5"/>
  <c r="Q44" i="5" l="1"/>
  <c r="A24" i="5"/>
  <c r="A25" i="5" s="1"/>
  <c r="A26" i="5" s="1"/>
  <c r="A27" i="5" s="1"/>
  <c r="Q56" i="5"/>
  <c r="A28" i="5" l="1"/>
  <c r="A29" i="5" s="1"/>
  <c r="A30" i="5" s="1"/>
  <c r="A31" i="5" s="1"/>
  <c r="A32" i="5" l="1"/>
  <c r="A33" i="5" s="1"/>
  <c r="A34" i="5" s="1"/>
  <c r="A35" i="5" s="1"/>
  <c r="A36" i="5" l="1"/>
  <c r="A37" i="5" s="1"/>
  <c r="A38" i="5" s="1"/>
  <c r="A39" i="5" s="1"/>
  <c r="D36" i="5"/>
  <c r="A40" i="5" l="1"/>
  <c r="A41" i="5" s="1"/>
  <c r="A42" i="5" s="1"/>
  <c r="A43" i="5" s="1"/>
  <c r="D40" i="5"/>
  <c r="A44" i="5" l="1"/>
  <c r="A45" i="5" s="1"/>
  <c r="A46" i="5" s="1"/>
  <c r="A47" i="5" s="1"/>
  <c r="D44" i="5"/>
  <c r="A48" i="5" l="1"/>
  <c r="A49" i="5" s="1"/>
  <c r="A50" i="5" s="1"/>
  <c r="A51" i="5" s="1"/>
  <c r="D48" i="5"/>
  <c r="A52" i="5" l="1"/>
  <c r="A53" i="5" s="1"/>
  <c r="A54" i="5" s="1"/>
  <c r="A55" i="5" s="1"/>
  <c r="D52" i="5"/>
  <c r="A56" i="5" l="1"/>
  <c r="D56" i="5"/>
</calcChain>
</file>

<file path=xl/sharedStrings.xml><?xml version="1.0" encoding="utf-8"?>
<sst xmlns="http://schemas.openxmlformats.org/spreadsheetml/2006/main" count="189" uniqueCount="93">
  <si>
    <t>Puget Sound Energy</t>
  </si>
  <si>
    <t>2019 General Rate Case (GRC)</t>
  </si>
  <si>
    <t>Electric Decoupling Mechanism (Schedule 142)</t>
  </si>
  <si>
    <t>Development of Decoupled Delivery Revenue by Decoupling Group</t>
  </si>
  <si>
    <t>Line</t>
  </si>
  <si>
    <t xml:space="preserve">Schedule  </t>
  </si>
  <si>
    <t>Schedules</t>
  </si>
  <si>
    <t xml:space="preserve">Special </t>
  </si>
  <si>
    <t>Schedule</t>
  </si>
  <si>
    <t>No.</t>
  </si>
  <si>
    <t>Source</t>
  </si>
  <si>
    <t>8 &amp; 24</t>
  </si>
  <si>
    <t>7A, 11, 25, 29, 35 &amp; 43</t>
  </si>
  <si>
    <t>Contracts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</si>
  <si>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</si>
  <si>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</si>
  <si>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</si>
  <si>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</si>
  <si>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</si>
  <si>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</si>
  <si>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</si>
  <si>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</si>
  <si>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(f)</t>
  </si>
  <si>
    <t>(g)</t>
  </si>
  <si>
    <t>(h)</t>
  </si>
  <si>
    <t>(i)</t>
  </si>
  <si>
    <t>(j)</t>
  </si>
  <si>
    <t>(k)</t>
  </si>
  <si>
    <t>Delivery Revenue:</t>
  </si>
  <si>
    <t>Total Revenue</t>
  </si>
  <si>
    <t>Exhibit JAP-6</t>
  </si>
  <si>
    <t xml:space="preserve">   Allocated Power Costs</t>
  </si>
  <si>
    <t>Work Paper</t>
  </si>
  <si>
    <t>Net Revenue</t>
  </si>
  <si>
    <t xml:space="preserve">   Basic Charge Revenue</t>
  </si>
  <si>
    <t>Net Delivery Revenue</t>
  </si>
  <si>
    <t>Note: Schedule 40 has been re-classed to the following customer classes: Schedule 8&amp;24, Schedule 7A, 11, 25, 29, 35, 43, Schedule 12&amp;26 , Schedule 10&amp;31 and Special contracts</t>
  </si>
  <si>
    <t>Development of Allowed Delivery Revenue Per Customer</t>
  </si>
  <si>
    <t>(e)</t>
  </si>
  <si>
    <t>Test Year Delivery Revenue</t>
  </si>
  <si>
    <t>JAP-11 Page 1</t>
  </si>
  <si>
    <t>Test Year Customers</t>
  </si>
  <si>
    <t>Annual Allowed Delivery Revenue Per Customer</t>
  </si>
  <si>
    <t>Development of Delivery Revenue Per Unit Rates ($/kWh)</t>
  </si>
  <si>
    <t>Test Year Base Sales (kWh)</t>
  </si>
  <si>
    <t>Volumetric Delivery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</si>
  <si>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</si>
  <si>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</si>
  <si>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</si>
  <si>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</si>
  <si>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</si>
  <si>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</si>
  <si>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</si>
  <si>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</si>
  <si>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</si>
  <si>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</si>
  <si>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</si>
  <si>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</si>
  <si>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</si>
  <si>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</si>
  <si>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</si>
  <si>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</si>
  <si>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</si>
  <si>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</si>
  <si>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</si>
  <si>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</si>
  <si>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</si>
  <si>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</si>
  <si>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</si>
  <si>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</si>
  <si>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(l)</t>
  </si>
  <si>
    <t>(m)</t>
  </si>
  <si>
    <t>(n)</t>
  </si>
  <si>
    <t>(o)</t>
  </si>
  <si>
    <t>Sales</t>
  </si>
  <si>
    <t>Schedule 7</t>
  </si>
  <si>
    <t xml:space="preserve">Weather-Normalized kWh Sales 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</si>
  <si>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</si>
  <si>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</si>
  <si>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</si>
  <si>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</si>
  <si>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</si>
  <si>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</si>
  <si>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Special Contracts</t>
  </si>
  <si>
    <t>% of (C(o):R(14))</t>
  </si>
  <si>
    <t>Schedules 12 &amp; 26</t>
  </si>
  <si>
    <t xml:space="preserve">Demand Charge Revenue 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</si>
  <si>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</si>
  <si>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</si>
  <si>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</si>
  <si>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</si>
  <si>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</si>
  <si>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JAP-11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</si>
</sst>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sz val="8"/>
      <color rgb="FFFF0000"/>
      <name val="Calibri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4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64" fontId="9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Fill="1" applyBorder="1"/>
    <xf numFmtId="164" fontId="5" fillId="0" borderId="0" xfId="0" applyNumberFormat="1" applyFont="1"/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quotePrefix="1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164" fontId="6" fillId="0" borderId="2" xfId="0" applyNumberFormat="1" applyFont="1" applyFill="1" applyBorder="1"/>
    <xf numFmtId="165" fontId="3" fillId="0" borderId="0" xfId="0" applyNumberFormat="1" applyFont="1" applyFill="1"/>
    <xf numFmtId="0" fontId="1" fillId="0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10" fillId="0" borderId="0" xfId="0" applyFont="1" applyFill="1"/>
    <xf numFmtId="0" fontId="6" fillId="0" borderId="1" xfId="0" applyFont="1" applyFill="1" applyBorder="1" applyAlignment="1"/>
    <xf numFmtId="0" fontId="10" fillId="0" borderId="0" xfId="0" applyFont="1" applyAlignment="1"/>
    <xf numFmtId="164" fontId="10" fillId="0" borderId="0" xfId="0" applyNumberFormat="1" applyFont="1"/>
    <xf numFmtId="0" fontId="12" fillId="0" borderId="0" xfId="0" applyFont="1"/>
    <xf numFmtId="166" fontId="9" fillId="0" borderId="0" xfId="0" applyNumberFormat="1" applyFont="1" applyFill="1" applyBorder="1"/>
    <xf numFmtId="166" fontId="12" fillId="0" borderId="0" xfId="0" applyNumberFormat="1" applyFont="1"/>
    <xf numFmtId="166" fontId="6" fillId="0" borderId="0" xfId="0" applyNumberFormat="1" applyFont="1" applyFill="1" applyBorder="1"/>
    <xf numFmtId="44" fontId="6" fillId="0" borderId="3" xfId="0" applyNumberFormat="1" applyFont="1" applyFill="1" applyBorder="1"/>
    <xf numFmtId="165" fontId="6" fillId="0" borderId="3" xfId="0" applyNumberFormat="1" applyFont="1" applyFill="1" applyBorder="1"/>
    <xf numFmtId="0" fontId="12" fillId="0" borderId="0" xfId="0" applyFont="1" applyFill="1"/>
    <xf numFmtId="41" fontId="1" fillId="0" borderId="0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164" fontId="12" fillId="0" borderId="0" xfId="0" applyNumberFormat="1" applyFont="1"/>
    <xf numFmtId="44" fontId="10" fillId="0" borderId="0" xfId="0" applyNumberFormat="1" applyFont="1"/>
    <xf numFmtId="44" fontId="12" fillId="0" borderId="0" xfId="0" applyNumberFormat="1" applyFont="1"/>
    <xf numFmtId="0" fontId="6" fillId="0" borderId="0" xfId="0" applyFont="1"/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/>
    <xf numFmtId="3" fontId="6" fillId="0" borderId="0" xfId="0" applyNumberFormat="1" applyFont="1" applyFill="1"/>
    <xf numFmtId="166" fontId="15" fillId="0" borderId="0" xfId="0" applyNumberFormat="1" applyFont="1" applyFill="1" applyBorder="1"/>
    <xf numFmtId="3" fontId="16" fillId="0" borderId="0" xfId="0" applyNumberFormat="1" applyFont="1" applyFill="1"/>
    <xf numFmtId="0" fontId="16" fillId="0" borderId="0" xfId="0" quotePrefix="1" applyFont="1" applyFill="1" applyAlignment="1">
      <alignment horizontal="center"/>
    </xf>
    <xf numFmtId="10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0" fontId="6" fillId="0" borderId="0" xfId="0" applyNumberFormat="1" applyFont="1" applyFill="1"/>
    <xf numFmtId="164" fontId="16" fillId="0" borderId="0" xfId="0" applyNumberFormat="1" applyFont="1" applyFill="1"/>
    <xf numFmtId="44" fontId="9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44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</cellXfs>
  <cellStyles count="2">
    <cellStyle name="Comma 10 2 2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D12" sqref="D12"/>
    </sheetView>
  </sheetViews>
  <sheetFormatPr defaultColWidth="8.85546875" defaultRowHeight="11.25" x14ac:dyDescent="0.2"/>
  <cols>
    <col min="1" max="1" width="5.28515625" style="3" customWidth="1"/>
    <col min="2" max="2" width="23.28515625" style="3" bestFit="1" customWidth="1"/>
    <col min="3" max="3" width="9.5703125" style="3" bestFit="1" customWidth="1"/>
    <col min="4" max="4" width="13.7109375" style="3" customWidth="1"/>
    <col min="5" max="5" width="11.7109375" style="3" customWidth="1"/>
    <col min="6" max="6" width="15.85546875" style="3" bestFit="1" customWidth="1"/>
    <col min="7" max="7" width="8.7109375" style="3" bestFit="1" customWidth="1"/>
    <col min="8" max="9" width="10.28515625" style="3" bestFit="1" customWidth="1"/>
    <col min="10" max="10" width="0.85546875" style="3" customWidth="1"/>
    <col min="11" max="11" width="10.85546875" style="3" bestFit="1" customWidth="1"/>
    <col min="12" max="12" width="7.5703125" style="3" bestFit="1" customWidth="1"/>
    <col min="13" max="13" width="9.5703125" style="3" bestFit="1" customWidth="1"/>
    <col min="14" max="14" width="11.28515625" style="14" bestFit="1" customWidth="1"/>
    <col min="15" max="15" width="13.42578125" style="3" bestFit="1" customWidth="1"/>
    <col min="16" max="16384" width="8.85546875" style="3"/>
  </cols>
  <sheetData>
    <row r="1" spans="1:17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"/>
      <c r="O1" s="2"/>
      <c r="P1" s="2"/>
      <c r="Q1" s="2"/>
    </row>
    <row r="2" spans="1:17" x14ac:dyDescent="0.2">
      <c r="A2" s="7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"/>
      <c r="O2" s="2"/>
      <c r="P2" s="2"/>
      <c r="Q2" s="2"/>
    </row>
    <row r="3" spans="1:17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"/>
      <c r="O3" s="2"/>
      <c r="P3" s="2"/>
      <c r="Q3" s="2"/>
    </row>
    <row r="4" spans="1:17" x14ac:dyDescent="0.2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"/>
      <c r="O4" s="2"/>
      <c r="P4" s="2"/>
      <c r="Q4" s="2"/>
    </row>
    <row r="5" spans="1:17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1"/>
      <c r="O5" s="2"/>
      <c r="P5" s="2"/>
      <c r="Q5" s="2"/>
    </row>
    <row r="6" spans="1:17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2"/>
      <c r="P6" s="2"/>
      <c r="Q6" s="2"/>
    </row>
    <row r="7" spans="1:17" x14ac:dyDescent="0.2">
      <c r="A7" s="6"/>
      <c r="B7" s="4"/>
      <c r="C7" s="4"/>
      <c r="D7" s="4"/>
      <c r="E7" s="4"/>
      <c r="F7" s="4"/>
      <c r="G7" s="4"/>
      <c r="H7" s="4"/>
      <c r="J7" s="4"/>
      <c r="K7" s="4"/>
      <c r="L7" s="4"/>
      <c r="M7" s="4"/>
      <c r="N7" s="7"/>
      <c r="O7" s="4"/>
      <c r="P7" s="2"/>
      <c r="Q7" s="2"/>
    </row>
    <row r="8" spans="1:17" ht="15" customHeight="1" x14ac:dyDescent="0.2">
      <c r="A8" s="8" t="s">
        <v>4</v>
      </c>
      <c r="B8" s="4"/>
      <c r="C8" s="4"/>
      <c r="D8" s="4" t="s">
        <v>5</v>
      </c>
      <c r="E8" s="4" t="s">
        <v>6</v>
      </c>
      <c r="F8" s="4" t="s">
        <v>6</v>
      </c>
      <c r="G8" s="4" t="s">
        <v>7</v>
      </c>
      <c r="H8" s="4" t="s">
        <v>6</v>
      </c>
      <c r="I8" s="4" t="s">
        <v>6</v>
      </c>
      <c r="J8" s="4"/>
      <c r="K8" s="4" t="s">
        <v>6</v>
      </c>
      <c r="L8" s="4" t="s">
        <v>8</v>
      </c>
      <c r="M8" s="4" t="s">
        <v>8</v>
      </c>
      <c r="N8" s="7"/>
      <c r="O8" s="4"/>
      <c r="P8" s="2"/>
      <c r="Q8" s="2"/>
    </row>
    <row r="9" spans="1:17" ht="15" customHeight="1" x14ac:dyDescent="0.2">
      <c r="A9" s="9" t="s">
        <v>9</v>
      </c>
      <c r="B9" s="10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3"/>
      <c r="K9" s="12" t="s">
        <v>16</v>
      </c>
      <c r="L9" s="12">
        <v>35</v>
      </c>
      <c r="M9" s="12">
        <v>43</v>
      </c>
      <c r="Q9" s="2"/>
    </row>
    <row r="10" spans="1:17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21</v>
      </c>
      <c r="G10" s="16" t="s">
        <v>22</v>
      </c>
      <c r="H10" s="16" t="s">
        <v>23</v>
      </c>
      <c r="I10" s="16" t="s">
        <v>24</v>
      </c>
      <c r="J10" s="17"/>
      <c r="K10" s="16" t="s">
        <v>25</v>
      </c>
      <c r="L10" s="16" t="s">
        <v>26</v>
      </c>
      <c r="M10" s="16" t="s">
        <v>27</v>
      </c>
      <c r="N10" s="18"/>
      <c r="Q10" s="2"/>
    </row>
    <row r="11" spans="1:17" x14ac:dyDescent="0.2">
      <c r="A11" s="16">
        <v>1</v>
      </c>
      <c r="B11" s="19" t="s">
        <v>28</v>
      </c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  <c r="Q11" s="2"/>
    </row>
    <row r="12" spans="1:17" x14ac:dyDescent="0.2">
      <c r="A12" s="16">
        <f>A11+1</f>
        <v>2</v>
      </c>
      <c r="B12" s="20" t="s">
        <v>29</v>
      </c>
      <c r="C12" s="16" t="s">
        <v>30</v>
      </c>
      <c r="D12" s="21">
        <v>1190833571</v>
      </c>
      <c r="E12" s="21">
        <v>283619465</v>
      </c>
      <c r="F12" s="22">
        <f>SUM(K12:M12)</f>
        <v>298308771</v>
      </c>
      <c r="G12" s="21">
        <v>4419379.78</v>
      </c>
      <c r="H12" s="21">
        <v>169513130</v>
      </c>
      <c r="I12" s="21">
        <v>121954195</v>
      </c>
      <c r="J12" s="23"/>
      <c r="K12" s="21">
        <v>286296713</v>
      </c>
      <c r="L12" s="21">
        <v>298893</v>
      </c>
      <c r="M12" s="21">
        <v>11713165</v>
      </c>
      <c r="N12" s="24"/>
      <c r="Q12" s="2"/>
    </row>
    <row r="13" spans="1:17" x14ac:dyDescent="0.2">
      <c r="A13" s="16">
        <f t="shared" ref="A13:A18" si="0">A12+1</f>
        <v>3</v>
      </c>
      <c r="B13" s="15" t="s">
        <v>31</v>
      </c>
      <c r="C13" s="16" t="s">
        <v>32</v>
      </c>
      <c r="D13" s="25">
        <v>653245437.42999434</v>
      </c>
      <c r="E13" s="25">
        <v>164131597.09692881</v>
      </c>
      <c r="F13" s="26">
        <f>SUM(K13:M13)</f>
        <v>188354327.45875615</v>
      </c>
      <c r="G13" s="25">
        <v>0</v>
      </c>
      <c r="H13" s="25">
        <v>114981164.18090849</v>
      </c>
      <c r="I13" s="25">
        <v>80106185.888576105</v>
      </c>
      <c r="J13" s="23"/>
      <c r="K13" s="25">
        <v>181770323.97629184</v>
      </c>
      <c r="L13" s="25">
        <v>230451.31080900395</v>
      </c>
      <c r="M13" s="25">
        <v>6353552.1716552842</v>
      </c>
      <c r="N13" s="24"/>
      <c r="Q13" s="2"/>
    </row>
    <row r="14" spans="1:17" x14ac:dyDescent="0.2">
      <c r="A14" s="16">
        <f t="shared" si="0"/>
        <v>4</v>
      </c>
      <c r="B14" s="20" t="s">
        <v>33</v>
      </c>
      <c r="C14" s="16" t="str">
        <f>"("&amp;A12&amp;") - ("&amp;A$13&amp;")"</f>
        <v>(2) - (3)</v>
      </c>
      <c r="D14" s="22">
        <f>D12-D13</f>
        <v>537588133.57000566</v>
      </c>
      <c r="E14" s="22">
        <f t="shared" ref="E14:L14" si="1">E12-E13</f>
        <v>119487867.90307119</v>
      </c>
      <c r="F14" s="22">
        <f t="shared" si="1"/>
        <v>109954443.54124385</v>
      </c>
      <c r="G14" s="22">
        <f>G12-G13</f>
        <v>4419379.78</v>
      </c>
      <c r="H14" s="22">
        <f>H12-H13</f>
        <v>54531965.819091514</v>
      </c>
      <c r="I14" s="22">
        <f>I12-I13</f>
        <v>41848009.111423895</v>
      </c>
      <c r="J14" s="23"/>
      <c r="K14" s="22">
        <f t="shared" si="1"/>
        <v>104526389.02370816</v>
      </c>
      <c r="L14" s="22">
        <f t="shared" si="1"/>
        <v>68441.689190996054</v>
      </c>
      <c r="M14" s="22">
        <f>M12-M13</f>
        <v>5359612.8283447158</v>
      </c>
      <c r="Q14" s="2"/>
    </row>
    <row r="15" spans="1:17" x14ac:dyDescent="0.2">
      <c r="A15" s="16">
        <f t="shared" si="0"/>
        <v>5</v>
      </c>
      <c r="B15" s="20"/>
      <c r="C15" s="27"/>
      <c r="D15" s="22"/>
      <c r="E15" s="22"/>
      <c r="F15" s="22"/>
      <c r="G15" s="22"/>
      <c r="H15" s="22"/>
      <c r="I15" s="22"/>
      <c r="J15" s="23"/>
      <c r="K15" s="22"/>
      <c r="L15" s="22"/>
      <c r="M15" s="22"/>
      <c r="Q15" s="2"/>
    </row>
    <row r="16" spans="1:17" x14ac:dyDescent="0.2">
      <c r="A16" s="16">
        <f t="shared" si="0"/>
        <v>6</v>
      </c>
      <c r="B16" s="15" t="s">
        <v>34</v>
      </c>
      <c r="C16" s="16" t="s">
        <v>30</v>
      </c>
      <c r="D16" s="21">
        <v>92631640</v>
      </c>
      <c r="E16" s="21">
        <v>24118368</v>
      </c>
      <c r="F16" s="22">
        <f>SUM(K16:M16)</f>
        <v>6048988</v>
      </c>
      <c r="G16" s="21">
        <v>306800</v>
      </c>
      <c r="H16" s="21">
        <v>1162361</v>
      </c>
      <c r="I16" s="21">
        <v>2198897</v>
      </c>
      <c r="J16" s="23"/>
      <c r="K16" s="21">
        <v>5341064</v>
      </c>
      <c r="L16" s="21">
        <v>14432</v>
      </c>
      <c r="M16" s="21">
        <v>693492</v>
      </c>
      <c r="Q16" s="2"/>
    </row>
    <row r="17" spans="1:17" x14ac:dyDescent="0.2">
      <c r="A17" s="16">
        <f t="shared" si="0"/>
        <v>7</v>
      </c>
      <c r="B17" s="15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Q17" s="2"/>
    </row>
    <row r="18" spans="1:17" ht="12" thickBot="1" x14ac:dyDescent="0.25">
      <c r="A18" s="16">
        <f t="shared" si="0"/>
        <v>8</v>
      </c>
      <c r="B18" s="15" t="s">
        <v>35</v>
      </c>
      <c r="C18" s="16" t="str">
        <f>"("&amp;A14&amp;") - ("&amp;A16&amp;")"</f>
        <v>(4) - (6)</v>
      </c>
      <c r="D18" s="29">
        <f>D14-D16</f>
        <v>444956493.57000566</v>
      </c>
      <c r="E18" s="29">
        <f t="shared" ref="E18:I18" si="2">E14-E16</f>
        <v>95369499.903071195</v>
      </c>
      <c r="F18" s="29">
        <f t="shared" si="2"/>
        <v>103905455.54124385</v>
      </c>
      <c r="G18" s="29">
        <f t="shared" si="2"/>
        <v>4112579.7800000003</v>
      </c>
      <c r="H18" s="29">
        <f t="shared" si="2"/>
        <v>53369604.819091514</v>
      </c>
      <c r="I18" s="29">
        <f t="shared" si="2"/>
        <v>39649112.111423895</v>
      </c>
      <c r="J18" s="22"/>
      <c r="K18" s="29">
        <f>K14-K16</f>
        <v>99185325.023708165</v>
      </c>
      <c r="L18" s="29">
        <f t="shared" ref="L18:M18" si="3">L14-L16</f>
        <v>54009.689190996054</v>
      </c>
      <c r="M18" s="29">
        <f t="shared" si="3"/>
        <v>4666120.8283447158</v>
      </c>
      <c r="Q18" s="2"/>
    </row>
    <row r="19" spans="1:17" ht="12" thickTop="1" x14ac:dyDescent="0.2">
      <c r="A19" s="2"/>
      <c r="B19" s="15"/>
      <c r="C19" s="2"/>
      <c r="D19" s="30"/>
      <c r="E19" s="2"/>
      <c r="F19" s="2"/>
      <c r="G19" s="2"/>
      <c r="H19" s="2"/>
      <c r="I19" s="2"/>
      <c r="J19" s="2"/>
      <c r="K19" s="2"/>
      <c r="L19" s="2"/>
      <c r="M19" s="2"/>
      <c r="N19" s="5"/>
      <c r="O19" s="2"/>
      <c r="P19" s="2"/>
      <c r="Q19" s="2"/>
    </row>
    <row r="21" spans="1:17" x14ac:dyDescent="0.2">
      <c r="B21" s="15" t="s">
        <v>36</v>
      </c>
    </row>
  </sheetData>
  <mergeCells count="5">
    <mergeCell ref="A1:M1"/>
    <mergeCell ref="A2:M2"/>
    <mergeCell ref="A3:M3"/>
    <mergeCell ref="A4:M4"/>
    <mergeCell ref="A5:M5"/>
  </mergeCells>
  <printOptions horizontalCentered="1"/>
  <pageMargins left="0.7" right="0.7" top="0.75" bottom="0.75" header="0.3" footer="0.3"/>
  <pageSetup scale="9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28515625" style="33" bestFit="1" customWidth="1"/>
    <col min="2" max="2" width="46.28515625" style="33" customWidth="1"/>
    <col min="3" max="3" width="10.42578125" style="33" bestFit="1" customWidth="1"/>
    <col min="4" max="4" width="10.28515625" style="33" bestFit="1" customWidth="1"/>
    <col min="5" max="5" width="9.5703125" style="33" bestFit="1" customWidth="1"/>
    <col min="6" max="6" width="15.85546875" style="33" bestFit="1" customWidth="1"/>
    <col min="7" max="7" width="9.7109375" style="33" customWidth="1"/>
    <col min="8" max="9" width="9.5703125" style="33" bestFit="1" customWidth="1"/>
    <col min="10" max="10" width="7.85546875" style="33" bestFit="1" customWidth="1"/>
    <col min="11" max="11" width="14.5703125" style="33" bestFit="1" customWidth="1"/>
    <col min="12" max="12" width="9.140625" style="33"/>
    <col min="13" max="13" width="10.28515625" style="33" bestFit="1" customWidth="1"/>
    <col min="14" max="16384" width="9.140625" style="33"/>
  </cols>
  <sheetData>
    <row r="1" spans="1:20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72"/>
      <c r="I1" s="72"/>
      <c r="J1" s="31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74"/>
      <c r="I2" s="74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72"/>
      <c r="I3" s="72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x14ac:dyDescent="0.2">
      <c r="A5" s="72"/>
      <c r="B5" s="72"/>
      <c r="C5" s="72"/>
      <c r="D5" s="72"/>
      <c r="E5" s="72"/>
      <c r="F5" s="72"/>
      <c r="G5" s="72"/>
      <c r="H5" s="72"/>
      <c r="I5" s="72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x14ac:dyDescent="0.2">
      <c r="A6" s="31"/>
      <c r="B6" s="31"/>
      <c r="C6" s="31"/>
      <c r="D6" s="31"/>
      <c r="E6" s="31"/>
      <c r="F6" s="4"/>
      <c r="G6" s="4"/>
      <c r="H6" s="4"/>
      <c r="I6" s="4"/>
      <c r="J6" s="4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20" ht="12.75" customHeight="1" x14ac:dyDescent="0.2">
      <c r="A8" s="8" t="s">
        <v>4</v>
      </c>
      <c r="B8" s="34"/>
      <c r="C8" s="34"/>
      <c r="D8" s="4" t="s">
        <v>5</v>
      </c>
      <c r="E8" s="4" t="s">
        <v>6</v>
      </c>
      <c r="F8" s="4" t="s">
        <v>6</v>
      </c>
      <c r="G8" s="4" t="s">
        <v>7</v>
      </c>
      <c r="H8" s="4" t="s">
        <v>6</v>
      </c>
      <c r="I8" s="4" t="s">
        <v>6</v>
      </c>
      <c r="J8" s="34"/>
    </row>
    <row r="9" spans="1:20" s="36" customFormat="1" ht="10.15" customHeight="1" x14ac:dyDescent="0.2">
      <c r="A9" s="9" t="s">
        <v>9</v>
      </c>
      <c r="B9" s="35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</row>
    <row r="10" spans="1:20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38</v>
      </c>
      <c r="G10" s="16" t="s">
        <v>22</v>
      </c>
      <c r="H10" s="16" t="s">
        <v>23</v>
      </c>
      <c r="I10" s="16" t="s">
        <v>24</v>
      </c>
    </row>
    <row r="11" spans="1:20" x14ac:dyDescent="0.2">
      <c r="A11" s="16"/>
      <c r="B11" s="19"/>
      <c r="C11" s="16"/>
      <c r="D11" s="16"/>
      <c r="E11" s="16"/>
      <c r="F11" s="16"/>
      <c r="G11" s="16"/>
      <c r="H11" s="16"/>
      <c r="I11" s="16"/>
    </row>
    <row r="12" spans="1:20" x14ac:dyDescent="0.2">
      <c r="A12" s="16">
        <v>1</v>
      </c>
      <c r="B12" s="15" t="s">
        <v>39</v>
      </c>
      <c r="C12" s="27" t="s">
        <v>40</v>
      </c>
      <c r="D12" s="21">
        <f>'Exh. JAP-11 Page 1'!$D$18</f>
        <v>444956493.57000566</v>
      </c>
      <c r="E12" s="21">
        <f>'Exh. JAP-11 Page 1'!$E$18</f>
        <v>95369499.903071195</v>
      </c>
      <c r="F12" s="21">
        <f>'Exh. JAP-11 Page 1'!$F$18</f>
        <v>103905455.54124385</v>
      </c>
      <c r="G12" s="21">
        <f>'Exh. JAP-11 Page 1'!G18</f>
        <v>4112579.7800000003</v>
      </c>
      <c r="H12" s="21">
        <f>'Exh. JAP-11 Page 1'!$H$18</f>
        <v>53369604.819091514</v>
      </c>
      <c r="I12" s="21">
        <f>'Exh. JAP-11 Page 1'!$I$18</f>
        <v>39649112.111423895</v>
      </c>
      <c r="J12" s="37"/>
      <c r="K12" s="22"/>
    </row>
    <row r="13" spans="1:20" x14ac:dyDescent="0.2">
      <c r="A13" s="16">
        <f>A12+1</f>
        <v>2</v>
      </c>
      <c r="B13" s="15"/>
      <c r="C13" s="15"/>
      <c r="D13" s="15"/>
      <c r="E13" s="15"/>
      <c r="F13" s="15"/>
      <c r="G13" s="15"/>
      <c r="H13" s="15"/>
      <c r="I13" s="15"/>
      <c r="J13" s="38"/>
    </row>
    <row r="14" spans="1:20" x14ac:dyDescent="0.2">
      <c r="A14" s="16">
        <f t="shared" ref="A14:A16" si="0">A13+1</f>
        <v>3</v>
      </c>
      <c r="B14" s="15" t="s">
        <v>41</v>
      </c>
      <c r="C14" s="27" t="s">
        <v>32</v>
      </c>
      <c r="D14" s="39">
        <v>1010572</v>
      </c>
      <c r="E14" s="39">
        <v>121598</v>
      </c>
      <c r="F14" s="39">
        <v>8321</v>
      </c>
      <c r="G14" s="39">
        <v>94</v>
      </c>
      <c r="H14" s="39">
        <v>841</v>
      </c>
      <c r="I14" s="39">
        <v>487</v>
      </c>
      <c r="J14" s="40"/>
    </row>
    <row r="15" spans="1:20" x14ac:dyDescent="0.2">
      <c r="A15" s="16">
        <f t="shared" si="0"/>
        <v>4</v>
      </c>
      <c r="B15" s="15"/>
      <c r="C15" s="15"/>
      <c r="D15" s="41"/>
      <c r="E15" s="41"/>
      <c r="F15" s="41"/>
      <c r="G15" s="41"/>
      <c r="H15" s="41"/>
      <c r="I15" s="41"/>
    </row>
    <row r="16" spans="1:20" x14ac:dyDescent="0.2">
      <c r="A16" s="16">
        <f t="shared" si="0"/>
        <v>5</v>
      </c>
      <c r="B16" s="15" t="s">
        <v>42</v>
      </c>
      <c r="C16" s="16" t="str">
        <f>"("&amp;A12&amp;") / ("&amp;A14&amp;")"</f>
        <v>(1) / (3)</v>
      </c>
      <c r="D16" s="42">
        <f>ROUND(D12/D14,2)</f>
        <v>440.3</v>
      </c>
      <c r="E16" s="42">
        <f t="shared" ref="E16:I16" si="1">ROUND(E12/E14,2)</f>
        <v>784.3</v>
      </c>
      <c r="F16" s="42">
        <f t="shared" si="1"/>
        <v>12487.14</v>
      </c>
      <c r="G16" s="42">
        <f t="shared" si="1"/>
        <v>43750.85</v>
      </c>
      <c r="H16" s="42">
        <f t="shared" si="1"/>
        <v>63459.7</v>
      </c>
      <c r="I16" s="42">
        <f t="shared" si="1"/>
        <v>81415.009999999995</v>
      </c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9" spans="1:11" x14ac:dyDescent="0.2">
      <c r="B19" s="15" t="s">
        <v>36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  <pageSetup scale="97" orientation="landscape" blackAndWhite="1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42578125" style="33" bestFit="1" customWidth="1"/>
    <col min="2" max="2" width="38.5703125" style="33" customWidth="1"/>
    <col min="3" max="3" width="10.42578125" style="33" bestFit="1" customWidth="1"/>
    <col min="4" max="6" width="17.7109375" style="33" customWidth="1"/>
    <col min="7" max="7" width="15.42578125" style="33" customWidth="1"/>
    <col min="8" max="8" width="10.28515625" style="33" bestFit="1" customWidth="1"/>
    <col min="9" max="16384" width="9.140625" style="33"/>
  </cols>
  <sheetData>
    <row r="1" spans="1:15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32"/>
      <c r="H1" s="32"/>
      <c r="I1" s="32"/>
      <c r="J1" s="32"/>
      <c r="K1" s="32"/>
      <c r="L1" s="32"/>
      <c r="M1" s="32"/>
      <c r="N1" s="32"/>
      <c r="O1" s="32"/>
    </row>
    <row r="2" spans="1:15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32"/>
      <c r="H2" s="32"/>
      <c r="I2" s="32"/>
      <c r="J2" s="32"/>
      <c r="K2" s="32"/>
      <c r="L2" s="32"/>
      <c r="M2" s="32"/>
      <c r="N2" s="32"/>
      <c r="O2" s="32"/>
    </row>
    <row r="3" spans="1:15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">
      <c r="A4" s="72" t="s">
        <v>43</v>
      </c>
      <c r="B4" s="72"/>
      <c r="C4" s="72"/>
      <c r="D4" s="72"/>
      <c r="E4" s="72"/>
      <c r="F4" s="7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">
      <c r="A5" s="72"/>
      <c r="B5" s="72"/>
      <c r="C5" s="72"/>
      <c r="D5" s="72"/>
      <c r="E5" s="72"/>
      <c r="F5" s="72"/>
      <c r="G5" s="32"/>
      <c r="H5" s="32"/>
      <c r="I5" s="32"/>
      <c r="J5" s="32"/>
      <c r="K5" s="32"/>
      <c r="L5" s="32"/>
      <c r="M5" s="32"/>
      <c r="N5" s="32"/>
      <c r="O5" s="32"/>
    </row>
    <row r="6" spans="1:15" x14ac:dyDescent="0.2">
      <c r="A6" s="31"/>
      <c r="B6" s="31"/>
      <c r="C6" s="31"/>
      <c r="D6" s="31"/>
      <c r="E6" s="31"/>
      <c r="F6" s="4"/>
      <c r="G6" s="32"/>
      <c r="H6" s="32"/>
      <c r="I6" s="32"/>
      <c r="J6" s="32"/>
      <c r="K6" s="32"/>
      <c r="L6" s="32"/>
      <c r="M6" s="32"/>
      <c r="N6" s="32"/>
      <c r="O6" s="32"/>
    </row>
    <row r="7" spans="1:15" x14ac:dyDescent="0.2">
      <c r="A7" s="34"/>
      <c r="B7" s="34"/>
      <c r="C7" s="34"/>
      <c r="D7" s="34"/>
      <c r="E7" s="34"/>
      <c r="F7" s="34"/>
    </row>
    <row r="8" spans="1:15" ht="12.75" customHeight="1" x14ac:dyDescent="0.2">
      <c r="A8" s="8" t="s">
        <v>4</v>
      </c>
      <c r="B8" s="34"/>
      <c r="C8" s="34"/>
      <c r="D8" s="4" t="s">
        <v>5</v>
      </c>
      <c r="E8" s="4" t="s">
        <v>6</v>
      </c>
      <c r="F8" s="4" t="s">
        <v>6</v>
      </c>
      <c r="G8" s="4" t="s">
        <v>7</v>
      </c>
    </row>
    <row r="9" spans="1:15" ht="10.15" customHeight="1" x14ac:dyDescent="0.2">
      <c r="A9" s="9" t="s">
        <v>9</v>
      </c>
      <c r="B9" s="35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</row>
    <row r="10" spans="1:15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38</v>
      </c>
      <c r="G10" s="16" t="s">
        <v>22</v>
      </c>
    </row>
    <row r="11" spans="1:15" x14ac:dyDescent="0.2">
      <c r="A11" s="16"/>
      <c r="B11" s="19"/>
      <c r="C11" s="16"/>
      <c r="D11" s="16"/>
      <c r="E11" s="16"/>
      <c r="F11" s="16"/>
      <c r="G11" s="16"/>
    </row>
    <row r="12" spans="1:15" x14ac:dyDescent="0.2">
      <c r="A12" s="16">
        <v>1</v>
      </c>
      <c r="B12" s="15" t="s">
        <v>39</v>
      </c>
      <c r="C12" s="27" t="s">
        <v>40</v>
      </c>
      <c r="D12" s="21">
        <f>'Exh. JAP-11 Page 1'!$D$18</f>
        <v>444956493.57000566</v>
      </c>
      <c r="E12" s="21">
        <f>'Exh. JAP-11 Page 1'!$E$18</f>
        <v>95369499.903071195</v>
      </c>
      <c r="F12" s="21">
        <f>'Exh. JAP-11 Page 1'!$F$18</f>
        <v>103905455.54124385</v>
      </c>
      <c r="G12" s="21">
        <f>'Exh. JAP-11 Page 1'!$G$18</f>
        <v>4112579.7800000003</v>
      </c>
    </row>
    <row r="13" spans="1:15" x14ac:dyDescent="0.2">
      <c r="A13" s="16">
        <f>A12+1</f>
        <v>2</v>
      </c>
      <c r="B13" s="15"/>
      <c r="C13" s="15"/>
      <c r="D13" s="15"/>
      <c r="E13" s="15"/>
      <c r="F13" s="15"/>
      <c r="G13" s="15"/>
    </row>
    <row r="14" spans="1:15" x14ac:dyDescent="0.2">
      <c r="A14" s="16">
        <f t="shared" ref="A14:A16" si="0">A13+1</f>
        <v>3</v>
      </c>
      <c r="B14" s="15" t="s">
        <v>44</v>
      </c>
      <c r="C14" s="16" t="s">
        <v>30</v>
      </c>
      <c r="D14" s="39">
        <v>10623030235.689331</v>
      </c>
      <c r="E14" s="39">
        <v>2700129196.7702866</v>
      </c>
      <c r="F14" s="39">
        <v>3133118060.6809115</v>
      </c>
      <c r="G14" s="39">
        <v>336220536</v>
      </c>
    </row>
    <row r="15" spans="1:15" x14ac:dyDescent="0.2">
      <c r="A15" s="16">
        <f t="shared" si="0"/>
        <v>4</v>
      </c>
      <c r="B15" s="15"/>
      <c r="C15" s="15"/>
      <c r="D15" s="41"/>
      <c r="E15" s="41"/>
      <c r="F15" s="41"/>
      <c r="G15" s="41"/>
    </row>
    <row r="16" spans="1:15" x14ac:dyDescent="0.2">
      <c r="A16" s="16">
        <f t="shared" si="0"/>
        <v>5</v>
      </c>
      <c r="B16" s="15" t="s">
        <v>45</v>
      </c>
      <c r="C16" s="16" t="str">
        <f>"("&amp;A12&amp;") / ("&amp;A14&amp;")"</f>
        <v>(1) / (3)</v>
      </c>
      <c r="D16" s="43">
        <f>ROUND(D12/D14,6)</f>
        <v>4.1886E-2</v>
      </c>
      <c r="E16" s="43">
        <f>ROUND(E12/E14,6)</f>
        <v>3.5319999999999997E-2</v>
      </c>
      <c r="F16" s="43">
        <f t="shared" ref="F16:G16" si="1">ROUND(F12/F14,6)</f>
        <v>3.3163999999999999E-2</v>
      </c>
      <c r="G16" s="43">
        <f t="shared" si="1"/>
        <v>1.2232E-2</v>
      </c>
    </row>
    <row r="17" spans="1:6" x14ac:dyDescent="0.2">
      <c r="A17" s="34"/>
      <c r="B17" s="34"/>
      <c r="C17" s="34"/>
      <c r="D17" s="34"/>
      <c r="E17" s="34"/>
      <c r="F17" s="34"/>
    </row>
    <row r="18" spans="1:6" x14ac:dyDescent="0.2">
      <c r="C18" s="34"/>
    </row>
    <row r="19" spans="1:6" x14ac:dyDescent="0.2">
      <c r="B19" s="15" t="s">
        <v>36</v>
      </c>
      <c r="C19" s="34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" right="0.7" top="0.75" bottom="0.75" header="0.3" footer="0.3"/>
  <pageSetup orientation="landscape" blackAndWhite="1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7109375" style="33" bestFit="1" customWidth="1"/>
    <col min="2" max="2" width="32.7109375" style="33" customWidth="1"/>
    <col min="3" max="3" width="19.85546875" style="33" customWidth="1"/>
    <col min="4" max="7" width="11.7109375" style="33" customWidth="1"/>
    <col min="8" max="8" width="9.140625" style="38" customWidth="1"/>
    <col min="9" max="9" width="9.140625" style="33" customWidth="1"/>
    <col min="10" max="10" width="9.140625" style="33"/>
    <col min="11" max="11" width="10.28515625" style="33" bestFit="1" customWidth="1"/>
    <col min="12" max="16384" width="9.140625" style="33"/>
  </cols>
  <sheetData>
    <row r="1" spans="1:18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1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1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1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">
      <c r="A4" s="72" t="s">
        <v>46</v>
      </c>
      <c r="B4" s="72"/>
      <c r="C4" s="72"/>
      <c r="D4" s="72"/>
      <c r="E4" s="72"/>
      <c r="F4" s="72"/>
      <c r="G4" s="72"/>
      <c r="H4" s="1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">
      <c r="A5" s="72"/>
      <c r="B5" s="72"/>
      <c r="C5" s="72"/>
      <c r="D5" s="72"/>
      <c r="E5" s="72"/>
      <c r="F5" s="72"/>
      <c r="G5" s="72"/>
      <c r="H5" s="1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x14ac:dyDescent="0.2">
      <c r="A6" s="31"/>
      <c r="B6" s="31"/>
      <c r="C6" s="31"/>
      <c r="D6" s="4"/>
      <c r="E6" s="4"/>
      <c r="F6" s="4"/>
      <c r="G6" s="4"/>
      <c r="H6" s="7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x14ac:dyDescent="0.2">
      <c r="A7" s="34"/>
      <c r="B7" s="34"/>
      <c r="C7" s="34"/>
      <c r="D7" s="34"/>
      <c r="E7" s="34"/>
      <c r="F7" s="34"/>
      <c r="G7" s="34"/>
      <c r="H7" s="44"/>
    </row>
    <row r="8" spans="1:18" ht="12.75" customHeight="1" x14ac:dyDescent="0.2">
      <c r="A8" s="34"/>
      <c r="B8" s="34"/>
      <c r="C8" s="34"/>
      <c r="D8" s="75" t="s">
        <v>47</v>
      </c>
      <c r="E8" s="76"/>
      <c r="F8" s="75" t="s">
        <v>48</v>
      </c>
      <c r="G8" s="76"/>
      <c r="H8" s="44"/>
    </row>
    <row r="9" spans="1:18" ht="12.75" customHeight="1" x14ac:dyDescent="0.2">
      <c r="A9" s="45" t="s">
        <v>4</v>
      </c>
      <c r="B9" s="34"/>
      <c r="C9" s="34"/>
      <c r="D9" s="46" t="s">
        <v>49</v>
      </c>
      <c r="E9" s="47" t="s">
        <v>50</v>
      </c>
      <c r="F9" s="46" t="s">
        <v>49</v>
      </c>
      <c r="G9" s="47" t="s">
        <v>50</v>
      </c>
      <c r="H9" s="44"/>
    </row>
    <row r="10" spans="1:18" ht="12.75" customHeight="1" x14ac:dyDescent="0.2">
      <c r="A10" s="11" t="s">
        <v>9</v>
      </c>
      <c r="B10" s="10"/>
      <c r="C10" s="11" t="s">
        <v>10</v>
      </c>
      <c r="D10" s="48" t="s">
        <v>51</v>
      </c>
      <c r="E10" s="49" t="s">
        <v>52</v>
      </c>
      <c r="F10" s="48" t="s">
        <v>51</v>
      </c>
      <c r="G10" s="49" t="s">
        <v>52</v>
      </c>
    </row>
    <row r="11" spans="1:18" x14ac:dyDescent="0.2">
      <c r="A11" s="15"/>
      <c r="B11" s="16" t="s">
        <v>17</v>
      </c>
      <c r="C11" s="16" t="s">
        <v>18</v>
      </c>
      <c r="D11" s="16" t="s">
        <v>19</v>
      </c>
      <c r="E11" s="16" t="s">
        <v>20</v>
      </c>
      <c r="F11" s="16" t="s">
        <v>38</v>
      </c>
      <c r="G11" s="16" t="s">
        <v>22</v>
      </c>
    </row>
    <row r="12" spans="1:18" x14ac:dyDescent="0.2">
      <c r="A12" s="16"/>
      <c r="B12" s="19"/>
      <c r="C12" s="16"/>
      <c r="D12" s="16"/>
      <c r="E12" s="16"/>
      <c r="F12" s="16"/>
      <c r="G12" s="16"/>
    </row>
    <row r="13" spans="1:18" x14ac:dyDescent="0.2">
      <c r="A13" s="16">
        <v>1</v>
      </c>
      <c r="B13" s="15" t="s">
        <v>39</v>
      </c>
      <c r="C13" s="27" t="s">
        <v>40</v>
      </c>
      <c r="D13" s="21">
        <v>30963655.281904049</v>
      </c>
      <c r="E13" s="21">
        <v>22405949.537187468</v>
      </c>
      <c r="F13" s="21">
        <v>23528381.738923617</v>
      </c>
      <c r="G13" s="21">
        <v>16120730.372500282</v>
      </c>
      <c r="H13" s="50"/>
      <c r="I13" s="22"/>
    </row>
    <row r="14" spans="1:18" x14ac:dyDescent="0.2">
      <c r="A14" s="16">
        <v>2</v>
      </c>
      <c r="B14" s="15"/>
      <c r="C14" s="15"/>
      <c r="D14" s="15"/>
      <c r="E14" s="15"/>
      <c r="F14" s="15"/>
      <c r="G14" s="15"/>
      <c r="H14" s="50"/>
    </row>
    <row r="15" spans="1:18" x14ac:dyDescent="0.2">
      <c r="A15" s="16">
        <v>3</v>
      </c>
      <c r="B15" s="15" t="s">
        <v>53</v>
      </c>
      <c r="C15" s="16" t="s">
        <v>30</v>
      </c>
      <c r="D15" s="39">
        <v>2289533</v>
      </c>
      <c r="E15" s="39">
        <v>2485131</v>
      </c>
      <c r="F15" s="39">
        <v>1708564</v>
      </c>
      <c r="G15" s="39">
        <v>1755251</v>
      </c>
    </row>
    <row r="16" spans="1:18" x14ac:dyDescent="0.2">
      <c r="A16" s="16">
        <v>4</v>
      </c>
      <c r="B16" s="15"/>
      <c r="C16" s="15"/>
      <c r="D16" s="41"/>
      <c r="E16" s="41"/>
      <c r="F16" s="41"/>
      <c r="G16" s="41"/>
    </row>
    <row r="17" spans="1:8" x14ac:dyDescent="0.2">
      <c r="A17" s="16">
        <v>5</v>
      </c>
      <c r="B17" s="15" t="s">
        <v>54</v>
      </c>
      <c r="C17" s="16" t="str">
        <f>"("&amp;A13&amp;") / ("&amp;A15&amp;")"</f>
        <v>(1) / (3)</v>
      </c>
      <c r="D17" s="42">
        <f>ROUND(D13/D15,2)</f>
        <v>13.52</v>
      </c>
      <c r="E17" s="42">
        <f>ROUND(E13/E15,2)</f>
        <v>9.02</v>
      </c>
      <c r="F17" s="42">
        <f>ROUND(F13/F15,2)</f>
        <v>13.77</v>
      </c>
      <c r="G17" s="42">
        <f>ROUND(G13/G15,2)</f>
        <v>9.18</v>
      </c>
    </row>
    <row r="18" spans="1:8" x14ac:dyDescent="0.2">
      <c r="C18" s="34"/>
      <c r="D18" s="51"/>
      <c r="E18" s="51"/>
      <c r="F18" s="51"/>
      <c r="G18" s="51"/>
      <c r="H18" s="52"/>
    </row>
    <row r="19" spans="1:8" x14ac:dyDescent="0.2">
      <c r="D19" s="51"/>
      <c r="E19" s="51"/>
      <c r="F19" s="51"/>
      <c r="G19" s="51"/>
      <c r="H19" s="52"/>
    </row>
  </sheetData>
  <mergeCells count="7">
    <mergeCell ref="D8:E8"/>
    <mergeCell ref="F8:G8"/>
    <mergeCell ref="A1:G1"/>
    <mergeCell ref="A2:G2"/>
    <mergeCell ref="A3:G3"/>
    <mergeCell ref="A4:G4"/>
    <mergeCell ref="A5:G5"/>
  </mergeCells>
  <printOptions horizontalCentered="1"/>
  <pageMargins left="0.7" right="0.7" top="0.75" bottom="0.75" header="0.3" footer="0.3"/>
  <pageSetup orientation="landscape" blackAndWhite="1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D12" sqref="D12"/>
      <selection pane="bottomLeft" activeCell="D12" sqref="D12"/>
    </sheetView>
  </sheetViews>
  <sheetFormatPr defaultColWidth="9.140625" defaultRowHeight="11.25" x14ac:dyDescent="0.2"/>
  <cols>
    <col min="1" max="1" width="4.28515625" style="53" bestFit="1" customWidth="1"/>
    <col min="2" max="2" width="23" style="53" customWidth="1"/>
    <col min="3" max="3" width="32.5703125" style="53" bestFit="1" customWidth="1"/>
    <col min="4" max="4" width="11.5703125" style="71" bestFit="1" customWidth="1"/>
    <col min="5" max="7" width="10.7109375" style="71" bestFit="1" customWidth="1"/>
    <col min="8" max="8" width="9.5703125" style="71" bestFit="1" customWidth="1"/>
    <col min="9" max="14" width="9.5703125" style="53" bestFit="1" customWidth="1"/>
    <col min="15" max="17" width="10.7109375" style="53" bestFit="1" customWidth="1"/>
    <col min="18" max="16384" width="9.140625" style="53"/>
  </cols>
  <sheetData>
    <row r="1" spans="1:17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">
      <c r="A5" s="15"/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</row>
    <row r="6" spans="1:17" ht="45" x14ac:dyDescent="0.2">
      <c r="A6" s="54" t="s">
        <v>56</v>
      </c>
      <c r="B6" s="54"/>
      <c r="C6" s="10"/>
      <c r="D6" s="54" t="s">
        <v>10</v>
      </c>
      <c r="E6" s="55" t="s">
        <v>57</v>
      </c>
      <c r="F6" s="55" t="s">
        <v>58</v>
      </c>
      <c r="G6" s="55" t="s">
        <v>59</v>
      </c>
      <c r="H6" s="55" t="s">
        <v>60</v>
      </c>
      <c r="I6" s="55" t="s">
        <v>61</v>
      </c>
      <c r="J6" s="55" t="s">
        <v>62</v>
      </c>
      <c r="K6" s="55" t="s">
        <v>63</v>
      </c>
      <c r="L6" s="55" t="s">
        <v>64</v>
      </c>
      <c r="M6" s="55" t="s">
        <v>65</v>
      </c>
      <c r="N6" s="55" t="s">
        <v>66</v>
      </c>
      <c r="O6" s="55" t="s">
        <v>67</v>
      </c>
      <c r="P6" s="55" t="s">
        <v>68</v>
      </c>
      <c r="Q6" s="54" t="s">
        <v>69</v>
      </c>
    </row>
    <row r="7" spans="1:17" x14ac:dyDescent="0.2">
      <c r="A7" s="15"/>
      <c r="B7" s="15"/>
      <c r="C7" s="16" t="s">
        <v>17</v>
      </c>
      <c r="D7" s="16" t="s">
        <v>18</v>
      </c>
      <c r="E7" s="16" t="s">
        <v>19</v>
      </c>
      <c r="F7" s="16" t="s">
        <v>20</v>
      </c>
      <c r="G7" s="16" t="s">
        <v>38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70</v>
      </c>
      <c r="O7" s="16" t="s">
        <v>71</v>
      </c>
      <c r="P7" s="16" t="s">
        <v>72</v>
      </c>
      <c r="Q7" s="16" t="s">
        <v>73</v>
      </c>
    </row>
    <row r="8" spans="1:17" x14ac:dyDescent="0.2">
      <c r="A8" s="16"/>
      <c r="B8" s="56" t="s">
        <v>74</v>
      </c>
      <c r="C8" s="19"/>
      <c r="D8" s="16"/>
      <c r="E8" s="16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</row>
    <row r="9" spans="1:17" x14ac:dyDescent="0.2">
      <c r="A9" s="16">
        <v>1</v>
      </c>
      <c r="B9" s="57" t="s">
        <v>75</v>
      </c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58"/>
    </row>
    <row r="10" spans="1:17" x14ac:dyDescent="0.2">
      <c r="A10" s="16">
        <f t="shared" ref="A10:A56" si="0">A9+1</f>
        <v>2</v>
      </c>
      <c r="B10" s="16"/>
      <c r="C10" s="15" t="s">
        <v>76</v>
      </c>
      <c r="D10" s="16" t="s">
        <v>30</v>
      </c>
      <c r="E10" s="59">
        <v>1217809396.3717051</v>
      </c>
      <c r="F10" s="59">
        <v>1029221052.455801</v>
      </c>
      <c r="G10" s="59">
        <v>1042285607.8058866</v>
      </c>
      <c r="H10" s="59">
        <v>848382820.3486625</v>
      </c>
      <c r="I10" s="59">
        <v>682087265.04118538</v>
      </c>
      <c r="J10" s="59">
        <v>662181951.97669625</v>
      </c>
      <c r="K10" s="59">
        <v>694649291.53142309</v>
      </c>
      <c r="L10" s="59">
        <v>673174372.85823476</v>
      </c>
      <c r="M10" s="59">
        <v>642880803.18132174</v>
      </c>
      <c r="N10" s="59">
        <v>823326861.21608186</v>
      </c>
      <c r="O10" s="59">
        <v>1037566972.4656866</v>
      </c>
      <c r="P10" s="59">
        <v>1269463840.4366477</v>
      </c>
      <c r="Q10" s="60">
        <f>SUM(E10:P10)</f>
        <v>10623030235.689333</v>
      </c>
    </row>
    <row r="11" spans="1:17" x14ac:dyDescent="0.2">
      <c r="A11" s="16">
        <f t="shared" si="0"/>
        <v>3</v>
      </c>
      <c r="B11" s="16"/>
      <c r="C11" s="15" t="s">
        <v>77</v>
      </c>
      <c r="D11" s="61" t="s">
        <v>78</v>
      </c>
      <c r="E11" s="62">
        <f t="shared" ref="E11:P11" si="1">E10/$Q10</f>
        <v>0.11463860775622474</v>
      </c>
      <c r="F11" s="62">
        <f t="shared" si="1"/>
        <v>9.6885825383232982E-2</v>
      </c>
      <c r="G11" s="62">
        <f t="shared" si="1"/>
        <v>9.8115658590917323E-2</v>
      </c>
      <c r="H11" s="62">
        <f t="shared" si="1"/>
        <v>7.9862600550492602E-2</v>
      </c>
      <c r="I11" s="62">
        <f t="shared" si="1"/>
        <v>6.4208352034020588E-2</v>
      </c>
      <c r="J11" s="62">
        <f t="shared" si="1"/>
        <v>6.2334563423534016E-2</v>
      </c>
      <c r="K11" s="62">
        <f t="shared" si="1"/>
        <v>6.5390879637870769E-2</v>
      </c>
      <c r="L11" s="62">
        <f t="shared" si="1"/>
        <v>6.3369336048449285E-2</v>
      </c>
      <c r="M11" s="62">
        <f t="shared" si="1"/>
        <v>6.0517647876166938E-2</v>
      </c>
      <c r="N11" s="62">
        <f t="shared" si="1"/>
        <v>7.750395536388642E-2</v>
      </c>
      <c r="O11" s="62">
        <f t="shared" si="1"/>
        <v>9.7671469387318216E-2</v>
      </c>
      <c r="P11" s="62">
        <f t="shared" si="1"/>
        <v>0.11950110394788607</v>
      </c>
      <c r="Q11" s="62">
        <f>SUM(E11:P11)</f>
        <v>0.99999999999999989</v>
      </c>
    </row>
    <row r="12" spans="1:17" x14ac:dyDescent="0.2">
      <c r="A12" s="16">
        <f t="shared" si="0"/>
        <v>4</v>
      </c>
      <c r="B12" s="16"/>
      <c r="C12" s="15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x14ac:dyDescent="0.2">
      <c r="A13" s="16">
        <f t="shared" si="0"/>
        <v>5</v>
      </c>
      <c r="B13" s="57" t="s">
        <v>79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">
      <c r="A14" s="16">
        <f t="shared" si="0"/>
        <v>6</v>
      </c>
      <c r="B14" s="16"/>
      <c r="C14" s="15" t="str">
        <f>C10</f>
        <v xml:space="preserve">Weather-Normalized kWh Sales </v>
      </c>
      <c r="D14" s="16" t="str">
        <f>D10</f>
        <v>Exhibit JAP-6</v>
      </c>
      <c r="E14" s="59">
        <v>268383989.57199278</v>
      </c>
      <c r="F14" s="59">
        <v>227279211.53795847</v>
      </c>
      <c r="G14" s="59">
        <v>244720280.50093108</v>
      </c>
      <c r="H14" s="59">
        <v>211476318.75275233</v>
      </c>
      <c r="I14" s="59">
        <v>208012350.22681922</v>
      </c>
      <c r="J14" s="59">
        <v>200157659.37976211</v>
      </c>
      <c r="K14" s="59">
        <v>218343544.81734061</v>
      </c>
      <c r="L14" s="59">
        <v>219728935.14893684</v>
      </c>
      <c r="M14" s="59">
        <v>196113261.95298892</v>
      </c>
      <c r="N14" s="59">
        <v>215665873.9648062</v>
      </c>
      <c r="O14" s="59">
        <v>236065221.06438547</v>
      </c>
      <c r="P14" s="59">
        <v>254182549.85161248</v>
      </c>
      <c r="Q14" s="60">
        <f>SUM(E14:P14)</f>
        <v>2700129196.7702866</v>
      </c>
    </row>
    <row r="15" spans="1:17" x14ac:dyDescent="0.2">
      <c r="A15" s="16">
        <f t="shared" si="0"/>
        <v>7</v>
      </c>
      <c r="B15" s="16"/>
      <c r="C15" s="15" t="s">
        <v>77</v>
      </c>
      <c r="D15" s="27" t="s">
        <v>80</v>
      </c>
      <c r="E15" s="65">
        <f t="shared" ref="E15:P15" si="2">E14/$Q14</f>
        <v>9.9396721420965978E-2</v>
      </c>
      <c r="F15" s="65">
        <f t="shared" si="2"/>
        <v>8.4173457999644846E-2</v>
      </c>
      <c r="G15" s="65">
        <f t="shared" si="2"/>
        <v>9.063280408717074E-2</v>
      </c>
      <c r="H15" s="65">
        <f t="shared" si="2"/>
        <v>7.8320814798679306E-2</v>
      </c>
      <c r="I15" s="65">
        <f t="shared" si="2"/>
        <v>7.7037924879901909E-2</v>
      </c>
      <c r="J15" s="65">
        <f t="shared" si="2"/>
        <v>7.4128919319555994E-2</v>
      </c>
      <c r="K15" s="65">
        <f t="shared" si="2"/>
        <v>8.0864110161287292E-2</v>
      </c>
      <c r="L15" s="65">
        <f t="shared" si="2"/>
        <v>8.1377193140151169E-2</v>
      </c>
      <c r="M15" s="65">
        <f t="shared" si="2"/>
        <v>7.2631066019939516E-2</v>
      </c>
      <c r="N15" s="65">
        <f t="shared" si="2"/>
        <v>7.987242766856166E-2</v>
      </c>
      <c r="O15" s="65">
        <f t="shared" si="2"/>
        <v>8.7427379899728819E-2</v>
      </c>
      <c r="P15" s="65">
        <f t="shared" si="2"/>
        <v>9.4137180604412785E-2</v>
      </c>
      <c r="Q15" s="65">
        <f>SUM(E15:P15)</f>
        <v>0.99999999999999989</v>
      </c>
    </row>
    <row r="16" spans="1:17" x14ac:dyDescent="0.2">
      <c r="A16" s="16">
        <f t="shared" si="0"/>
        <v>8</v>
      </c>
      <c r="B16" s="16"/>
      <c r="C16" s="15"/>
      <c r="D16" s="2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x14ac:dyDescent="0.2">
      <c r="A17" s="16">
        <f t="shared" si="0"/>
        <v>9</v>
      </c>
      <c r="B17" s="57" t="s">
        <v>81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58"/>
    </row>
    <row r="18" spans="1:17" x14ac:dyDescent="0.2">
      <c r="A18" s="16">
        <f t="shared" si="0"/>
        <v>10</v>
      </c>
      <c r="B18" s="16"/>
      <c r="C18" s="15" t="str">
        <f>C10</f>
        <v xml:space="preserve">Weather-Normalized kWh Sales </v>
      </c>
      <c r="D18" s="16" t="str">
        <f>D10</f>
        <v>Exhibit JAP-6</v>
      </c>
      <c r="E18" s="59">
        <v>284490231.19315612</v>
      </c>
      <c r="F18" s="59">
        <v>262584491.92486563</v>
      </c>
      <c r="G18" s="59">
        <v>278342863.5656966</v>
      </c>
      <c r="H18" s="59">
        <v>250818189.4840396</v>
      </c>
      <c r="I18" s="59">
        <v>257611898.41416478</v>
      </c>
      <c r="J18" s="59">
        <v>240257964.078789</v>
      </c>
      <c r="K18" s="59">
        <v>269716764.2743544</v>
      </c>
      <c r="L18" s="59">
        <v>257395354.84975731</v>
      </c>
      <c r="M18" s="59">
        <v>233069302.88971385</v>
      </c>
      <c r="N18" s="59">
        <v>254098187.08349001</v>
      </c>
      <c r="O18" s="59">
        <v>260578468.40768361</v>
      </c>
      <c r="P18" s="59">
        <v>284154344.51520026</v>
      </c>
      <c r="Q18" s="60">
        <f>SUM(E18:P18)</f>
        <v>3133118060.6809106</v>
      </c>
    </row>
    <row r="19" spans="1:17" x14ac:dyDescent="0.2">
      <c r="A19" s="16">
        <f t="shared" si="0"/>
        <v>11</v>
      </c>
      <c r="B19" s="16"/>
      <c r="C19" s="15" t="s">
        <v>77</v>
      </c>
      <c r="D19" s="61" t="s">
        <v>82</v>
      </c>
      <c r="E19" s="62">
        <f t="shared" ref="E19:P19" si="3">E18/$Q18</f>
        <v>9.0800993030989957E-2</v>
      </c>
      <c r="F19" s="62">
        <f t="shared" si="3"/>
        <v>8.3809319291274637E-2</v>
      </c>
      <c r="G19" s="62">
        <f t="shared" si="3"/>
        <v>8.8838932390950254E-2</v>
      </c>
      <c r="H19" s="62">
        <f t="shared" si="3"/>
        <v>8.0053858369298125E-2</v>
      </c>
      <c r="I19" s="62">
        <f t="shared" si="3"/>
        <v>8.2222212321669999E-2</v>
      </c>
      <c r="J19" s="62">
        <f t="shared" si="3"/>
        <v>7.6683342097416687E-2</v>
      </c>
      <c r="K19" s="62">
        <f t="shared" si="3"/>
        <v>8.6085732822892003E-2</v>
      </c>
      <c r="L19" s="62">
        <f t="shared" si="3"/>
        <v>8.215309792501671E-2</v>
      </c>
      <c r="M19" s="62">
        <f t="shared" si="3"/>
        <v>7.438893089112053E-2</v>
      </c>
      <c r="N19" s="62">
        <f t="shared" si="3"/>
        <v>8.1100738038664161E-2</v>
      </c>
      <c r="O19" s="62">
        <f t="shared" si="3"/>
        <v>8.3169055031093508E-2</v>
      </c>
      <c r="P19" s="62">
        <f t="shared" si="3"/>
        <v>9.0693787789613609E-2</v>
      </c>
      <c r="Q19" s="62">
        <f>SUM(E19:P19)</f>
        <v>1.0000000000000002</v>
      </c>
    </row>
    <row r="20" spans="1:17" x14ac:dyDescent="0.2">
      <c r="A20" s="16">
        <f t="shared" si="0"/>
        <v>12</v>
      </c>
      <c r="B20" s="16"/>
      <c r="C20" s="15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x14ac:dyDescent="0.2">
      <c r="A21" s="16">
        <f t="shared" si="0"/>
        <v>13</v>
      </c>
      <c r="B21" s="57" t="s">
        <v>83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x14ac:dyDescent="0.2">
      <c r="A22" s="16">
        <f t="shared" si="0"/>
        <v>14</v>
      </c>
      <c r="B22" s="16"/>
      <c r="C22" s="15" t="str">
        <f>C14</f>
        <v xml:space="preserve">Weather-Normalized kWh Sales </v>
      </c>
      <c r="D22" s="16" t="str">
        <f>D14</f>
        <v>Exhibit JAP-6</v>
      </c>
      <c r="E22" s="59">
        <v>30385805</v>
      </c>
      <c r="F22" s="59">
        <v>25565736</v>
      </c>
      <c r="G22" s="59">
        <v>29925945</v>
      </c>
      <c r="H22" s="59">
        <v>31229504</v>
      </c>
      <c r="I22" s="59">
        <v>28088112</v>
      </c>
      <c r="J22" s="59">
        <v>28519680</v>
      </c>
      <c r="K22" s="59">
        <v>28458020</v>
      </c>
      <c r="L22" s="59">
        <v>28000764</v>
      </c>
      <c r="M22" s="59">
        <v>28519947</v>
      </c>
      <c r="N22" s="59">
        <v>20447077</v>
      </c>
      <c r="O22" s="59">
        <v>28154601</v>
      </c>
      <c r="P22" s="59">
        <v>28925345</v>
      </c>
      <c r="Q22" s="60">
        <f>SUM(E22:P22)</f>
        <v>336220536</v>
      </c>
    </row>
    <row r="23" spans="1:17" x14ac:dyDescent="0.2">
      <c r="A23" s="16">
        <f t="shared" si="0"/>
        <v>15</v>
      </c>
      <c r="B23" s="16"/>
      <c r="C23" s="15" t="s">
        <v>77</v>
      </c>
      <c r="D23" s="27" t="s">
        <v>84</v>
      </c>
      <c r="E23" s="65">
        <f t="shared" ref="E23:P23" si="4">E22/$Q22</f>
        <v>9.037462542145254E-2</v>
      </c>
      <c r="F23" s="65">
        <f t="shared" si="4"/>
        <v>7.6038591527318247E-2</v>
      </c>
      <c r="G23" s="65">
        <f t="shared" si="4"/>
        <v>8.9006892190547221E-2</v>
      </c>
      <c r="H23" s="65">
        <f t="shared" si="4"/>
        <v>9.2883987312422825E-2</v>
      </c>
      <c r="I23" s="65">
        <f t="shared" si="4"/>
        <v>8.3540738867895925E-2</v>
      </c>
      <c r="J23" s="65">
        <f t="shared" si="4"/>
        <v>8.4824324948432062E-2</v>
      </c>
      <c r="K23" s="65">
        <f t="shared" si="4"/>
        <v>8.4640933414013714E-2</v>
      </c>
      <c r="L23" s="65">
        <f t="shared" si="4"/>
        <v>8.3280945099677081E-2</v>
      </c>
      <c r="M23" s="65">
        <f t="shared" si="4"/>
        <v>8.4825119070061794E-2</v>
      </c>
      <c r="N23" s="65">
        <f t="shared" si="4"/>
        <v>6.0814479815117541E-2</v>
      </c>
      <c r="O23" s="65">
        <f t="shared" si="4"/>
        <v>8.373849299913079E-2</v>
      </c>
      <c r="P23" s="65">
        <f t="shared" si="4"/>
        <v>8.6030869333930268E-2</v>
      </c>
      <c r="Q23" s="65">
        <f>SUM(E23:P23)</f>
        <v>1.0000000000000002</v>
      </c>
    </row>
    <row r="24" spans="1:17" x14ac:dyDescent="0.2">
      <c r="A24" s="16">
        <f t="shared" si="0"/>
        <v>16</v>
      </c>
      <c r="B24" s="16"/>
      <c r="C24" s="15"/>
      <c r="D24" s="2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x14ac:dyDescent="0.2">
      <c r="A25" s="16">
        <f t="shared" si="0"/>
        <v>17</v>
      </c>
      <c r="B25" s="57" t="s">
        <v>85</v>
      </c>
      <c r="C25" s="15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58"/>
    </row>
    <row r="26" spans="1:17" x14ac:dyDescent="0.2">
      <c r="A26" s="16">
        <f t="shared" si="0"/>
        <v>18</v>
      </c>
      <c r="B26" s="16"/>
      <c r="C26" s="20" t="s">
        <v>86</v>
      </c>
      <c r="D26" s="16" t="str">
        <f>D10</f>
        <v>Exhibit JAP-6</v>
      </c>
      <c r="E26" s="59">
        <v>4464881</v>
      </c>
      <c r="F26" s="59">
        <v>4646175</v>
      </c>
      <c r="G26" s="59">
        <v>4343805</v>
      </c>
      <c r="H26" s="59">
        <v>3656094</v>
      </c>
      <c r="I26" s="59">
        <v>3142185</v>
      </c>
      <c r="J26" s="59">
        <v>3134597</v>
      </c>
      <c r="K26" s="59">
        <v>3262370</v>
      </c>
      <c r="L26" s="59">
        <v>3515569</v>
      </c>
      <c r="M26" s="59">
        <v>3236467</v>
      </c>
      <c r="N26" s="59">
        <v>3816116</v>
      </c>
      <c r="O26" s="59">
        <v>4362092</v>
      </c>
      <c r="P26" s="59">
        <v>4682306</v>
      </c>
      <c r="Q26" s="66">
        <f>SUM(E26:P26)</f>
        <v>46262657</v>
      </c>
    </row>
    <row r="27" spans="1:17" x14ac:dyDescent="0.2">
      <c r="A27" s="16">
        <f t="shared" si="0"/>
        <v>19</v>
      </c>
      <c r="B27" s="16"/>
      <c r="C27" s="15" t="s">
        <v>77</v>
      </c>
      <c r="D27" s="61" t="s">
        <v>87</v>
      </c>
      <c r="E27" s="62">
        <f t="shared" ref="E27:P27" si="5">E26/$Q26</f>
        <v>9.6511555745706523E-2</v>
      </c>
      <c r="F27" s="62">
        <f t="shared" si="5"/>
        <v>0.1004303535786974</v>
      </c>
      <c r="G27" s="62">
        <f t="shared" si="5"/>
        <v>9.3894412506397976E-2</v>
      </c>
      <c r="H27" s="62">
        <f t="shared" si="5"/>
        <v>7.9029053605805644E-2</v>
      </c>
      <c r="I27" s="62">
        <f t="shared" si="5"/>
        <v>6.7920547667636125E-2</v>
      </c>
      <c r="J27" s="62">
        <f t="shared" si="5"/>
        <v>6.7756527689276466E-2</v>
      </c>
      <c r="K27" s="62">
        <f t="shared" si="5"/>
        <v>7.0518431312754037E-2</v>
      </c>
      <c r="L27" s="62">
        <f t="shared" si="5"/>
        <v>7.5991506497346234E-2</v>
      </c>
      <c r="M27" s="62">
        <f t="shared" si="5"/>
        <v>6.9958519676031575E-2</v>
      </c>
      <c r="N27" s="62">
        <f t="shared" si="5"/>
        <v>8.2488042137311743E-2</v>
      </c>
      <c r="O27" s="62">
        <f t="shared" si="5"/>
        <v>9.4289698924988244E-2</v>
      </c>
      <c r="P27" s="62">
        <f t="shared" si="5"/>
        <v>0.10121135065804802</v>
      </c>
      <c r="Q27" s="62">
        <f>SUM(E27:P27)</f>
        <v>1</v>
      </c>
    </row>
    <row r="28" spans="1:17" x14ac:dyDescent="0.2">
      <c r="A28" s="16">
        <f t="shared" si="0"/>
        <v>20</v>
      </c>
      <c r="B28" s="16"/>
      <c r="C28" s="15"/>
      <c r="D28" s="6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x14ac:dyDescent="0.2">
      <c r="A29" s="16">
        <f t="shared" si="0"/>
        <v>21</v>
      </c>
      <c r="B29" s="57" t="s">
        <v>88</v>
      </c>
      <c r="C29" s="15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 x14ac:dyDescent="0.2">
      <c r="A30" s="16">
        <f t="shared" si="0"/>
        <v>22</v>
      </c>
      <c r="B30" s="16"/>
      <c r="C30" s="20" t="str">
        <f>C26</f>
        <v xml:space="preserve">Demand Charge Revenue </v>
      </c>
      <c r="D30" s="16" t="str">
        <f>D10</f>
        <v>Exhibit JAP-6</v>
      </c>
      <c r="E30" s="59">
        <v>3166387</v>
      </c>
      <c r="F30" s="59">
        <v>3172185</v>
      </c>
      <c r="G30" s="59">
        <v>2884024</v>
      </c>
      <c r="H30" s="59">
        <v>2690713</v>
      </c>
      <c r="I30" s="59">
        <v>2154594</v>
      </c>
      <c r="J30" s="59">
        <v>1972205</v>
      </c>
      <c r="K30" s="59">
        <v>2115505</v>
      </c>
      <c r="L30" s="59">
        <v>2198196</v>
      </c>
      <c r="M30" s="59">
        <v>2114126</v>
      </c>
      <c r="N30" s="59">
        <v>2419863</v>
      </c>
      <c r="O30" s="59">
        <v>2886239</v>
      </c>
      <c r="P30" s="59">
        <v>3119737</v>
      </c>
      <c r="Q30" s="66">
        <f>SUM(E30:P30)</f>
        <v>30893774</v>
      </c>
    </row>
    <row r="31" spans="1:17" x14ac:dyDescent="0.2">
      <c r="A31" s="16">
        <f t="shared" si="0"/>
        <v>23</v>
      </c>
      <c r="B31" s="16"/>
      <c r="C31" s="15" t="s">
        <v>77</v>
      </c>
      <c r="D31" s="27" t="s">
        <v>89</v>
      </c>
      <c r="E31" s="65">
        <f t="shared" ref="E31:P31" si="6">E30/$Q30</f>
        <v>0.10249272232003769</v>
      </c>
      <c r="F31" s="65">
        <f t="shared" si="6"/>
        <v>0.10268039767494901</v>
      </c>
      <c r="G31" s="65">
        <f t="shared" si="6"/>
        <v>9.3352919588263972E-2</v>
      </c>
      <c r="H31" s="65">
        <f t="shared" si="6"/>
        <v>8.7095639399705591E-2</v>
      </c>
      <c r="I31" s="65">
        <f t="shared" si="6"/>
        <v>6.9742013390788712E-2</v>
      </c>
      <c r="J31" s="65">
        <f t="shared" si="6"/>
        <v>6.3838267218501693E-2</v>
      </c>
      <c r="K31" s="65">
        <f t="shared" si="6"/>
        <v>6.8476742271759997E-2</v>
      </c>
      <c r="L31" s="65">
        <f t="shared" si="6"/>
        <v>7.1153365723462592E-2</v>
      </c>
      <c r="M31" s="65">
        <f t="shared" si="6"/>
        <v>6.8432105446230046E-2</v>
      </c>
      <c r="N31" s="65">
        <f t="shared" si="6"/>
        <v>7.8328500752287505E-2</v>
      </c>
      <c r="O31" s="65">
        <f t="shared" si="6"/>
        <v>9.3424616882353054E-2</v>
      </c>
      <c r="P31" s="65">
        <f t="shared" si="6"/>
        <v>0.10098270933166016</v>
      </c>
      <c r="Q31" s="65">
        <f>SUM(E31:P31)</f>
        <v>1</v>
      </c>
    </row>
    <row r="32" spans="1:17" x14ac:dyDescent="0.2">
      <c r="A32" s="16">
        <f t="shared" si="0"/>
        <v>24</v>
      </c>
      <c r="B32" s="16"/>
      <c r="C32" s="15"/>
      <c r="D32" s="27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x14ac:dyDescent="0.2">
      <c r="A33" s="16">
        <f t="shared" si="0"/>
        <v>25</v>
      </c>
      <c r="B33" s="56" t="s">
        <v>90</v>
      </c>
      <c r="D33" s="16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2">
      <c r="A34" s="16">
        <f t="shared" si="0"/>
        <v>26</v>
      </c>
      <c r="B34" s="57" t="str">
        <f>B9</f>
        <v>Schedule 7</v>
      </c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2">
      <c r="A35" s="16">
        <f t="shared" si="0"/>
        <v>27</v>
      </c>
      <c r="B35" s="16"/>
      <c r="C35" s="15" t="s">
        <v>91</v>
      </c>
      <c r="D35" s="16" t="s">
        <v>92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67">
        <f>'Exh. JAP-11 Page 2'!D16</f>
        <v>440.3</v>
      </c>
    </row>
    <row r="36" spans="1:17" x14ac:dyDescent="0.2">
      <c r="A36" s="16">
        <f t="shared" si="0"/>
        <v>28</v>
      </c>
      <c r="B36" s="16"/>
      <c r="C36" s="15" t="s">
        <v>90</v>
      </c>
      <c r="D36" s="16" t="str">
        <f>"("&amp;A$11&amp;") x ("&amp;A35&amp;")"</f>
        <v>(3) x (27)</v>
      </c>
      <c r="E36" s="68">
        <f>$Q35*E$11</f>
        <v>50.475378995065753</v>
      </c>
      <c r="F36" s="68">
        <f t="shared" ref="F36:P36" si="7">$Q35*F$11</f>
        <v>42.658828916237482</v>
      </c>
      <c r="G36" s="68">
        <f t="shared" si="7"/>
        <v>43.200324477580899</v>
      </c>
      <c r="H36" s="68">
        <f t="shared" si="7"/>
        <v>35.163503022381896</v>
      </c>
      <c r="I36" s="68">
        <f t="shared" si="7"/>
        <v>28.270937400579264</v>
      </c>
      <c r="J36" s="68">
        <f t="shared" si="7"/>
        <v>27.445908275382028</v>
      </c>
      <c r="K36" s="68">
        <f t="shared" si="7"/>
        <v>28.7916043045545</v>
      </c>
      <c r="L36" s="68">
        <f t="shared" si="7"/>
        <v>27.901518662132222</v>
      </c>
      <c r="M36" s="68">
        <f t="shared" si="7"/>
        <v>26.645920359876303</v>
      </c>
      <c r="N36" s="68">
        <f t="shared" si="7"/>
        <v>34.124991546719194</v>
      </c>
      <c r="O36" s="68">
        <f t="shared" si="7"/>
        <v>43.004747971236213</v>
      </c>
      <c r="P36" s="68">
        <f t="shared" si="7"/>
        <v>52.616336068254242</v>
      </c>
      <c r="Q36" s="69">
        <f>SUM(E36:P36)</f>
        <v>440.29999999999995</v>
      </c>
    </row>
    <row r="37" spans="1:17" x14ac:dyDescent="0.2">
      <c r="A37" s="16">
        <f t="shared" si="0"/>
        <v>29</v>
      </c>
      <c r="B37" s="16"/>
      <c r="C37" s="15"/>
      <c r="D37" s="7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69"/>
    </row>
    <row r="38" spans="1:17" x14ac:dyDescent="0.2">
      <c r="A38" s="16">
        <f t="shared" si="0"/>
        <v>30</v>
      </c>
      <c r="B38" s="57" t="str">
        <f>B13</f>
        <v>Schedules 8 &amp; 24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69"/>
    </row>
    <row r="39" spans="1:17" x14ac:dyDescent="0.2">
      <c r="A39" s="16">
        <f t="shared" si="0"/>
        <v>31</v>
      </c>
      <c r="B39" s="16"/>
      <c r="C39" s="15" t="s">
        <v>91</v>
      </c>
      <c r="D39" s="16" t="str">
        <f>$D$35</f>
        <v>JAP-11 Page 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67">
        <f>'Exh. JAP-11 Page 2'!E16</f>
        <v>784.3</v>
      </c>
    </row>
    <row r="40" spans="1:17" x14ac:dyDescent="0.2">
      <c r="A40" s="16">
        <f t="shared" si="0"/>
        <v>32</v>
      </c>
      <c r="B40" s="16"/>
      <c r="C40" s="15" t="s">
        <v>90</v>
      </c>
      <c r="D40" s="16" t="str">
        <f>"("&amp;A$15&amp;") x ("&amp;A39&amp;")"</f>
        <v>(7) x (31)</v>
      </c>
      <c r="E40" s="68">
        <f>$Q39*E$15</f>
        <v>77.956848610463609</v>
      </c>
      <c r="F40" s="68">
        <f t="shared" ref="F40:P40" si="8">$Q39*F$15</f>
        <v>66.017243109121452</v>
      </c>
      <c r="G40" s="68">
        <f t="shared" si="8"/>
        <v>71.083308245568006</v>
      </c>
      <c r="H40" s="68">
        <f t="shared" si="8"/>
        <v>61.427015046604176</v>
      </c>
      <c r="I40" s="68">
        <f t="shared" si="8"/>
        <v>60.420844483307064</v>
      </c>
      <c r="J40" s="68">
        <f t="shared" si="8"/>
        <v>58.139311422327765</v>
      </c>
      <c r="K40" s="68">
        <f t="shared" si="8"/>
        <v>63.421721599497623</v>
      </c>
      <c r="L40" s="68">
        <f t="shared" si="8"/>
        <v>63.824132579820557</v>
      </c>
      <c r="M40" s="68">
        <f t="shared" si="8"/>
        <v>56.964545079438558</v>
      </c>
      <c r="N40" s="68">
        <f>$Q39*N$15</f>
        <v>62.643945020452904</v>
      </c>
      <c r="O40" s="68">
        <f t="shared" si="8"/>
        <v>68.569294055357304</v>
      </c>
      <c r="P40" s="68">
        <f t="shared" si="8"/>
        <v>73.831790748040945</v>
      </c>
      <c r="Q40" s="69">
        <f>SUM(E40:P40)</f>
        <v>784.3</v>
      </c>
    </row>
    <row r="41" spans="1:17" x14ac:dyDescent="0.2">
      <c r="A41" s="16">
        <f t="shared" si="0"/>
        <v>33</v>
      </c>
      <c r="B41" s="16"/>
      <c r="C41" s="15"/>
      <c r="D41" s="70"/>
      <c r="E41" s="16"/>
      <c r="F41" s="16"/>
      <c r="G41" s="16"/>
      <c r="H41" s="16"/>
      <c r="I41" s="15"/>
      <c r="J41" s="15"/>
      <c r="K41" s="15"/>
      <c r="L41" s="15"/>
      <c r="M41" s="15"/>
      <c r="N41" s="15"/>
      <c r="O41" s="15"/>
      <c r="P41" s="15"/>
      <c r="Q41" s="69"/>
    </row>
    <row r="42" spans="1:17" x14ac:dyDescent="0.2">
      <c r="A42" s="16">
        <f t="shared" si="0"/>
        <v>34</v>
      </c>
      <c r="B42" s="57" t="str">
        <f>B17</f>
        <v>Schedules 7A, 11, 25, 29, 35 &amp; 43</v>
      </c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69"/>
    </row>
    <row r="43" spans="1:17" x14ac:dyDescent="0.2">
      <c r="A43" s="16">
        <f t="shared" si="0"/>
        <v>35</v>
      </c>
      <c r="B43" s="16"/>
      <c r="C43" s="15" t="s">
        <v>91</v>
      </c>
      <c r="D43" s="16" t="str">
        <f>$D$35</f>
        <v>JAP-11 Page 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67">
        <f>'Exh. JAP-11 Page 2'!F16</f>
        <v>12487.14</v>
      </c>
    </row>
    <row r="44" spans="1:17" x14ac:dyDescent="0.2">
      <c r="A44" s="16">
        <f t="shared" si="0"/>
        <v>36</v>
      </c>
      <c r="B44" s="16"/>
      <c r="C44" s="15" t="s">
        <v>90</v>
      </c>
      <c r="D44" s="16" t="str">
        <f>"("&amp;A$19&amp;") x ("&amp;A43&amp;")"</f>
        <v>(11) x (35)</v>
      </c>
      <c r="E44" s="68">
        <f t="shared" ref="E44:P44" si="9">$Q43*E$19</f>
        <v>1133.8447121169959</v>
      </c>
      <c r="F44" s="68">
        <f t="shared" si="9"/>
        <v>1046.5387032948472</v>
      </c>
      <c r="G44" s="68">
        <f t="shared" si="9"/>
        <v>1109.3441862163304</v>
      </c>
      <c r="H44" s="68">
        <f t="shared" si="9"/>
        <v>999.64373699759733</v>
      </c>
      <c r="I44" s="68">
        <f t="shared" si="9"/>
        <v>1026.7202763704183</v>
      </c>
      <c r="J44" s="68">
        <f t="shared" si="9"/>
        <v>957.55562843833582</v>
      </c>
      <c r="K44" s="68">
        <f t="shared" si="9"/>
        <v>1074.9645977620476</v>
      </c>
      <c r="L44" s="68">
        <f t="shared" si="9"/>
        <v>1025.8572352233932</v>
      </c>
      <c r="M44" s="68">
        <f t="shared" si="9"/>
        <v>928.90499448774676</v>
      </c>
      <c r="N44" s="68">
        <f t="shared" si="9"/>
        <v>1012.7162699921247</v>
      </c>
      <c r="O44" s="68">
        <f t="shared" si="9"/>
        <v>1038.5436338409691</v>
      </c>
      <c r="P44" s="68">
        <f t="shared" si="9"/>
        <v>1132.5060252591957</v>
      </c>
      <c r="Q44" s="69">
        <f>SUM(E44:P44)</f>
        <v>12487.140000000001</v>
      </c>
    </row>
    <row r="45" spans="1:17" x14ac:dyDescent="0.2">
      <c r="A45" s="16">
        <f t="shared" si="0"/>
        <v>37</v>
      </c>
      <c r="D45" s="16"/>
    </row>
    <row r="46" spans="1:17" x14ac:dyDescent="0.2">
      <c r="A46" s="16">
        <f t="shared" si="0"/>
        <v>38</v>
      </c>
      <c r="B46" s="57" t="s">
        <v>83</v>
      </c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9"/>
    </row>
    <row r="47" spans="1:17" x14ac:dyDescent="0.2">
      <c r="A47" s="16">
        <f t="shared" si="0"/>
        <v>39</v>
      </c>
      <c r="B47" s="16"/>
      <c r="C47" s="15" t="s">
        <v>91</v>
      </c>
      <c r="D47" s="16" t="str">
        <f>$D$35</f>
        <v>JAP-11 Page 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67">
        <f>'Exh. JAP-11 Page 2'!G16</f>
        <v>43750.85</v>
      </c>
    </row>
    <row r="48" spans="1:17" x14ac:dyDescent="0.2">
      <c r="A48" s="16">
        <f t="shared" si="0"/>
        <v>40</v>
      </c>
      <c r="B48" s="16"/>
      <c r="C48" s="15" t="s">
        <v>90</v>
      </c>
      <c r="D48" s="16" t="str">
        <f>"("&amp;A$23&amp;") x ("&amp;A47&amp;")"</f>
        <v>(15) x (39)</v>
      </c>
      <c r="E48" s="68">
        <f>$Q47*E$23</f>
        <v>3953.9666806201567</v>
      </c>
      <c r="F48" s="68">
        <f t="shared" ref="F48:P48" si="10">$Q47*F$23</f>
        <v>3326.7530121229715</v>
      </c>
      <c r="G48" s="68">
        <f t="shared" si="10"/>
        <v>3894.1271891948027</v>
      </c>
      <c r="H48" s="68">
        <f t="shared" si="10"/>
        <v>4063.753396307714</v>
      </c>
      <c r="I48" s="68">
        <f t="shared" si="10"/>
        <v>3654.9783350984844</v>
      </c>
      <c r="J48" s="68">
        <f t="shared" si="10"/>
        <v>3711.1363171701087</v>
      </c>
      <c r="K48" s="68">
        <f t="shared" si="10"/>
        <v>3703.1127816565017</v>
      </c>
      <c r="L48" s="68">
        <f t="shared" si="10"/>
        <v>3643.612136914207</v>
      </c>
      <c r="M48" s="68">
        <f t="shared" si="10"/>
        <v>3711.1710606664128</v>
      </c>
      <c r="N48" s="68">
        <f t="shared" si="10"/>
        <v>2660.685184219235</v>
      </c>
      <c r="O48" s="68">
        <f t="shared" si="10"/>
        <v>3663.6302464310211</v>
      </c>
      <c r="P48" s="68">
        <f t="shared" si="10"/>
        <v>3763.923659598383</v>
      </c>
      <c r="Q48" s="69">
        <f>SUM(E48:P48)</f>
        <v>43750.849999999991</v>
      </c>
    </row>
    <row r="49" spans="1:17" x14ac:dyDescent="0.2">
      <c r="A49" s="16">
        <f t="shared" si="0"/>
        <v>41</v>
      </c>
      <c r="D49" s="16"/>
    </row>
    <row r="50" spans="1:17" x14ac:dyDescent="0.2">
      <c r="A50" s="16">
        <f t="shared" si="0"/>
        <v>42</v>
      </c>
      <c r="B50" s="57" t="str">
        <f>B25</f>
        <v>Schedules 12 &amp; 26</v>
      </c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69"/>
    </row>
    <row r="51" spans="1:17" x14ac:dyDescent="0.2">
      <c r="A51" s="16">
        <f t="shared" si="0"/>
        <v>43</v>
      </c>
      <c r="B51" s="16"/>
      <c r="C51" s="15" t="s">
        <v>91</v>
      </c>
      <c r="D51" s="16" t="str">
        <f>$D$35</f>
        <v>JAP-11 Page 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7">
        <f>'Exh. JAP-11 Page 2'!H16</f>
        <v>63459.7</v>
      </c>
    </row>
    <row r="52" spans="1:17" x14ac:dyDescent="0.2">
      <c r="A52" s="16">
        <f t="shared" si="0"/>
        <v>44</v>
      </c>
      <c r="B52" s="16"/>
      <c r="C52" s="15" t="s">
        <v>90</v>
      </c>
      <c r="D52" s="16" t="str">
        <f>"("&amp;A$27&amp;") x ("&amp;A51&amp;")"</f>
        <v>(19) x (43)</v>
      </c>
      <c r="E52" s="68">
        <f t="shared" ref="E52:P52" si="11">$Q51*E$27</f>
        <v>6124.5943741558121</v>
      </c>
      <c r="F52" s="68">
        <f t="shared" si="11"/>
        <v>6373.280108998063</v>
      </c>
      <c r="G52" s="68">
        <f t="shared" si="11"/>
        <v>5958.5112493322631</v>
      </c>
      <c r="H52" s="68">
        <f t="shared" si="11"/>
        <v>5015.1600331083446</v>
      </c>
      <c r="I52" s="68">
        <f t="shared" si="11"/>
        <v>4310.2175788238883</v>
      </c>
      <c r="J52" s="68">
        <f t="shared" si="11"/>
        <v>4299.8089202031779</v>
      </c>
      <c r="K52" s="68">
        <f t="shared" si="11"/>
        <v>4475.0784955779773</v>
      </c>
      <c r="L52" s="68">
        <f t="shared" si="11"/>
        <v>4822.3982048696425</v>
      </c>
      <c r="M52" s="68">
        <f t="shared" si="11"/>
        <v>4439.5466710850606</v>
      </c>
      <c r="N52" s="68">
        <f t="shared" si="11"/>
        <v>5234.6664076211619</v>
      </c>
      <c r="O52" s="68">
        <f t="shared" si="11"/>
        <v>5983.5960068700761</v>
      </c>
      <c r="P52" s="68">
        <f t="shared" si="11"/>
        <v>6422.8419493545298</v>
      </c>
      <c r="Q52" s="69">
        <f>SUM(E52:P52)</f>
        <v>63459.69999999999</v>
      </c>
    </row>
    <row r="53" spans="1:17" x14ac:dyDescent="0.2">
      <c r="A53" s="16">
        <f t="shared" si="0"/>
        <v>45</v>
      </c>
      <c r="D53" s="16"/>
    </row>
    <row r="54" spans="1:17" x14ac:dyDescent="0.2">
      <c r="A54" s="16">
        <f t="shared" si="0"/>
        <v>46</v>
      </c>
      <c r="B54" s="57" t="str">
        <f>B29</f>
        <v>Schedules 10 &amp; 31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69"/>
    </row>
    <row r="55" spans="1:17" x14ac:dyDescent="0.2">
      <c r="A55" s="16">
        <f t="shared" si="0"/>
        <v>47</v>
      </c>
      <c r="B55" s="16"/>
      <c r="C55" s="15" t="s">
        <v>91</v>
      </c>
      <c r="D55" s="16" t="str">
        <f>$D$35</f>
        <v>JAP-11 Page 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67">
        <f>'Exh. JAP-11 Page 2'!I16</f>
        <v>81415.009999999995</v>
      </c>
    </row>
    <row r="56" spans="1:17" x14ac:dyDescent="0.2">
      <c r="A56" s="16">
        <f t="shared" si="0"/>
        <v>48</v>
      </c>
      <c r="B56" s="16"/>
      <c r="C56" s="15" t="s">
        <v>90</v>
      </c>
      <c r="D56" s="16" t="str">
        <f>"("&amp;A$31&amp;") x ("&amp;A55&amp;")"</f>
        <v>(23) x (47)</v>
      </c>
      <c r="E56" s="68">
        <f t="shared" ref="E56:P56" si="12">$Q55*E$31</f>
        <v>8344.4460126130907</v>
      </c>
      <c r="F56" s="68">
        <f t="shared" si="12"/>
        <v>8359.725603509949</v>
      </c>
      <c r="G56" s="68">
        <f t="shared" si="12"/>
        <v>7600.3288818077062</v>
      </c>
      <c r="H56" s="68">
        <f t="shared" si="12"/>
        <v>7090.8923526834242</v>
      </c>
      <c r="I56" s="68">
        <f t="shared" si="12"/>
        <v>5678.0467176311968</v>
      </c>
      <c r="J56" s="68">
        <f t="shared" si="12"/>
        <v>5197.3931639769871</v>
      </c>
      <c r="K56" s="68">
        <f t="shared" si="12"/>
        <v>5575.0346568227624</v>
      </c>
      <c r="L56" s="68">
        <f t="shared" si="12"/>
        <v>5792.9519819093639</v>
      </c>
      <c r="M56" s="68">
        <f t="shared" si="12"/>
        <v>5571.400549225873</v>
      </c>
      <c r="N56" s="68">
        <f t="shared" si="12"/>
        <v>6377.1156720324943</v>
      </c>
      <c r="O56" s="68">
        <f t="shared" si="12"/>
        <v>7606.1661177229425</v>
      </c>
      <c r="P56" s="68">
        <f t="shared" si="12"/>
        <v>8221.5082900642046</v>
      </c>
      <c r="Q56" s="69">
        <f>SUM(E56:P56)</f>
        <v>81415.00999999998</v>
      </c>
    </row>
    <row r="59" spans="1:17" x14ac:dyDescent="0.2">
      <c r="B59" s="15" t="s">
        <v>36</v>
      </c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63" orientation="landscape" blackAndWhite="1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0928B7-27D4-4AAA-BEED-7EF76DDF0E8C}"/>
</file>

<file path=customXml/itemProps2.xml><?xml version="1.0" encoding="utf-8"?>
<ds:datastoreItem xmlns:ds="http://schemas.openxmlformats.org/officeDocument/2006/customXml" ds:itemID="{100AC0A7-6FA7-4140-84BE-F5F2CF48F5B7}"/>
</file>

<file path=customXml/itemProps3.xml><?xml version="1.0" encoding="utf-8"?>
<ds:datastoreItem xmlns:ds="http://schemas.openxmlformats.org/officeDocument/2006/customXml" ds:itemID="{6569A9CC-F4D6-4D14-90AD-1267BAD87E70}"/>
</file>

<file path=customXml/itemProps4.xml><?xml version="1.0" encoding="utf-8"?>
<ds:datastoreItem xmlns:ds="http://schemas.openxmlformats.org/officeDocument/2006/customXml" ds:itemID="{D2D85A13-B2B7-4384-A421-E26115E56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Exh. JAP-11 Page 1</vt:lpstr>
      <vt:lpstr>Exh. JAP-11 Page 2</vt:lpstr>
      <vt:lpstr>Exh. JAP-11 Page 3</vt:lpstr>
      <vt:lpstr>Exh. JAP-11 Page 3a</vt:lpstr>
      <vt:lpstr>Exh. JAP-11 Page 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2019-06-14T18:49:00Z</cp:lastPrinted>
  <dcterms:created xsi:type="dcterms:W3CDTF">2019-06-14T18:47:50Z</dcterms:created>
  <dcterms:modified xsi:type="dcterms:W3CDTF">2019-06-20T14:53:09Z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