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830" windowHeight="11385" activeTab="1"/>
  </bookViews>
  <sheets>
    <sheet name="Exhibit No. SEM-2 pg 1" sheetId="1" r:id="rId1"/>
    <sheet name="Exhibit No. SEM-2 pg 2 - 3" sheetId="2" r:id="rId2"/>
  </sheets>
  <externalReferences>
    <externalReference r:id="rId3"/>
    <externalReference r:id="rId4"/>
  </externalReferences>
  <definedNames>
    <definedName name="Common">[1]Variables!$AQ$27</definedName>
    <definedName name="Debt">[1]Variables!$AQ$25</definedName>
    <definedName name="DebtCost">[1]Variables!$AT$25</definedName>
    <definedName name="gross_up_factor">[2]Variables!$D$34</definedName>
    <definedName name="JurisNumber">[1]Variables!$AL$15</definedName>
    <definedName name="NetToGross">[1]Variables!$H$2</definedName>
    <definedName name="OpRevReturn">[1]Variables!$AY$14</definedName>
    <definedName name="Overall_ROR">[2]Variables!$E$11</definedName>
    <definedName name="Percent_common">[2]Variables!$C$10</definedName>
    <definedName name="Pref">[1]Variables!$AQ$26</definedName>
    <definedName name="PrefCost">[1]Variables!$AT$26</definedName>
    <definedName name="_xlnm.Print_Area" localSheetId="0">'Exhibit No. SEM-2 pg 1'!$A$1:$G$78</definedName>
    <definedName name="_xlnm.Print_Area" localSheetId="1">'Exhibit No. SEM-2 pg 2 - 3'!$A$1:$O$83</definedName>
    <definedName name="_xlnm.Print_Titles" localSheetId="1">'Exhibit No. SEM-2 pg 2 - 3'!$A:$B,'Exhibit No. SEM-2 pg 2 - 3'!$1:$4</definedName>
    <definedName name="RateBase">[1]Variables!$AZ$14</definedName>
    <definedName name="RateBaseType">[1]Variables!$AP$14</definedName>
    <definedName name="Restated_Op_revenue">[2]Summary!$F$37</definedName>
    <definedName name="Restated_rate_base">[2]Summary!$F$64</definedName>
    <definedName name="Restated_ROE">[2]Summary!$F$67</definedName>
    <definedName name="ROE">[1]Variables!$BA$14</definedName>
    <definedName name="Unadj_Op_revenue">[2]Summary!$B$37</definedName>
    <definedName name="Unadj_rate_base">[2]Summary!$B$64</definedName>
    <definedName name="Unadj_ROE">[2]Summary!$B$67</definedName>
    <definedName name="UnadjBegEnd">[1]UnadjData!$A$5:$J$79</definedName>
    <definedName name="UnadjYE">[1]UnadjData!$L$5:$U$253</definedName>
    <definedName name="uncollectible_perc">[2]Variables!$D$20</definedName>
    <definedName name="WA_rev_tax_perc">[2]Variables!$D$22</definedName>
    <definedName name="Weighted_cost_debt">[2]Variables!$E$8</definedName>
    <definedName name="Weighted_cost_pref">[2]Variables!$E$9</definedName>
    <definedName name="WUTC_reg_fee_perc">[2]Variables!$D$21</definedName>
  </definedNames>
  <calcPr calcId="145621" iterate="1"/>
</workbook>
</file>

<file path=xl/calcChain.xml><?xml version="1.0" encoding="utf-8"?>
<calcChain xmlns="http://schemas.openxmlformats.org/spreadsheetml/2006/main">
  <c r="K83" i="2" l="1"/>
  <c r="J83" i="2"/>
  <c r="I83" i="2"/>
  <c r="H83" i="2"/>
  <c r="M83" i="2" s="1"/>
  <c r="G83" i="2"/>
  <c r="F83" i="2"/>
  <c r="E83" i="2"/>
  <c r="C83" i="2"/>
  <c r="K81" i="2"/>
  <c r="J81" i="2"/>
  <c r="I81" i="2"/>
  <c r="H81" i="2"/>
  <c r="M81" i="2" s="1"/>
  <c r="G81" i="2"/>
  <c r="F81" i="2"/>
  <c r="E81" i="2"/>
  <c r="C81" i="2"/>
  <c r="K80" i="2"/>
  <c r="J80" i="2"/>
  <c r="I80" i="2"/>
  <c r="H80" i="2"/>
  <c r="G80" i="2"/>
  <c r="F80" i="2"/>
  <c r="M80" i="2" s="1"/>
  <c r="O80" i="2" s="1"/>
  <c r="E80" i="2"/>
  <c r="K78" i="2"/>
  <c r="J78" i="2"/>
  <c r="I78" i="2"/>
  <c r="H78" i="2"/>
  <c r="G78" i="2"/>
  <c r="F78" i="2"/>
  <c r="E78" i="2"/>
  <c r="M78" i="2" s="1"/>
  <c r="O78" i="2" s="1"/>
  <c r="C78" i="2"/>
  <c r="K77" i="2"/>
  <c r="J77" i="2"/>
  <c r="I77" i="2"/>
  <c r="H77" i="2"/>
  <c r="G77" i="2"/>
  <c r="F77" i="2"/>
  <c r="E77" i="2"/>
  <c r="C77" i="2"/>
  <c r="K76" i="2"/>
  <c r="J76" i="2"/>
  <c r="I76" i="2"/>
  <c r="H76" i="2"/>
  <c r="G76" i="2"/>
  <c r="F76" i="2"/>
  <c r="E76" i="2"/>
  <c r="C76" i="2"/>
  <c r="O75" i="2"/>
  <c r="K75" i="2"/>
  <c r="J75" i="2"/>
  <c r="I75" i="2"/>
  <c r="H75" i="2"/>
  <c r="G75" i="2"/>
  <c r="F75" i="2"/>
  <c r="E75" i="2"/>
  <c r="M75" i="2" s="1"/>
  <c r="C75" i="2"/>
  <c r="K74" i="2"/>
  <c r="J74" i="2"/>
  <c r="I74" i="2"/>
  <c r="H74" i="2"/>
  <c r="G74" i="2"/>
  <c r="F74" i="2"/>
  <c r="E74" i="2"/>
  <c r="M74" i="2" s="1"/>
  <c r="O74" i="2" s="1"/>
  <c r="C74" i="2"/>
  <c r="K73" i="2"/>
  <c r="J73" i="2"/>
  <c r="I73" i="2"/>
  <c r="H73" i="2"/>
  <c r="G73" i="2"/>
  <c r="F73" i="2"/>
  <c r="E73" i="2"/>
  <c r="C73" i="2"/>
  <c r="K72" i="2"/>
  <c r="J72" i="2"/>
  <c r="I72" i="2"/>
  <c r="H72" i="2"/>
  <c r="G72" i="2"/>
  <c r="F72" i="2"/>
  <c r="E72" i="2"/>
  <c r="C72" i="2"/>
  <c r="K69" i="2"/>
  <c r="J69" i="2"/>
  <c r="I69" i="2"/>
  <c r="H69" i="2"/>
  <c r="G69" i="2"/>
  <c r="F69" i="2"/>
  <c r="E69" i="2"/>
  <c r="C69" i="2"/>
  <c r="K68" i="2"/>
  <c r="J68" i="2"/>
  <c r="I68" i="2"/>
  <c r="H68" i="2"/>
  <c r="G68" i="2"/>
  <c r="F68" i="2"/>
  <c r="E68" i="2"/>
  <c r="C68" i="2"/>
  <c r="O68" i="2" s="1"/>
  <c r="O63" i="2"/>
  <c r="K63" i="2"/>
  <c r="J63" i="2"/>
  <c r="I63" i="2"/>
  <c r="H63" i="2"/>
  <c r="G63" i="2"/>
  <c r="F63" i="2"/>
  <c r="E63" i="2"/>
  <c r="K62" i="2"/>
  <c r="J62" i="2"/>
  <c r="I62" i="2"/>
  <c r="H62" i="2"/>
  <c r="M62" i="2" s="1"/>
  <c r="G62" i="2"/>
  <c r="F62" i="2"/>
  <c r="E62" i="2"/>
  <c r="C62" i="2"/>
  <c r="K61" i="2"/>
  <c r="J61" i="2"/>
  <c r="I61" i="2"/>
  <c r="H61" i="2"/>
  <c r="M61" i="2" s="1"/>
  <c r="G61" i="2"/>
  <c r="F61" i="2"/>
  <c r="E61" i="2"/>
  <c r="C61" i="2"/>
  <c r="K60" i="2"/>
  <c r="J60" i="2"/>
  <c r="I60" i="2"/>
  <c r="H60" i="2"/>
  <c r="G60" i="2"/>
  <c r="F60" i="2"/>
  <c r="M60" i="2" s="1"/>
  <c r="E60" i="2"/>
  <c r="C60" i="2"/>
  <c r="K59" i="2"/>
  <c r="J59" i="2"/>
  <c r="I59" i="2"/>
  <c r="H59" i="2"/>
  <c r="G59" i="2"/>
  <c r="F59" i="2"/>
  <c r="M59" i="2" s="1"/>
  <c r="E59" i="2"/>
  <c r="C59" i="2"/>
  <c r="K58" i="2"/>
  <c r="J58" i="2"/>
  <c r="I58" i="2"/>
  <c r="H58" i="2"/>
  <c r="M58" i="2" s="1"/>
  <c r="G58" i="2"/>
  <c r="F58" i="2"/>
  <c r="E58" i="2"/>
  <c r="C58" i="2"/>
  <c r="M57" i="2"/>
  <c r="K57" i="2"/>
  <c r="J57" i="2"/>
  <c r="I57" i="2"/>
  <c r="H57" i="2"/>
  <c r="H64" i="2" s="1"/>
  <c r="G57" i="2"/>
  <c r="F57" i="2"/>
  <c r="E57" i="2"/>
  <c r="C57" i="2"/>
  <c r="K56" i="2"/>
  <c r="J56" i="2"/>
  <c r="J64" i="2" s="1"/>
  <c r="I56" i="2"/>
  <c r="I64" i="2" s="1"/>
  <c r="H56" i="2"/>
  <c r="G56" i="2"/>
  <c r="F56" i="2"/>
  <c r="F64" i="2" s="1"/>
  <c r="E56" i="2"/>
  <c r="E64" i="2" s="1"/>
  <c r="C56" i="2"/>
  <c r="K52" i="2"/>
  <c r="J52" i="2"/>
  <c r="I52" i="2"/>
  <c r="H52" i="2"/>
  <c r="M52" i="2" s="1"/>
  <c r="G52" i="2"/>
  <c r="F52" i="2"/>
  <c r="E52" i="2"/>
  <c r="C52" i="2"/>
  <c r="K51" i="2"/>
  <c r="J51" i="2"/>
  <c r="I51" i="2"/>
  <c r="H51" i="2"/>
  <c r="M51" i="2" s="1"/>
  <c r="G51" i="2"/>
  <c r="F51" i="2"/>
  <c r="E51" i="2"/>
  <c r="C51" i="2"/>
  <c r="K50" i="2"/>
  <c r="J50" i="2"/>
  <c r="I50" i="2"/>
  <c r="H50" i="2"/>
  <c r="G50" i="2"/>
  <c r="F50" i="2"/>
  <c r="M50" i="2" s="1"/>
  <c r="E50" i="2"/>
  <c r="C50" i="2"/>
  <c r="K49" i="2"/>
  <c r="J49" i="2"/>
  <c r="I49" i="2"/>
  <c r="H49" i="2"/>
  <c r="G49" i="2"/>
  <c r="F49" i="2"/>
  <c r="M49" i="2" s="1"/>
  <c r="E49" i="2"/>
  <c r="C49" i="2"/>
  <c r="K48" i="2"/>
  <c r="J48" i="2"/>
  <c r="I48" i="2"/>
  <c r="H48" i="2"/>
  <c r="M48" i="2" s="1"/>
  <c r="G48" i="2"/>
  <c r="F48" i="2"/>
  <c r="E48" i="2"/>
  <c r="C48" i="2"/>
  <c r="K47" i="2"/>
  <c r="J47" i="2"/>
  <c r="I47" i="2"/>
  <c r="H47" i="2"/>
  <c r="M47" i="2" s="1"/>
  <c r="G47" i="2"/>
  <c r="F47" i="2"/>
  <c r="E47" i="2"/>
  <c r="C47" i="2"/>
  <c r="K46" i="2"/>
  <c r="J46" i="2"/>
  <c r="I46" i="2"/>
  <c r="H46" i="2"/>
  <c r="G46" i="2"/>
  <c r="F46" i="2"/>
  <c r="M46" i="2" s="1"/>
  <c r="E46" i="2"/>
  <c r="C46" i="2"/>
  <c r="K45" i="2"/>
  <c r="J45" i="2"/>
  <c r="I45" i="2"/>
  <c r="H45" i="2"/>
  <c r="G45" i="2"/>
  <c r="F45" i="2"/>
  <c r="M45" i="2" s="1"/>
  <c r="E45" i="2"/>
  <c r="C45" i="2"/>
  <c r="K44" i="2"/>
  <c r="J44" i="2"/>
  <c r="I44" i="2"/>
  <c r="H44" i="2"/>
  <c r="M44" i="2" s="1"/>
  <c r="G44" i="2"/>
  <c r="F44" i="2"/>
  <c r="E44" i="2"/>
  <c r="C44" i="2"/>
  <c r="M43" i="2"/>
  <c r="K43" i="2"/>
  <c r="K53" i="2" s="1"/>
  <c r="J43" i="2"/>
  <c r="I43" i="2"/>
  <c r="H43" i="2"/>
  <c r="H53" i="2" s="1"/>
  <c r="H66" i="2" s="1"/>
  <c r="G43" i="2"/>
  <c r="G53" i="2" s="1"/>
  <c r="F43" i="2"/>
  <c r="E43" i="2"/>
  <c r="C43" i="2"/>
  <c r="K42" i="2"/>
  <c r="J42" i="2"/>
  <c r="I42" i="2"/>
  <c r="I53" i="2" s="1"/>
  <c r="I66" i="2" s="1"/>
  <c r="H42" i="2"/>
  <c r="G42" i="2"/>
  <c r="F42" i="2"/>
  <c r="E42" i="2"/>
  <c r="E53" i="2" s="1"/>
  <c r="E66" i="2" s="1"/>
  <c r="C42" i="2"/>
  <c r="K36" i="2"/>
  <c r="J36" i="2"/>
  <c r="I36" i="2"/>
  <c r="H36" i="2"/>
  <c r="M36" i="2" s="1"/>
  <c r="G36" i="2"/>
  <c r="F36" i="2"/>
  <c r="E36" i="2"/>
  <c r="C36" i="2"/>
  <c r="K35" i="2"/>
  <c r="J35" i="2"/>
  <c r="I35" i="2"/>
  <c r="H35" i="2"/>
  <c r="G35" i="2"/>
  <c r="F35" i="2"/>
  <c r="M35" i="2" s="1"/>
  <c r="E35" i="2"/>
  <c r="C35" i="2"/>
  <c r="K34" i="2"/>
  <c r="J34" i="2"/>
  <c r="I34" i="2"/>
  <c r="H34" i="2"/>
  <c r="G34" i="2"/>
  <c r="F34" i="2"/>
  <c r="M34" i="2" s="1"/>
  <c r="E34" i="2"/>
  <c r="C34" i="2"/>
  <c r="K33" i="2"/>
  <c r="J33" i="2"/>
  <c r="I33" i="2"/>
  <c r="H33" i="2"/>
  <c r="M33" i="2" s="1"/>
  <c r="G33" i="2"/>
  <c r="F33" i="2"/>
  <c r="E33" i="2"/>
  <c r="C33" i="2"/>
  <c r="K32" i="2"/>
  <c r="J32" i="2"/>
  <c r="I32" i="2"/>
  <c r="H32" i="2"/>
  <c r="M32" i="2" s="1"/>
  <c r="G32" i="2"/>
  <c r="F32" i="2"/>
  <c r="E32" i="2"/>
  <c r="C32" i="2"/>
  <c r="K31" i="2"/>
  <c r="J31" i="2"/>
  <c r="I31" i="2"/>
  <c r="H31" i="2"/>
  <c r="G31" i="2"/>
  <c r="F31" i="2"/>
  <c r="M31" i="2" s="1"/>
  <c r="E31" i="2"/>
  <c r="C31" i="2"/>
  <c r="K30" i="2"/>
  <c r="J30" i="2"/>
  <c r="I30" i="2"/>
  <c r="H30" i="2"/>
  <c r="G30" i="2"/>
  <c r="F30" i="2"/>
  <c r="M30" i="2" s="1"/>
  <c r="E30" i="2"/>
  <c r="C30" i="2"/>
  <c r="K29" i="2"/>
  <c r="J29" i="2"/>
  <c r="I29" i="2"/>
  <c r="H29" i="2"/>
  <c r="M29" i="2" s="1"/>
  <c r="G29" i="2"/>
  <c r="F29" i="2"/>
  <c r="E29" i="2"/>
  <c r="C29" i="2"/>
  <c r="K27" i="2"/>
  <c r="J27" i="2"/>
  <c r="I27" i="2"/>
  <c r="H27" i="2"/>
  <c r="G27" i="2"/>
  <c r="F27" i="2"/>
  <c r="M27" i="2" s="1"/>
  <c r="E27" i="2"/>
  <c r="C27" i="2"/>
  <c r="K26" i="2"/>
  <c r="J26" i="2"/>
  <c r="I26" i="2"/>
  <c r="H26" i="2"/>
  <c r="G26" i="2"/>
  <c r="F26" i="2"/>
  <c r="M26" i="2" s="1"/>
  <c r="E26" i="2"/>
  <c r="C26" i="2"/>
  <c r="K25" i="2"/>
  <c r="J25" i="2"/>
  <c r="I25" i="2"/>
  <c r="H25" i="2"/>
  <c r="M25" i="2" s="1"/>
  <c r="G25" i="2"/>
  <c r="F25" i="2"/>
  <c r="E25" i="2"/>
  <c r="C25" i="2"/>
  <c r="K24" i="2"/>
  <c r="J24" i="2"/>
  <c r="I24" i="2"/>
  <c r="H24" i="2"/>
  <c r="M24" i="2" s="1"/>
  <c r="G24" i="2"/>
  <c r="F24" i="2"/>
  <c r="E24" i="2"/>
  <c r="C24" i="2"/>
  <c r="K23" i="2"/>
  <c r="J23" i="2"/>
  <c r="I23" i="2"/>
  <c r="H23" i="2"/>
  <c r="G23" i="2"/>
  <c r="F23" i="2"/>
  <c r="M23" i="2" s="1"/>
  <c r="E23" i="2"/>
  <c r="C23" i="2"/>
  <c r="K22" i="2"/>
  <c r="J22" i="2"/>
  <c r="I22" i="2"/>
  <c r="H22" i="2"/>
  <c r="G22" i="2"/>
  <c r="F22" i="2"/>
  <c r="M22" i="2" s="1"/>
  <c r="E22" i="2"/>
  <c r="C22" i="2"/>
  <c r="O22" i="2" s="1"/>
  <c r="K21" i="2"/>
  <c r="J21" i="2"/>
  <c r="I21" i="2"/>
  <c r="H21" i="2"/>
  <c r="M21" i="2" s="1"/>
  <c r="G21" i="2"/>
  <c r="F21" i="2"/>
  <c r="E21" i="2"/>
  <c r="C21" i="2"/>
  <c r="K20" i="2"/>
  <c r="J20" i="2"/>
  <c r="I20" i="2"/>
  <c r="H20" i="2"/>
  <c r="M20" i="2" s="1"/>
  <c r="G20" i="2"/>
  <c r="F20" i="2"/>
  <c r="E20" i="2"/>
  <c r="C20" i="2"/>
  <c r="K19" i="2"/>
  <c r="J19" i="2"/>
  <c r="I19" i="2"/>
  <c r="H19" i="2"/>
  <c r="G19" i="2"/>
  <c r="F19" i="2"/>
  <c r="M19" i="2" s="1"/>
  <c r="E19" i="2"/>
  <c r="C19" i="2"/>
  <c r="K18" i="2"/>
  <c r="K28" i="2" s="1"/>
  <c r="K37" i="2" s="1"/>
  <c r="J18" i="2"/>
  <c r="I18" i="2"/>
  <c r="I28" i="2" s="1"/>
  <c r="I37" i="2" s="1"/>
  <c r="H18" i="2"/>
  <c r="G18" i="2"/>
  <c r="G28" i="2" s="1"/>
  <c r="G37" i="2" s="1"/>
  <c r="F18" i="2"/>
  <c r="M18" i="2" s="1"/>
  <c r="E18" i="2"/>
  <c r="E28" i="2" s="1"/>
  <c r="E37" i="2" s="1"/>
  <c r="C18" i="2"/>
  <c r="M14" i="2"/>
  <c r="K14" i="2"/>
  <c r="J14" i="2"/>
  <c r="I14" i="2"/>
  <c r="H14" i="2"/>
  <c r="G14" i="2"/>
  <c r="F14" i="2"/>
  <c r="E14" i="2"/>
  <c r="C14" i="2"/>
  <c r="O14" i="2" s="1"/>
  <c r="K13" i="2"/>
  <c r="J13" i="2"/>
  <c r="I13" i="2"/>
  <c r="H13" i="2"/>
  <c r="G13" i="2"/>
  <c r="F13" i="2"/>
  <c r="M13" i="2" s="1"/>
  <c r="E13" i="2"/>
  <c r="C13" i="2"/>
  <c r="K12" i="2"/>
  <c r="J12" i="2"/>
  <c r="J15" i="2" s="1"/>
  <c r="I12" i="2"/>
  <c r="H12" i="2"/>
  <c r="G12" i="2"/>
  <c r="F12" i="2"/>
  <c r="F15" i="2" s="1"/>
  <c r="E12" i="2"/>
  <c r="C12" i="2"/>
  <c r="K11" i="2"/>
  <c r="K15" i="2" s="1"/>
  <c r="K39" i="2" s="1"/>
  <c r="J11" i="2"/>
  <c r="I11" i="2"/>
  <c r="I15" i="2" s="1"/>
  <c r="I39" i="2" s="1"/>
  <c r="H11" i="2"/>
  <c r="M11" i="2" s="1"/>
  <c r="G11" i="2"/>
  <c r="G15" i="2" s="1"/>
  <c r="G39" i="2" s="1"/>
  <c r="F11" i="2"/>
  <c r="E11" i="2"/>
  <c r="E15" i="2" s="1"/>
  <c r="E39" i="2" s="1"/>
  <c r="C11" i="2"/>
  <c r="F68" i="1"/>
  <c r="E68" i="1"/>
  <c r="D68" i="1"/>
  <c r="F67" i="1"/>
  <c r="E59" i="1"/>
  <c r="E52" i="1" a="1"/>
  <c r="E56" i="1" s="1"/>
  <c r="D52" i="1" a="1"/>
  <c r="D59" i="1" s="1"/>
  <c r="F59" i="1" s="1"/>
  <c r="C63" i="1"/>
  <c r="C60" i="1"/>
  <c r="C57" i="1"/>
  <c r="C55" i="1"/>
  <c r="C52" i="1"/>
  <c r="C52" i="1" a="1"/>
  <c r="C64" i="1" s="1"/>
  <c r="B63" i="1"/>
  <c r="B61" i="1"/>
  <c r="B59" i="1"/>
  <c r="B58" i="1"/>
  <c r="B55" i="1"/>
  <c r="B54" i="1"/>
  <c r="B53" i="1"/>
  <c r="B52" i="1" a="1"/>
  <c r="E49" i="1"/>
  <c r="E46" i="1"/>
  <c r="E44" i="1"/>
  <c r="E41" i="1"/>
  <c r="E41" i="1" a="1"/>
  <c r="E48" i="1" s="1"/>
  <c r="D41" i="1" a="1"/>
  <c r="C41" i="1" a="1"/>
  <c r="C48" i="1" s="1"/>
  <c r="B41" i="1" a="1"/>
  <c r="E37" i="1"/>
  <c r="E36" i="1"/>
  <c r="E35" i="1"/>
  <c r="E35" i="1" a="1"/>
  <c r="E38" i="1" s="1"/>
  <c r="D38" i="1"/>
  <c r="F38" i="1" s="1"/>
  <c r="D35" i="1" a="1"/>
  <c r="C37" i="1"/>
  <c r="C35" i="1"/>
  <c r="C35" i="1" a="1"/>
  <c r="C38" i="1" s="1"/>
  <c r="B35" i="1" a="1"/>
  <c r="E32" i="1"/>
  <c r="E31" i="1"/>
  <c r="E33" i="1" s="1"/>
  <c r="E31" i="1" a="1"/>
  <c r="D31" i="1" a="1"/>
  <c r="D31" i="1" s="1"/>
  <c r="F31" i="1" s="1"/>
  <c r="C31" i="1"/>
  <c r="C31" i="1" a="1"/>
  <c r="C32" i="1" s="1"/>
  <c r="B31" i="1" a="1"/>
  <c r="B31" i="1" s="1"/>
  <c r="E27" i="1"/>
  <c r="E25" i="1"/>
  <c r="E23" i="1"/>
  <c r="E21" i="1"/>
  <c r="E19" i="1"/>
  <c r="E19" i="1" a="1"/>
  <c r="E26" i="1" s="1"/>
  <c r="D24" i="1"/>
  <c r="D19" i="1" a="1"/>
  <c r="C28" i="1"/>
  <c r="C27" i="1"/>
  <c r="C25" i="1"/>
  <c r="C24" i="1"/>
  <c r="C23" i="1"/>
  <c r="C21" i="1"/>
  <c r="C20" i="1"/>
  <c r="C19" i="1"/>
  <c r="C19" i="1" a="1"/>
  <c r="C26" i="1" s="1"/>
  <c r="B24" i="1"/>
  <c r="B22" i="1"/>
  <c r="B19" i="1" a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12" i="1"/>
  <c r="E16" i="1"/>
  <c r="E15" i="1"/>
  <c r="E13" i="1"/>
  <c r="E12" i="1"/>
  <c r="E11" i="1"/>
  <c r="E17" i="1" s="1"/>
  <c r="E11" i="1" a="1"/>
  <c r="E14" i="1" s="1"/>
  <c r="D14" i="1"/>
  <c r="F14" i="1" s="1"/>
  <c r="D11" i="1" a="1"/>
  <c r="D13" i="1" s="1"/>
  <c r="F13" i="1" s="1"/>
  <c r="C11" i="1" a="1"/>
  <c r="C14" i="1" s="1"/>
  <c r="E8" i="1"/>
  <c r="D8" i="1"/>
  <c r="F39" i="2" l="1"/>
  <c r="M28" i="2"/>
  <c r="M37" i="2" s="1"/>
  <c r="C15" i="1"/>
  <c r="B35" i="1"/>
  <c r="B37" i="1"/>
  <c r="B49" i="1"/>
  <c r="B45" i="1"/>
  <c r="B48" i="1"/>
  <c r="B43" i="1"/>
  <c r="B46" i="1"/>
  <c r="B41" i="1"/>
  <c r="D49" i="1"/>
  <c r="F49" i="1" s="1"/>
  <c r="D45" i="1"/>
  <c r="F45" i="1" s="1"/>
  <c r="D41" i="1"/>
  <c r="D44" i="1"/>
  <c r="F44" i="1" s="1"/>
  <c r="D47" i="1"/>
  <c r="D42" i="1"/>
  <c r="F42" i="1" s="1"/>
  <c r="D62" i="1"/>
  <c r="O20" i="2"/>
  <c r="O32" i="2"/>
  <c r="O57" i="2"/>
  <c r="C64" i="2"/>
  <c r="C11" i="1"/>
  <c r="D25" i="1"/>
  <c r="F25" i="1" s="1"/>
  <c r="D21" i="1"/>
  <c r="F21" i="1" s="1"/>
  <c r="D27" i="1"/>
  <c r="F27" i="1" s="1"/>
  <c r="D23" i="1"/>
  <c r="F23" i="1" s="1"/>
  <c r="D19" i="1"/>
  <c r="D26" i="1"/>
  <c r="F26" i="1" s="1"/>
  <c r="B36" i="1"/>
  <c r="B42" i="1"/>
  <c r="C13" i="1"/>
  <c r="D11" i="1"/>
  <c r="D16" i="1"/>
  <c r="F16" i="1" s="1"/>
  <c r="B27" i="1"/>
  <c r="B23" i="1"/>
  <c r="B19" i="1"/>
  <c r="B25" i="1"/>
  <c r="B21" i="1"/>
  <c r="B26" i="1"/>
  <c r="D20" i="1"/>
  <c r="F20" i="1" s="1"/>
  <c r="D28" i="1"/>
  <c r="B38" i="1"/>
  <c r="D37" i="1"/>
  <c r="F37" i="1" s="1"/>
  <c r="D35" i="1"/>
  <c r="E39" i="1"/>
  <c r="B44" i="1"/>
  <c r="C45" i="1"/>
  <c r="D46" i="1"/>
  <c r="F46" i="1" s="1"/>
  <c r="D57" i="1"/>
  <c r="E53" i="1"/>
  <c r="E64" i="1"/>
  <c r="C28" i="2"/>
  <c r="C37" i="2" s="1"/>
  <c r="F53" i="2"/>
  <c r="F66" i="2" s="1"/>
  <c r="J53" i="2"/>
  <c r="J66" i="2" s="1"/>
  <c r="O51" i="2"/>
  <c r="F8" i="1"/>
  <c r="D12" i="1"/>
  <c r="F12" i="1" s="1"/>
  <c r="B20" i="1"/>
  <c r="B28" i="1"/>
  <c r="D22" i="1"/>
  <c r="F22" i="1" s="1"/>
  <c r="B32" i="1"/>
  <c r="D32" i="1"/>
  <c r="D36" i="1"/>
  <c r="F36" i="1" s="1"/>
  <c r="B47" i="1"/>
  <c r="D48" i="1"/>
  <c r="F48" i="1" s="1"/>
  <c r="M12" i="2"/>
  <c r="O12" i="2" s="1"/>
  <c r="O18" i="2"/>
  <c r="H28" i="2"/>
  <c r="H37" i="2" s="1"/>
  <c r="C16" i="1"/>
  <c r="C12" i="1"/>
  <c r="C47" i="1"/>
  <c r="C43" i="1"/>
  <c r="C49" i="1"/>
  <c r="C44" i="1"/>
  <c r="C46" i="1"/>
  <c r="C41" i="1"/>
  <c r="D64" i="1"/>
  <c r="F64" i="1" s="1"/>
  <c r="D60" i="1"/>
  <c r="D56" i="1"/>
  <c r="F56" i="1" s="1"/>
  <c r="D52" i="1"/>
  <c r="D63" i="1"/>
  <c r="F63" i="1" s="1"/>
  <c r="D58" i="1"/>
  <c r="D53" i="1"/>
  <c r="F53" i="1" s="1"/>
  <c r="D61" i="1"/>
  <c r="D55" i="1"/>
  <c r="O43" i="2"/>
  <c r="C53" i="2"/>
  <c r="D15" i="1"/>
  <c r="F15" i="1" s="1"/>
  <c r="C42" i="1"/>
  <c r="D43" i="1"/>
  <c r="D54" i="1"/>
  <c r="F54" i="1" s="1"/>
  <c r="E62" i="1"/>
  <c r="E58" i="1"/>
  <c r="E54" i="1"/>
  <c r="E60" i="1"/>
  <c r="E55" i="1"/>
  <c r="E63" i="1"/>
  <c r="E57" i="1"/>
  <c r="E52" i="1"/>
  <c r="E61" i="1"/>
  <c r="F28" i="2"/>
  <c r="F37" i="2" s="1"/>
  <c r="J28" i="2"/>
  <c r="J37" i="2" s="1"/>
  <c r="J39" i="2" s="1"/>
  <c r="O24" i="2"/>
  <c r="O36" i="2"/>
  <c r="O47" i="2"/>
  <c r="O61" i="2"/>
  <c r="O81" i="2"/>
  <c r="O26" i="2"/>
  <c r="O30" i="2"/>
  <c r="O34" i="2"/>
  <c r="O45" i="2"/>
  <c r="O49" i="2"/>
  <c r="O59" i="2"/>
  <c r="M76" i="2"/>
  <c r="O76" i="2" s="1"/>
  <c r="C22" i="1"/>
  <c r="E20" i="1"/>
  <c r="E29" i="1" s="1"/>
  <c r="E24" i="1"/>
  <c r="F24" i="1" s="1"/>
  <c r="E28" i="1"/>
  <c r="C36" i="1"/>
  <c r="E42" i="1"/>
  <c r="B64" i="1"/>
  <c r="B60" i="1"/>
  <c r="B56" i="1"/>
  <c r="B52" i="1"/>
  <c r="B57" i="1"/>
  <c r="B62" i="1"/>
  <c r="C53" i="1"/>
  <c r="C59" i="1"/>
  <c r="O13" i="2"/>
  <c r="H15" i="2"/>
  <c r="H39" i="2" s="1"/>
  <c r="O19" i="2"/>
  <c r="O23" i="2"/>
  <c r="O27" i="2"/>
  <c r="O31" i="2"/>
  <c r="O35" i="2"/>
  <c r="M42" i="2"/>
  <c r="M53" i="2" s="1"/>
  <c r="G66" i="2"/>
  <c r="K66" i="2"/>
  <c r="O46" i="2"/>
  <c r="O50" i="2"/>
  <c r="M56" i="2"/>
  <c r="M64" i="2" s="1"/>
  <c r="G64" i="2"/>
  <c r="K64" i="2"/>
  <c r="O60" i="2"/>
  <c r="M72" i="2"/>
  <c r="M77" i="2"/>
  <c r="O77" i="2" s="1"/>
  <c r="E22" i="1"/>
  <c r="E47" i="1"/>
  <c r="E43" i="1"/>
  <c r="E50" i="1" s="1"/>
  <c r="E45" i="1"/>
  <c r="C62" i="1"/>
  <c r="C58" i="1"/>
  <c r="C54" i="1"/>
  <c r="C56" i="1"/>
  <c r="C61" i="1"/>
  <c r="O11" i="2"/>
  <c r="C15" i="2"/>
  <c r="C39" i="2" s="1"/>
  <c r="O21" i="2"/>
  <c r="O25" i="2"/>
  <c r="O29" i="2"/>
  <c r="O33" i="2"/>
  <c r="O44" i="2"/>
  <c r="O48" i="2"/>
  <c r="O52" i="2"/>
  <c r="O58" i="2"/>
  <c r="O62" i="2"/>
  <c r="O83" i="2"/>
  <c r="F55" i="1" l="1"/>
  <c r="F11" i="1"/>
  <c r="F17" i="1" s="1"/>
  <c r="D17" i="1"/>
  <c r="F62" i="1"/>
  <c r="F41" i="1"/>
  <c r="D50" i="1"/>
  <c r="O15" i="2"/>
  <c r="O56" i="2"/>
  <c r="O64" i="2" s="1"/>
  <c r="E65" i="1"/>
  <c r="E71" i="1" s="1"/>
  <c r="E73" i="1" s="1"/>
  <c r="F61" i="1"/>
  <c r="F19" i="1"/>
  <c r="F29" i="1" s="1"/>
  <c r="H29" i="1" s="1"/>
  <c r="D29" i="1"/>
  <c r="M66" i="2"/>
  <c r="C66" i="2"/>
  <c r="M15" i="2"/>
  <c r="M39" i="2" s="1"/>
  <c r="M69" i="2" s="1"/>
  <c r="D33" i="1"/>
  <c r="F32" i="1"/>
  <c r="F33" i="1" s="1"/>
  <c r="H33" i="1" s="1"/>
  <c r="F47" i="1"/>
  <c r="O42" i="2"/>
  <c r="O53" i="2" s="1"/>
  <c r="O66" i="2" s="1"/>
  <c r="F43" i="1"/>
  <c r="F58" i="1"/>
  <c r="F60" i="1"/>
  <c r="O28" i="2"/>
  <c r="O37" i="2" s="1"/>
  <c r="F57" i="1"/>
  <c r="F28" i="1"/>
  <c r="D39" i="1"/>
  <c r="F35" i="1"/>
  <c r="F39" i="1" s="1"/>
  <c r="H39" i="1" s="1"/>
  <c r="F52" i="1"/>
  <c r="D65" i="1"/>
  <c r="O39" i="2" l="1"/>
  <c r="O69" i="2" s="1"/>
  <c r="O72" i="2"/>
  <c r="D71" i="1"/>
  <c r="D73" i="1" s="1"/>
  <c r="F71" i="1"/>
  <c r="H18" i="1"/>
  <c r="F65" i="1"/>
  <c r="H65" i="1" s="1"/>
  <c r="F50" i="1"/>
  <c r="H50" i="1" s="1"/>
  <c r="H71" i="1" l="1"/>
  <c r="F73" i="1"/>
</calcChain>
</file>

<file path=xl/sharedStrings.xml><?xml version="1.0" encoding="utf-8"?>
<sst xmlns="http://schemas.openxmlformats.org/spreadsheetml/2006/main" count="171" uniqueCount="134">
  <si>
    <t>Revenue Requirement Adjustment Summary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</si>
  <si>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</si>
  <si>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</si>
  <si>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</si>
  <si>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</si>
  <si>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</si>
  <si>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</si>
  <si>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</si>
  <si>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NOI</t>
  </si>
  <si>
    <t>Rate Base</t>
  </si>
  <si>
    <t>Rev. Req.</t>
  </si>
  <si>
    <t>Reference</t>
  </si>
  <si>
    <t>Unadjusted Washington Allocated Data (Per Books)</t>
  </si>
  <si>
    <t>(SEM-3) Page 1.0</t>
  </si>
  <si>
    <t>Line No.</t>
  </si>
  <si>
    <t>Adj. No.</t>
  </si>
  <si>
    <t>(SEM-3), Page 3.0 Total</t>
  </si>
  <si>
    <t>Tab 3 - Revenue - Subtotal</t>
  </si>
  <si>
    <t>Check</t>
  </si>
  <si>
    <t>(SEM-3), Page 4.0 Total</t>
  </si>
  <si>
    <t>(SEM-3), Page 4.0.1 Total</t>
  </si>
  <si>
    <t>Tab 4 - O&amp;M - Subtotal</t>
  </si>
  <si>
    <t>(SEM-3), Page 5.0 Total</t>
  </si>
  <si>
    <t>Tab 5 - NPC - Subtotal</t>
  </si>
  <si>
    <t>(SEM-3), Page 6.0 Total</t>
  </si>
  <si>
    <t>(SEM-3), Page 6.0/6.0.1 Total</t>
  </si>
  <si>
    <t>(SEM-3), Page 6.0.1 Total</t>
  </si>
  <si>
    <t>Tab 6 - Depreciation/Amortization - Subtotal</t>
  </si>
  <si>
    <t>(SEM-3), Page 7.0 Total</t>
  </si>
  <si>
    <t>(SEM-3), Page 7.0/7.0.1 Total</t>
  </si>
  <si>
    <t>(SEM-3), Page 7.0.1 Total</t>
  </si>
  <si>
    <t>Tab 7 - Tax- Subtotal</t>
  </si>
  <si>
    <t>(SEM-3), Page 8.0 Total</t>
  </si>
  <si>
    <t>(SEM-3), Page 8.0/8.0.1 Total</t>
  </si>
  <si>
    <t>(SEM-3), Page 8.0.1 Total</t>
  </si>
  <si>
    <t>(SEM-3), Page 8.0.1/8.0.2 Total</t>
  </si>
  <si>
    <t>(SEM-3), Page 8.0.2 Total</t>
  </si>
  <si>
    <t>Tab 8 - Rate Base- Subtotal</t>
  </si>
  <si>
    <t>Production Factor (Blank)</t>
  </si>
  <si>
    <t>N/A</t>
  </si>
  <si>
    <t>Tab 9 - Production Factor- Subtotal</t>
  </si>
  <si>
    <t>Subtotal Normalizing Adjustments</t>
  </si>
  <si>
    <t>Total Adjusted Results</t>
  </si>
  <si>
    <t xml:space="preserve">Notes: </t>
  </si>
  <si>
    <t>(1) The revenue requirement column is calculated using the Company's approved return on rate base of 7.30% and the NOI conversion factor of 62.014%.</t>
  </si>
  <si>
    <t>The development of these percentages can be found in Exhibit No.___(SEM-3) on pages 2.1 and 1.3 respectively.</t>
  </si>
  <si>
    <t>PacifiCorp</t>
  </si>
  <si>
    <t>Summary</t>
  </si>
  <si>
    <t>Washington Expedited Rate Filing</t>
  </si>
  <si>
    <t>12 Months Ended June 2015</t>
  </si>
  <si>
    <t>Exhibit No.___(SEM-3)</t>
  </si>
  <si>
    <t>Total</t>
  </si>
  <si>
    <t>Tab 3</t>
  </si>
  <si>
    <t>Tab 4</t>
  </si>
  <si>
    <t>Tab 5</t>
  </si>
  <si>
    <t>Tab 6</t>
  </si>
  <si>
    <t>Tab 7</t>
  </si>
  <si>
    <t>Tab 8</t>
  </si>
  <si>
    <t>Tab 9</t>
  </si>
  <si>
    <t>Tabs 3-9</t>
  </si>
  <si>
    <t>Washington Allocated Acutal Results June 2015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</si>
  <si>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</si>
  <si>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</si>
  <si>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</si>
  <si>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</si>
  <si>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</si>
  <si>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</si>
  <si>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Production Factor</t>
  </si>
  <si>
    <t>Normalizing Adjustments</t>
  </si>
  <si>
    <t>Washington Normalized Results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</si>
  <si>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</si>
  <si>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</si>
  <si>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</si>
  <si>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</si>
  <si>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</si>
  <si>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</si>
  <si>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</si>
  <si>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</si>
  <si>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</si>
  <si>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</si>
  <si>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</si>
  <si>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</si>
  <si>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</si>
  <si>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</si>
  <si>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</si>
  <si>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</si>
  <si>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</si>
  <si>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</si>
  <si>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</si>
  <si>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</si>
  <si>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</si>
  <si>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</si>
  <si>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</si>
  <si>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</si>
  <si>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</si>
  <si>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</si>
  <si>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</si>
  <si>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</si>
  <si>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</si>
  <si>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</si>
  <si>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</si>
  <si>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</si>
  <si>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</si>
  <si>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</si>
  <si>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</si>
  <si>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</si>
  <si>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</si>
  <si>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</si>
  <si>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</si>
  <si>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</si>
  <si>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</si>
  <si>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</si>
  <si>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</si>
  <si>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</si>
  <si>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</si>
  <si>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</si>
  <si>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</si>
  <si>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</si>
  <si>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</si>
  <si>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</si>
  <si>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</si>
  <si>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</si>
  <si>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</si>
  <si>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</si>
  <si>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</si>
  <si>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</si>
  <si>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</si>
  <si>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</si>
  <si>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</si>
  <si>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</si>
  <si>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</si>
  <si>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</si>
  <si>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</si>
  <si>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+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</si>
</sst>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164" fontId="7" fillId="0" borderId="0" xfId="1" applyNumberFormat="1" applyFont="1" applyFill="1"/>
    <xf numFmtId="164" fontId="3" fillId="0" borderId="0" xfId="1" applyNumberFormat="1" applyFont="1" applyFill="1"/>
    <xf numFmtId="164" fontId="6" fillId="0" borderId="0" xfId="1" applyNumberFormat="1" applyFont="1" applyFill="1"/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164" fontId="7" fillId="0" borderId="0" xfId="1" applyNumberFormat="1" applyFont="1" applyFill="1" applyBorder="1"/>
    <xf numFmtId="0" fontId="3" fillId="0" borderId="0" xfId="0" quotePrefix="1" applyNumberFormat="1" applyFont="1" applyFill="1" applyAlignment="1">
      <alignment horizontal="center"/>
    </xf>
    <xf numFmtId="164" fontId="3" fillId="0" borderId="0" xfId="1" applyNumberFormat="1" applyFont="1" applyFill="1" applyBorder="1"/>
    <xf numFmtId="0" fontId="7" fillId="0" borderId="0" xfId="0" applyFont="1" applyFill="1" applyBorder="1"/>
    <xf numFmtId="0" fontId="3" fillId="0" borderId="0" xfId="0" applyFont="1"/>
    <xf numFmtId="164" fontId="7" fillId="0" borderId="1" xfId="0" applyNumberFormat="1" applyFont="1" applyBorder="1"/>
    <xf numFmtId="164" fontId="3" fillId="0" borderId="0" xfId="1" applyNumberFormat="1" applyFont="1"/>
    <xf numFmtId="0" fontId="8" fillId="0" borderId="0" xfId="3" applyFont="1"/>
    <xf numFmtId="0" fontId="9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10" fillId="0" borderId="0" xfId="3" applyFont="1" applyBorder="1"/>
    <xf numFmtId="0" fontId="3" fillId="0" borderId="0" xfId="3" applyFont="1" applyAlignment="1">
      <alignment horizontal="right"/>
    </xf>
    <xf numFmtId="0" fontId="8" fillId="0" borderId="0" xfId="3" quotePrefix="1" applyFont="1"/>
    <xf numFmtId="0" fontId="11" fillId="0" borderId="0" xfId="3" quotePrefix="1" applyFont="1"/>
    <xf numFmtId="0" fontId="7" fillId="0" borderId="0" xfId="3" applyFont="1"/>
    <xf numFmtId="0" fontId="12" fillId="0" borderId="2" xfId="3" applyFont="1" applyBorder="1" applyAlignment="1">
      <alignment horizontal="centerContinuous"/>
    </xf>
    <xf numFmtId="0" fontId="3" fillId="0" borderId="0" xfId="3" applyFont="1" applyAlignment="1">
      <alignment horizontal="center"/>
    </xf>
    <xf numFmtId="0" fontId="7" fillId="0" borderId="2" xfId="3" applyFont="1" applyBorder="1" applyAlignment="1">
      <alignment horizontal="centerContinuous"/>
    </xf>
    <xf numFmtId="0" fontId="3" fillId="0" borderId="2" xfId="3" applyFont="1" applyBorder="1" applyAlignment="1">
      <alignment horizontal="centerContinuous"/>
    </xf>
    <xf numFmtId="0" fontId="3" fillId="0" borderId="0" xfId="3" applyFont="1" applyBorder="1" applyAlignment="1">
      <alignment horizontal="centerContinuous"/>
    </xf>
    <xf numFmtId="0" fontId="3" fillId="0" borderId="2" xfId="3" applyFont="1" applyBorder="1"/>
    <xf numFmtId="0" fontId="3" fillId="0" borderId="0" xfId="3" applyFont="1" applyBorder="1"/>
    <xf numFmtId="0" fontId="12" fillId="0" borderId="0" xfId="3" applyFont="1" applyBorder="1" applyAlignment="1">
      <alignment horizontal="centerContinuous"/>
    </xf>
    <xf numFmtId="0" fontId="3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Continuous"/>
    </xf>
    <xf numFmtId="0" fontId="7" fillId="0" borderId="0" xfId="3" applyFont="1" applyAlignment="1">
      <alignment horizontal="center"/>
    </xf>
    <xf numFmtId="0" fontId="10" fillId="0" borderId="0" xfId="3" applyFont="1" applyBorder="1" applyAlignment="1">
      <alignment horizontal="center"/>
    </xf>
    <xf numFmtId="17" fontId="7" fillId="0" borderId="2" xfId="3" applyNumberFormat="1" applyFont="1" applyBorder="1" applyAlignment="1">
      <alignment horizontal="center" wrapText="1"/>
    </xf>
    <xf numFmtId="17" fontId="3" fillId="0" borderId="0" xfId="3" applyNumberFormat="1" applyFont="1" applyAlignment="1">
      <alignment horizontal="center" wrapText="1"/>
    </xf>
    <xf numFmtId="17" fontId="13" fillId="0" borderId="0" xfId="3" applyNumberFormat="1" applyFont="1" applyBorder="1" applyAlignment="1">
      <alignment horizontal="center" wrapText="1"/>
    </xf>
    <xf numFmtId="0" fontId="3" fillId="0" borderId="0" xfId="3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3" applyNumberFormat="1" applyFont="1"/>
    <xf numFmtId="164" fontId="10" fillId="0" borderId="0" xfId="3" applyNumberFormat="1" applyFont="1" applyBorder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0" fontId="1" fillId="0" borderId="0" xfId="3"/>
    <xf numFmtId="0" fontId="3" fillId="0" borderId="0" xfId="3" applyFont="1" applyAlignment="1">
      <alignment horizontal="right" vertical="center"/>
    </xf>
    <xf numFmtId="164" fontId="3" fillId="0" borderId="2" xfId="1" applyNumberFormat="1" applyFont="1" applyBorder="1"/>
    <xf numFmtId="164" fontId="3" fillId="0" borderId="3" xfId="3" applyNumberFormat="1" applyFont="1" applyBorder="1"/>
    <xf numFmtId="164" fontId="10" fillId="0" borderId="0" xfId="1" applyNumberFormat="1" applyFont="1" applyBorder="1" applyAlignment="1">
      <alignment vertical="center"/>
    </xf>
    <xf numFmtId="164" fontId="3" fillId="0" borderId="1" xfId="3" applyNumberFormat="1" applyFont="1" applyBorder="1"/>
    <xf numFmtId="0" fontId="3" fillId="0" borderId="0" xfId="3" applyFont="1" applyAlignment="1"/>
    <xf numFmtId="164" fontId="3" fillId="0" borderId="4" xfId="3" applyNumberFormat="1" applyFont="1" applyBorder="1"/>
    <xf numFmtId="164" fontId="3" fillId="0" borderId="0" xfId="1" applyNumberFormat="1" applyFont="1" applyBorder="1" applyAlignment="1"/>
    <xf numFmtId="164" fontId="10" fillId="0" borderId="0" xfId="1" applyNumberFormat="1" applyFont="1" applyBorder="1" applyAlignment="1"/>
    <xf numFmtId="0" fontId="3" fillId="0" borderId="0" xfId="3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3" applyNumberFormat="1" applyFont="1" applyFill="1"/>
    <xf numFmtId="165" fontId="10" fillId="0" borderId="0" xfId="2" applyNumberFormat="1" applyFont="1" applyFill="1" applyBorder="1"/>
    <xf numFmtId="166" fontId="10" fillId="0" borderId="0" xfId="2" applyNumberFormat="1" applyFont="1" applyFill="1" applyBorder="1"/>
    <xf numFmtId="0" fontId="3" fillId="0" borderId="0" xfId="3" applyFont="1" applyFill="1"/>
    <xf numFmtId="165" fontId="3" fillId="0" borderId="0" xfId="2" applyNumberFormat="1" applyFont="1" applyAlignment="1">
      <alignment vertical="center"/>
    </xf>
    <xf numFmtId="165" fontId="10" fillId="0" borderId="0" xfId="2" applyNumberFormat="1" applyFont="1" applyBorder="1"/>
    <xf numFmtId="166" fontId="10" fillId="0" borderId="0" xfId="2" applyNumberFormat="1" applyFont="1" applyBorder="1"/>
    <xf numFmtId="164" fontId="3" fillId="0" borderId="0" xfId="1" quotePrefix="1" applyNumberFormat="1" applyFont="1"/>
    <xf numFmtId="0" fontId="3" fillId="0" borderId="0" xfId="3" quotePrefix="1" applyFont="1" applyAlignment="1">
      <alignment horizontal="left" vertical="center"/>
    </xf>
    <xf numFmtId="164" fontId="3" fillId="0" borderId="2" xfId="3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 applyAlignment="1">
      <alignment vertical="center"/>
    </xf>
    <xf numFmtId="164" fontId="3" fillId="0" borderId="0" xfId="3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3" applyNumberFormat="1" applyFont="1" applyBorder="1"/>
    <xf numFmtId="0" fontId="3" fillId="0" borderId="5" xfId="3" applyFont="1" applyBorder="1"/>
    <xf numFmtId="164" fontId="3" fillId="0" borderId="5" xfId="1" applyNumberFormat="1" applyFont="1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8" fillId="0" borderId="0" xfId="3" applyFont="1" applyAlignment="1">
      <alignment horizontal="left" wrapText="1"/>
    </xf>
    <xf numFmtId="0" fontId="9" fillId="0" borderId="0" xfId="3" applyFont="1" applyAlignment="1"/>
    <xf numFmtId="0" fontId="8" fillId="0" borderId="0" xfId="3" applyFont="1" applyAlignment="1">
      <alignment wrapText="1"/>
    </xf>
  </cellXfs>
  <cellStyles count="7">
    <cellStyle name="Comma" xfId="1" builtinId="3"/>
    <cellStyle name="Comma 2" xfId="4"/>
    <cellStyle name="Normal" xfId="0" builtinId="0"/>
    <cellStyle name="Normal 2" xfId="5"/>
    <cellStyle name="Normal 3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WA%20Reg/2015%20WA%20Filing/CD.1%20WA%20UE-15_Initial%20Filing%20and%20Workpapers%20(PACNov2015)/G.%20UE-15_PAC%20Workpapers/07%20McCoy%20Workpapers/Revenue%20Requirement%20Summary%20Model%20-%202015%20WA%20E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SEM-2) pg 1"/>
      <sheetName val="Exhibit No.__(SEM-2) pg 2 - 3"/>
      <sheetName val="Page 1.4"/>
      <sheetName val="Page 1.5"/>
      <sheetName val="Page 1.6"/>
    </sheetNames>
    <sheetDataSet>
      <sheetData sheetId="0">
        <row r="9">
          <cell r="B9">
            <v>336867108.14000005</v>
          </cell>
        </row>
        <row r="10">
          <cell r="B10">
            <v>0</v>
          </cell>
        </row>
        <row r="11">
          <cell r="B11">
            <v>13422783.349006347</v>
          </cell>
        </row>
        <row r="12">
          <cell r="B12">
            <v>9740154.9270746019</v>
          </cell>
        </row>
        <row r="16">
          <cell r="B16">
            <v>67493069.625004739</v>
          </cell>
        </row>
        <row r="17">
          <cell r="B17">
            <v>0</v>
          </cell>
        </row>
        <row r="18">
          <cell r="B18">
            <v>6641501.9046256552</v>
          </cell>
        </row>
        <row r="19">
          <cell r="B19">
            <v>81408338.64987421</v>
          </cell>
        </row>
        <row r="20">
          <cell r="B20">
            <v>31030201.420223527</v>
          </cell>
        </row>
        <row r="21">
          <cell r="B21">
            <v>11025297.23046569</v>
          </cell>
        </row>
        <row r="22">
          <cell r="B22">
            <v>5916883.6419783672</v>
          </cell>
        </row>
        <row r="23">
          <cell r="B23">
            <v>12294037.056910256</v>
          </cell>
        </row>
        <row r="24">
          <cell r="B24">
            <v>0</v>
          </cell>
        </row>
        <row r="25">
          <cell r="B25">
            <v>9604907.8661111332</v>
          </cell>
        </row>
        <row r="27">
          <cell r="B27">
            <v>44144438.237186469</v>
          </cell>
        </row>
        <row r="28">
          <cell r="B28">
            <v>4714285.0619194498</v>
          </cell>
        </row>
        <row r="29">
          <cell r="B29">
            <v>21184678.272723794</v>
          </cell>
        </row>
        <row r="30">
          <cell r="B30">
            <v>8322674.5350748543</v>
          </cell>
        </row>
        <row r="31">
          <cell r="B31">
            <v>0</v>
          </cell>
        </row>
        <row r="32">
          <cell r="B32">
            <v>2604140.9961164803</v>
          </cell>
        </row>
        <row r="33">
          <cell r="B33">
            <v>0</v>
          </cell>
        </row>
        <row r="34">
          <cell r="B34">
            <v>-5364.6304304254782</v>
          </cell>
        </row>
        <row r="37">
          <cell r="B37">
            <v>53650956.548296869</v>
          </cell>
          <cell r="F37">
            <v>55735714.072523475</v>
          </cell>
        </row>
        <row r="40">
          <cell r="B40">
            <v>1711240085.3938811</v>
          </cell>
        </row>
        <row r="41">
          <cell r="B41">
            <v>424723.12068458879</v>
          </cell>
        </row>
        <row r="42">
          <cell r="B42">
            <v>10635420.854123365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1753736.5702900267</v>
          </cell>
        </row>
        <row r="46">
          <cell r="B46">
            <v>6572936.1934076017</v>
          </cell>
        </row>
        <row r="47">
          <cell r="B47">
            <v>7344633.7670999551</v>
          </cell>
        </row>
        <row r="48">
          <cell r="B48">
            <v>2150960.3261214476</v>
          </cell>
        </row>
        <row r="49">
          <cell r="B49">
            <v>1840889.6506300655</v>
          </cell>
        </row>
        <row r="50">
          <cell r="B50">
            <v>0</v>
          </cell>
        </row>
        <row r="54">
          <cell r="B54">
            <v>-650698308.82029295</v>
          </cell>
        </row>
        <row r="55">
          <cell r="B55">
            <v>-51041926.793432266</v>
          </cell>
        </row>
        <row r="56">
          <cell r="B56">
            <v>-254566534.07067332</v>
          </cell>
        </row>
        <row r="57">
          <cell r="B57">
            <v>-107191.8185347151</v>
          </cell>
        </row>
        <row r="58">
          <cell r="B58">
            <v>25234.829429069712</v>
          </cell>
        </row>
        <row r="59">
          <cell r="B59">
            <v>0</v>
          </cell>
        </row>
        <row r="60">
          <cell r="B60">
            <v>-4253592.7154492997</v>
          </cell>
        </row>
        <row r="64">
          <cell r="B64">
            <v>781321066.4872843</v>
          </cell>
          <cell r="F64">
            <v>813546692.75917029</v>
          </cell>
        </row>
        <row r="67">
          <cell r="B67">
            <v>8.6176167175226609E-2</v>
          </cell>
          <cell r="F67">
            <v>8.5855530320995688E-2</v>
          </cell>
        </row>
        <row r="68">
          <cell r="B68">
            <v>5459220.9908647742</v>
          </cell>
        </row>
        <row r="71">
          <cell r="B71">
            <v>64577772.079488181</v>
          </cell>
        </row>
        <row r="72">
          <cell r="B72">
            <v>0</v>
          </cell>
        </row>
        <row r="73">
          <cell r="B73">
            <v>-2382085.3672120855</v>
          </cell>
        </row>
        <row r="74">
          <cell r="B74">
            <v>21200190.921984371</v>
          </cell>
        </row>
        <row r="75">
          <cell r="B75">
            <v>64495488.864171803</v>
          </cell>
        </row>
        <row r="76">
          <cell r="B76">
            <v>72317680.174286529</v>
          </cell>
        </row>
        <row r="77">
          <cell r="B77">
            <v>37937475.214601174</v>
          </cell>
        </row>
        <row r="80">
          <cell r="B80">
            <v>37937475.214601174</v>
          </cell>
        </row>
        <row r="84">
          <cell r="B84">
            <v>8322674.5350748543</v>
          </cell>
        </row>
      </sheetData>
      <sheetData sheetId="1">
        <row r="8">
          <cell r="I8" t="str">
            <v>4.1</v>
          </cell>
          <cell r="J8" t="str">
            <v>4.2</v>
          </cell>
          <cell r="K8" t="str">
            <v>4.3</v>
          </cell>
          <cell r="L8" t="str">
            <v>4.4</v>
          </cell>
          <cell r="M8" t="str">
            <v>4.5</v>
          </cell>
          <cell r="N8" t="str">
            <v>4.6</v>
          </cell>
          <cell r="O8" t="str">
            <v>4.7</v>
          </cell>
          <cell r="P8" t="str">
            <v>4.8</v>
          </cell>
          <cell r="Q8" t="str">
            <v>4.9</v>
          </cell>
          <cell r="R8" t="str">
            <v>4.10</v>
          </cell>
          <cell r="S8" t="str">
            <v>5.1</v>
          </cell>
          <cell r="T8" t="str">
            <v>5.2</v>
          </cell>
          <cell r="U8" t="str">
            <v>6.1</v>
          </cell>
          <cell r="V8" t="str">
            <v>6.2</v>
          </cell>
          <cell r="W8" t="str">
            <v>6.3</v>
          </cell>
          <cell r="X8" t="str">
            <v>6.4</v>
          </cell>
          <cell r="Y8" t="str">
            <v>7.1</v>
          </cell>
          <cell r="Z8" t="str">
            <v>7.2</v>
          </cell>
          <cell r="AA8" t="str">
            <v>7.3</v>
          </cell>
          <cell r="AB8" t="str">
            <v>7.4</v>
          </cell>
          <cell r="AC8" t="str">
            <v>7.5</v>
          </cell>
          <cell r="AD8" t="str">
            <v>7.6</v>
          </cell>
          <cell r="AE8" t="str">
            <v>7.7</v>
          </cell>
          <cell r="AF8" t="str">
            <v>7.8</v>
          </cell>
          <cell r="AG8" t="str">
            <v>7.9</v>
          </cell>
          <cell r="AH8" t="str">
            <v>8.1</v>
          </cell>
          <cell r="AI8" t="str">
            <v>8.2</v>
          </cell>
          <cell r="AJ8" t="str">
            <v>8.3</v>
          </cell>
          <cell r="AK8" t="str">
            <v>8.4</v>
          </cell>
          <cell r="AL8" t="str">
            <v>8.5</v>
          </cell>
          <cell r="AM8" t="str">
            <v>8.6</v>
          </cell>
          <cell r="AN8" t="str">
            <v>8.7</v>
          </cell>
          <cell r="AO8" t="str">
            <v>8.8</v>
          </cell>
          <cell r="AP8" t="str">
            <v>8.9</v>
          </cell>
          <cell r="AQ8" t="str">
            <v>8.10</v>
          </cell>
          <cell r="AR8" t="str">
            <v>8.11</v>
          </cell>
          <cell r="AS8" t="str">
            <v>8.12</v>
          </cell>
          <cell r="AT8" t="str">
            <v>8.13</v>
          </cell>
        </row>
        <row r="9">
          <cell r="C9" t="str">
            <v>Temperature Normalization</v>
          </cell>
          <cell r="D9" t="str">
            <v>Revenue Normalizing</v>
          </cell>
          <cell r="E9" t="str">
            <v>Effective Price Change</v>
          </cell>
          <cell r="F9" t="str">
            <v>SO2 Emission Allowance Sales</v>
          </cell>
          <cell r="G9" t="str">
            <v>Renewable Energy Credits</v>
          </cell>
          <cell r="H9" t="str">
            <v>Wheeling Revenue</v>
          </cell>
          <cell r="I9" t="str">
            <v>Miscellan -eous Expense &amp; Revenue</v>
          </cell>
          <cell r="J9" t="str">
            <v>General Wage Increase (Annualizing)</v>
          </cell>
          <cell r="K9" t="str">
            <v>Legal Expenses</v>
          </cell>
          <cell r="L9" t="str">
            <v>Irrigation Load Control Program</v>
          </cell>
          <cell r="M9" t="str">
            <v>Remove Non-Recurring Entries</v>
          </cell>
          <cell r="N9" t="str">
            <v>DSM  Expense Removal</v>
          </cell>
          <cell r="O9" t="str">
            <v>Insurance Expense</v>
          </cell>
          <cell r="P9" t="str">
            <v>Advertising</v>
          </cell>
          <cell r="Q9" t="str">
            <v>Member -ships &amp; Subscript -ions</v>
          </cell>
          <cell r="R9" t="str">
            <v>Revenue-Sensitive/ Uncollectible Expense</v>
          </cell>
          <cell r="S9" t="str">
            <v>Net Power Costs - Removal</v>
          </cell>
          <cell r="T9" t="str">
            <v>Colstrip #3 Removal</v>
          </cell>
          <cell r="U9" t="str">
            <v>End-of-Period Plant Reserves</v>
          </cell>
          <cell r="V9" t="str">
            <v>Annualization of Base Period Depr./Amort. Expense</v>
          </cell>
          <cell r="W9" t="str">
            <v>Hydro Decommissioing</v>
          </cell>
          <cell r="X9" t="str">
            <v>Accelerated Depreciation on Jim Bridger &amp; Colstrip</v>
          </cell>
          <cell r="Y9" t="str">
            <v>Interest True Up</v>
          </cell>
          <cell r="Z9" t="str">
            <v>Property Tax Expense</v>
          </cell>
          <cell r="AA9" t="str">
            <v>Production Tax Credit</v>
          </cell>
          <cell r="AB9" t="str">
            <v>PowerTax ADIT Balance</v>
          </cell>
          <cell r="AC9" t="str">
            <v>WA Low Income Tax Credit</v>
          </cell>
          <cell r="AD9" t="str">
            <v>Flow-Through Adjustment</v>
          </cell>
          <cell r="AE9" t="str">
            <v>Remove Deferred State Tax Expense &amp; Balance</v>
          </cell>
          <cell r="AF9" t="str">
            <v>WA Public Utility Tax Adjustment</v>
          </cell>
          <cell r="AG9" t="str">
            <v>AFUDC Equity</v>
          </cell>
          <cell r="AH9" t="str">
            <v>Jim Bridger Mine Rate Base</v>
          </cell>
          <cell r="AI9" t="str">
            <v>Environmental Remediation</v>
          </cell>
          <cell r="AJ9" t="str">
            <v>Customer Advances for Construction</v>
          </cell>
          <cell r="AK9" t="str">
            <v>Pro Forma Major Plant Additions</v>
          </cell>
          <cell r="AL9" t="str">
            <v>Miscellan -eous Rate Base</v>
          </cell>
          <cell r="AM9" t="str">
            <v>Removal of Colstrip #4 AFUDC</v>
          </cell>
          <cell r="AN9" t="str">
            <v>Trojan Unrecover -ed Plant</v>
          </cell>
          <cell r="AO9" t="str">
            <v>Customer Service Deposits</v>
          </cell>
          <cell r="AP9" t="str">
            <v>Misc. Asset Sales and Removals</v>
          </cell>
          <cell r="AQ9" t="str">
            <v>Investor Supplied Working Capital</v>
          </cell>
          <cell r="AR9" t="str">
            <v>End-of-Period Plant Balances</v>
          </cell>
          <cell r="AS9" t="str">
            <v>Chehalis Regulatory Asset Adjustment</v>
          </cell>
          <cell r="AT9" t="str">
            <v>Idaho Asset Exchange</v>
          </cell>
        </row>
        <row r="40">
          <cell r="C40">
            <v>-571522.38650000049</v>
          </cell>
          <cell r="D40">
            <v>-5477991.1006968245</v>
          </cell>
          <cell r="E40">
            <v>5273122.7090885174</v>
          </cell>
          <cell r="F40">
            <v>1854.5540109881288</v>
          </cell>
          <cell r="G40">
            <v>-288402.07972336852</v>
          </cell>
          <cell r="H40">
            <v>58935.522167326984</v>
          </cell>
          <cell r="I40">
            <v>107518.51367444749</v>
          </cell>
          <cell r="J40">
            <v>-62647.898917489823</v>
          </cell>
          <cell r="K40">
            <v>65657.023403245519</v>
          </cell>
          <cell r="L40">
            <v>1650.3047893800017</v>
          </cell>
          <cell r="M40">
            <v>-90925.175799348712</v>
          </cell>
          <cell r="N40">
            <v>7496439.2555000009</v>
          </cell>
          <cell r="O40">
            <v>-184003.05326948501</v>
          </cell>
          <cell r="P40">
            <v>14.960837543892138</v>
          </cell>
          <cell r="Q40">
            <v>5873.1857109171269</v>
          </cell>
          <cell r="R40">
            <v>-269664.79135568673</v>
          </cell>
          <cell r="S40">
            <v>4882289.6217848063</v>
          </cell>
          <cell r="T40">
            <v>430351.62332530326</v>
          </cell>
          <cell r="U40">
            <v>0</v>
          </cell>
          <cell r="V40">
            <v>-350090.62014557217</v>
          </cell>
          <cell r="W40">
            <v>0</v>
          </cell>
          <cell r="X40">
            <v>-6376617.6188079324</v>
          </cell>
          <cell r="Y40">
            <v>306887.32863091136</v>
          </cell>
          <cell r="Z40">
            <v>-166289.5</v>
          </cell>
          <cell r="AA40">
            <v>47085.529960868997</v>
          </cell>
          <cell r="AB40">
            <v>0</v>
          </cell>
          <cell r="AC40">
            <v>12288.900000000001</v>
          </cell>
          <cell r="AD40">
            <v>-2123177.948587921</v>
          </cell>
          <cell r="AE40">
            <v>77895</v>
          </cell>
          <cell r="AF40">
            <v>-182111.8</v>
          </cell>
          <cell r="AG40">
            <v>-1353.4772961368917</v>
          </cell>
          <cell r="AH40">
            <v>0</v>
          </cell>
          <cell r="AI40">
            <v>-434575.00931008649</v>
          </cell>
          <cell r="AJ40">
            <v>0</v>
          </cell>
          <cell r="AK40">
            <v>-1338760.7992713859</v>
          </cell>
          <cell r="AL40">
            <v>0</v>
          </cell>
          <cell r="AM40">
            <v>17990.552800000001</v>
          </cell>
          <cell r="AN40">
            <v>2901.1499999999996</v>
          </cell>
          <cell r="AO40">
            <v>-2831.0099999999998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-1645.2066501962654</v>
          </cell>
          <cell r="G65">
            <v>0</v>
          </cell>
          <cell r="H65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-7809779.9224174879</v>
          </cell>
          <cell r="U67">
            <v>-15072679.795307567</v>
          </cell>
          <cell r="V67">
            <v>214124.93914773146</v>
          </cell>
          <cell r="W67">
            <v>-160400.15021067098</v>
          </cell>
          <cell r="X67">
            <v>-3188308.6965787043</v>
          </cell>
          <cell r="Y67">
            <v>0</v>
          </cell>
          <cell r="Z67">
            <v>0</v>
          </cell>
          <cell r="AA67">
            <v>0</v>
          </cell>
          <cell r="AB67">
            <v>9290955.8687260076</v>
          </cell>
          <cell r="AC67">
            <v>0</v>
          </cell>
          <cell r="AD67">
            <v>-2260168.1927129664</v>
          </cell>
          <cell r="AE67">
            <v>-78</v>
          </cell>
          <cell r="AF67">
            <v>0</v>
          </cell>
          <cell r="AG67">
            <v>0</v>
          </cell>
          <cell r="AH67">
            <v>27838518.340090632</v>
          </cell>
          <cell r="AI67">
            <v>-849177.37670514849</v>
          </cell>
          <cell r="AJ67">
            <v>-997744.69040887489</v>
          </cell>
          <cell r="AK67">
            <v>24354577.656082883</v>
          </cell>
          <cell r="AL67">
            <v>-23631671.039700955</v>
          </cell>
          <cell r="AM67">
            <v>-342058.0861999988</v>
          </cell>
          <cell r="AN67">
            <v>-277123.73666666704</v>
          </cell>
          <cell r="AO67">
            <v>-3272582.9608333334</v>
          </cell>
          <cell r="AP67">
            <v>210870.414652334</v>
          </cell>
          <cell r="AQ67">
            <v>23962204.101914421</v>
          </cell>
          <cell r="AR67">
            <v>27245531.765168123</v>
          </cell>
          <cell r="AS67">
            <v>-1861470</v>
          </cell>
          <cell r="AT67">
            <v>3411203.0212035105</v>
          </cell>
        </row>
        <row r="71">
          <cell r="B71">
            <v>5287249.1799211083</v>
          </cell>
          <cell r="C71">
            <v>921602.19708453002</v>
          </cell>
          <cell r="D71">
            <v>8833474.8616390247</v>
          </cell>
          <cell r="E71">
            <v>-8503116.5689820312</v>
          </cell>
          <cell r="F71">
            <v>-3184.2069475480635</v>
          </cell>
          <cell r="G71">
            <v>465059.6312499895</v>
          </cell>
          <cell r="H71">
            <v>-95035.834113792022</v>
          </cell>
          <cell r="I71">
            <v>-173377.80771188359</v>
          </cell>
          <cell r="J71">
            <v>101022.18679248205</v>
          </cell>
          <cell r="K71">
            <v>-105874.5176947875</v>
          </cell>
          <cell r="L71">
            <v>-2661.1810065146606</v>
          </cell>
          <cell r="M71">
            <v>146620.40152118669</v>
          </cell>
          <cell r="N71">
            <v>-12088301.44080369</v>
          </cell>
          <cell r="O71">
            <v>296712.1186659222</v>
          </cell>
          <cell r="P71">
            <v>-24.124935569213626</v>
          </cell>
          <cell r="Q71">
            <v>-9470.7416243382577</v>
          </cell>
          <cell r="R71">
            <v>434845.02105280536</v>
          </cell>
          <cell r="S71">
            <v>-7872882.9325391138</v>
          </cell>
          <cell r="T71">
            <v>-1613289.8340080949</v>
          </cell>
          <cell r="U71">
            <v>-1774285.8468369276</v>
          </cell>
          <cell r="V71">
            <v>589740.60809390876</v>
          </cell>
          <cell r="W71">
            <v>-18881.560559517176</v>
          </cell>
          <cell r="X71">
            <v>9907232.3732668217</v>
          </cell>
          <cell r="Y71">
            <v>-494867.81796193012</v>
          </cell>
          <cell r="Z71">
            <v>268148.32134679263</v>
          </cell>
          <cell r="AA71">
            <v>-75927.258297914974</v>
          </cell>
          <cell r="AB71">
            <v>1093688.1646354026</v>
          </cell>
          <cell r="AC71">
            <v>-19816.331796046055</v>
          </cell>
          <cell r="AD71">
            <v>3157650.9667492411</v>
          </cell>
          <cell r="AE71">
            <v>-125617.91530944625</v>
          </cell>
          <cell r="AF71">
            <v>293662.3988131712</v>
          </cell>
          <cell r="AG71">
            <v>2182.5350664961002</v>
          </cell>
          <cell r="AH71">
            <v>3277021.0578685715</v>
          </cell>
          <cell r="AI71">
            <v>600807.98015062825</v>
          </cell>
          <cell r="AJ71">
            <v>-117449.87002910287</v>
          </cell>
          <cell r="AK71">
            <v>5025711.8846799694</v>
          </cell>
          <cell r="AL71">
            <v>-2781810.5361663005</v>
          </cell>
          <cell r="AM71">
            <v>-69275.958803818343</v>
          </cell>
          <cell r="AN71">
            <v>-37299.936750841247</v>
          </cell>
          <cell r="AO71">
            <v>-380668.14935471554</v>
          </cell>
          <cell r="AP71">
            <v>24822.685634889513</v>
          </cell>
          <cell r="AQ71">
            <v>2820719.3527909061</v>
          </cell>
          <cell r="AR71">
            <v>3207217.4329301007</v>
          </cell>
          <cell r="AS71">
            <v>-219123.60112232721</v>
          </cell>
          <cell r="AT71">
            <v>401550.97324451938</v>
          </cell>
        </row>
      </sheetData>
      <sheetData sheetId="2"/>
      <sheetData sheetId="3"/>
      <sheetData sheetId="4"/>
      <sheetData sheetId="5">
        <row r="8">
          <cell r="E8">
            <v>2.634098E-2</v>
          </cell>
        </row>
        <row r="9">
          <cell r="E9">
            <v>1.3500000000000001E-5</v>
          </cell>
        </row>
        <row r="10">
          <cell r="C10">
            <v>0.49099999999999999</v>
          </cell>
        </row>
        <row r="11">
          <cell r="E11">
            <v>7.2999999999999995E-2</v>
          </cell>
        </row>
        <row r="20">
          <cell r="D20">
            <v>5.2080282489152122E-3</v>
          </cell>
        </row>
        <row r="21">
          <cell r="D21">
            <v>2E-3</v>
          </cell>
        </row>
        <row r="22">
          <cell r="D22">
            <v>3.8733999999999998E-2</v>
          </cell>
        </row>
        <row r="34">
          <cell r="D34">
            <v>0.62014000000000002</v>
          </cell>
        </row>
      </sheetData>
      <sheetData sheetId="6"/>
      <sheetData sheetId="7"/>
      <sheetData sheetId="8"/>
      <sheetData sheetId="9">
        <row r="6">
          <cell r="D6">
            <v>-1194447.3509358577</v>
          </cell>
          <cell r="E6">
            <v>0</v>
          </cell>
          <cell r="F6">
            <v>-129744691.78404559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>
            <v>0</v>
          </cell>
          <cell r="E8">
            <v>0</v>
          </cell>
          <cell r="F8">
            <v>-13422783.349006347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>
            <v>-419728.77869743854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3">
          <cell r="D13">
            <v>0</v>
          </cell>
          <cell r="E13">
            <v>19103.74196965123</v>
          </cell>
          <cell r="F13">
            <v>-53464263.644059546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D15">
            <v>0</v>
          </cell>
          <cell r="E15">
            <v>7276.3267364438161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-8563.0190840517753</v>
          </cell>
          <cell r="F16">
            <v>-71878392.520706922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-66703.305534297731</v>
          </cell>
          <cell r="E17">
            <v>150285.69641409401</v>
          </cell>
          <cell r="F17">
            <v>-25336033.771031339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89786.616333034006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424244.28931009973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-11531315.626755277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93951.718596675215</v>
          </cell>
          <cell r="F22">
            <v>0</v>
          </cell>
          <cell r="G22">
            <v>0</v>
          </cell>
          <cell r="H22">
            <v>0</v>
          </cell>
          <cell r="I22">
            <v>456621.70132740506</v>
          </cell>
          <cell r="J22">
            <v>0</v>
          </cell>
        </row>
        <row r="24">
          <cell r="D24">
            <v>0</v>
          </cell>
          <cell r="E24">
            <v>-132826.15721941151</v>
          </cell>
          <cell r="F24">
            <v>-612501.10492628452</v>
          </cell>
          <cell r="G24">
            <v>10797291.550932746</v>
          </cell>
          <cell r="H24">
            <v>0</v>
          </cell>
          <cell r="I24">
            <v>2029439.0966503222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43669.238392610016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-39453.368790903551</v>
          </cell>
          <cell r="G26">
            <v>0</v>
          </cell>
          <cell r="H26">
            <v>517096</v>
          </cell>
          <cell r="I26">
            <v>0</v>
          </cell>
          <cell r="J26">
            <v>0</v>
          </cell>
        </row>
        <row r="27">
          <cell r="D27">
            <v>-541624.09009727521</v>
          </cell>
          <cell r="E27">
            <v>3806875.867078051</v>
          </cell>
          <cell r="F27">
            <v>2700259.7596457</v>
          </cell>
          <cell r="G27">
            <v>-2.1293304860591886E-3</v>
          </cell>
          <cell r="H27">
            <v>-533602.98129564337</v>
          </cell>
          <cell r="I27">
            <v>-972423.47877514828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1144.080802423865</v>
          </cell>
          <cell r="E29">
            <v>0</v>
          </cell>
          <cell r="F29">
            <v>150268.27170724195</v>
          </cell>
          <cell r="G29">
            <v>-4114252.5482425205</v>
          </cell>
          <cell r="H29">
            <v>2045282.948587921</v>
          </cell>
          <cell r="I29">
            <v>237282.3965788933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-2990.0331507862261</v>
          </cell>
          <cell r="E31">
            <v>11268.222047166806</v>
          </cell>
          <cell r="F31">
            <v>0</v>
          </cell>
          <cell r="G31">
            <v>0</v>
          </cell>
          <cell r="H31">
            <v>0</v>
          </cell>
          <cell r="I31">
            <v>4355.3999999999996</v>
          </cell>
          <cell r="J31">
            <v>0</v>
          </cell>
        </row>
        <row r="37">
          <cell r="D37">
            <v>0</v>
          </cell>
          <cell r="E37">
            <v>0</v>
          </cell>
          <cell r="F37">
            <v>-28085021.402120572</v>
          </cell>
          <cell r="G37">
            <v>0</v>
          </cell>
          <cell r="H37">
            <v>0</v>
          </cell>
          <cell r="I37">
            <v>128898717.08097407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-10238299.842597498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-1753736.570290029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-6572936.1934075933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-7344633.7669979073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21811243.775793083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1">
          <cell r="D51">
            <v>0</v>
          </cell>
          <cell r="E51">
            <v>0</v>
          </cell>
          <cell r="F51">
            <v>19121392.11977715</v>
          </cell>
          <cell r="G51">
            <v>-8319760.7599232811</v>
          </cell>
          <cell r="H51">
            <v>0</v>
          </cell>
          <cell r="I51">
            <v>-45320474.045839421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-12051691.799546318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1006.2492431296201</v>
          </cell>
          <cell r="E53">
            <v>0</v>
          </cell>
          <cell r="F53">
            <v>1153437.9387259334</v>
          </cell>
          <cell r="G53">
            <v>2164188.8565203878</v>
          </cell>
          <cell r="H53">
            <v>7030709.6760130413</v>
          </cell>
          <cell r="I53">
            <v>-322904.07373906649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411.4212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-997744.69040887489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-3272582.9608333334</v>
          </cell>
          <cell r="J56">
            <v>0</v>
          </cell>
        </row>
        <row r="57">
          <cell r="D57">
            <v>-2651.4558933258854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904428.69594348688</v>
          </cell>
          <cell r="J57">
            <v>0</v>
          </cell>
        </row>
        <row r="63">
          <cell r="C63">
            <v>-7.3695403991577563E-3</v>
          </cell>
          <cell r="D63">
            <v>-2.6168325561236466E-3</v>
          </cell>
          <cell r="E63">
            <v>1.8429052266261722E-2</v>
          </cell>
          <cell r="F63">
            <v>1.5400229044258112E-2</v>
          </cell>
          <cell r="G63">
            <v>-1.4616047593183731E-2</v>
          </cell>
          <cell r="H63">
            <v>-6.4884490783274074E-3</v>
          </cell>
          <cell r="I63">
            <v>-1.653736635358094E-2</v>
          </cell>
          <cell r="J63">
            <v>0</v>
          </cell>
        </row>
        <row r="64">
          <cell r="D64">
            <v>1618800.0799301718</v>
          </cell>
          <cell r="E64">
            <v>-11400510.085744387</v>
          </cell>
          <cell r="F64">
            <v>-9486172.7665472329</v>
          </cell>
          <cell r="G64">
            <v>8703805.5739642866</v>
          </cell>
          <cell r="H64">
            <v>4099103.0632457663</v>
          </cell>
          <cell r="I64">
            <v>11752223.315072479</v>
          </cell>
          <cell r="J64">
            <v>0</v>
          </cell>
        </row>
        <row r="67">
          <cell r="D67">
            <v>-1544482.7909482121</v>
          </cell>
          <cell r="E67">
            <v>10876788.191651575</v>
          </cell>
          <cell r="F67">
            <v>8163169.2764630662</v>
          </cell>
          <cell r="G67">
            <v>-10840960.789325356</v>
          </cell>
          <cell r="H67">
            <v>-517096</v>
          </cell>
          <cell r="I67">
            <v>-2490416.1979777273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-3867.0779889625478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876820.93894546106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-52188</v>
          </cell>
          <cell r="G71">
            <v>10840960.783241555</v>
          </cell>
          <cell r="H71">
            <v>0</v>
          </cell>
          <cell r="I71">
            <v>1558518.125749226</v>
          </cell>
          <cell r="J71">
            <v>0</v>
          </cell>
        </row>
        <row r="72">
          <cell r="D72">
            <v>3014.6093297169905</v>
          </cell>
          <cell r="E72">
            <v>0</v>
          </cell>
          <cell r="F72">
            <v>395953.39176106546</v>
          </cell>
          <cell r="G72">
            <v>0</v>
          </cell>
          <cell r="H72">
            <v>0</v>
          </cell>
          <cell r="I72">
            <v>1846454.7242719224</v>
          </cell>
          <cell r="J72">
            <v>0</v>
          </cell>
        </row>
        <row r="73">
          <cell r="D73">
            <v>-1547497.4002779291</v>
          </cell>
          <cell r="E73">
            <v>10876788.191651575</v>
          </cell>
          <cell r="F73">
            <v>7715027.8847020008</v>
          </cell>
          <cell r="G73">
            <v>-6.0838013887405396E-3</v>
          </cell>
          <cell r="H73">
            <v>-1390049.8609564984</v>
          </cell>
          <cell r="I73">
            <v>-2778352.7965004239</v>
          </cell>
          <cell r="J73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-1547497.4002779291</v>
          </cell>
          <cell r="E76">
            <v>10876788.191651575</v>
          </cell>
          <cell r="F76">
            <v>7715027.8847020008</v>
          </cell>
          <cell r="G76">
            <v>-6.0838013887405396E-3</v>
          </cell>
          <cell r="H76">
            <v>-1390049.8609564984</v>
          </cell>
          <cell r="I76">
            <v>-2778352.7965004239</v>
          </cell>
          <cell r="J76">
            <v>0</v>
          </cell>
        </row>
        <row r="80">
          <cell r="D80">
            <v>-541624.09009727521</v>
          </cell>
          <cell r="E80">
            <v>3806875.867078051</v>
          </cell>
          <cell r="F80">
            <v>2700259.7596457</v>
          </cell>
          <cell r="G80">
            <v>-2.1293304860591886E-3</v>
          </cell>
          <cell r="H80">
            <v>-533602.98129564337</v>
          </cell>
          <cell r="I80">
            <v>-972423.47877514828</v>
          </cell>
          <cell r="J80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view="pageLayout" topLeftCell="A51" zoomScaleNormal="100" workbookViewId="0">
      <selection activeCell="C86" sqref="C86"/>
    </sheetView>
  </sheetViews>
  <sheetFormatPr defaultRowHeight="11.25" x14ac:dyDescent="0.2"/>
  <cols>
    <col min="1" max="1" width="4.28515625" style="5" customWidth="1"/>
    <col min="2" max="2" width="11.140625" style="2" customWidth="1"/>
    <col min="3" max="3" width="51.5703125" style="5" bestFit="1" customWidth="1"/>
    <col min="4" max="6" width="10.7109375" style="5" customWidth="1"/>
    <col min="7" max="7" width="22.7109375" style="7" customWidth="1"/>
    <col min="8" max="8" width="9.5703125" style="5" bestFit="1" customWidth="1"/>
    <col min="9" max="16384" width="9.140625" style="5"/>
  </cols>
  <sheetData>
    <row r="1" spans="1:8" ht="19.5" x14ac:dyDescent="0.3">
      <c r="A1" s="1" t="s">
        <v>0</v>
      </c>
      <c r="C1" s="3"/>
      <c r="D1" s="3"/>
      <c r="E1" s="3"/>
      <c r="F1" s="3"/>
      <c r="G1" s="4"/>
    </row>
    <row r="2" spans="1:8" ht="6" customHeight="1" x14ac:dyDescent="0.2">
      <c r="A2" s="6"/>
    </row>
    <row r="3" spans="1:8" ht="12.75" customHeight="1" x14ac:dyDescent="0.2">
      <c r="A3" s="96" t="s">
        <v>1</v>
      </c>
      <c r="B3" s="96"/>
      <c r="C3" s="96"/>
      <c r="D3" s="96"/>
      <c r="E3" s="96"/>
      <c r="F3" s="96"/>
      <c r="G3" s="96"/>
    </row>
    <row r="4" spans="1:8" ht="12.75" customHeight="1" x14ac:dyDescent="0.2">
      <c r="A4" s="96"/>
      <c r="B4" s="96"/>
      <c r="C4" s="96"/>
      <c r="D4" s="96"/>
      <c r="E4" s="96"/>
      <c r="F4" s="96"/>
      <c r="G4" s="96"/>
    </row>
    <row r="5" spans="1:8" ht="12.75" x14ac:dyDescent="0.2">
      <c r="B5" s="8"/>
    </row>
    <row r="6" spans="1:8" x14ac:dyDescent="0.2"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</row>
    <row r="7" spans="1:8" x14ac:dyDescent="0.2">
      <c r="D7" s="10" t="s">
        <v>8</v>
      </c>
      <c r="E7" s="11" t="s">
        <v>9</v>
      </c>
      <c r="F7" s="10" t="s">
        <v>10</v>
      </c>
      <c r="G7" s="12" t="s">
        <v>11</v>
      </c>
    </row>
    <row r="8" spans="1:8" x14ac:dyDescent="0.2">
      <c r="C8" s="13" t="s">
        <v>12</v>
      </c>
      <c r="D8" s="14">
        <f>ROUND(Unadj_Op_revenue,0)</f>
        <v>53650957</v>
      </c>
      <c r="E8" s="14">
        <f>ROUND(Unadj_rate_base,0)</f>
        <v>781321066</v>
      </c>
      <c r="F8" s="14">
        <f>-(D8-(E8*Overall_ROR))/gross_up_factor</f>
        <v>5459220.2051149681</v>
      </c>
      <c r="G8" s="15" t="s">
        <v>13</v>
      </c>
    </row>
    <row r="9" spans="1:8" x14ac:dyDescent="0.2">
      <c r="C9" s="13"/>
      <c r="D9" s="14"/>
      <c r="E9" s="14"/>
      <c r="F9" s="14"/>
      <c r="G9" s="16"/>
    </row>
    <row r="10" spans="1:8" s="20" customFormat="1" ht="24.75" customHeight="1" x14ac:dyDescent="0.2">
      <c r="A10" s="17" t="s">
        <v>14</v>
      </c>
      <c r="B10" s="17" t="s">
        <v>15</v>
      </c>
      <c r="C10" s="17"/>
      <c r="D10" s="17"/>
      <c r="E10" s="17"/>
      <c r="F10" s="18"/>
      <c r="G10" s="19"/>
    </row>
    <row r="11" spans="1:8" x14ac:dyDescent="0.2">
      <c r="A11" s="2">
        <v>1</v>
      </c>
      <c r="B11" s="21">
        <v>3.1</v>
      </c>
      <c r="C11" s="5" t="str">
        <f t="array" ref="C11:C16">TRANSPOSE('[2]Total Adj'!C9:H9)</f>
        <v>Temperature Normalization</v>
      </c>
      <c r="D11" s="15">
        <f t="array" ref="D11:D16">TRANSPOSE('[2]Total Adj'!C40:H40)</f>
        <v>-571522.38650000049</v>
      </c>
      <c r="E11" s="15">
        <f t="array" ref="E11:E16">TRANSPOSE('[2]Total Adj'!C65:H65)</f>
        <v>0</v>
      </c>
      <c r="F11" s="15">
        <f t="shared" ref="F11:F16" si="0">-(D11-(E11*Overall_ROR))/gross_up_factor</f>
        <v>921602.19708453002</v>
      </c>
      <c r="G11" s="15" t="s">
        <v>16</v>
      </c>
      <c r="H11" s="23"/>
    </row>
    <row r="12" spans="1:8" x14ac:dyDescent="0.2">
      <c r="A12" s="2">
        <f>A11+1</f>
        <v>2</v>
      </c>
      <c r="B12" s="21">
        <v>3.2</v>
      </c>
      <c r="C12" s="5" t="str">
        <v>Revenue Normalizing</v>
      </c>
      <c r="D12" s="15">
        <v>-5477991.1006968245</v>
      </c>
      <c r="E12" s="15">
        <v>0</v>
      </c>
      <c r="F12" s="15">
        <f t="shared" si="0"/>
        <v>8833474.8616390247</v>
      </c>
      <c r="G12" s="15" t="s">
        <v>16</v>
      </c>
    </row>
    <row r="13" spans="1:8" x14ac:dyDescent="0.2">
      <c r="A13" s="2">
        <f t="shared" ref="A13:A76" si="1">A12+1</f>
        <v>3</v>
      </c>
      <c r="B13" s="21">
        <v>3.3</v>
      </c>
      <c r="C13" s="5" t="str">
        <v>Effective Price Change</v>
      </c>
      <c r="D13" s="15">
        <v>5273122.7090885174</v>
      </c>
      <c r="E13" s="15">
        <v>0</v>
      </c>
      <c r="F13" s="15">
        <f>-(D13-(E13*Overall_ROR))/gross_up_factor</f>
        <v>-8503116.5689820312</v>
      </c>
      <c r="G13" s="15" t="s">
        <v>16</v>
      </c>
    </row>
    <row r="14" spans="1:8" x14ac:dyDescent="0.2">
      <c r="A14" s="2">
        <f t="shared" si="1"/>
        <v>4</v>
      </c>
      <c r="B14" s="21">
        <v>3.4</v>
      </c>
      <c r="C14" s="5" t="str">
        <v>SO2 Emission Allowance Sales</v>
      </c>
      <c r="D14" s="15">
        <v>1854.5540109881288</v>
      </c>
      <c r="E14" s="15">
        <v>-1645.2066501962654</v>
      </c>
      <c r="F14" s="15">
        <f t="shared" si="0"/>
        <v>-3184.2069475480635</v>
      </c>
      <c r="G14" s="15" t="s">
        <v>16</v>
      </c>
    </row>
    <row r="15" spans="1:8" x14ac:dyDescent="0.2">
      <c r="A15" s="2">
        <f t="shared" si="1"/>
        <v>5</v>
      </c>
      <c r="B15" s="21">
        <v>3.5</v>
      </c>
      <c r="C15" s="5" t="str">
        <v>Renewable Energy Credits</v>
      </c>
      <c r="D15" s="15">
        <v>-288402.07972336852</v>
      </c>
      <c r="E15" s="15">
        <v>0</v>
      </c>
      <c r="F15" s="15">
        <f t="shared" si="0"/>
        <v>465059.6312499895</v>
      </c>
      <c r="G15" s="15" t="s">
        <v>16</v>
      </c>
    </row>
    <row r="16" spans="1:8" x14ac:dyDescent="0.2">
      <c r="A16" s="2">
        <f t="shared" si="1"/>
        <v>6</v>
      </c>
      <c r="B16" s="21">
        <v>3.6</v>
      </c>
      <c r="C16" s="5" t="str">
        <v>Wheeling Revenue</v>
      </c>
      <c r="D16" s="22">
        <v>58935.522167326984</v>
      </c>
      <c r="E16" s="22">
        <v>0</v>
      </c>
      <c r="F16" s="22">
        <f t="shared" si="0"/>
        <v>-95035.834113792022</v>
      </c>
      <c r="G16" s="15" t="s">
        <v>16</v>
      </c>
    </row>
    <row r="17" spans="1:9" x14ac:dyDescent="0.2">
      <c r="A17" s="2">
        <f t="shared" si="1"/>
        <v>7</v>
      </c>
      <c r="B17" s="21"/>
      <c r="C17" s="13" t="s">
        <v>17</v>
      </c>
      <c r="D17" s="14">
        <f>SUM(D11:D16)</f>
        <v>-1004002.7816533615</v>
      </c>
      <c r="E17" s="14">
        <f>SUM(E11:E16)</f>
        <v>-1645.2066501962654</v>
      </c>
      <c r="F17" s="14">
        <f>SUM(F11:F16)</f>
        <v>1618800.0799301723</v>
      </c>
      <c r="G17" s="16"/>
    </row>
    <row r="18" spans="1:9" x14ac:dyDescent="0.2">
      <c r="A18" s="2">
        <f t="shared" si="1"/>
        <v>8</v>
      </c>
      <c r="D18" s="15"/>
      <c r="E18" s="15"/>
      <c r="F18" s="15"/>
      <c r="G18" s="16"/>
      <c r="H18" s="24">
        <f>SUM('[2]Total Adj'!C71:H71)-F17</f>
        <v>0</v>
      </c>
      <c r="I18" s="5" t="s">
        <v>18</v>
      </c>
    </row>
    <row r="19" spans="1:9" x14ac:dyDescent="0.2">
      <c r="A19" s="2">
        <f t="shared" si="1"/>
        <v>9</v>
      </c>
      <c r="B19" s="21" t="str">
        <f t="array" ref="B19:B28">TRANSPOSE('[2]Total Adj'!I8:R8)</f>
        <v>4.1</v>
      </c>
      <c r="C19" s="5" t="str">
        <f t="array" ref="C19:C28">TRANSPOSE('[2]Total Adj'!I9:R9)</f>
        <v>Miscellan -eous Expense &amp; Revenue</v>
      </c>
      <c r="D19" s="15">
        <f t="array" ref="D19:D28">TRANSPOSE('[2]Total Adj'!I40:R40)</f>
        <v>107518.51367444749</v>
      </c>
      <c r="E19" s="15">
        <f t="array" ref="E19:E28">TRANSPOSE('[2]Total Adj'!I67:R67)</f>
        <v>0</v>
      </c>
      <c r="F19" s="15">
        <f t="shared" ref="F19:F28" si="2">-(D19-(E19*Overall_ROR))/gross_up_factor</f>
        <v>-173377.80771188359</v>
      </c>
      <c r="G19" s="15" t="s">
        <v>19</v>
      </c>
    </row>
    <row r="20" spans="1:9" x14ac:dyDescent="0.2">
      <c r="A20" s="2">
        <f t="shared" si="1"/>
        <v>10</v>
      </c>
      <c r="B20" s="21" t="str">
        <v>4.2</v>
      </c>
      <c r="C20" s="5" t="str">
        <v>General Wage Increase (Annualizing)</v>
      </c>
      <c r="D20" s="15">
        <v>-62647.898917489823</v>
      </c>
      <c r="E20" s="15">
        <v>0</v>
      </c>
      <c r="F20" s="15">
        <f t="shared" si="2"/>
        <v>101022.18679248205</v>
      </c>
      <c r="G20" s="15" t="s">
        <v>19</v>
      </c>
    </row>
    <row r="21" spans="1:9" x14ac:dyDescent="0.2">
      <c r="A21" s="2">
        <f t="shared" si="1"/>
        <v>11</v>
      </c>
      <c r="B21" s="21" t="str">
        <v>4.3</v>
      </c>
      <c r="C21" s="5" t="str">
        <v>Legal Expenses</v>
      </c>
      <c r="D21" s="15">
        <v>65657.023403245519</v>
      </c>
      <c r="E21" s="15">
        <v>0</v>
      </c>
      <c r="F21" s="15">
        <f t="shared" si="2"/>
        <v>-105874.5176947875</v>
      </c>
      <c r="G21" s="15" t="s">
        <v>19</v>
      </c>
    </row>
    <row r="22" spans="1:9" x14ac:dyDescent="0.2">
      <c r="A22" s="2">
        <f t="shared" si="1"/>
        <v>12</v>
      </c>
      <c r="B22" s="21" t="str">
        <v>4.4</v>
      </c>
      <c r="C22" s="5" t="str">
        <v>Irrigation Load Control Program</v>
      </c>
      <c r="D22" s="15">
        <v>1650.3047893800017</v>
      </c>
      <c r="E22" s="15">
        <v>0</v>
      </c>
      <c r="F22" s="15">
        <f t="shared" si="2"/>
        <v>-2661.1810065146606</v>
      </c>
      <c r="G22" s="15" t="s">
        <v>19</v>
      </c>
    </row>
    <row r="23" spans="1:9" x14ac:dyDescent="0.2">
      <c r="A23" s="2">
        <f t="shared" si="1"/>
        <v>13</v>
      </c>
      <c r="B23" s="21" t="str">
        <v>4.5</v>
      </c>
      <c r="C23" s="5" t="str">
        <v>Remove Non-Recurring Entries</v>
      </c>
      <c r="D23" s="15">
        <v>-90925.175799348712</v>
      </c>
      <c r="E23" s="15">
        <v>0</v>
      </c>
      <c r="F23" s="15">
        <f t="shared" si="2"/>
        <v>146620.40152118669</v>
      </c>
      <c r="G23" s="15" t="s">
        <v>19</v>
      </c>
    </row>
    <row r="24" spans="1:9" x14ac:dyDescent="0.2">
      <c r="A24" s="2">
        <f t="shared" si="1"/>
        <v>14</v>
      </c>
      <c r="B24" s="21" t="str">
        <v>4.6</v>
      </c>
      <c r="C24" s="5" t="str">
        <v>DSM  Expense Removal</v>
      </c>
      <c r="D24" s="15">
        <v>7496439.2555000009</v>
      </c>
      <c r="E24" s="15">
        <v>0</v>
      </c>
      <c r="F24" s="15">
        <f t="shared" si="2"/>
        <v>-12088301.44080369</v>
      </c>
      <c r="G24" s="15" t="s">
        <v>19</v>
      </c>
    </row>
    <row r="25" spans="1:9" x14ac:dyDescent="0.2">
      <c r="A25" s="2">
        <f t="shared" si="1"/>
        <v>15</v>
      </c>
      <c r="B25" s="21" t="str">
        <v>4.7</v>
      </c>
      <c r="C25" s="5" t="str">
        <v>Insurance Expense</v>
      </c>
      <c r="D25" s="15">
        <v>-184003.05326948501</v>
      </c>
      <c r="E25" s="15">
        <v>0</v>
      </c>
      <c r="F25" s="15">
        <f t="shared" si="2"/>
        <v>296712.1186659222</v>
      </c>
      <c r="G25" s="15" t="s">
        <v>20</v>
      </c>
    </row>
    <row r="26" spans="1:9" x14ac:dyDescent="0.2">
      <c r="A26" s="2">
        <f t="shared" si="1"/>
        <v>16</v>
      </c>
      <c r="B26" s="21" t="str">
        <v>4.8</v>
      </c>
      <c r="C26" s="5" t="str">
        <v>Advertising</v>
      </c>
      <c r="D26" s="15">
        <v>14.960837543892138</v>
      </c>
      <c r="E26" s="15">
        <v>0</v>
      </c>
      <c r="F26" s="15">
        <f t="shared" si="2"/>
        <v>-24.124935569213626</v>
      </c>
      <c r="G26" s="15" t="s">
        <v>20</v>
      </c>
    </row>
    <row r="27" spans="1:9" x14ac:dyDescent="0.2">
      <c r="A27" s="2">
        <f t="shared" si="1"/>
        <v>17</v>
      </c>
      <c r="B27" s="21" t="str">
        <v>4.9</v>
      </c>
      <c r="C27" s="5" t="str">
        <v>Member -ships &amp; Subscript -ions</v>
      </c>
      <c r="D27" s="15">
        <v>5873.1857109171269</v>
      </c>
      <c r="E27" s="15">
        <v>0</v>
      </c>
      <c r="F27" s="15">
        <f t="shared" si="2"/>
        <v>-9470.7416243382577</v>
      </c>
      <c r="G27" s="15" t="s">
        <v>20</v>
      </c>
    </row>
    <row r="28" spans="1:9" x14ac:dyDescent="0.2">
      <c r="A28" s="2">
        <f t="shared" si="1"/>
        <v>18</v>
      </c>
      <c r="B28" s="25" t="str">
        <v>4.10</v>
      </c>
      <c r="C28" s="5" t="str">
        <v>Revenue-Sensitive/ Uncollectible Expense</v>
      </c>
      <c r="D28" s="22">
        <v>-269664.79135568673</v>
      </c>
      <c r="E28" s="22">
        <v>0</v>
      </c>
      <c r="F28" s="22">
        <f t="shared" si="2"/>
        <v>434845.02105280536</v>
      </c>
      <c r="G28" s="15" t="s">
        <v>20</v>
      </c>
    </row>
    <row r="29" spans="1:9" x14ac:dyDescent="0.2">
      <c r="A29" s="2">
        <f t="shared" si="1"/>
        <v>19</v>
      </c>
      <c r="B29" s="21"/>
      <c r="C29" s="13" t="s">
        <v>21</v>
      </c>
      <c r="D29" s="26">
        <f>SUM(D19:D28)</f>
        <v>7069912.3245735243</v>
      </c>
      <c r="E29" s="26">
        <f>SUM(E19:E28)</f>
        <v>0</v>
      </c>
      <c r="F29" s="26">
        <f>SUM(F19:F28)</f>
        <v>-11400510.085744387</v>
      </c>
      <c r="G29" s="16"/>
      <c r="H29" s="24">
        <f>SUM('[2]Total Adj'!I71:R71)-F29</f>
        <v>0</v>
      </c>
      <c r="I29" s="5" t="s">
        <v>18</v>
      </c>
    </row>
    <row r="30" spans="1:9" x14ac:dyDescent="0.2">
      <c r="A30" s="2">
        <f t="shared" si="1"/>
        <v>20</v>
      </c>
      <c r="D30" s="15"/>
      <c r="E30" s="15"/>
      <c r="F30" s="15"/>
      <c r="G30" s="16"/>
    </row>
    <row r="31" spans="1:9" x14ac:dyDescent="0.2">
      <c r="A31" s="2">
        <f t="shared" si="1"/>
        <v>21</v>
      </c>
      <c r="B31" s="21" t="str">
        <f t="array" ref="B31:B32">TRANSPOSE('[2]Total Adj'!S8:T8)</f>
        <v>5.1</v>
      </c>
      <c r="C31" s="5" t="str">
        <f t="array" ref="C31:C32">TRANSPOSE('[2]Total Adj'!S9:T9)</f>
        <v>Net Power Costs - Removal</v>
      </c>
      <c r="D31" s="15">
        <f t="array" ref="D31:D32">TRANSPOSE('[2]Total Adj'!S40:T40)</f>
        <v>4882289.6217848063</v>
      </c>
      <c r="E31" s="15">
        <f t="array" ref="E31:E32">TRANSPOSE('[2]Total Adj'!S67:T67)</f>
        <v>0</v>
      </c>
      <c r="F31" s="15">
        <f t="shared" ref="F31:F32" si="3">-(D31-(E31*Overall_ROR))/gross_up_factor</f>
        <v>-7872882.9325391138</v>
      </c>
      <c r="G31" s="15" t="s">
        <v>22</v>
      </c>
    </row>
    <row r="32" spans="1:9" x14ac:dyDescent="0.2">
      <c r="A32" s="2">
        <f t="shared" si="1"/>
        <v>22</v>
      </c>
      <c r="B32" s="2" t="str">
        <v>5.2</v>
      </c>
      <c r="C32" s="5" t="str">
        <v>Colstrip #3 Removal</v>
      </c>
      <c r="D32" s="22">
        <v>430351.62332530326</v>
      </c>
      <c r="E32" s="22">
        <v>-7809779.9224174879</v>
      </c>
      <c r="F32" s="22">
        <f t="shared" si="3"/>
        <v>-1613289.8340080949</v>
      </c>
      <c r="G32" s="15" t="s">
        <v>22</v>
      </c>
    </row>
    <row r="33" spans="1:9" x14ac:dyDescent="0.2">
      <c r="A33" s="2">
        <f t="shared" si="1"/>
        <v>23</v>
      </c>
      <c r="B33" s="21"/>
      <c r="C33" s="13" t="s">
        <v>23</v>
      </c>
      <c r="D33" s="14">
        <f>SUM(D31:D32)</f>
        <v>5312641.2451101094</v>
      </c>
      <c r="E33" s="14">
        <f>SUM(E31:E32)</f>
        <v>-7809779.9224174879</v>
      </c>
      <c r="F33" s="14">
        <f>SUM(F31:F32)</f>
        <v>-9486172.7665472087</v>
      </c>
      <c r="G33" s="16"/>
      <c r="H33" s="24">
        <f>SUM('[2]Total Adj'!S71:T71)-F33</f>
        <v>0</v>
      </c>
      <c r="I33" s="5" t="s">
        <v>18</v>
      </c>
    </row>
    <row r="34" spans="1:9" x14ac:dyDescent="0.2">
      <c r="A34" s="2">
        <f t="shared" si="1"/>
        <v>24</v>
      </c>
      <c r="D34" s="15"/>
      <c r="E34" s="15"/>
      <c r="F34" s="15"/>
      <c r="G34" s="16"/>
    </row>
    <row r="35" spans="1:9" x14ac:dyDescent="0.2">
      <c r="A35" s="2">
        <f t="shared" si="1"/>
        <v>25</v>
      </c>
      <c r="B35" s="27" t="str">
        <f t="array" ref="B35:B38">TRANSPOSE('[2]Total Adj'!U8:X8)</f>
        <v>6.1</v>
      </c>
      <c r="C35" s="5" t="str">
        <f t="array" ref="C35:C38">TRANSPOSE('[2]Total Adj'!U9:X9)</f>
        <v>End-of-Period Plant Reserves</v>
      </c>
      <c r="D35" s="28">
        <f t="array" ref="D35:D38">TRANSPOSE('[2]Total Adj'!U40:X40)</f>
        <v>0</v>
      </c>
      <c r="E35" s="28">
        <f t="array" ref="E35:E38">TRANSPOSE('[2]Total Adj'!U67:X67)</f>
        <v>-15072679.795307567</v>
      </c>
      <c r="F35" s="28">
        <f t="shared" ref="F35:F38" si="4">-(D35-(E35*Overall_ROR))/gross_up_factor</f>
        <v>-1774285.8468369276</v>
      </c>
      <c r="G35" s="15" t="s">
        <v>24</v>
      </c>
    </row>
    <row r="36" spans="1:9" x14ac:dyDescent="0.2">
      <c r="A36" s="2">
        <f t="shared" si="1"/>
        <v>26</v>
      </c>
      <c r="B36" s="27" t="str">
        <v>6.2</v>
      </c>
      <c r="C36" s="5" t="str">
        <v>Annualization of Base Period Depr./Amort. Expense</v>
      </c>
      <c r="D36" s="28">
        <v>-350090.62014557217</v>
      </c>
      <c r="E36" s="28">
        <v>214124.93914773146</v>
      </c>
      <c r="F36" s="28">
        <f t="shared" si="4"/>
        <v>589740.60809390876</v>
      </c>
      <c r="G36" s="15" t="s">
        <v>25</v>
      </c>
    </row>
    <row r="37" spans="1:9" x14ac:dyDescent="0.2">
      <c r="A37" s="2">
        <f t="shared" si="1"/>
        <v>27</v>
      </c>
      <c r="B37" s="27" t="str">
        <v>6.3</v>
      </c>
      <c r="C37" s="5" t="str">
        <v>Hydro Decommissioing</v>
      </c>
      <c r="D37" s="28">
        <v>0</v>
      </c>
      <c r="E37" s="28">
        <v>-160400.15021067098</v>
      </c>
      <c r="F37" s="28">
        <f t="shared" si="4"/>
        <v>-18881.560559517176</v>
      </c>
      <c r="G37" s="15" t="s">
        <v>26</v>
      </c>
    </row>
    <row r="38" spans="1:9" x14ac:dyDescent="0.2">
      <c r="A38" s="2">
        <f t="shared" si="1"/>
        <v>28</v>
      </c>
      <c r="B38" s="27" t="str">
        <v>6.4</v>
      </c>
      <c r="C38" s="5" t="str">
        <v>Accelerated Depreciation on Jim Bridger &amp; Colstrip</v>
      </c>
      <c r="D38" s="22">
        <v>-6376617.6188079324</v>
      </c>
      <c r="E38" s="22">
        <v>-3188308.6965787043</v>
      </c>
      <c r="F38" s="22">
        <f t="shared" si="4"/>
        <v>9907232.3732668217</v>
      </c>
      <c r="G38" s="15" t="s">
        <v>26</v>
      </c>
    </row>
    <row r="39" spans="1:9" x14ac:dyDescent="0.2">
      <c r="A39" s="2">
        <f t="shared" si="1"/>
        <v>29</v>
      </c>
      <c r="B39" s="21"/>
      <c r="C39" s="13" t="s">
        <v>27</v>
      </c>
      <c r="D39" s="14">
        <f>SUM(D35:D38)</f>
        <v>-6726708.2389535047</v>
      </c>
      <c r="E39" s="14">
        <f>SUM(E35:E38)</f>
        <v>-18207263.702949211</v>
      </c>
      <c r="F39" s="14">
        <f>SUM(F35:F38)</f>
        <v>8703805.5739642866</v>
      </c>
      <c r="G39" s="16"/>
      <c r="H39" s="24">
        <f>SUM('[2]Total Adj'!U71:X71)-F39</f>
        <v>0</v>
      </c>
      <c r="I39" s="5" t="s">
        <v>18</v>
      </c>
    </row>
    <row r="40" spans="1:9" x14ac:dyDescent="0.2">
      <c r="A40" s="2">
        <f t="shared" si="1"/>
        <v>30</v>
      </c>
      <c r="D40" s="15"/>
      <c r="E40" s="15"/>
      <c r="F40" s="15"/>
      <c r="G40" s="15"/>
    </row>
    <row r="41" spans="1:9" x14ac:dyDescent="0.2">
      <c r="A41" s="2">
        <f t="shared" si="1"/>
        <v>31</v>
      </c>
      <c r="B41" s="21" t="str">
        <f t="array" ref="B41:B49">TRANSPOSE('[2]Total Adj'!Y8:AG8)</f>
        <v>7.1</v>
      </c>
      <c r="C41" s="5" t="str">
        <f t="array" ref="C41:C49">TRANSPOSE('[2]Total Adj'!Y9:AG9)</f>
        <v>Interest True Up</v>
      </c>
      <c r="D41" s="15">
        <f t="array" ref="D41:D49">TRANSPOSE('[2]Total Adj'!Y40:AG40)</f>
        <v>306887.32863091136</v>
      </c>
      <c r="E41" s="15">
        <f t="array" ref="E41:E49">TRANSPOSE('[2]Total Adj'!Y67:AG67)</f>
        <v>0</v>
      </c>
      <c r="F41" s="15">
        <f t="shared" ref="F41:F49" si="5">-(D41-(E41*Overall_ROR))/gross_up_factor</f>
        <v>-494867.81796193012</v>
      </c>
      <c r="G41" s="15" t="s">
        <v>28</v>
      </c>
    </row>
    <row r="42" spans="1:9" x14ac:dyDescent="0.2">
      <c r="A42" s="2">
        <f t="shared" si="1"/>
        <v>32</v>
      </c>
      <c r="B42" s="21" t="str">
        <v>7.2</v>
      </c>
      <c r="C42" s="5" t="str">
        <v>Property Tax Expense</v>
      </c>
      <c r="D42" s="15">
        <v>-166289.5</v>
      </c>
      <c r="E42" s="15">
        <v>0</v>
      </c>
      <c r="F42" s="15">
        <f t="shared" si="5"/>
        <v>268148.32134679263</v>
      </c>
      <c r="G42" s="15" t="s">
        <v>28</v>
      </c>
    </row>
    <row r="43" spans="1:9" x14ac:dyDescent="0.2">
      <c r="A43" s="2">
        <f t="shared" si="1"/>
        <v>33</v>
      </c>
      <c r="B43" s="21" t="str">
        <v>7.3</v>
      </c>
      <c r="C43" s="5" t="str">
        <v>Production Tax Credit</v>
      </c>
      <c r="D43" s="15">
        <v>47085.529960868997</v>
      </c>
      <c r="E43" s="15">
        <v>0</v>
      </c>
      <c r="F43" s="15">
        <f t="shared" si="5"/>
        <v>-75927.258297914974</v>
      </c>
      <c r="G43" s="15" t="s">
        <v>28</v>
      </c>
    </row>
    <row r="44" spans="1:9" x14ac:dyDescent="0.2">
      <c r="A44" s="2">
        <f t="shared" si="1"/>
        <v>34</v>
      </c>
      <c r="B44" s="21" t="str">
        <v>7.4</v>
      </c>
      <c r="C44" s="5" t="str">
        <v>PowerTax ADIT Balance</v>
      </c>
      <c r="D44" s="15">
        <v>0</v>
      </c>
      <c r="E44" s="15">
        <v>9290955.8687260076</v>
      </c>
      <c r="F44" s="15">
        <f t="shared" si="5"/>
        <v>1093688.1646354026</v>
      </c>
      <c r="G44" s="15" t="s">
        <v>28</v>
      </c>
    </row>
    <row r="45" spans="1:9" x14ac:dyDescent="0.2">
      <c r="A45" s="2">
        <f t="shared" si="1"/>
        <v>35</v>
      </c>
      <c r="B45" s="21" t="str">
        <v>7.5</v>
      </c>
      <c r="C45" s="5" t="str">
        <v>WA Low Income Tax Credit</v>
      </c>
      <c r="D45" s="15">
        <v>12288.900000000001</v>
      </c>
      <c r="E45" s="15">
        <v>0</v>
      </c>
      <c r="F45" s="15">
        <f t="shared" si="5"/>
        <v>-19816.331796046055</v>
      </c>
      <c r="G45" s="15" t="s">
        <v>28</v>
      </c>
    </row>
    <row r="46" spans="1:9" x14ac:dyDescent="0.2">
      <c r="A46" s="2">
        <f t="shared" si="1"/>
        <v>36</v>
      </c>
      <c r="B46" s="21" t="str">
        <v>7.6</v>
      </c>
      <c r="C46" s="5" t="str">
        <v>Flow-Through Adjustment</v>
      </c>
      <c r="D46" s="15">
        <v>-2123177.948587921</v>
      </c>
      <c r="E46" s="15">
        <v>-2260168.1927129664</v>
      </c>
      <c r="F46" s="15">
        <f t="shared" si="5"/>
        <v>3157650.9667492411</v>
      </c>
      <c r="G46" s="15" t="s">
        <v>29</v>
      </c>
    </row>
    <row r="47" spans="1:9" x14ac:dyDescent="0.2">
      <c r="A47" s="2">
        <f t="shared" si="1"/>
        <v>37</v>
      </c>
      <c r="B47" s="2" t="str">
        <v>7.7</v>
      </c>
      <c r="C47" s="5" t="str">
        <v>Remove Deferred State Tax Expense &amp; Balance</v>
      </c>
      <c r="D47" s="15">
        <v>77895</v>
      </c>
      <c r="E47" s="15">
        <v>-78</v>
      </c>
      <c r="F47" s="15">
        <f t="shared" si="5"/>
        <v>-125617.91530944625</v>
      </c>
      <c r="G47" s="15" t="s">
        <v>30</v>
      </c>
    </row>
    <row r="48" spans="1:9" x14ac:dyDescent="0.2">
      <c r="A48" s="2">
        <f t="shared" si="1"/>
        <v>38</v>
      </c>
      <c r="B48" s="2" t="str">
        <v>7.8</v>
      </c>
      <c r="C48" s="5" t="str">
        <v>WA Public Utility Tax Adjustment</v>
      </c>
      <c r="D48" s="15">
        <v>-182111.8</v>
      </c>
      <c r="E48" s="15">
        <v>0</v>
      </c>
      <c r="F48" s="15">
        <f t="shared" si="5"/>
        <v>293662.3988131712</v>
      </c>
      <c r="G48" s="15" t="s">
        <v>30</v>
      </c>
    </row>
    <row r="49" spans="1:9" x14ac:dyDescent="0.2">
      <c r="A49" s="2">
        <f t="shared" si="1"/>
        <v>39</v>
      </c>
      <c r="B49" s="21" t="str">
        <v>7.9</v>
      </c>
      <c r="C49" s="5" t="str">
        <v>AFUDC Equity</v>
      </c>
      <c r="D49" s="22">
        <v>-1353.4772961368917</v>
      </c>
      <c r="E49" s="22">
        <v>0</v>
      </c>
      <c r="F49" s="22">
        <f t="shared" si="5"/>
        <v>2182.5350664961002</v>
      </c>
      <c r="G49" s="15" t="s">
        <v>30</v>
      </c>
    </row>
    <row r="50" spans="1:9" x14ac:dyDescent="0.2">
      <c r="A50" s="2">
        <f t="shared" si="1"/>
        <v>40</v>
      </c>
      <c r="B50" s="21"/>
      <c r="C50" s="13" t="s">
        <v>31</v>
      </c>
      <c r="D50" s="14">
        <f>SUM(D41:D49)</f>
        <v>-2028775.9672922774</v>
      </c>
      <c r="E50" s="14">
        <f>SUM(E41:E49)</f>
        <v>7030709.6760130413</v>
      </c>
      <c r="F50" s="14">
        <f>SUM(F41:F49)</f>
        <v>4099103.0632457659</v>
      </c>
      <c r="G50" s="15"/>
      <c r="H50" s="24">
        <f>SUM('[2]Total Adj'!Y71:AG71)-F50</f>
        <v>0</v>
      </c>
      <c r="I50" s="5" t="s">
        <v>18</v>
      </c>
    </row>
    <row r="51" spans="1:9" x14ac:dyDescent="0.2">
      <c r="A51" s="2">
        <f t="shared" si="1"/>
        <v>41</v>
      </c>
      <c r="B51" s="21"/>
      <c r="C51" s="13"/>
      <c r="D51" s="14"/>
      <c r="E51" s="14"/>
      <c r="F51" s="14"/>
      <c r="G51" s="15"/>
      <c r="H51" s="24"/>
    </row>
    <row r="52" spans="1:9" x14ac:dyDescent="0.2">
      <c r="A52" s="2">
        <f t="shared" si="1"/>
        <v>42</v>
      </c>
      <c r="B52" s="2" t="str">
        <f t="array" ref="B52:B64">TRANSPOSE('[2]Total Adj'!AH8:AT8)</f>
        <v>8.1</v>
      </c>
      <c r="C52" s="5" t="str">
        <f t="array" ref="C52:C64">TRANSPOSE('[2]Total Adj'!AH9:AT9)</f>
        <v>Jim Bridger Mine Rate Base</v>
      </c>
      <c r="D52" s="15">
        <f t="array" ref="D52:D64">TRANSPOSE('[2]Total Adj'!AH40:AT40)</f>
        <v>0</v>
      </c>
      <c r="E52" s="15">
        <f t="array" ref="E52:E64">TRANSPOSE('[2]Total Adj'!AH67:AT67)</f>
        <v>27838518.340090632</v>
      </c>
      <c r="F52" s="15">
        <f t="shared" ref="F52:F64" si="6">-(D52-(E52*Overall_ROR))/gross_up_factor</f>
        <v>3277021.0578685715</v>
      </c>
      <c r="G52" s="15" t="s">
        <v>32</v>
      </c>
    </row>
    <row r="53" spans="1:9" x14ac:dyDescent="0.2">
      <c r="A53" s="2">
        <f t="shared" si="1"/>
        <v>43</v>
      </c>
      <c r="B53" s="21" t="str">
        <v>8.2</v>
      </c>
      <c r="C53" s="5" t="str">
        <v>Environmental Remediation</v>
      </c>
      <c r="D53" s="15">
        <v>-434575.00931008649</v>
      </c>
      <c r="E53" s="15">
        <v>-849177.37670514849</v>
      </c>
      <c r="F53" s="15">
        <f t="shared" si="6"/>
        <v>600807.98015062825</v>
      </c>
      <c r="G53" s="15" t="s">
        <v>32</v>
      </c>
    </row>
    <row r="54" spans="1:9" x14ac:dyDescent="0.2">
      <c r="A54" s="2">
        <f t="shared" si="1"/>
        <v>44</v>
      </c>
      <c r="B54" s="21" t="str">
        <v>8.3</v>
      </c>
      <c r="C54" s="5" t="str">
        <v>Customer Advances for Construction</v>
      </c>
      <c r="D54" s="15">
        <v>0</v>
      </c>
      <c r="E54" s="15">
        <v>-997744.69040887489</v>
      </c>
      <c r="F54" s="15">
        <f t="shared" si="6"/>
        <v>-117449.87002910287</v>
      </c>
      <c r="G54" s="15" t="s">
        <v>32</v>
      </c>
    </row>
    <row r="55" spans="1:9" x14ac:dyDescent="0.2">
      <c r="A55" s="2">
        <f t="shared" si="1"/>
        <v>45</v>
      </c>
      <c r="B55" s="21" t="str">
        <v>8.4</v>
      </c>
      <c r="C55" s="5" t="str">
        <v>Pro Forma Major Plant Additions</v>
      </c>
      <c r="D55" s="15">
        <v>-1338760.7992713859</v>
      </c>
      <c r="E55" s="15">
        <v>24354577.656082883</v>
      </c>
      <c r="F55" s="15">
        <f t="shared" si="6"/>
        <v>5025711.8846799694</v>
      </c>
      <c r="G55" s="15" t="s">
        <v>32</v>
      </c>
    </row>
    <row r="56" spans="1:9" x14ac:dyDescent="0.2">
      <c r="A56" s="2">
        <f t="shared" si="1"/>
        <v>46</v>
      </c>
      <c r="B56" s="27" t="str">
        <v>8.5</v>
      </c>
      <c r="C56" s="5" t="str">
        <v>Miscellan -eous Rate Base</v>
      </c>
      <c r="D56" s="15">
        <v>0</v>
      </c>
      <c r="E56" s="15">
        <v>-23631671.039700955</v>
      </c>
      <c r="F56" s="15">
        <f t="shared" si="6"/>
        <v>-2781810.5361663005</v>
      </c>
      <c r="G56" s="15" t="s">
        <v>32</v>
      </c>
    </row>
    <row r="57" spans="1:9" x14ac:dyDescent="0.2">
      <c r="A57" s="2">
        <f t="shared" si="1"/>
        <v>47</v>
      </c>
      <c r="B57" s="27" t="str">
        <v>8.6</v>
      </c>
      <c r="C57" s="5" t="str">
        <v>Removal of Colstrip #4 AFUDC</v>
      </c>
      <c r="D57" s="15">
        <v>17990.552800000001</v>
      </c>
      <c r="E57" s="15">
        <v>-342058.0861999988</v>
      </c>
      <c r="F57" s="15">
        <f t="shared" si="6"/>
        <v>-69275.958803818343</v>
      </c>
      <c r="G57" s="15" t="s">
        <v>33</v>
      </c>
    </row>
    <row r="58" spans="1:9" x14ac:dyDescent="0.2">
      <c r="A58" s="2">
        <f t="shared" si="1"/>
        <v>48</v>
      </c>
      <c r="B58" s="2" t="str">
        <v>8.7</v>
      </c>
      <c r="C58" s="5" t="str">
        <v>Trojan Unrecover -ed Plant</v>
      </c>
      <c r="D58" s="15">
        <v>2901.1499999999996</v>
      </c>
      <c r="E58" s="15">
        <v>-277123.73666666704</v>
      </c>
      <c r="F58" s="15">
        <f t="shared" si="6"/>
        <v>-37299.936750841247</v>
      </c>
      <c r="G58" s="15" t="s">
        <v>34</v>
      </c>
    </row>
    <row r="59" spans="1:9" x14ac:dyDescent="0.2">
      <c r="A59" s="2">
        <f t="shared" si="1"/>
        <v>49</v>
      </c>
      <c r="B59" s="2" t="str">
        <v>8.8</v>
      </c>
      <c r="C59" s="5" t="str">
        <v>Customer Service Deposits</v>
      </c>
      <c r="D59" s="15">
        <v>-2831.0099999999998</v>
      </c>
      <c r="E59" s="15">
        <v>-3272582.9608333334</v>
      </c>
      <c r="F59" s="15">
        <f t="shared" si="6"/>
        <v>-380668.14935471554</v>
      </c>
      <c r="G59" s="15" t="s">
        <v>34</v>
      </c>
    </row>
    <row r="60" spans="1:9" x14ac:dyDescent="0.2">
      <c r="A60" s="2">
        <f t="shared" si="1"/>
        <v>50</v>
      </c>
      <c r="B60" s="2" t="str">
        <v>8.9</v>
      </c>
      <c r="C60" s="5" t="str">
        <v>Misc. Asset Sales and Removals</v>
      </c>
      <c r="D60" s="15">
        <v>0</v>
      </c>
      <c r="E60" s="15">
        <v>210870.414652334</v>
      </c>
      <c r="F60" s="15">
        <f t="shared" si="6"/>
        <v>24822.685634889513</v>
      </c>
      <c r="G60" s="15" t="s">
        <v>34</v>
      </c>
    </row>
    <row r="61" spans="1:9" x14ac:dyDescent="0.2">
      <c r="A61" s="2">
        <f t="shared" si="1"/>
        <v>51</v>
      </c>
      <c r="B61" s="21" t="str">
        <v>8.10</v>
      </c>
      <c r="C61" s="5" t="str">
        <v>Investor Supplied Working Capital</v>
      </c>
      <c r="D61" s="15">
        <v>0</v>
      </c>
      <c r="E61" s="15">
        <v>23962204.101914421</v>
      </c>
      <c r="F61" s="15">
        <f t="shared" si="6"/>
        <v>2820719.3527909061</v>
      </c>
      <c r="G61" s="15" t="s">
        <v>34</v>
      </c>
    </row>
    <row r="62" spans="1:9" x14ac:dyDescent="0.2">
      <c r="A62" s="2">
        <f t="shared" si="1"/>
        <v>52</v>
      </c>
      <c r="B62" s="21" t="str">
        <v>8.11</v>
      </c>
      <c r="C62" s="5" t="str">
        <v>End-of-Period Plant Balances</v>
      </c>
      <c r="D62" s="15">
        <v>0</v>
      </c>
      <c r="E62" s="15">
        <v>27245531.765168123</v>
      </c>
      <c r="F62" s="15">
        <f t="shared" si="6"/>
        <v>3207217.4329301007</v>
      </c>
      <c r="G62" s="15" t="s">
        <v>35</v>
      </c>
    </row>
    <row r="63" spans="1:9" x14ac:dyDescent="0.2">
      <c r="A63" s="2">
        <f t="shared" si="1"/>
        <v>53</v>
      </c>
      <c r="B63" s="21" t="str">
        <v>8.12</v>
      </c>
      <c r="C63" s="5" t="str">
        <v>Chehalis Regulatory Asset Adjustment</v>
      </c>
      <c r="D63" s="15">
        <v>0</v>
      </c>
      <c r="E63" s="15">
        <v>-1861470</v>
      </c>
      <c r="F63" s="15">
        <f t="shared" si="6"/>
        <v>-219123.60112232721</v>
      </c>
      <c r="G63" s="15" t="s">
        <v>36</v>
      </c>
    </row>
    <row r="64" spans="1:9" x14ac:dyDescent="0.2">
      <c r="A64" s="2">
        <f t="shared" si="1"/>
        <v>54</v>
      </c>
      <c r="B64" s="21" t="str">
        <v>8.13</v>
      </c>
      <c r="C64" s="5" t="str">
        <v>Idaho Asset Exchange</v>
      </c>
      <c r="D64" s="22">
        <v>0</v>
      </c>
      <c r="E64" s="22">
        <v>3411203.0212035105</v>
      </c>
      <c r="F64" s="22">
        <f t="shared" si="6"/>
        <v>401550.97324451938</v>
      </c>
      <c r="G64" s="15" t="s">
        <v>36</v>
      </c>
    </row>
    <row r="65" spans="1:9" x14ac:dyDescent="0.2">
      <c r="A65" s="2">
        <f t="shared" si="1"/>
        <v>55</v>
      </c>
      <c r="B65" s="21"/>
      <c r="C65" s="13" t="s">
        <v>37</v>
      </c>
      <c r="D65" s="14">
        <f>SUM(D52:D64)</f>
        <v>-1755275.1157814725</v>
      </c>
      <c r="E65" s="14">
        <f>SUM(E52:E64)</f>
        <v>75791077.408596933</v>
      </c>
      <c r="F65" s="14">
        <f>SUM(F52:F64)</f>
        <v>11752223.315072479</v>
      </c>
      <c r="G65" s="16"/>
      <c r="H65" s="24">
        <f>SUM('[2]Total Adj'!AH71:AT71)-F65</f>
        <v>0</v>
      </c>
      <c r="I65" s="5" t="s">
        <v>18</v>
      </c>
    </row>
    <row r="66" spans="1:9" x14ac:dyDescent="0.2">
      <c r="A66" s="2">
        <f t="shared" si="1"/>
        <v>56</v>
      </c>
      <c r="B66" s="21"/>
      <c r="C66" s="13"/>
      <c r="D66" s="14"/>
      <c r="E66" s="14"/>
      <c r="F66" s="14"/>
      <c r="G66" s="16"/>
      <c r="H66" s="24"/>
    </row>
    <row r="67" spans="1:9" x14ac:dyDescent="0.2">
      <c r="A67" s="2">
        <f t="shared" si="1"/>
        <v>57</v>
      </c>
      <c r="B67" s="27">
        <v>9.1</v>
      </c>
      <c r="C67" s="5" t="s">
        <v>38</v>
      </c>
      <c r="D67" s="22">
        <v>0</v>
      </c>
      <c r="E67" s="22">
        <v>0</v>
      </c>
      <c r="F67" s="22">
        <f t="shared" ref="F67" si="7">-(D67-(E67*Overall_ROR))/gross_up_factor</f>
        <v>0</v>
      </c>
      <c r="G67" s="15" t="s">
        <v>39</v>
      </c>
      <c r="H67" s="24"/>
      <c r="I67" s="5" t="s">
        <v>18</v>
      </c>
    </row>
    <row r="68" spans="1:9" x14ac:dyDescent="0.2">
      <c r="A68" s="2">
        <f t="shared" si="1"/>
        <v>58</v>
      </c>
      <c r="B68" s="21"/>
      <c r="C68" s="13" t="s">
        <v>40</v>
      </c>
      <c r="D68" s="14">
        <f>SUM(D67)</f>
        <v>0</v>
      </c>
      <c r="E68" s="14">
        <f>SUM(E67)</f>
        <v>0</v>
      </c>
      <c r="F68" s="14">
        <f>SUM(F67)</f>
        <v>0</v>
      </c>
      <c r="G68" s="16"/>
      <c r="H68" s="24"/>
    </row>
    <row r="69" spans="1:9" x14ac:dyDescent="0.2">
      <c r="A69" s="2">
        <f t="shared" si="1"/>
        <v>59</v>
      </c>
      <c r="D69" s="15"/>
      <c r="E69" s="15"/>
      <c r="F69" s="15"/>
      <c r="G69" s="16"/>
    </row>
    <row r="70" spans="1:9" x14ac:dyDescent="0.2">
      <c r="A70" s="2">
        <f t="shared" si="1"/>
        <v>60</v>
      </c>
      <c r="D70" s="28"/>
      <c r="E70" s="28"/>
      <c r="F70" s="28"/>
      <c r="G70" s="16"/>
    </row>
    <row r="71" spans="1:9" x14ac:dyDescent="0.2">
      <c r="A71" s="2">
        <f t="shared" si="1"/>
        <v>61</v>
      </c>
      <c r="C71" s="29" t="s">
        <v>41</v>
      </c>
      <c r="D71" s="26">
        <f>D17+D29+D33+D39+D50+D65+D68</f>
        <v>867791.46600301797</v>
      </c>
      <c r="E71" s="26">
        <f>E17+E29+E33+E39+E50+E65+E68</f>
        <v>56803098.252593078</v>
      </c>
      <c r="F71" s="26">
        <f>F17+F29+F33+F39+F50+F65+F68</f>
        <v>5287249.1799211111</v>
      </c>
      <c r="G71" s="16"/>
      <c r="H71" s="24">
        <f>'[2]Total Adj'!B71-F71</f>
        <v>0</v>
      </c>
      <c r="I71" s="5" t="s">
        <v>18</v>
      </c>
    </row>
    <row r="72" spans="1:9" x14ac:dyDescent="0.2">
      <c r="A72" s="2">
        <f t="shared" si="1"/>
        <v>62</v>
      </c>
      <c r="C72" s="29"/>
      <c r="D72" s="26"/>
      <c r="E72" s="26"/>
      <c r="F72" s="26"/>
      <c r="G72" s="16"/>
    </row>
    <row r="73" spans="1:9" s="30" customFormat="1" x14ac:dyDescent="0.2">
      <c r="A73" s="2">
        <f t="shared" si="1"/>
        <v>63</v>
      </c>
      <c r="C73" s="31" t="s">
        <v>42</v>
      </c>
      <c r="D73" s="31">
        <f>D8+D71</f>
        <v>54518748.466003016</v>
      </c>
      <c r="E73" s="31">
        <f>E8+E71</f>
        <v>838124164.25259304</v>
      </c>
      <c r="F73" s="31">
        <f>ROUNDUP(F8+F71,0)</f>
        <v>10746470</v>
      </c>
      <c r="G73" s="32" t="s">
        <v>13</v>
      </c>
    </row>
    <row r="74" spans="1:9" x14ac:dyDescent="0.2">
      <c r="A74" s="2">
        <f t="shared" si="1"/>
        <v>64</v>
      </c>
      <c r="C74" s="29"/>
      <c r="D74" s="26"/>
      <c r="E74" s="26"/>
      <c r="F74" s="26"/>
      <c r="G74" s="16"/>
    </row>
    <row r="75" spans="1:9" x14ac:dyDescent="0.2">
      <c r="A75" s="2">
        <f t="shared" si="1"/>
        <v>65</v>
      </c>
      <c r="C75" s="29"/>
      <c r="D75" s="26"/>
      <c r="E75" s="26"/>
      <c r="F75" s="26"/>
      <c r="G75" s="16"/>
    </row>
    <row r="76" spans="1:9" x14ac:dyDescent="0.2">
      <c r="A76" s="2">
        <f t="shared" si="1"/>
        <v>66</v>
      </c>
      <c r="B76" s="6" t="s">
        <v>43</v>
      </c>
    </row>
    <row r="77" spans="1:9" x14ac:dyDescent="0.2">
      <c r="A77" s="2">
        <f t="shared" ref="A77:A78" si="8">A76+1</f>
        <v>67</v>
      </c>
      <c r="B77" s="6" t="s">
        <v>44</v>
      </c>
    </row>
    <row r="78" spans="1:9" x14ac:dyDescent="0.2">
      <c r="A78" s="2">
        <f t="shared" si="8"/>
        <v>68</v>
      </c>
      <c r="B78" s="6" t="s">
        <v>45</v>
      </c>
    </row>
  </sheetData>
  <mergeCells count="1">
    <mergeCell ref="A3:G4"/>
  </mergeCells>
  <pageMargins left="1" right="0.5" top="0.75" bottom="0.75" header="0.3" footer="0.3"/>
  <pageSetup scale="74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view="pageLayout" zoomScaleNormal="100" zoomScaleSheetLayoutView="80" workbookViewId="0">
      <selection activeCell="E10" sqref="E10"/>
    </sheetView>
  </sheetViews>
  <sheetFormatPr defaultRowHeight="11.25" x14ac:dyDescent="0.2"/>
  <cols>
    <col min="1" max="1" width="3.42578125" style="35" customWidth="1"/>
    <col min="2" max="2" width="22.5703125" style="35" customWidth="1"/>
    <col min="3" max="3" width="12.28515625" style="35" customWidth="1"/>
    <col min="4" max="4" width="3.28515625" style="35" customWidth="1"/>
    <col min="5" max="11" width="11.85546875" style="35" customWidth="1"/>
    <col min="12" max="12" width="3" style="35" customWidth="1"/>
    <col min="13" max="13" width="11.85546875" style="35" customWidth="1"/>
    <col min="14" max="14" width="3.140625" style="35" customWidth="1"/>
    <col min="15" max="15" width="12.5703125" style="35" bestFit="1" customWidth="1"/>
    <col min="16" max="16" width="12.28515625" style="38" bestFit="1" customWidth="1"/>
    <col min="17" max="17" width="11.28515625" style="38" bestFit="1" customWidth="1"/>
    <col min="18" max="16384" width="9.140625" style="35"/>
  </cols>
  <sheetData>
    <row r="1" spans="1:17" ht="12" x14ac:dyDescent="0.2">
      <c r="A1" s="33" t="s">
        <v>46</v>
      </c>
      <c r="B1" s="34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7" ht="12" x14ac:dyDescent="0.2">
      <c r="A2" s="97" t="s">
        <v>47</v>
      </c>
      <c r="B2" s="98"/>
      <c r="E2" s="36"/>
      <c r="F2" s="36"/>
      <c r="G2" s="36"/>
      <c r="H2" s="36"/>
      <c r="I2" s="36"/>
      <c r="J2" s="36"/>
      <c r="K2" s="36"/>
      <c r="L2" s="36"/>
      <c r="M2" s="36"/>
      <c r="N2" s="36"/>
      <c r="O2" s="39"/>
    </row>
    <row r="3" spans="1:17" ht="12" customHeight="1" x14ac:dyDescent="0.2">
      <c r="A3" s="99" t="s">
        <v>48</v>
      </c>
      <c r="B3" s="99"/>
      <c r="C3" s="9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12" x14ac:dyDescent="0.2">
      <c r="A4" s="40" t="s">
        <v>49</v>
      </c>
      <c r="B4" s="34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7" ht="12.75" x14ac:dyDescent="0.2">
      <c r="A5" s="41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x14ac:dyDescent="0.2">
      <c r="A6" s="42"/>
      <c r="C6" s="43"/>
      <c r="D6" s="44"/>
      <c r="E6" s="45" t="s">
        <v>50</v>
      </c>
      <c r="F6" s="46"/>
      <c r="G6" s="46"/>
      <c r="H6" s="46"/>
      <c r="I6" s="46"/>
      <c r="J6" s="46"/>
      <c r="K6" s="46"/>
      <c r="L6" s="47"/>
      <c r="M6" s="46"/>
      <c r="O6" s="48"/>
      <c r="P6" s="49"/>
      <c r="Q6" s="49"/>
    </row>
    <row r="7" spans="1:17" x14ac:dyDescent="0.2">
      <c r="C7" s="50"/>
      <c r="D7" s="51"/>
      <c r="E7" s="52"/>
      <c r="F7" s="47"/>
      <c r="G7" s="47"/>
      <c r="H7" s="47"/>
      <c r="I7" s="47"/>
      <c r="J7" s="47"/>
      <c r="K7" s="47"/>
      <c r="M7" s="53" t="s">
        <v>51</v>
      </c>
      <c r="P7" s="54"/>
    </row>
    <row r="8" spans="1:17" x14ac:dyDescent="0.2">
      <c r="C8" s="53"/>
      <c r="D8" s="44"/>
      <c r="E8" s="53" t="s">
        <v>52</v>
      </c>
      <c r="F8" s="53" t="s">
        <v>53</v>
      </c>
      <c r="G8" s="53" t="s">
        <v>54</v>
      </c>
      <c r="H8" s="53" t="s">
        <v>55</v>
      </c>
      <c r="I8" s="53" t="s">
        <v>56</v>
      </c>
      <c r="J8" s="53" t="s">
        <v>57</v>
      </c>
      <c r="K8" s="53" t="s">
        <v>58</v>
      </c>
      <c r="L8" s="44"/>
      <c r="M8" s="53" t="s">
        <v>59</v>
      </c>
    </row>
    <row r="9" spans="1:17" ht="45" x14ac:dyDescent="0.2">
      <c r="C9" s="55" t="s">
        <v>60</v>
      </c>
      <c r="D9" s="56"/>
      <c r="E9" s="55" t="s">
        <v>61</v>
      </c>
      <c r="F9" s="55" t="s">
        <v>62</v>
      </c>
      <c r="G9" s="55" t="s">
        <v>63</v>
      </c>
      <c r="H9" s="55" t="s">
        <v>64</v>
      </c>
      <c r="I9" s="55" t="s">
        <v>65</v>
      </c>
      <c r="J9" s="55" t="s">
        <v>66</v>
      </c>
      <c r="K9" s="55" t="s">
        <v>67</v>
      </c>
      <c r="L9" s="56"/>
      <c r="M9" s="55" t="s">
        <v>68</v>
      </c>
      <c r="O9" s="55" t="s">
        <v>69</v>
      </c>
      <c r="P9" s="57"/>
    </row>
    <row r="10" spans="1:17" x14ac:dyDescent="0.2">
      <c r="A10" s="58">
        <v>1</v>
      </c>
      <c r="B10" s="58" t="s">
        <v>70</v>
      </c>
    </row>
    <row r="11" spans="1:17" x14ac:dyDescent="0.2">
      <c r="A11" s="58">
        <v>2</v>
      </c>
      <c r="B11" s="58" t="s">
        <v>71</v>
      </c>
      <c r="C11" s="32">
        <f>[2]Summary!B9</f>
        <v>336867108.14000005</v>
      </c>
      <c r="D11" s="59"/>
      <c r="E11" s="32">
        <f>'[2]Page 1.4'!D6</f>
        <v>-1194447.3509358577</v>
      </c>
      <c r="F11" s="32">
        <f>'[2]Page 1.4'!E6</f>
        <v>0</v>
      </c>
      <c r="G11" s="32">
        <f>'[2]Page 1.4'!F6</f>
        <v>-129744691.78404559</v>
      </c>
      <c r="H11" s="32">
        <f>'[2]Page 1.4'!G6</f>
        <v>0</v>
      </c>
      <c r="I11" s="32">
        <f>'[2]Page 1.4'!H6</f>
        <v>0</v>
      </c>
      <c r="J11" s="32">
        <f>'[2]Page 1.4'!I6</f>
        <v>0</v>
      </c>
      <c r="K11" s="32">
        <f>'[2]Page 1.4'!J6</f>
        <v>0</v>
      </c>
      <c r="M11" s="32">
        <f>SUM(E11:L11)</f>
        <v>-130939139.13498145</v>
      </c>
      <c r="O11" s="60">
        <f>+C11+M11</f>
        <v>205927969.00501859</v>
      </c>
      <c r="P11" s="61"/>
      <c r="Q11" s="61"/>
    </row>
    <row r="12" spans="1:17" x14ac:dyDescent="0.2">
      <c r="A12" s="58">
        <v>3</v>
      </c>
      <c r="B12" s="58" t="s">
        <v>72</v>
      </c>
      <c r="C12" s="32">
        <f>[2]Summary!B10</f>
        <v>0</v>
      </c>
      <c r="D12" s="59"/>
      <c r="E12" s="32">
        <f>'[2]Page 1.4'!D7</f>
        <v>0</v>
      </c>
      <c r="F12" s="32">
        <f>'[2]Page 1.4'!E7</f>
        <v>0</v>
      </c>
      <c r="G12" s="32">
        <f>'[2]Page 1.4'!F7</f>
        <v>0</v>
      </c>
      <c r="H12" s="32">
        <f>'[2]Page 1.4'!G7</f>
        <v>0</v>
      </c>
      <c r="I12" s="32">
        <f>'[2]Page 1.4'!H7</f>
        <v>0</v>
      </c>
      <c r="J12" s="32">
        <f>'[2]Page 1.4'!I7</f>
        <v>0</v>
      </c>
      <c r="K12" s="32">
        <f>'[2]Page 1.4'!J7</f>
        <v>0</v>
      </c>
      <c r="M12" s="32">
        <f>SUM(E12:L12)</f>
        <v>0</v>
      </c>
      <c r="O12" s="60">
        <f>+C12+M12</f>
        <v>0</v>
      </c>
      <c r="P12" s="61"/>
      <c r="Q12" s="61"/>
    </row>
    <row r="13" spans="1:17" x14ac:dyDescent="0.2">
      <c r="A13" s="58">
        <v>4</v>
      </c>
      <c r="B13" s="58" t="s">
        <v>73</v>
      </c>
      <c r="C13" s="32">
        <f>[2]Summary!B11</f>
        <v>13422783.349006347</v>
      </c>
      <c r="D13" s="59"/>
      <c r="E13" s="32">
        <f>'[2]Page 1.4'!D8</f>
        <v>0</v>
      </c>
      <c r="F13" s="32">
        <f>'[2]Page 1.4'!E8</f>
        <v>0</v>
      </c>
      <c r="G13" s="32">
        <f>'[2]Page 1.4'!F8</f>
        <v>-13422783.349006347</v>
      </c>
      <c r="H13" s="32">
        <f>'[2]Page 1.4'!G8</f>
        <v>0</v>
      </c>
      <c r="I13" s="32">
        <f>'[2]Page 1.4'!H8</f>
        <v>0</v>
      </c>
      <c r="J13" s="32">
        <f>'[2]Page 1.4'!I8</f>
        <v>0</v>
      </c>
      <c r="K13" s="32">
        <f>'[2]Page 1.4'!J8</f>
        <v>0</v>
      </c>
      <c r="M13" s="32">
        <f>SUM(E13:L13)</f>
        <v>-13422783.349006347</v>
      </c>
      <c r="O13" s="60">
        <f>+C13+M13</f>
        <v>0</v>
      </c>
      <c r="P13" s="61"/>
      <c r="Q13" s="61"/>
    </row>
    <row r="14" spans="1:17" x14ac:dyDescent="0.2">
      <c r="A14" s="58">
        <v>5</v>
      </c>
      <c r="B14" s="58" t="s">
        <v>74</v>
      </c>
      <c r="C14" s="32">
        <f>[2]Summary!B12</f>
        <v>9740154.9270746019</v>
      </c>
      <c r="D14" s="59"/>
      <c r="E14" s="32">
        <f>'[2]Page 1.4'!D9</f>
        <v>-419728.77869743854</v>
      </c>
      <c r="F14" s="32">
        <f>'[2]Page 1.4'!E9</f>
        <v>0</v>
      </c>
      <c r="G14" s="32">
        <f>'[2]Page 1.4'!F9</f>
        <v>0</v>
      </c>
      <c r="H14" s="32">
        <f>'[2]Page 1.4'!G9</f>
        <v>0</v>
      </c>
      <c r="I14" s="32">
        <f>'[2]Page 1.4'!H9</f>
        <v>0</v>
      </c>
      <c r="J14" s="32">
        <f>'[2]Page 1.4'!I9</f>
        <v>0</v>
      </c>
      <c r="K14" s="32">
        <f>'[2]Page 1.4'!J9</f>
        <v>0</v>
      </c>
      <c r="M14" s="32">
        <f>SUM(E14:L14)</f>
        <v>-419728.77869743854</v>
      </c>
      <c r="O14" s="60">
        <f>+C14+M14</f>
        <v>9320426.1483771633</v>
      </c>
      <c r="P14" s="61"/>
      <c r="Q14" s="61"/>
    </row>
    <row r="15" spans="1:17" x14ac:dyDescent="0.2">
      <c r="A15" s="58">
        <v>6</v>
      </c>
      <c r="B15" s="58" t="s">
        <v>75</v>
      </c>
      <c r="C15" s="62">
        <f>SUM(C11:C14)</f>
        <v>360030046.41608101</v>
      </c>
      <c r="D15" s="63"/>
      <c r="E15" s="62">
        <f t="shared" ref="E15:O15" si="0">SUM(E11:E14)</f>
        <v>-1614176.1296332963</v>
      </c>
      <c r="F15" s="62">
        <f t="shared" si="0"/>
        <v>0</v>
      </c>
      <c r="G15" s="62">
        <f t="shared" si="0"/>
        <v>-143167475.13305193</v>
      </c>
      <c r="H15" s="62">
        <f t="shared" si="0"/>
        <v>0</v>
      </c>
      <c r="I15" s="62">
        <f t="shared" si="0"/>
        <v>0</v>
      </c>
      <c r="J15" s="62">
        <f t="shared" si="0"/>
        <v>0</v>
      </c>
      <c r="K15" s="62">
        <f t="shared" si="0"/>
        <v>0</v>
      </c>
      <c r="M15" s="62">
        <f t="shared" si="0"/>
        <v>-144781651.26268524</v>
      </c>
      <c r="O15" s="62">
        <f t="shared" si="0"/>
        <v>215248395.15339574</v>
      </c>
      <c r="P15" s="64"/>
      <c r="Q15" s="61"/>
    </row>
    <row r="16" spans="1:17" ht="12.75" x14ac:dyDescent="0.2">
      <c r="A16" s="58">
        <v>7</v>
      </c>
      <c r="B16" s="58"/>
      <c r="C16" s="65"/>
      <c r="D16" s="59"/>
      <c r="E16" s="65"/>
      <c r="F16" s="65"/>
      <c r="G16" s="65"/>
      <c r="H16" s="65"/>
      <c r="I16" s="65"/>
      <c r="J16" s="65"/>
      <c r="K16" s="65"/>
      <c r="M16" s="65"/>
      <c r="Q16" s="61"/>
    </row>
    <row r="17" spans="1:17" ht="12.75" x14ac:dyDescent="0.2">
      <c r="A17" s="58">
        <v>8</v>
      </c>
      <c r="B17" s="58" t="s">
        <v>76</v>
      </c>
      <c r="C17" s="65"/>
      <c r="D17" s="59"/>
      <c r="E17" s="65"/>
      <c r="F17" s="65"/>
      <c r="G17" s="65"/>
      <c r="H17" s="65"/>
      <c r="I17" s="65"/>
      <c r="J17" s="65"/>
      <c r="K17" s="65"/>
      <c r="M17" s="65"/>
      <c r="Q17" s="61"/>
    </row>
    <row r="18" spans="1:17" x14ac:dyDescent="0.2">
      <c r="A18" s="58">
        <v>9</v>
      </c>
      <c r="B18" s="58" t="s">
        <v>77</v>
      </c>
      <c r="C18" s="32">
        <f>[2]Summary!B16</f>
        <v>67493069.625004739</v>
      </c>
      <c r="D18" s="59"/>
      <c r="E18" s="32">
        <f>'[2]Page 1.4'!D13</f>
        <v>0</v>
      </c>
      <c r="F18" s="32">
        <f>'[2]Page 1.4'!E13</f>
        <v>19103.74196965123</v>
      </c>
      <c r="G18" s="32">
        <f>'[2]Page 1.4'!F13</f>
        <v>-53464263.644059546</v>
      </c>
      <c r="H18" s="32">
        <f>'[2]Page 1.4'!G13</f>
        <v>0</v>
      </c>
      <c r="I18" s="32">
        <f>'[2]Page 1.4'!H13</f>
        <v>0</v>
      </c>
      <c r="J18" s="32">
        <f>'[2]Page 1.4'!I13</f>
        <v>0</v>
      </c>
      <c r="K18" s="32">
        <f>'[2]Page 1.4'!J13</f>
        <v>0</v>
      </c>
      <c r="M18" s="32">
        <f t="shared" ref="M18:M27" si="1">SUM(E18:L18)</f>
        <v>-53445159.902089894</v>
      </c>
      <c r="O18" s="60">
        <f t="shared" ref="O18:O27" si="2">+C18+M18</f>
        <v>14047909.722914845</v>
      </c>
      <c r="P18" s="61"/>
      <c r="Q18" s="61"/>
    </row>
    <row r="19" spans="1:17" x14ac:dyDescent="0.2">
      <c r="A19" s="58">
        <v>10</v>
      </c>
      <c r="B19" s="58" t="s">
        <v>78</v>
      </c>
      <c r="C19" s="32">
        <f>[2]Summary!B17</f>
        <v>0</v>
      </c>
      <c r="D19" s="59"/>
      <c r="E19" s="32">
        <f>'[2]Page 1.4'!D14</f>
        <v>0</v>
      </c>
      <c r="F19" s="32">
        <f>'[2]Page 1.4'!E14</f>
        <v>0</v>
      </c>
      <c r="G19" s="32">
        <f>'[2]Page 1.4'!F14</f>
        <v>0</v>
      </c>
      <c r="H19" s="32">
        <f>'[2]Page 1.4'!G14</f>
        <v>0</v>
      </c>
      <c r="I19" s="32">
        <f>'[2]Page 1.4'!H14</f>
        <v>0</v>
      </c>
      <c r="J19" s="32">
        <f>'[2]Page 1.4'!I14</f>
        <v>0</v>
      </c>
      <c r="K19" s="32">
        <f>'[2]Page 1.4'!J14</f>
        <v>0</v>
      </c>
      <c r="M19" s="32">
        <f t="shared" si="1"/>
        <v>0</v>
      </c>
      <c r="O19" s="60">
        <f t="shared" si="2"/>
        <v>0</v>
      </c>
      <c r="P19" s="61"/>
      <c r="Q19" s="61"/>
    </row>
    <row r="20" spans="1:17" x14ac:dyDescent="0.2">
      <c r="A20" s="66">
        <v>11</v>
      </c>
      <c r="B20" s="58" t="s">
        <v>79</v>
      </c>
      <c r="C20" s="32">
        <f>[2]Summary!B18</f>
        <v>6641501.9046256552</v>
      </c>
      <c r="D20" s="59"/>
      <c r="E20" s="32">
        <f>'[2]Page 1.4'!D15</f>
        <v>0</v>
      </c>
      <c r="F20" s="32">
        <f>'[2]Page 1.4'!E15</f>
        <v>7276.3267364438161</v>
      </c>
      <c r="G20" s="32">
        <f>'[2]Page 1.4'!F15</f>
        <v>0</v>
      </c>
      <c r="H20" s="32">
        <f>'[2]Page 1.4'!G15</f>
        <v>0</v>
      </c>
      <c r="I20" s="32">
        <f>'[2]Page 1.4'!H15</f>
        <v>0</v>
      </c>
      <c r="J20" s="32">
        <f>'[2]Page 1.4'!I15</f>
        <v>0</v>
      </c>
      <c r="K20" s="32">
        <f>'[2]Page 1.4'!J15</f>
        <v>0</v>
      </c>
      <c r="M20" s="32">
        <f t="shared" si="1"/>
        <v>7276.3267364438161</v>
      </c>
      <c r="O20" s="60">
        <f t="shared" si="2"/>
        <v>6648778.2313620988</v>
      </c>
      <c r="P20" s="61"/>
      <c r="Q20" s="61"/>
    </row>
    <row r="21" spans="1:17" x14ac:dyDescent="0.2">
      <c r="A21" s="58">
        <v>12</v>
      </c>
      <c r="B21" s="58" t="s">
        <v>80</v>
      </c>
      <c r="C21" s="32">
        <f>[2]Summary!B19</f>
        <v>81408338.64987421</v>
      </c>
      <c r="D21" s="59"/>
      <c r="E21" s="32">
        <f>'[2]Page 1.4'!D16</f>
        <v>0</v>
      </c>
      <c r="F21" s="32">
        <f>'[2]Page 1.4'!E16</f>
        <v>-8563.0190840517753</v>
      </c>
      <c r="G21" s="32">
        <f>'[2]Page 1.4'!F16</f>
        <v>-71878392.520706922</v>
      </c>
      <c r="H21" s="32">
        <f>'[2]Page 1.4'!G16</f>
        <v>0</v>
      </c>
      <c r="I21" s="32">
        <f>'[2]Page 1.4'!H16</f>
        <v>0</v>
      </c>
      <c r="J21" s="32">
        <f>'[2]Page 1.4'!I16</f>
        <v>0</v>
      </c>
      <c r="K21" s="32">
        <f>'[2]Page 1.4'!J16</f>
        <v>0</v>
      </c>
      <c r="M21" s="32">
        <f t="shared" si="1"/>
        <v>-71886955.539790973</v>
      </c>
      <c r="O21" s="60">
        <f t="shared" si="2"/>
        <v>9521383.1100832373</v>
      </c>
      <c r="P21" s="61"/>
      <c r="Q21" s="61"/>
    </row>
    <row r="22" spans="1:17" x14ac:dyDescent="0.2">
      <c r="A22" s="58">
        <v>13</v>
      </c>
      <c r="B22" s="58" t="s">
        <v>81</v>
      </c>
      <c r="C22" s="32">
        <f>[2]Summary!B20</f>
        <v>31030201.420223527</v>
      </c>
      <c r="D22" s="59"/>
      <c r="E22" s="32">
        <f>'[2]Page 1.4'!D17</f>
        <v>-66703.305534297731</v>
      </c>
      <c r="F22" s="32">
        <f>'[2]Page 1.4'!E17</f>
        <v>150285.69641409401</v>
      </c>
      <c r="G22" s="32">
        <f>'[2]Page 1.4'!F17</f>
        <v>-25336033.771031339</v>
      </c>
      <c r="H22" s="32">
        <f>'[2]Page 1.4'!G17</f>
        <v>0</v>
      </c>
      <c r="I22" s="32">
        <f>'[2]Page 1.4'!H17</f>
        <v>0</v>
      </c>
      <c r="J22" s="32">
        <f>'[2]Page 1.4'!I17</f>
        <v>0</v>
      </c>
      <c r="K22" s="32">
        <f>'[2]Page 1.4'!J17</f>
        <v>0</v>
      </c>
      <c r="M22" s="32">
        <f t="shared" si="1"/>
        <v>-25252451.380151544</v>
      </c>
      <c r="O22" s="60">
        <f t="shared" si="2"/>
        <v>5777750.0400719829</v>
      </c>
      <c r="P22" s="61"/>
      <c r="Q22" s="61"/>
    </row>
    <row r="23" spans="1:17" x14ac:dyDescent="0.2">
      <c r="A23" s="58">
        <v>14</v>
      </c>
      <c r="B23" s="58" t="s">
        <v>82</v>
      </c>
      <c r="C23" s="32">
        <f>[2]Summary!B21</f>
        <v>11025297.23046569</v>
      </c>
      <c r="D23" s="59"/>
      <c r="E23" s="32">
        <f>'[2]Page 1.4'!D18</f>
        <v>0</v>
      </c>
      <c r="F23" s="32">
        <f>'[2]Page 1.4'!E18</f>
        <v>89786.616333034006</v>
      </c>
      <c r="G23" s="32">
        <f>'[2]Page 1.4'!F18</f>
        <v>0</v>
      </c>
      <c r="H23" s="32">
        <f>'[2]Page 1.4'!G18</f>
        <v>0</v>
      </c>
      <c r="I23" s="32">
        <f>'[2]Page 1.4'!H18</f>
        <v>0</v>
      </c>
      <c r="J23" s="32">
        <f>'[2]Page 1.4'!I18</f>
        <v>0</v>
      </c>
      <c r="K23" s="32">
        <f>'[2]Page 1.4'!J18</f>
        <v>0</v>
      </c>
      <c r="M23" s="32">
        <f t="shared" si="1"/>
        <v>89786.616333034006</v>
      </c>
      <c r="O23" s="60">
        <f t="shared" si="2"/>
        <v>11115083.846798724</v>
      </c>
      <c r="P23" s="61"/>
      <c r="Q23" s="61"/>
    </row>
    <row r="24" spans="1:17" x14ac:dyDescent="0.2">
      <c r="A24" s="58">
        <v>15</v>
      </c>
      <c r="B24" s="58" t="s">
        <v>83</v>
      </c>
      <c r="C24" s="32">
        <f>[2]Summary!B22</f>
        <v>5916883.6419783672</v>
      </c>
      <c r="D24" s="59"/>
      <c r="E24" s="32">
        <f>'[2]Page 1.4'!D19</f>
        <v>0</v>
      </c>
      <c r="F24" s="32">
        <f>'[2]Page 1.4'!E19</f>
        <v>424244.28931009973</v>
      </c>
      <c r="G24" s="32">
        <f>'[2]Page 1.4'!F19</f>
        <v>0</v>
      </c>
      <c r="H24" s="32">
        <f>'[2]Page 1.4'!G19</f>
        <v>0</v>
      </c>
      <c r="I24" s="32">
        <f>'[2]Page 1.4'!H19</f>
        <v>0</v>
      </c>
      <c r="J24" s="32">
        <f>'[2]Page 1.4'!I19</f>
        <v>0</v>
      </c>
      <c r="K24" s="32">
        <f>'[2]Page 1.4'!J19</f>
        <v>0</v>
      </c>
      <c r="M24" s="32">
        <f t="shared" si="1"/>
        <v>424244.28931009973</v>
      </c>
      <c r="O24" s="60">
        <f t="shared" si="2"/>
        <v>6341127.9312884668</v>
      </c>
      <c r="P24" s="61"/>
      <c r="Q24" s="61"/>
    </row>
    <row r="25" spans="1:17" x14ac:dyDescent="0.2">
      <c r="A25" s="58">
        <v>16</v>
      </c>
      <c r="B25" s="58" t="s">
        <v>84</v>
      </c>
      <c r="C25" s="32">
        <f>[2]Summary!B23</f>
        <v>12294037.056910256</v>
      </c>
      <c r="D25" s="59"/>
      <c r="E25" s="32">
        <f>'[2]Page 1.4'!D20</f>
        <v>0</v>
      </c>
      <c r="F25" s="32">
        <f>'[2]Page 1.4'!E20</f>
        <v>-11531315.626755277</v>
      </c>
      <c r="G25" s="32">
        <f>'[2]Page 1.4'!F20</f>
        <v>0</v>
      </c>
      <c r="H25" s="32">
        <f>'[2]Page 1.4'!G20</f>
        <v>0</v>
      </c>
      <c r="I25" s="32">
        <f>'[2]Page 1.4'!H20</f>
        <v>0</v>
      </c>
      <c r="J25" s="32">
        <f>'[2]Page 1.4'!I20</f>
        <v>0</v>
      </c>
      <c r="K25" s="32">
        <f>'[2]Page 1.4'!J20</f>
        <v>0</v>
      </c>
      <c r="M25" s="32">
        <f t="shared" si="1"/>
        <v>-11531315.626755277</v>
      </c>
      <c r="O25" s="60">
        <f t="shared" si="2"/>
        <v>762721.43015497923</v>
      </c>
      <c r="P25" s="61"/>
      <c r="Q25" s="61"/>
    </row>
    <row r="26" spans="1:17" x14ac:dyDescent="0.2">
      <c r="A26" s="58">
        <v>17</v>
      </c>
      <c r="B26" s="58" t="s">
        <v>85</v>
      </c>
      <c r="C26" s="32">
        <f>[2]Summary!B24</f>
        <v>0</v>
      </c>
      <c r="D26" s="59"/>
      <c r="E26" s="32">
        <f>'[2]Page 1.4'!D21</f>
        <v>0</v>
      </c>
      <c r="F26" s="32">
        <f>'[2]Page 1.4'!E21</f>
        <v>0</v>
      </c>
      <c r="G26" s="32">
        <f>'[2]Page 1.4'!F21</f>
        <v>0</v>
      </c>
      <c r="H26" s="32">
        <f>'[2]Page 1.4'!G21</f>
        <v>0</v>
      </c>
      <c r="I26" s="32">
        <f>'[2]Page 1.4'!H21</f>
        <v>0</v>
      </c>
      <c r="J26" s="32">
        <f>'[2]Page 1.4'!I21</f>
        <v>0</v>
      </c>
      <c r="K26" s="32">
        <f>'[2]Page 1.4'!J21</f>
        <v>0</v>
      </c>
      <c r="M26" s="32">
        <f t="shared" si="1"/>
        <v>0</v>
      </c>
      <c r="O26" s="60">
        <f t="shared" si="2"/>
        <v>0</v>
      </c>
      <c r="P26" s="61"/>
      <c r="Q26" s="61"/>
    </row>
    <row r="27" spans="1:17" x14ac:dyDescent="0.2">
      <c r="A27" s="58">
        <v>18</v>
      </c>
      <c r="B27" s="58" t="s">
        <v>86</v>
      </c>
      <c r="C27" s="32">
        <f>[2]Summary!B25</f>
        <v>9604907.8661111332</v>
      </c>
      <c r="D27" s="59"/>
      <c r="E27" s="32">
        <f>'[2]Page 1.4'!D22</f>
        <v>0</v>
      </c>
      <c r="F27" s="32">
        <f>'[2]Page 1.4'!E22</f>
        <v>93951.718596675215</v>
      </c>
      <c r="G27" s="32">
        <f>'[2]Page 1.4'!F22</f>
        <v>0</v>
      </c>
      <c r="H27" s="32">
        <f>'[2]Page 1.4'!G22</f>
        <v>0</v>
      </c>
      <c r="I27" s="32">
        <f>'[2]Page 1.4'!H22</f>
        <v>0</v>
      </c>
      <c r="J27" s="32">
        <f>'[2]Page 1.4'!I22</f>
        <v>456621.70132740506</v>
      </c>
      <c r="K27" s="32">
        <f>'[2]Page 1.4'!J22</f>
        <v>0</v>
      </c>
      <c r="M27" s="67">
        <f t="shared" si="1"/>
        <v>550573.41992408026</v>
      </c>
      <c r="O27" s="60">
        <f t="shared" si="2"/>
        <v>10155481.286035214</v>
      </c>
      <c r="P27" s="61"/>
      <c r="Q27" s="61"/>
    </row>
    <row r="28" spans="1:17" x14ac:dyDescent="0.2">
      <c r="A28" s="58">
        <v>19</v>
      </c>
      <c r="B28" s="58" t="s">
        <v>87</v>
      </c>
      <c r="C28" s="68">
        <f>SUM(C18:C27)</f>
        <v>225414237.39519355</v>
      </c>
      <c r="D28" s="63"/>
      <c r="E28" s="68">
        <f t="shared" ref="E28:K28" si="3">SUM(E18:E27)</f>
        <v>-66703.305534297731</v>
      </c>
      <c r="F28" s="68">
        <f t="shared" si="3"/>
        <v>-10755230.25647933</v>
      </c>
      <c r="G28" s="68">
        <f t="shared" si="3"/>
        <v>-150678689.93579781</v>
      </c>
      <c r="H28" s="68">
        <f t="shared" si="3"/>
        <v>0</v>
      </c>
      <c r="I28" s="68">
        <f t="shared" si="3"/>
        <v>0</v>
      </c>
      <c r="J28" s="68">
        <f t="shared" si="3"/>
        <v>456621.70132740506</v>
      </c>
      <c r="K28" s="68">
        <f t="shared" si="3"/>
        <v>0</v>
      </c>
      <c r="M28" s="60">
        <f>SUM(M18:M27)</f>
        <v>-161044001.79648402</v>
      </c>
      <c r="O28" s="68">
        <f>SUM(O18:O27)</f>
        <v>64370235.598709553</v>
      </c>
      <c r="P28" s="69"/>
      <c r="Q28" s="61"/>
    </row>
    <row r="29" spans="1:17" x14ac:dyDescent="0.2">
      <c r="A29" s="58">
        <v>20</v>
      </c>
      <c r="B29" s="58" t="s">
        <v>88</v>
      </c>
      <c r="C29" s="32">
        <f>[2]Summary!B27</f>
        <v>44144438.237186469</v>
      </c>
      <c r="D29" s="59"/>
      <c r="E29" s="32">
        <f>'[2]Page 1.4'!D24</f>
        <v>0</v>
      </c>
      <c r="F29" s="32">
        <f>'[2]Page 1.4'!E24</f>
        <v>-132826.15721941151</v>
      </c>
      <c r="G29" s="32">
        <f>'[2]Page 1.4'!F24</f>
        <v>-612501.10492628452</v>
      </c>
      <c r="H29" s="32">
        <f>'[2]Page 1.4'!G24</f>
        <v>10797291.550932746</v>
      </c>
      <c r="I29" s="32">
        <f>'[2]Page 1.4'!H24</f>
        <v>0</v>
      </c>
      <c r="J29" s="32">
        <f>'[2]Page 1.4'!I24</f>
        <v>2029439.0966503222</v>
      </c>
      <c r="K29" s="32">
        <f>'[2]Page 1.4'!J24</f>
        <v>0</v>
      </c>
      <c r="M29" s="32">
        <f t="shared" ref="M29:M36" si="4">SUM(E29:L29)</f>
        <v>12081403.385437373</v>
      </c>
      <c r="O29" s="60">
        <f t="shared" ref="O29:O36" si="5">+C29+M29</f>
        <v>56225841.622623846</v>
      </c>
      <c r="P29" s="61"/>
      <c r="Q29" s="61"/>
    </row>
    <row r="30" spans="1:17" x14ac:dyDescent="0.2">
      <c r="A30" s="58">
        <v>21</v>
      </c>
      <c r="B30" s="58" t="s">
        <v>89</v>
      </c>
      <c r="C30" s="32">
        <f>[2]Summary!B28</f>
        <v>4714285.0619194498</v>
      </c>
      <c r="D30" s="59"/>
      <c r="E30" s="32">
        <f>'[2]Page 1.4'!D25</f>
        <v>0</v>
      </c>
      <c r="F30" s="32">
        <f>'[2]Page 1.4'!E25</f>
        <v>0</v>
      </c>
      <c r="G30" s="32">
        <f>'[2]Page 1.4'!F25</f>
        <v>0</v>
      </c>
      <c r="H30" s="32">
        <f>'[2]Page 1.4'!G25</f>
        <v>43669.238392610016</v>
      </c>
      <c r="I30" s="32">
        <f>'[2]Page 1.4'!H25</f>
        <v>0</v>
      </c>
      <c r="J30" s="32">
        <f>'[2]Page 1.4'!I25</f>
        <v>0</v>
      </c>
      <c r="K30" s="32">
        <f>'[2]Page 1.4'!J25</f>
        <v>0</v>
      </c>
      <c r="M30" s="32">
        <f t="shared" si="4"/>
        <v>43669.238392610016</v>
      </c>
      <c r="O30" s="60">
        <f t="shared" si="5"/>
        <v>4757954.3003120599</v>
      </c>
      <c r="P30" s="61"/>
      <c r="Q30" s="61"/>
    </row>
    <row r="31" spans="1:17" x14ac:dyDescent="0.2">
      <c r="A31" s="58">
        <v>22</v>
      </c>
      <c r="B31" s="58" t="s">
        <v>90</v>
      </c>
      <c r="C31" s="32">
        <f>[2]Summary!B29</f>
        <v>21184678.272723794</v>
      </c>
      <c r="D31" s="59"/>
      <c r="E31" s="32">
        <f>'[2]Page 1.4'!D26</f>
        <v>0</v>
      </c>
      <c r="F31" s="32">
        <f>'[2]Page 1.4'!E26</f>
        <v>0</v>
      </c>
      <c r="G31" s="32">
        <f>'[2]Page 1.4'!F26</f>
        <v>-39453.368790903551</v>
      </c>
      <c r="H31" s="32">
        <f>'[2]Page 1.4'!G26</f>
        <v>0</v>
      </c>
      <c r="I31" s="32">
        <f>'[2]Page 1.4'!H26</f>
        <v>517096</v>
      </c>
      <c r="J31" s="32">
        <f>'[2]Page 1.4'!I26</f>
        <v>0</v>
      </c>
      <c r="K31" s="32">
        <f>'[2]Page 1.4'!J26</f>
        <v>0</v>
      </c>
      <c r="M31" s="32">
        <f t="shared" si="4"/>
        <v>477642.63120909646</v>
      </c>
      <c r="O31" s="60">
        <f t="shared" si="5"/>
        <v>21662320.903932892</v>
      </c>
      <c r="P31" s="61"/>
      <c r="Q31" s="61"/>
    </row>
    <row r="32" spans="1:17" x14ac:dyDescent="0.2">
      <c r="A32" s="58">
        <v>23</v>
      </c>
      <c r="B32" s="58" t="s">
        <v>91</v>
      </c>
      <c r="C32" s="32">
        <f>[2]Summary!B30</f>
        <v>8322674.5350748543</v>
      </c>
      <c r="D32" s="59"/>
      <c r="E32" s="32">
        <f>'[2]Page 1.4'!D27</f>
        <v>-541624.09009727521</v>
      </c>
      <c r="F32" s="32">
        <f>'[2]Page 1.4'!E27</f>
        <v>3806875.867078051</v>
      </c>
      <c r="G32" s="32">
        <f>'[2]Page 1.4'!F27</f>
        <v>2700259.7596457</v>
      </c>
      <c r="H32" s="32">
        <f>'[2]Page 1.4'!G27</f>
        <v>-2.1293304860591886E-3</v>
      </c>
      <c r="I32" s="32">
        <f>'[2]Page 1.4'!H27</f>
        <v>-533602.98129564337</v>
      </c>
      <c r="J32" s="32">
        <f>'[2]Page 1.4'!I27</f>
        <v>-972423.47877514828</v>
      </c>
      <c r="K32" s="32">
        <f>'[2]Page 1.4'!J27</f>
        <v>0</v>
      </c>
      <c r="M32" s="32">
        <f t="shared" si="4"/>
        <v>4459485.0744263539</v>
      </c>
      <c r="O32" s="60">
        <f t="shared" si="5"/>
        <v>12782159.609501209</v>
      </c>
      <c r="P32" s="61"/>
      <c r="Q32" s="61"/>
    </row>
    <row r="33" spans="1:17" x14ac:dyDescent="0.2">
      <c r="A33" s="58">
        <v>24</v>
      </c>
      <c r="B33" s="58" t="s">
        <v>92</v>
      </c>
      <c r="C33" s="32">
        <f>[2]Summary!B31</f>
        <v>0</v>
      </c>
      <c r="D33" s="59"/>
      <c r="E33" s="32">
        <f>'[2]Page 1.4'!D28</f>
        <v>0</v>
      </c>
      <c r="F33" s="32">
        <f>'[2]Page 1.4'!E28</f>
        <v>0</v>
      </c>
      <c r="G33" s="32">
        <f>'[2]Page 1.4'!F28</f>
        <v>0</v>
      </c>
      <c r="H33" s="32">
        <f>'[2]Page 1.4'!G28</f>
        <v>0</v>
      </c>
      <c r="I33" s="32">
        <f>'[2]Page 1.4'!H28</f>
        <v>0</v>
      </c>
      <c r="J33" s="32">
        <f>'[2]Page 1.4'!I28</f>
        <v>0</v>
      </c>
      <c r="K33" s="32">
        <f>'[2]Page 1.4'!J28</f>
        <v>0</v>
      </c>
      <c r="M33" s="32">
        <f t="shared" si="4"/>
        <v>0</v>
      </c>
      <c r="O33" s="60">
        <f t="shared" si="5"/>
        <v>0</v>
      </c>
      <c r="P33" s="61"/>
      <c r="Q33" s="61"/>
    </row>
    <row r="34" spans="1:17" x14ac:dyDescent="0.2">
      <c r="A34" s="58">
        <v>25</v>
      </c>
      <c r="B34" s="58" t="s">
        <v>93</v>
      </c>
      <c r="C34" s="32">
        <f>[2]Summary!B32</f>
        <v>2604140.9961164803</v>
      </c>
      <c r="D34" s="59"/>
      <c r="E34" s="32">
        <f>'[2]Page 1.4'!D29</f>
        <v>1144.080802423865</v>
      </c>
      <c r="F34" s="32">
        <f>'[2]Page 1.4'!E29</f>
        <v>0</v>
      </c>
      <c r="G34" s="32">
        <f>'[2]Page 1.4'!F29</f>
        <v>150268.27170724195</v>
      </c>
      <c r="H34" s="32">
        <f>'[2]Page 1.4'!G29</f>
        <v>-4114252.5482425205</v>
      </c>
      <c r="I34" s="32">
        <f>'[2]Page 1.4'!H29</f>
        <v>2045282.948587921</v>
      </c>
      <c r="J34" s="32">
        <f>'[2]Page 1.4'!I29</f>
        <v>237282.3965788933</v>
      </c>
      <c r="K34" s="32">
        <f>'[2]Page 1.4'!J29</f>
        <v>0</v>
      </c>
      <c r="M34" s="32">
        <f t="shared" si="4"/>
        <v>-1680274.8505660405</v>
      </c>
      <c r="O34" s="60">
        <f t="shared" si="5"/>
        <v>923866.14555043983</v>
      </c>
      <c r="P34" s="61"/>
      <c r="Q34" s="61"/>
    </row>
    <row r="35" spans="1:17" x14ac:dyDescent="0.2">
      <c r="A35" s="58">
        <v>26</v>
      </c>
      <c r="B35" s="58" t="s">
        <v>94</v>
      </c>
      <c r="C35" s="32">
        <f>[2]Summary!B33</f>
        <v>0</v>
      </c>
      <c r="D35" s="59"/>
      <c r="E35" s="32">
        <f>'[2]Page 1.4'!D30</f>
        <v>0</v>
      </c>
      <c r="F35" s="32">
        <f>'[2]Page 1.4'!E30</f>
        <v>0</v>
      </c>
      <c r="G35" s="32">
        <f>'[2]Page 1.4'!F30</f>
        <v>0</v>
      </c>
      <c r="H35" s="32">
        <f>'[2]Page 1.4'!G30</f>
        <v>0</v>
      </c>
      <c r="I35" s="32">
        <f>'[2]Page 1.4'!H30</f>
        <v>0</v>
      </c>
      <c r="J35" s="32">
        <f>'[2]Page 1.4'!I30</f>
        <v>0</v>
      </c>
      <c r="K35" s="32">
        <f>'[2]Page 1.4'!J30</f>
        <v>0</v>
      </c>
      <c r="M35" s="32">
        <f t="shared" si="4"/>
        <v>0</v>
      </c>
      <c r="O35" s="60">
        <f t="shared" si="5"/>
        <v>0</v>
      </c>
      <c r="P35" s="61"/>
      <c r="Q35" s="61"/>
    </row>
    <row r="36" spans="1:17" x14ac:dyDescent="0.2">
      <c r="A36" s="58">
        <v>27</v>
      </c>
      <c r="B36" s="58" t="s">
        <v>95</v>
      </c>
      <c r="C36" s="32">
        <f>[2]Summary!B34</f>
        <v>-5364.6304304254782</v>
      </c>
      <c r="D36" s="59"/>
      <c r="E36" s="32">
        <f>'[2]Page 1.4'!D31</f>
        <v>-2990.0331507862261</v>
      </c>
      <c r="F36" s="32">
        <f>'[2]Page 1.4'!E31</f>
        <v>11268.222047166806</v>
      </c>
      <c r="G36" s="32">
        <f>'[2]Page 1.4'!F31</f>
        <v>0</v>
      </c>
      <c r="H36" s="32">
        <f>'[2]Page 1.4'!G31</f>
        <v>0</v>
      </c>
      <c r="I36" s="32">
        <f>'[2]Page 1.4'!H31</f>
        <v>0</v>
      </c>
      <c r="J36" s="32">
        <f>'[2]Page 1.4'!I31</f>
        <v>4355.3999999999996</v>
      </c>
      <c r="K36" s="32">
        <f>'[2]Page 1.4'!J31</f>
        <v>0</v>
      </c>
      <c r="M36" s="32">
        <f t="shared" si="4"/>
        <v>12633.588896380579</v>
      </c>
      <c r="O36" s="60">
        <f t="shared" si="5"/>
        <v>7268.958465955101</v>
      </c>
      <c r="P36" s="61"/>
      <c r="Q36" s="61"/>
    </row>
    <row r="37" spans="1:17" x14ac:dyDescent="0.2">
      <c r="A37" s="58">
        <v>28</v>
      </c>
      <c r="B37" s="58" t="s">
        <v>96</v>
      </c>
      <c r="C37" s="70">
        <f>SUM(C28:C36)</f>
        <v>306379089.86778414</v>
      </c>
      <c r="D37" s="63"/>
      <c r="E37" s="70">
        <f t="shared" ref="E37:K37" si="6">SUM(E28:E36)</f>
        <v>-610173.34797993524</v>
      </c>
      <c r="F37" s="70">
        <f t="shared" si="6"/>
        <v>-7069912.3245735243</v>
      </c>
      <c r="G37" s="70">
        <f t="shared" si="6"/>
        <v>-148480116.37816206</v>
      </c>
      <c r="H37" s="70">
        <f t="shared" si="6"/>
        <v>6726708.2389535047</v>
      </c>
      <c r="I37" s="70">
        <f t="shared" si="6"/>
        <v>2028775.9672922776</v>
      </c>
      <c r="J37" s="70">
        <f t="shared" si="6"/>
        <v>1755275.1157814723</v>
      </c>
      <c r="K37" s="70">
        <f t="shared" si="6"/>
        <v>0</v>
      </c>
      <c r="M37" s="70">
        <f>SUM(M28:M36)</f>
        <v>-145649442.72868821</v>
      </c>
      <c r="O37" s="70">
        <f>SUM(O28:O36)</f>
        <v>160729647.13909596</v>
      </c>
      <c r="P37" s="69"/>
      <c r="Q37" s="61"/>
    </row>
    <row r="38" spans="1:17" ht="12.75" x14ac:dyDescent="0.2">
      <c r="A38" s="58">
        <v>29</v>
      </c>
      <c r="B38" s="58"/>
      <c r="C38" s="65"/>
      <c r="D38" s="59"/>
      <c r="E38" s="65"/>
      <c r="F38" s="65"/>
      <c r="G38" s="65"/>
      <c r="H38" s="65"/>
      <c r="I38" s="65"/>
      <c r="J38" s="65"/>
      <c r="K38" s="65"/>
      <c r="M38" s="65"/>
      <c r="O38" s="59"/>
      <c r="P38" s="69"/>
      <c r="Q38" s="61"/>
    </row>
    <row r="39" spans="1:17" ht="12" thickBot="1" x14ac:dyDescent="0.25">
      <c r="A39" s="58">
        <v>30</v>
      </c>
      <c r="B39" s="71" t="s">
        <v>97</v>
      </c>
      <c r="C39" s="72">
        <f>C15-C37</f>
        <v>53650956.548296869</v>
      </c>
      <c r="D39" s="73"/>
      <c r="E39" s="72">
        <f t="shared" ref="E39:K39" si="7">E15-E37</f>
        <v>-1004002.781653361</v>
      </c>
      <c r="F39" s="72">
        <f t="shared" si="7"/>
        <v>7069912.3245735243</v>
      </c>
      <c r="G39" s="72">
        <f t="shared" si="7"/>
        <v>5312641.2451101243</v>
      </c>
      <c r="H39" s="72">
        <f t="shared" si="7"/>
        <v>-6726708.2389535047</v>
      </c>
      <c r="I39" s="72">
        <f t="shared" si="7"/>
        <v>-2028775.9672922776</v>
      </c>
      <c r="J39" s="72">
        <f t="shared" si="7"/>
        <v>-1755275.1157814723</v>
      </c>
      <c r="K39" s="72">
        <f t="shared" si="7"/>
        <v>0</v>
      </c>
      <c r="M39" s="72">
        <f>M15-M37</f>
        <v>867791.46600297093</v>
      </c>
      <c r="O39" s="72">
        <f>O15-O37</f>
        <v>54518748.01429978</v>
      </c>
      <c r="P39" s="74"/>
      <c r="Q39" s="61"/>
    </row>
    <row r="40" spans="1:17" ht="13.5" thickTop="1" x14ac:dyDescent="0.2">
      <c r="A40" s="58">
        <v>31</v>
      </c>
      <c r="B40" s="58"/>
      <c r="C40" s="65"/>
      <c r="D40" s="59"/>
      <c r="E40" s="65"/>
      <c r="F40" s="65"/>
      <c r="G40" s="65"/>
      <c r="H40" s="65"/>
      <c r="I40" s="65"/>
      <c r="J40" s="65"/>
      <c r="K40" s="65"/>
      <c r="M40" s="65"/>
      <c r="Q40" s="61"/>
    </row>
    <row r="41" spans="1:17" ht="12.75" x14ac:dyDescent="0.2">
      <c r="A41" s="58">
        <v>32</v>
      </c>
      <c r="B41" s="58" t="s">
        <v>98</v>
      </c>
      <c r="C41" s="65"/>
      <c r="D41" s="59"/>
      <c r="E41" s="65"/>
      <c r="F41" s="65"/>
      <c r="G41" s="65"/>
      <c r="H41" s="65"/>
      <c r="I41" s="65"/>
      <c r="J41" s="65"/>
      <c r="K41" s="65"/>
      <c r="M41" s="65"/>
      <c r="Q41" s="61"/>
    </row>
    <row r="42" spans="1:17" x14ac:dyDescent="0.2">
      <c r="A42" s="58">
        <v>33</v>
      </c>
      <c r="B42" s="58" t="s">
        <v>99</v>
      </c>
      <c r="C42" s="32">
        <f>[2]Summary!B40</f>
        <v>1711240085.3938811</v>
      </c>
      <c r="D42" s="59"/>
      <c r="E42" s="32">
        <f>'[2]Page 1.4'!D37</f>
        <v>0</v>
      </c>
      <c r="F42" s="32">
        <f>'[2]Page 1.4'!E37</f>
        <v>0</v>
      </c>
      <c r="G42" s="32">
        <f>'[2]Page 1.4'!F37</f>
        <v>-28085021.402120572</v>
      </c>
      <c r="H42" s="32">
        <f>'[2]Page 1.4'!G37</f>
        <v>0</v>
      </c>
      <c r="I42" s="32">
        <f>'[2]Page 1.4'!H37</f>
        <v>0</v>
      </c>
      <c r="J42" s="32">
        <f>'[2]Page 1.4'!I37</f>
        <v>128898717.08097407</v>
      </c>
      <c r="K42" s="32">
        <f>'[2]Page 1.4'!J37</f>
        <v>0</v>
      </c>
      <c r="M42" s="32">
        <f t="shared" ref="M42:M52" si="8">SUM(E42:L42)</f>
        <v>100813695.6788535</v>
      </c>
      <c r="O42" s="60">
        <f t="shared" ref="O42:O52" si="9">+C42+M42</f>
        <v>1812053781.0727346</v>
      </c>
      <c r="P42" s="61"/>
      <c r="Q42" s="61"/>
    </row>
    <row r="43" spans="1:17" x14ac:dyDescent="0.2">
      <c r="A43" s="58">
        <v>34</v>
      </c>
      <c r="B43" s="58" t="s">
        <v>100</v>
      </c>
      <c r="C43" s="32">
        <f>[2]Summary!B41</f>
        <v>424723.12068458879</v>
      </c>
      <c r="D43" s="59"/>
      <c r="E43" s="32">
        <f>'[2]Page 1.4'!D38</f>
        <v>0</v>
      </c>
      <c r="F43" s="32">
        <f>'[2]Page 1.4'!E38</f>
        <v>0</v>
      </c>
      <c r="G43" s="32">
        <f>'[2]Page 1.4'!F38</f>
        <v>0</v>
      </c>
      <c r="H43" s="32">
        <f>'[2]Page 1.4'!G38</f>
        <v>0</v>
      </c>
      <c r="I43" s="32">
        <f>'[2]Page 1.4'!H38</f>
        <v>0</v>
      </c>
      <c r="J43" s="32">
        <f>'[2]Page 1.4'!I38</f>
        <v>0</v>
      </c>
      <c r="K43" s="32">
        <f>'[2]Page 1.4'!J38</f>
        <v>0</v>
      </c>
      <c r="M43" s="32">
        <f t="shared" si="8"/>
        <v>0</v>
      </c>
      <c r="O43" s="60">
        <f t="shared" si="9"/>
        <v>424723.12068458879</v>
      </c>
      <c r="P43" s="61"/>
      <c r="Q43" s="61"/>
    </row>
    <row r="44" spans="1:17" x14ac:dyDescent="0.2">
      <c r="A44" s="58">
        <v>35</v>
      </c>
      <c r="B44" s="58" t="s">
        <v>101</v>
      </c>
      <c r="C44" s="32">
        <f>[2]Summary!B42</f>
        <v>10635420.854123365</v>
      </c>
      <c r="D44" s="59"/>
      <c r="E44" s="32">
        <f>'[2]Page 1.4'!D39</f>
        <v>0</v>
      </c>
      <c r="F44" s="32">
        <f>'[2]Page 1.4'!E39</f>
        <v>0</v>
      </c>
      <c r="G44" s="32">
        <f>'[2]Page 1.4'!F39</f>
        <v>0</v>
      </c>
      <c r="H44" s="32">
        <f>'[2]Page 1.4'!G39</f>
        <v>0</v>
      </c>
      <c r="I44" s="32">
        <f>'[2]Page 1.4'!H39</f>
        <v>0</v>
      </c>
      <c r="J44" s="32">
        <f>'[2]Page 1.4'!I39</f>
        <v>-10238299.842597498</v>
      </c>
      <c r="K44" s="32">
        <f>'[2]Page 1.4'!J39</f>
        <v>0</v>
      </c>
      <c r="M44" s="32">
        <f t="shared" si="8"/>
        <v>-10238299.842597498</v>
      </c>
      <c r="O44" s="60">
        <f t="shared" si="9"/>
        <v>397121.01152586751</v>
      </c>
      <c r="P44" s="61"/>
      <c r="Q44" s="61"/>
    </row>
    <row r="45" spans="1:17" x14ac:dyDescent="0.2">
      <c r="A45" s="58">
        <v>36</v>
      </c>
      <c r="B45" s="58" t="s">
        <v>102</v>
      </c>
      <c r="C45" s="32">
        <f>[2]Summary!B43</f>
        <v>0</v>
      </c>
      <c r="D45" s="59"/>
      <c r="E45" s="32">
        <f>'[2]Page 1.4'!D40</f>
        <v>0</v>
      </c>
      <c r="F45" s="32">
        <f>'[2]Page 1.4'!E40</f>
        <v>0</v>
      </c>
      <c r="G45" s="32">
        <f>'[2]Page 1.4'!F40</f>
        <v>0</v>
      </c>
      <c r="H45" s="32">
        <f>'[2]Page 1.4'!G40</f>
        <v>0</v>
      </c>
      <c r="I45" s="32">
        <f>'[2]Page 1.4'!H40</f>
        <v>0</v>
      </c>
      <c r="J45" s="32">
        <f>'[2]Page 1.4'!I40</f>
        <v>0</v>
      </c>
      <c r="K45" s="32">
        <f>'[2]Page 1.4'!J40</f>
        <v>0</v>
      </c>
      <c r="M45" s="32">
        <f t="shared" si="8"/>
        <v>0</v>
      </c>
      <c r="O45" s="60">
        <f t="shared" si="9"/>
        <v>0</v>
      </c>
      <c r="P45" s="61"/>
      <c r="Q45" s="61"/>
    </row>
    <row r="46" spans="1:17" x14ac:dyDescent="0.2">
      <c r="A46" s="58">
        <v>37</v>
      </c>
      <c r="B46" s="58" t="s">
        <v>103</v>
      </c>
      <c r="C46" s="32">
        <f>[2]Summary!B44</f>
        <v>0</v>
      </c>
      <c r="D46" s="59"/>
      <c r="E46" s="32">
        <f>'[2]Page 1.4'!D41</f>
        <v>0</v>
      </c>
      <c r="F46" s="32">
        <f>'[2]Page 1.4'!E41</f>
        <v>0</v>
      </c>
      <c r="G46" s="32">
        <f>'[2]Page 1.4'!F41</f>
        <v>0</v>
      </c>
      <c r="H46" s="32">
        <f>'[2]Page 1.4'!G41</f>
        <v>0</v>
      </c>
      <c r="I46" s="32">
        <f>'[2]Page 1.4'!H41</f>
        <v>0</v>
      </c>
      <c r="J46" s="32">
        <f>'[2]Page 1.4'!I41</f>
        <v>0</v>
      </c>
      <c r="K46" s="32">
        <f>'[2]Page 1.4'!J41</f>
        <v>0</v>
      </c>
      <c r="M46" s="32">
        <f t="shared" si="8"/>
        <v>0</v>
      </c>
      <c r="O46" s="60">
        <f t="shared" si="9"/>
        <v>0</v>
      </c>
      <c r="P46" s="61"/>
      <c r="Q46" s="61"/>
    </row>
    <row r="47" spans="1:17" x14ac:dyDescent="0.2">
      <c r="A47" s="58">
        <v>38</v>
      </c>
      <c r="B47" s="58" t="s">
        <v>104</v>
      </c>
      <c r="C47" s="32">
        <f>[2]Summary!B45</f>
        <v>1753736.5702900267</v>
      </c>
      <c r="D47" s="59"/>
      <c r="E47" s="32">
        <f>'[2]Page 1.4'!D42</f>
        <v>0</v>
      </c>
      <c r="F47" s="32">
        <f>'[2]Page 1.4'!E42</f>
        <v>0</v>
      </c>
      <c r="G47" s="32">
        <f>'[2]Page 1.4'!F42</f>
        <v>0</v>
      </c>
      <c r="H47" s="32">
        <f>'[2]Page 1.4'!G42</f>
        <v>0</v>
      </c>
      <c r="I47" s="32">
        <f>'[2]Page 1.4'!H42</f>
        <v>0</v>
      </c>
      <c r="J47" s="32">
        <f>'[2]Page 1.4'!I42</f>
        <v>-1753736.570290029</v>
      </c>
      <c r="K47" s="32">
        <f>'[2]Page 1.4'!J42</f>
        <v>0</v>
      </c>
      <c r="M47" s="32">
        <f t="shared" si="8"/>
        <v>-1753736.570290029</v>
      </c>
      <c r="O47" s="60">
        <f t="shared" si="9"/>
        <v>-2.3283064365386963E-9</v>
      </c>
      <c r="P47" s="61"/>
      <c r="Q47" s="61"/>
    </row>
    <row r="48" spans="1:17" x14ac:dyDescent="0.2">
      <c r="A48" s="58">
        <v>39</v>
      </c>
      <c r="B48" s="58" t="s">
        <v>105</v>
      </c>
      <c r="C48" s="32">
        <f>[2]Summary!B46</f>
        <v>6572936.1934076017</v>
      </c>
      <c r="D48" s="59"/>
      <c r="E48" s="32">
        <f>'[2]Page 1.4'!D43</f>
        <v>0</v>
      </c>
      <c r="F48" s="32">
        <f>'[2]Page 1.4'!E43</f>
        <v>0</v>
      </c>
      <c r="G48" s="32">
        <f>'[2]Page 1.4'!F43</f>
        <v>0</v>
      </c>
      <c r="H48" s="32">
        <f>'[2]Page 1.4'!G43</f>
        <v>0</v>
      </c>
      <c r="I48" s="32">
        <f>'[2]Page 1.4'!H43</f>
        <v>0</v>
      </c>
      <c r="J48" s="32">
        <f>'[2]Page 1.4'!I43</f>
        <v>-6572936.1934075933</v>
      </c>
      <c r="K48" s="32">
        <f>'[2]Page 1.4'!J43</f>
        <v>0</v>
      </c>
      <c r="M48" s="32">
        <f t="shared" si="8"/>
        <v>-6572936.1934075933</v>
      </c>
      <c r="O48" s="60">
        <f t="shared" si="9"/>
        <v>8.3819031715393066E-9</v>
      </c>
      <c r="P48" s="61"/>
      <c r="Q48" s="61"/>
    </row>
    <row r="49" spans="1:17" x14ac:dyDescent="0.2">
      <c r="A49" s="58">
        <v>40</v>
      </c>
      <c r="B49" s="58" t="s">
        <v>106</v>
      </c>
      <c r="C49" s="32">
        <f>[2]Summary!B47</f>
        <v>7344633.7670999551</v>
      </c>
      <c r="D49" s="59"/>
      <c r="E49" s="32">
        <f>'[2]Page 1.4'!D44</f>
        <v>0</v>
      </c>
      <c r="F49" s="32">
        <f>'[2]Page 1.4'!E44</f>
        <v>0</v>
      </c>
      <c r="G49" s="32">
        <f>'[2]Page 1.4'!F44</f>
        <v>0</v>
      </c>
      <c r="H49" s="32">
        <f>'[2]Page 1.4'!G44</f>
        <v>0</v>
      </c>
      <c r="I49" s="32">
        <f>'[2]Page 1.4'!H44</f>
        <v>0</v>
      </c>
      <c r="J49" s="32">
        <f>'[2]Page 1.4'!I44</f>
        <v>-7344633.7669979073</v>
      </c>
      <c r="K49" s="32">
        <f>'[2]Page 1.4'!J44</f>
        <v>0</v>
      </c>
      <c r="M49" s="32">
        <f t="shared" si="8"/>
        <v>-7344633.7669979073</v>
      </c>
      <c r="O49" s="60">
        <f t="shared" si="9"/>
        <v>1.0204780846834183E-4</v>
      </c>
      <c r="P49" s="61"/>
      <c r="Q49" s="61"/>
    </row>
    <row r="50" spans="1:17" x14ac:dyDescent="0.2">
      <c r="A50" s="58">
        <v>41</v>
      </c>
      <c r="B50" s="58" t="s">
        <v>107</v>
      </c>
      <c r="C50" s="32">
        <f>[2]Summary!B48</f>
        <v>2150960.3261214476</v>
      </c>
      <c r="D50" s="59"/>
      <c r="E50" s="32">
        <f>'[2]Page 1.4'!D45</f>
        <v>0</v>
      </c>
      <c r="F50" s="32">
        <f>'[2]Page 1.4'!E45</f>
        <v>0</v>
      </c>
      <c r="G50" s="32">
        <f>'[2]Page 1.4'!F45</f>
        <v>0</v>
      </c>
      <c r="H50" s="32">
        <f>'[2]Page 1.4'!G45</f>
        <v>0</v>
      </c>
      <c r="I50" s="32">
        <f>'[2]Page 1.4'!H45</f>
        <v>0</v>
      </c>
      <c r="J50" s="32">
        <f>'[2]Page 1.4'!I45</f>
        <v>21811243.775793083</v>
      </c>
      <c r="K50" s="32">
        <f>'[2]Page 1.4'!J45</f>
        <v>0</v>
      </c>
      <c r="M50" s="32">
        <f t="shared" si="8"/>
        <v>21811243.775793083</v>
      </c>
      <c r="O50" s="60">
        <f t="shared" si="9"/>
        <v>23962204.101914532</v>
      </c>
      <c r="P50" s="61"/>
      <c r="Q50" s="61"/>
    </row>
    <row r="51" spans="1:17" x14ac:dyDescent="0.2">
      <c r="A51" s="58">
        <v>42</v>
      </c>
      <c r="B51" s="58" t="s">
        <v>108</v>
      </c>
      <c r="C51" s="32">
        <f>[2]Summary!B49</f>
        <v>1840889.6506300655</v>
      </c>
      <c r="D51" s="59"/>
      <c r="E51" s="32">
        <f>'[2]Page 1.4'!D46</f>
        <v>0</v>
      </c>
      <c r="F51" s="32">
        <f>'[2]Page 1.4'!E46</f>
        <v>0</v>
      </c>
      <c r="G51" s="32">
        <f>'[2]Page 1.4'!F46</f>
        <v>0</v>
      </c>
      <c r="H51" s="32">
        <f>'[2]Page 1.4'!G46</f>
        <v>0</v>
      </c>
      <c r="I51" s="32">
        <f>'[2]Page 1.4'!H46</f>
        <v>0</v>
      </c>
      <c r="J51" s="32">
        <f>'[2]Page 1.4'!I46</f>
        <v>0</v>
      </c>
      <c r="K51" s="32">
        <f>'[2]Page 1.4'!J46</f>
        <v>0</v>
      </c>
      <c r="M51" s="32">
        <f t="shared" si="8"/>
        <v>0</v>
      </c>
      <c r="O51" s="60">
        <f t="shared" si="9"/>
        <v>1840889.6506300655</v>
      </c>
      <c r="P51" s="61"/>
      <c r="Q51" s="61"/>
    </row>
    <row r="52" spans="1:17" x14ac:dyDescent="0.2">
      <c r="A52" s="58">
        <v>43</v>
      </c>
      <c r="B52" s="58" t="s">
        <v>109</v>
      </c>
      <c r="C52" s="32">
        <f>[2]Summary!B50</f>
        <v>0</v>
      </c>
      <c r="D52" s="59"/>
      <c r="E52" s="32">
        <f>'[2]Page 1.4'!D47</f>
        <v>0</v>
      </c>
      <c r="F52" s="32">
        <f>'[2]Page 1.4'!E47</f>
        <v>0</v>
      </c>
      <c r="G52" s="32">
        <f>'[2]Page 1.4'!F47</f>
        <v>0</v>
      </c>
      <c r="H52" s="32">
        <f>'[2]Page 1.4'!G47</f>
        <v>0</v>
      </c>
      <c r="I52" s="32">
        <f>'[2]Page 1.4'!H47</f>
        <v>0</v>
      </c>
      <c r="J52" s="32">
        <f>'[2]Page 1.4'!I47</f>
        <v>0</v>
      </c>
      <c r="K52" s="32">
        <f>'[2]Page 1.4'!J47</f>
        <v>0</v>
      </c>
      <c r="M52" s="32">
        <f t="shared" si="8"/>
        <v>0</v>
      </c>
      <c r="O52" s="60">
        <f t="shared" si="9"/>
        <v>0</v>
      </c>
      <c r="P52" s="61"/>
      <c r="Q52" s="61"/>
    </row>
    <row r="53" spans="1:17" x14ac:dyDescent="0.2">
      <c r="A53" s="58">
        <v>44</v>
      </c>
      <c r="B53" s="58" t="s">
        <v>110</v>
      </c>
      <c r="C53" s="70">
        <f>SUM(C42:C52)</f>
        <v>1741963385.8762379</v>
      </c>
      <c r="D53" s="63"/>
      <c r="E53" s="70">
        <f t="shared" ref="E53:K53" si="10">SUM(E42:E52)</f>
        <v>0</v>
      </c>
      <c r="F53" s="70">
        <f t="shared" si="10"/>
        <v>0</v>
      </c>
      <c r="G53" s="70">
        <f t="shared" si="10"/>
        <v>-28085021.402120572</v>
      </c>
      <c r="H53" s="70">
        <f t="shared" si="10"/>
        <v>0</v>
      </c>
      <c r="I53" s="70">
        <f t="shared" si="10"/>
        <v>0</v>
      </c>
      <c r="J53" s="70">
        <f t="shared" si="10"/>
        <v>124800354.48347414</v>
      </c>
      <c r="K53" s="70">
        <f t="shared" si="10"/>
        <v>0</v>
      </c>
      <c r="M53" s="70">
        <f>SUM(M42:M52)</f>
        <v>96715333.081353545</v>
      </c>
      <c r="O53" s="70">
        <f>SUM(O42:O52)</f>
        <v>1838678718.9575918</v>
      </c>
      <c r="P53" s="69"/>
      <c r="Q53" s="61"/>
    </row>
    <row r="54" spans="1:17" ht="12.75" x14ac:dyDescent="0.2">
      <c r="A54" s="58">
        <v>45</v>
      </c>
      <c r="B54" s="58"/>
      <c r="C54" s="65"/>
      <c r="D54" s="59"/>
      <c r="E54" s="65"/>
      <c r="F54" s="65"/>
      <c r="G54" s="65"/>
      <c r="H54" s="65"/>
      <c r="I54" s="65"/>
      <c r="J54" s="65"/>
      <c r="K54" s="65"/>
      <c r="M54" s="65"/>
      <c r="Q54" s="61"/>
    </row>
    <row r="55" spans="1:17" ht="12.75" x14ac:dyDescent="0.2">
      <c r="A55" s="58">
        <v>46</v>
      </c>
      <c r="B55" s="58" t="s">
        <v>111</v>
      </c>
      <c r="C55" s="65"/>
      <c r="D55" s="59"/>
      <c r="E55" s="65"/>
      <c r="F55" s="65"/>
      <c r="G55" s="65"/>
      <c r="H55" s="65"/>
      <c r="I55" s="65"/>
      <c r="J55" s="65"/>
      <c r="K55" s="65"/>
      <c r="M55" s="65"/>
      <c r="Q55" s="61"/>
    </row>
    <row r="56" spans="1:17" x14ac:dyDescent="0.2">
      <c r="A56" s="58">
        <v>47</v>
      </c>
      <c r="B56" s="58" t="s">
        <v>112</v>
      </c>
      <c r="C56" s="32">
        <f>[2]Summary!B54</f>
        <v>-650698308.82029295</v>
      </c>
      <c r="D56" s="59"/>
      <c r="E56" s="32">
        <f>'[2]Page 1.4'!D51</f>
        <v>0</v>
      </c>
      <c r="F56" s="32">
        <f>'[2]Page 1.4'!E51</f>
        <v>0</v>
      </c>
      <c r="G56" s="32">
        <f>'[2]Page 1.4'!F51</f>
        <v>19121392.11977715</v>
      </c>
      <c r="H56" s="32">
        <f>'[2]Page 1.4'!G51</f>
        <v>-8319760.7599232811</v>
      </c>
      <c r="I56" s="32">
        <f>'[2]Page 1.4'!H51</f>
        <v>0</v>
      </c>
      <c r="J56" s="32">
        <f>'[2]Page 1.4'!I51</f>
        <v>-45320474.045839421</v>
      </c>
      <c r="K56" s="32">
        <f>'[2]Page 1.4'!J51</f>
        <v>0</v>
      </c>
      <c r="M56" s="32">
        <f t="shared" ref="M56:M62" si="11">SUM(E56:L56)</f>
        <v>-34518842.68598555</v>
      </c>
      <c r="O56" s="60">
        <f t="shared" ref="O56:O63" si="12">+C56+M56</f>
        <v>-685217151.50627851</v>
      </c>
      <c r="P56" s="61"/>
      <c r="Q56" s="61"/>
    </row>
    <row r="57" spans="1:17" x14ac:dyDescent="0.2">
      <c r="A57" s="58">
        <v>48</v>
      </c>
      <c r="B57" s="58" t="s">
        <v>113</v>
      </c>
      <c r="C57" s="32">
        <f>[2]Summary!B55</f>
        <v>-51041926.793432266</v>
      </c>
      <c r="D57" s="59"/>
      <c r="E57" s="32">
        <f>'[2]Page 1.4'!D52</f>
        <v>0</v>
      </c>
      <c r="F57" s="32">
        <f>'[2]Page 1.4'!E52</f>
        <v>0</v>
      </c>
      <c r="G57" s="32">
        <f>'[2]Page 1.4'!F52</f>
        <v>0</v>
      </c>
      <c r="H57" s="32">
        <f>'[2]Page 1.4'!G52</f>
        <v>-12051691.799546318</v>
      </c>
      <c r="I57" s="32">
        <f>'[2]Page 1.4'!H52</f>
        <v>0</v>
      </c>
      <c r="J57" s="32">
        <f>'[2]Page 1.4'!I52</f>
        <v>0</v>
      </c>
      <c r="K57" s="32">
        <f>'[2]Page 1.4'!J52</f>
        <v>0</v>
      </c>
      <c r="M57" s="32">
        <f t="shared" si="11"/>
        <v>-12051691.799546318</v>
      </c>
      <c r="O57" s="60">
        <f t="shared" si="12"/>
        <v>-63093618.592978582</v>
      </c>
      <c r="P57" s="61"/>
      <c r="Q57" s="61"/>
    </row>
    <row r="58" spans="1:17" x14ac:dyDescent="0.2">
      <c r="A58" s="58">
        <v>49</v>
      </c>
      <c r="B58" s="58" t="s">
        <v>114</v>
      </c>
      <c r="C58" s="32">
        <f>[2]Summary!B56</f>
        <v>-254566534.07067332</v>
      </c>
      <c r="D58" s="59"/>
      <c r="E58" s="32">
        <f>'[2]Page 1.4'!D53</f>
        <v>1006.2492431296201</v>
      </c>
      <c r="F58" s="32">
        <f>'[2]Page 1.4'!E53</f>
        <v>0</v>
      </c>
      <c r="G58" s="32">
        <f>'[2]Page 1.4'!F53</f>
        <v>1153437.9387259334</v>
      </c>
      <c r="H58" s="32">
        <f>'[2]Page 1.4'!G53</f>
        <v>2164188.8565203878</v>
      </c>
      <c r="I58" s="32">
        <f>'[2]Page 1.4'!H53</f>
        <v>7030709.6760130413</v>
      </c>
      <c r="J58" s="32">
        <f>'[2]Page 1.4'!I53</f>
        <v>-322904.07373906649</v>
      </c>
      <c r="K58" s="32">
        <f>'[2]Page 1.4'!J53</f>
        <v>0</v>
      </c>
      <c r="M58" s="32">
        <f t="shared" si="11"/>
        <v>10026438.646763425</v>
      </c>
      <c r="O58" s="60">
        <f t="shared" si="12"/>
        <v>-244540095.4239099</v>
      </c>
      <c r="P58" s="61"/>
      <c r="Q58" s="61"/>
    </row>
    <row r="59" spans="1:17" x14ac:dyDescent="0.2">
      <c r="A59" s="58">
        <v>50</v>
      </c>
      <c r="B59" s="58" t="s">
        <v>115</v>
      </c>
      <c r="C59" s="32">
        <f>[2]Summary!B57</f>
        <v>-107191.8185347151</v>
      </c>
      <c r="D59" s="59"/>
      <c r="E59" s="32">
        <f>'[2]Page 1.4'!D54</f>
        <v>0</v>
      </c>
      <c r="F59" s="32">
        <f>'[2]Page 1.4'!E54</f>
        <v>0</v>
      </c>
      <c r="G59" s="32">
        <f>'[2]Page 1.4'!F54</f>
        <v>411.4212</v>
      </c>
      <c r="H59" s="32">
        <f>'[2]Page 1.4'!G54</f>
        <v>0</v>
      </c>
      <c r="I59" s="32">
        <f>'[2]Page 1.4'!H54</f>
        <v>0</v>
      </c>
      <c r="J59" s="32">
        <f>'[2]Page 1.4'!I54</f>
        <v>0</v>
      </c>
      <c r="K59" s="32">
        <f>'[2]Page 1.4'!J54</f>
        <v>0</v>
      </c>
      <c r="M59" s="32">
        <f t="shared" si="11"/>
        <v>411.4212</v>
      </c>
      <c r="O59" s="60">
        <f t="shared" si="12"/>
        <v>-106780.3973347151</v>
      </c>
      <c r="P59" s="61"/>
      <c r="Q59" s="61"/>
    </row>
    <row r="60" spans="1:17" x14ac:dyDescent="0.2">
      <c r="A60" s="58">
        <v>51</v>
      </c>
      <c r="B60" s="58" t="s">
        <v>116</v>
      </c>
      <c r="C60" s="32">
        <f>[2]Summary!B58</f>
        <v>25234.829429069712</v>
      </c>
      <c r="D60" s="59"/>
      <c r="E60" s="32">
        <f>'[2]Page 1.4'!D55</f>
        <v>0</v>
      </c>
      <c r="F60" s="32">
        <f>'[2]Page 1.4'!E55</f>
        <v>0</v>
      </c>
      <c r="G60" s="32">
        <f>'[2]Page 1.4'!F55</f>
        <v>0</v>
      </c>
      <c r="H60" s="32">
        <f>'[2]Page 1.4'!G55</f>
        <v>0</v>
      </c>
      <c r="I60" s="32">
        <f>'[2]Page 1.4'!H55</f>
        <v>0</v>
      </c>
      <c r="J60" s="32">
        <f>'[2]Page 1.4'!I55</f>
        <v>-997744.69040887489</v>
      </c>
      <c r="K60" s="32">
        <f>'[2]Page 1.4'!J55</f>
        <v>0</v>
      </c>
      <c r="M60" s="32">
        <f t="shared" si="11"/>
        <v>-997744.69040887489</v>
      </c>
      <c r="O60" s="60">
        <f t="shared" si="12"/>
        <v>-972509.86097980512</v>
      </c>
      <c r="P60" s="61"/>
      <c r="Q60" s="61"/>
    </row>
    <row r="61" spans="1:17" x14ac:dyDescent="0.2">
      <c r="A61" s="58">
        <v>52</v>
      </c>
      <c r="B61" s="58" t="s">
        <v>117</v>
      </c>
      <c r="C61" s="32">
        <f>[2]Summary!B59</f>
        <v>0</v>
      </c>
      <c r="D61" s="59"/>
      <c r="E61" s="32">
        <f>'[2]Page 1.4'!D56</f>
        <v>0</v>
      </c>
      <c r="F61" s="32">
        <f>'[2]Page 1.4'!E56</f>
        <v>0</v>
      </c>
      <c r="G61" s="32">
        <f>'[2]Page 1.4'!F56</f>
        <v>0</v>
      </c>
      <c r="H61" s="32">
        <f>'[2]Page 1.4'!G56</f>
        <v>0</v>
      </c>
      <c r="I61" s="32">
        <f>'[2]Page 1.4'!H56</f>
        <v>0</v>
      </c>
      <c r="J61" s="32">
        <f>'[2]Page 1.4'!I56</f>
        <v>-3272582.9608333334</v>
      </c>
      <c r="K61" s="32">
        <f>'[2]Page 1.4'!J56</f>
        <v>0</v>
      </c>
      <c r="M61" s="32">
        <f t="shared" si="11"/>
        <v>-3272582.9608333334</v>
      </c>
      <c r="O61" s="60">
        <f t="shared" si="12"/>
        <v>-3272582.9608333334</v>
      </c>
      <c r="P61" s="61"/>
      <c r="Q61" s="61"/>
    </row>
    <row r="62" spans="1:17" x14ac:dyDescent="0.2">
      <c r="A62" s="58">
        <v>53</v>
      </c>
      <c r="B62" s="58" t="s">
        <v>118</v>
      </c>
      <c r="C62" s="32">
        <f>[2]Summary!B60</f>
        <v>-4253592.7154492997</v>
      </c>
      <c r="D62" s="59"/>
      <c r="E62" s="32">
        <f>'[2]Page 1.4'!D57</f>
        <v>-2651.4558933258854</v>
      </c>
      <c r="F62" s="32">
        <f>'[2]Page 1.4'!E57</f>
        <v>0</v>
      </c>
      <c r="G62" s="32">
        <f>'[2]Page 1.4'!F57</f>
        <v>0</v>
      </c>
      <c r="H62" s="32">
        <f>'[2]Page 1.4'!G57</f>
        <v>0</v>
      </c>
      <c r="I62" s="32">
        <f>'[2]Page 1.4'!H57</f>
        <v>0</v>
      </c>
      <c r="J62" s="32">
        <f>'[2]Page 1.4'!I57</f>
        <v>904428.69594348688</v>
      </c>
      <c r="K62" s="32">
        <f>'[2]Page 1.4'!J57</f>
        <v>0</v>
      </c>
      <c r="M62" s="32">
        <f t="shared" si="11"/>
        <v>901777.24005016102</v>
      </c>
      <c r="O62" s="60">
        <f t="shared" si="12"/>
        <v>-3351815.4753991384</v>
      </c>
      <c r="P62" s="61"/>
      <c r="Q62" s="61"/>
    </row>
    <row r="63" spans="1:17" ht="12.75" x14ac:dyDescent="0.2">
      <c r="A63" s="58">
        <v>54</v>
      </c>
      <c r="B63" s="58"/>
      <c r="C63" s="65"/>
      <c r="D63" s="59"/>
      <c r="E63" s="32">
        <f>'[2]Page 1.4'!D58</f>
        <v>0</v>
      </c>
      <c r="F63" s="32">
        <f>'[2]Page 1.4'!E58</f>
        <v>0</v>
      </c>
      <c r="G63" s="32">
        <f>'[2]Page 1.4'!F58</f>
        <v>0</v>
      </c>
      <c r="H63" s="32">
        <f>'[2]Page 1.4'!G58</f>
        <v>0</v>
      </c>
      <c r="I63" s="32">
        <f>'[2]Page 1.4'!H58</f>
        <v>0</v>
      </c>
      <c r="J63" s="32">
        <f>'[2]Page 1.4'!I58</f>
        <v>0</v>
      </c>
      <c r="K63" s="32">
        <f>'[2]Page 1.4'!J58</f>
        <v>0</v>
      </c>
      <c r="M63" s="65"/>
      <c r="O63" s="60">
        <f t="shared" si="12"/>
        <v>0</v>
      </c>
      <c r="P63" s="61"/>
      <c r="Q63" s="61"/>
    </row>
    <row r="64" spans="1:17" x14ac:dyDescent="0.2">
      <c r="A64" s="58">
        <v>55</v>
      </c>
      <c r="B64" s="58" t="s">
        <v>119</v>
      </c>
      <c r="C64" s="70">
        <f>SUM(C56:C63)</f>
        <v>-960642319.38895357</v>
      </c>
      <c r="D64" s="63"/>
      <c r="E64" s="70">
        <f t="shared" ref="E64:K64" si="13">SUM(E56:E63)</f>
        <v>-1645.2066501962654</v>
      </c>
      <c r="F64" s="70">
        <f t="shared" si="13"/>
        <v>0</v>
      </c>
      <c r="G64" s="70">
        <f t="shared" si="13"/>
        <v>20275241.479703084</v>
      </c>
      <c r="H64" s="70">
        <f t="shared" si="13"/>
        <v>-18207263.702949211</v>
      </c>
      <c r="I64" s="70">
        <f t="shared" si="13"/>
        <v>7030709.6760130413</v>
      </c>
      <c r="J64" s="70">
        <f t="shared" si="13"/>
        <v>-49009277.07487721</v>
      </c>
      <c r="K64" s="70">
        <f t="shared" si="13"/>
        <v>0</v>
      </c>
      <c r="M64" s="70">
        <f>SUM(M56:M63)</f>
        <v>-39912234.82876049</v>
      </c>
      <c r="O64" s="70">
        <f>SUM(O56:O63)</f>
        <v>-1000554554.217714</v>
      </c>
      <c r="P64" s="69"/>
      <c r="Q64" s="61"/>
    </row>
    <row r="65" spans="1:17" ht="12.75" x14ac:dyDescent="0.2">
      <c r="A65" s="58">
        <v>56</v>
      </c>
      <c r="B65" s="58"/>
      <c r="C65" s="65"/>
      <c r="D65" s="59"/>
      <c r="E65" s="65"/>
      <c r="F65" s="65"/>
      <c r="G65" s="65"/>
      <c r="H65" s="65"/>
      <c r="I65" s="65"/>
      <c r="J65" s="65"/>
      <c r="K65" s="65"/>
      <c r="M65" s="65"/>
      <c r="O65" s="59"/>
      <c r="P65" s="69"/>
      <c r="Q65" s="61"/>
    </row>
    <row r="66" spans="1:17" ht="12" thickBot="1" x14ac:dyDescent="0.25">
      <c r="A66" s="58">
        <v>57</v>
      </c>
      <c r="B66" s="58" t="s">
        <v>120</v>
      </c>
      <c r="C66" s="72">
        <f>C53+C64</f>
        <v>781321066.4872843</v>
      </c>
      <c r="D66" s="63"/>
      <c r="E66" s="72">
        <f t="shared" ref="E66:K66" si="14">E53+E64</f>
        <v>-1645.2066501962654</v>
      </c>
      <c r="F66" s="72">
        <f t="shared" si="14"/>
        <v>0</v>
      </c>
      <c r="G66" s="72">
        <f t="shared" si="14"/>
        <v>-7809779.9224174879</v>
      </c>
      <c r="H66" s="72">
        <f t="shared" si="14"/>
        <v>-18207263.702949211</v>
      </c>
      <c r="I66" s="72">
        <f t="shared" si="14"/>
        <v>7030709.6760130413</v>
      </c>
      <c r="J66" s="72">
        <f t="shared" si="14"/>
        <v>75791077.408596933</v>
      </c>
      <c r="K66" s="72">
        <f t="shared" si="14"/>
        <v>0</v>
      </c>
      <c r="M66" s="72">
        <f>M53+M64</f>
        <v>56803098.252593055</v>
      </c>
      <c r="O66" s="72">
        <f>O53+O64</f>
        <v>838124164.73987782</v>
      </c>
      <c r="P66" s="69"/>
      <c r="Q66" s="61"/>
    </row>
    <row r="67" spans="1:17" ht="13.5" thickTop="1" x14ac:dyDescent="0.2">
      <c r="A67" s="58">
        <v>58</v>
      </c>
      <c r="B67" s="58"/>
      <c r="C67" s="65"/>
      <c r="D67" s="59"/>
      <c r="E67" s="65"/>
      <c r="F67" s="65"/>
      <c r="G67" s="65"/>
      <c r="H67" s="65"/>
      <c r="I67" s="65"/>
      <c r="J67" s="65"/>
      <c r="K67" s="65"/>
      <c r="M67" s="65"/>
      <c r="Q67" s="61"/>
    </row>
    <row r="68" spans="1:17" s="81" customFormat="1" x14ac:dyDescent="0.2">
      <c r="A68" s="75">
        <v>59</v>
      </c>
      <c r="B68" s="75" t="s">
        <v>121</v>
      </c>
      <c r="C68" s="76">
        <f>Unadj_ROE</f>
        <v>8.6176167175226609E-2</v>
      </c>
      <c r="D68" s="77"/>
      <c r="E68" s="76">
        <f>'[2]Page 1.4'!D63</f>
        <v>-2.6168325561236466E-3</v>
      </c>
      <c r="F68" s="76">
        <f>'[2]Page 1.4'!E63</f>
        <v>1.8429052266261722E-2</v>
      </c>
      <c r="G68" s="76">
        <f>'[2]Page 1.4'!F63</f>
        <v>1.5400229044258112E-2</v>
      </c>
      <c r="H68" s="76">
        <f>'[2]Page 1.4'!G63</f>
        <v>-1.4616047593183731E-2</v>
      </c>
      <c r="I68" s="76">
        <f>'[2]Page 1.4'!H63</f>
        <v>-6.4884490783274074E-3</v>
      </c>
      <c r="J68" s="76">
        <f>'[2]Page 1.4'!I63</f>
        <v>-1.653736635358094E-2</v>
      </c>
      <c r="K68" s="76">
        <f>'[2]Page 1.4'!J63</f>
        <v>0</v>
      </c>
      <c r="L68" s="78"/>
      <c r="M68" s="76"/>
      <c r="N68" s="78"/>
      <c r="O68" s="76">
        <f>C68+'[2]Page 1.4'!C63</f>
        <v>7.8806626776068853E-2</v>
      </c>
      <c r="P68" s="79"/>
      <c r="Q68" s="80"/>
    </row>
    <row r="69" spans="1:17" x14ac:dyDescent="0.2">
      <c r="A69" s="58">
        <v>60</v>
      </c>
      <c r="B69" s="35" t="s">
        <v>122</v>
      </c>
      <c r="C69" s="32">
        <f>[2]Summary!B68</f>
        <v>5459220.9908647742</v>
      </c>
      <c r="D69" s="82"/>
      <c r="E69" s="32">
        <f>'[2]Page 1.4'!D64</f>
        <v>1618800.0799301718</v>
      </c>
      <c r="F69" s="32">
        <f>'[2]Page 1.4'!E64</f>
        <v>-11400510.085744387</v>
      </c>
      <c r="G69" s="32">
        <f>'[2]Page 1.4'!F64</f>
        <v>-9486172.7665472329</v>
      </c>
      <c r="H69" s="32">
        <f>'[2]Page 1.4'!G64</f>
        <v>8703805.5739642866</v>
      </c>
      <c r="I69" s="32">
        <f>'[2]Page 1.4'!H64</f>
        <v>4099103.0632457663</v>
      </c>
      <c r="J69" s="32">
        <f>'[2]Page 1.4'!I64</f>
        <v>11752223.315072479</v>
      </c>
      <c r="K69" s="32">
        <f>'[2]Page 1.4'!J64</f>
        <v>0</v>
      </c>
      <c r="M69" s="32">
        <f>-(M39-(M66*Overall_ROR))/gross_up_factor</f>
        <v>5287249.1799211819</v>
      </c>
      <c r="O69" s="32">
        <f>-(O39-(O66*Overall_ROR))/gross_up_factor</f>
        <v>10746470.170786111</v>
      </c>
      <c r="P69" s="83"/>
      <c r="Q69" s="84"/>
    </row>
    <row r="70" spans="1:17" x14ac:dyDescent="0.2">
      <c r="A70" s="58">
        <v>61</v>
      </c>
      <c r="B70" s="58"/>
      <c r="C70" s="85"/>
      <c r="D70" s="59"/>
      <c r="E70" s="85"/>
      <c r="F70" s="85"/>
      <c r="G70" s="85"/>
      <c r="H70" s="85"/>
      <c r="I70" s="85"/>
      <c r="J70" s="85"/>
      <c r="K70" s="85"/>
      <c r="M70" s="85"/>
      <c r="Q70" s="61"/>
    </row>
    <row r="71" spans="1:17" ht="12.75" x14ac:dyDescent="0.2">
      <c r="A71" s="58">
        <v>62</v>
      </c>
      <c r="B71" s="58" t="s">
        <v>123</v>
      </c>
      <c r="C71" s="65"/>
      <c r="D71" s="59"/>
      <c r="E71" s="65"/>
      <c r="F71" s="65"/>
      <c r="G71" s="65"/>
      <c r="H71" s="65"/>
      <c r="I71" s="65"/>
      <c r="J71" s="65"/>
      <c r="K71" s="65"/>
      <c r="M71" s="65"/>
      <c r="P71" s="61"/>
      <c r="Q71" s="61"/>
    </row>
    <row r="72" spans="1:17" x14ac:dyDescent="0.2">
      <c r="A72" s="58">
        <v>63</v>
      </c>
      <c r="B72" s="58" t="s">
        <v>124</v>
      </c>
      <c r="C72" s="60">
        <f>[2]Summary!B71</f>
        <v>64577772.079488181</v>
      </c>
      <c r="D72" s="60"/>
      <c r="E72" s="60">
        <f>'[2]Page 1.4'!D67</f>
        <v>-1544482.7909482121</v>
      </c>
      <c r="F72" s="60">
        <f>'[2]Page 1.4'!E67</f>
        <v>10876788.191651575</v>
      </c>
      <c r="G72" s="60">
        <f>'[2]Page 1.4'!F67</f>
        <v>8163169.2764630662</v>
      </c>
      <c r="H72" s="60">
        <f>'[2]Page 1.4'!G67</f>
        <v>-10840960.789325356</v>
      </c>
      <c r="I72" s="60">
        <f>'[2]Page 1.4'!H67</f>
        <v>-517096</v>
      </c>
      <c r="J72" s="60">
        <f>'[2]Page 1.4'!I67</f>
        <v>-2490416.1979777273</v>
      </c>
      <c r="K72" s="60">
        <f>'[2]Page 1.4'!J67</f>
        <v>0</v>
      </c>
      <c r="M72" s="60">
        <f>SUM(E72:L72)</f>
        <v>3647001.6898633447</v>
      </c>
      <c r="O72" s="60">
        <f>+O15-O28-O29-O30-O31-O36</f>
        <v>68224773.769351438</v>
      </c>
      <c r="P72" s="61"/>
      <c r="Q72" s="61"/>
    </row>
    <row r="73" spans="1:17" x14ac:dyDescent="0.2">
      <c r="A73" s="58">
        <v>64</v>
      </c>
      <c r="B73" s="58" t="s">
        <v>125</v>
      </c>
      <c r="C73" s="60">
        <f>[2]Summary!B72</f>
        <v>0</v>
      </c>
      <c r="D73" s="59"/>
      <c r="E73" s="60">
        <f>'[2]Page 1.4'!D68</f>
        <v>0</v>
      </c>
      <c r="F73" s="60">
        <f>'[2]Page 1.4'!E68</f>
        <v>0</v>
      </c>
      <c r="G73" s="60">
        <f>'[2]Page 1.4'!F68</f>
        <v>0</v>
      </c>
      <c r="H73" s="60">
        <f>'[2]Page 1.4'!G68</f>
        <v>0</v>
      </c>
      <c r="I73" s="60">
        <f>'[2]Page 1.4'!H68</f>
        <v>0</v>
      </c>
      <c r="J73" s="60">
        <f>'[2]Page 1.4'!I68</f>
        <v>0</v>
      </c>
      <c r="K73" s="60">
        <f>'[2]Page 1.4'!J68</f>
        <v>0</v>
      </c>
      <c r="Q73" s="61"/>
    </row>
    <row r="74" spans="1:17" x14ac:dyDescent="0.2">
      <c r="A74" s="58">
        <v>65</v>
      </c>
      <c r="B74" s="58" t="s">
        <v>126</v>
      </c>
      <c r="C74" s="60">
        <f>[2]Summary!B73</f>
        <v>-2382085.3672120855</v>
      </c>
      <c r="D74" s="59"/>
      <c r="E74" s="60">
        <f>'[2]Page 1.4'!D69</f>
        <v>0</v>
      </c>
      <c r="F74" s="60">
        <f>'[2]Page 1.4'!E69</f>
        <v>0</v>
      </c>
      <c r="G74" s="60">
        <f>'[2]Page 1.4'!F69</f>
        <v>0</v>
      </c>
      <c r="H74" s="60">
        <f>'[2]Page 1.4'!G69</f>
        <v>0</v>
      </c>
      <c r="I74" s="60">
        <f>'[2]Page 1.4'!H69</f>
        <v>-3867.0779889625478</v>
      </c>
      <c r="J74" s="60">
        <f>'[2]Page 1.4'!I69</f>
        <v>0</v>
      </c>
      <c r="K74" s="60">
        <f>'[2]Page 1.4'!J69</f>
        <v>0</v>
      </c>
      <c r="M74" s="60">
        <f>SUM(E74:L74)</f>
        <v>-3867.0779889625478</v>
      </c>
      <c r="O74" s="60">
        <f>+C74+M74</f>
        <v>-2385952.4452010482</v>
      </c>
      <c r="P74" s="61"/>
      <c r="Q74" s="61"/>
    </row>
    <row r="75" spans="1:17" x14ac:dyDescent="0.2">
      <c r="A75" s="58">
        <v>66</v>
      </c>
      <c r="B75" s="58" t="s">
        <v>127</v>
      </c>
      <c r="C75" s="60">
        <f>[2]Summary!B74</f>
        <v>21200190.921984371</v>
      </c>
      <c r="D75" s="59"/>
      <c r="E75" s="60">
        <f>'[2]Page 1.4'!D70</f>
        <v>0</v>
      </c>
      <c r="F75" s="60">
        <f>'[2]Page 1.4'!E70</f>
        <v>0</v>
      </c>
      <c r="G75" s="60">
        <f>'[2]Page 1.4'!F70</f>
        <v>0</v>
      </c>
      <c r="H75" s="60">
        <f>'[2]Page 1.4'!G70</f>
        <v>0</v>
      </c>
      <c r="I75" s="60">
        <f>'[2]Page 1.4'!H70</f>
        <v>876820.93894546106</v>
      </c>
      <c r="J75" s="60">
        <f>'[2]Page 1.4'!I70</f>
        <v>0</v>
      </c>
      <c r="K75" s="60">
        <f>'[2]Page 1.4'!J70</f>
        <v>0</v>
      </c>
      <c r="M75" s="60">
        <f>SUM(E75:L75)</f>
        <v>876820.93894546106</v>
      </c>
      <c r="O75" s="60">
        <f>+C75+M75</f>
        <v>22077011.860929832</v>
      </c>
      <c r="P75" s="61"/>
      <c r="Q75" s="61"/>
    </row>
    <row r="76" spans="1:17" x14ac:dyDescent="0.2">
      <c r="A76" s="58">
        <v>67</v>
      </c>
      <c r="B76" s="86" t="s">
        <v>128</v>
      </c>
      <c r="C76" s="60">
        <f>[2]Summary!B75</f>
        <v>64495488.864171803</v>
      </c>
      <c r="D76" s="63"/>
      <c r="E76" s="60">
        <f>'[2]Page 1.4'!D71</f>
        <v>0</v>
      </c>
      <c r="F76" s="60">
        <f>'[2]Page 1.4'!E71</f>
        <v>0</v>
      </c>
      <c r="G76" s="60">
        <f>'[2]Page 1.4'!F71</f>
        <v>-52188</v>
      </c>
      <c r="H76" s="60">
        <f>'[2]Page 1.4'!G71</f>
        <v>10840960.783241555</v>
      </c>
      <c r="I76" s="60">
        <f>'[2]Page 1.4'!H71</f>
        <v>0</v>
      </c>
      <c r="J76" s="60">
        <f>'[2]Page 1.4'!I71</f>
        <v>1558518.125749226</v>
      </c>
      <c r="K76" s="60">
        <f>'[2]Page 1.4'!J71</f>
        <v>0</v>
      </c>
      <c r="M76" s="60">
        <f>SUM(E76:L76)</f>
        <v>12347290.908990782</v>
      </c>
      <c r="O76" s="60">
        <f>+C76+M76</f>
        <v>76842779.773162588</v>
      </c>
      <c r="P76" s="61"/>
      <c r="Q76" s="61"/>
    </row>
    <row r="77" spans="1:17" x14ac:dyDescent="0.2">
      <c r="A77" s="58">
        <v>68</v>
      </c>
      <c r="B77" s="86" t="s">
        <v>129</v>
      </c>
      <c r="C77" s="60">
        <f>[2]Summary!B76</f>
        <v>72317680.174286529</v>
      </c>
      <c r="D77" s="63"/>
      <c r="E77" s="60">
        <f>'[2]Page 1.4'!D72</f>
        <v>3014.6093297169905</v>
      </c>
      <c r="F77" s="60">
        <f>'[2]Page 1.4'!E72</f>
        <v>0</v>
      </c>
      <c r="G77" s="60">
        <f>'[2]Page 1.4'!F72</f>
        <v>395953.39176106546</v>
      </c>
      <c r="H77" s="60">
        <f>'[2]Page 1.4'!G72</f>
        <v>0</v>
      </c>
      <c r="I77" s="60">
        <f>'[2]Page 1.4'!H72</f>
        <v>0</v>
      </c>
      <c r="J77" s="60">
        <f>'[2]Page 1.4'!I72</f>
        <v>1846454.7242719224</v>
      </c>
      <c r="K77" s="60">
        <f>'[2]Page 1.4'!J72</f>
        <v>0</v>
      </c>
      <c r="M77" s="87">
        <f>SUM(E77:L77)</f>
        <v>2245422.7253627051</v>
      </c>
      <c r="O77" s="60">
        <f>+C77+M77</f>
        <v>74563102.899649233</v>
      </c>
      <c r="P77" s="61"/>
      <c r="Q77" s="61"/>
    </row>
    <row r="78" spans="1:17" x14ac:dyDescent="0.2">
      <c r="A78" s="58">
        <v>69</v>
      </c>
      <c r="B78" s="58" t="s">
        <v>130</v>
      </c>
      <c r="C78" s="88">
        <f>[2]Summary!B77</f>
        <v>37937475.214601174</v>
      </c>
      <c r="D78" s="59"/>
      <c r="E78" s="88">
        <f>'[2]Page 1.4'!D73</f>
        <v>-1547497.4002779291</v>
      </c>
      <c r="F78" s="88">
        <f>'[2]Page 1.4'!E73</f>
        <v>10876788.191651575</v>
      </c>
      <c r="G78" s="88">
        <f>'[2]Page 1.4'!F73</f>
        <v>7715027.8847020008</v>
      </c>
      <c r="H78" s="88">
        <f>'[2]Page 1.4'!G73</f>
        <v>-6.0838013887405396E-3</v>
      </c>
      <c r="I78" s="88">
        <f>'[2]Page 1.4'!H73</f>
        <v>-1390049.8609564984</v>
      </c>
      <c r="J78" s="88">
        <f>'[2]Page 1.4'!I73</f>
        <v>-2778352.7965004239</v>
      </c>
      <c r="K78" s="88">
        <f>'[2]Page 1.4'!J73</f>
        <v>0</v>
      </c>
      <c r="M78" s="89">
        <f>SUM(E78:L78)</f>
        <v>12875916.012534922</v>
      </c>
      <c r="O78" s="90">
        <f>+C78+M78</f>
        <v>50813391.227136098</v>
      </c>
      <c r="P78" s="69"/>
      <c r="Q78" s="61"/>
    </row>
    <row r="79" spans="1:17" x14ac:dyDescent="0.2">
      <c r="A79" s="58">
        <v>70</v>
      </c>
      <c r="B79" s="58"/>
      <c r="C79" s="91"/>
      <c r="D79" s="59"/>
      <c r="E79" s="91"/>
      <c r="F79" s="91"/>
      <c r="G79" s="91"/>
      <c r="H79" s="91"/>
      <c r="I79" s="91"/>
      <c r="J79" s="91"/>
      <c r="K79" s="91"/>
      <c r="M79" s="91"/>
      <c r="Q79" s="61"/>
    </row>
    <row r="80" spans="1:17" x14ac:dyDescent="0.2">
      <c r="A80" s="58">
        <v>71</v>
      </c>
      <c r="B80" s="58" t="s">
        <v>131</v>
      </c>
      <c r="C80" s="60">
        <v>0</v>
      </c>
      <c r="D80" s="63"/>
      <c r="E80" s="60">
        <f>'[2]Page 1.4'!D75</f>
        <v>0</v>
      </c>
      <c r="F80" s="60">
        <f>'[2]Page 1.4'!E75</f>
        <v>0</v>
      </c>
      <c r="G80" s="60">
        <f>'[2]Page 1.4'!F75</f>
        <v>0</v>
      </c>
      <c r="H80" s="60">
        <f>'[2]Page 1.4'!G75</f>
        <v>0</v>
      </c>
      <c r="I80" s="60">
        <f>'[2]Page 1.4'!H75</f>
        <v>0</v>
      </c>
      <c r="J80" s="60">
        <f>'[2]Page 1.4'!I75</f>
        <v>0</v>
      </c>
      <c r="K80" s="60">
        <f>'[2]Page 1.4'!J75</f>
        <v>0</v>
      </c>
      <c r="M80" s="60">
        <f>SUM(E80:L80)</f>
        <v>0</v>
      </c>
      <c r="O80" s="92">
        <f>+C80+M80</f>
        <v>0</v>
      </c>
      <c r="P80" s="69"/>
      <c r="Q80" s="61"/>
    </row>
    <row r="81" spans="1:17" ht="12" thickBot="1" x14ac:dyDescent="0.25">
      <c r="A81" s="58">
        <v>72</v>
      </c>
      <c r="B81" s="58" t="s">
        <v>132</v>
      </c>
      <c r="C81" s="93">
        <f>[2]Summary!B80</f>
        <v>37937475.214601174</v>
      </c>
      <c r="D81" s="63"/>
      <c r="E81" s="93">
        <f>'[2]Page 1.4'!D76</f>
        <v>-1547497.4002779291</v>
      </c>
      <c r="F81" s="93">
        <f>'[2]Page 1.4'!E76</f>
        <v>10876788.191651575</v>
      </c>
      <c r="G81" s="93">
        <f>'[2]Page 1.4'!F76</f>
        <v>7715027.8847020008</v>
      </c>
      <c r="H81" s="93">
        <f>'[2]Page 1.4'!G76</f>
        <v>-6.0838013887405396E-3</v>
      </c>
      <c r="I81" s="93">
        <f>'[2]Page 1.4'!H76</f>
        <v>-1390049.8609564984</v>
      </c>
      <c r="J81" s="93">
        <f>'[2]Page 1.4'!I76</f>
        <v>-2778352.7965004239</v>
      </c>
      <c r="K81" s="93">
        <f>'[2]Page 1.4'!J76</f>
        <v>0</v>
      </c>
      <c r="L81" s="94"/>
      <c r="M81" s="93">
        <f>SUM(E81:L81)</f>
        <v>12875916.012534922</v>
      </c>
      <c r="O81" s="95">
        <f>+C81+M81</f>
        <v>50813391.227136098</v>
      </c>
      <c r="P81" s="69"/>
      <c r="Q81" s="61"/>
    </row>
    <row r="82" spans="1:17" ht="13.5" thickTop="1" x14ac:dyDescent="0.2">
      <c r="A82" s="58">
        <v>73</v>
      </c>
      <c r="B82" s="58"/>
      <c r="C82" s="65"/>
      <c r="D82" s="59"/>
      <c r="E82" s="65"/>
      <c r="F82" s="65"/>
      <c r="G82" s="65"/>
      <c r="H82" s="65"/>
      <c r="I82" s="65"/>
      <c r="J82" s="65"/>
      <c r="K82" s="65"/>
      <c r="M82" s="65"/>
      <c r="Q82" s="61"/>
    </row>
    <row r="83" spans="1:17" ht="12" thickBot="1" x14ac:dyDescent="0.25">
      <c r="A83" s="58">
        <v>74</v>
      </c>
      <c r="B83" s="86" t="s">
        <v>133</v>
      </c>
      <c r="C83" s="93">
        <f>[2]Summary!B84</f>
        <v>8322674.5350748543</v>
      </c>
      <c r="D83" s="63"/>
      <c r="E83" s="93">
        <f>'[2]Page 1.4'!D80</f>
        <v>-541624.09009727521</v>
      </c>
      <c r="F83" s="93">
        <f>'[2]Page 1.4'!E80</f>
        <v>3806875.867078051</v>
      </c>
      <c r="G83" s="93">
        <f>'[2]Page 1.4'!F80</f>
        <v>2700259.7596457</v>
      </c>
      <c r="H83" s="93">
        <f>'[2]Page 1.4'!G80</f>
        <v>-2.1293304860591886E-3</v>
      </c>
      <c r="I83" s="93">
        <f>'[2]Page 1.4'!H80</f>
        <v>-533602.98129564337</v>
      </c>
      <c r="J83" s="93">
        <f>'[2]Page 1.4'!I80</f>
        <v>-972423.47877514828</v>
      </c>
      <c r="K83" s="93">
        <f>'[2]Page 1.4'!J80</f>
        <v>0</v>
      </c>
      <c r="M83" s="93">
        <f>SUM(E83:L83)</f>
        <v>4459485.0744263539</v>
      </c>
      <c r="O83" s="93">
        <f>+C83+M83</f>
        <v>12782159.609501209</v>
      </c>
      <c r="P83" s="61"/>
      <c r="Q83" s="61"/>
    </row>
    <row r="84" spans="1:17" ht="12" thickTop="1" x14ac:dyDescent="0.2"/>
    <row r="85" spans="1:17" x14ac:dyDescent="0.2">
      <c r="O85" s="60"/>
    </row>
  </sheetData>
  <mergeCells count="2">
    <mergeCell ref="A2:B2"/>
    <mergeCell ref="A3:C3"/>
  </mergeCells>
  <pageMargins left="0.7" right="0.7" top="0.75" bottom="0.75" header="0.3" footer="0.3"/>
  <pageSetup scale="67" firstPageNumber="2" fitToHeight="0" orientation="portrait" useFirstPageNumber="1" r:id="rId1"/>
  <headerFooter alignWithMargins="0"/>
  <colBreaks count="1" manualBreakCount="1">
    <brk id="11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226C9B2-B86C-48BD-9AD9-61105A337901}"/>
</file>

<file path=customXml/itemProps2.xml><?xml version="1.0" encoding="utf-8"?>
<ds:datastoreItem xmlns:ds="http://schemas.openxmlformats.org/officeDocument/2006/customXml" ds:itemID="{82685251-B767-4C78-AF51-2185749F547E}"/>
</file>

<file path=customXml/itemProps3.xml><?xml version="1.0" encoding="utf-8"?>
<ds:datastoreItem xmlns:ds="http://schemas.openxmlformats.org/officeDocument/2006/customXml" ds:itemID="{87024C25-013B-41C8-B995-A387B8811542}"/>
</file>

<file path=customXml/itemProps4.xml><?xml version="1.0" encoding="utf-8"?>
<ds:datastoreItem xmlns:ds="http://schemas.openxmlformats.org/officeDocument/2006/customXml" ds:itemID="{C48BE0BE-53E9-497D-843F-94FA6234D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Exhibit No. SEM-2 pg 1</vt:lpstr>
      <vt:lpstr>Exhibit No. SEM-2 pg 2 - 3</vt:lpstr>
      <vt:lpstr>'Exhibit No. SEM-2 pg 1'!Print_Area</vt:lpstr>
      <vt:lpstr>'Exhibit No. SEM-2 pg 2 - 3'!Print_Area</vt:lpstr>
      <vt:lpstr>'Exhibit No. SEM-2 pg 2 - 3'!Print_Titles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carrie m</cp:lastModifiedBy>
  <dcterms:created xsi:type="dcterms:W3CDTF">2015-11-24T16:10:36Z</dcterms:created>
  <dcterms:modified xsi:type="dcterms:W3CDTF">2015-11-24T16:31:52Z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