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60" windowWidth="17115" windowHeight="9720"/>
  </bookViews>
  <sheets>
    <sheet name="Analysis" sheetId="12" r:id="rId1"/>
  </sheets>
  <definedNames>
    <definedName name="__123Graph_ECURRENT" hidden="1">#N/A</definedName>
    <definedName name="_Fill" hidden="1">#REF!</definedName>
    <definedName name="_Order1" hidden="1">255</definedName>
    <definedName name="_Order2" hidden="1">255</definedName>
    <definedName name="a" hidden="1">{#N/A,#N/A,FALSE,"Coversheet";#N/A,#N/A,FALSE,"QA"}</definedName>
    <definedName name="AccessDatabase" hidden="1">"I:\COMTREL\FINICLE\TradeSummary.mdb"</definedName>
    <definedName name="B">{#N/A,#N/A,FALSE,"Coversheet";#N/A,#N/A,FALSE,"QA"}</definedName>
    <definedName name="CBWorkbookPriority" hidden="1">-2060790043</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_xlnm.Print_Area" localSheetId="0">Analysis!$A$1:$CQ$80</definedName>
    <definedName name="_xlnm.Print_Titles" localSheetId="0">Analysis!$A:$E,Analysis!$1:$5</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Fundamental." hidden="1">{#N/A,#N/A,TRUE,"CoverPage";#N/A,#N/A,TRUE,"Gas";#N/A,#N/A,TRUE,"Power";#N/A,#N/A,TRUE,"Historical DJ Mthly Prices"}</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hidden="1">{#N/A,#N/A,FALSE,"2002 Small Tool OH";#N/A,#N/A,FALSE,"QA"}</definedName>
    <definedName name="xxx" hidden="1">{#N/A,#N/A,FALSE,"Coversheet";#N/A,#N/A,FALSE,"QA"}</definedName>
  </definedNames>
  <calcPr calcId="125725"/>
</workbook>
</file>

<file path=xl/calcChain.xml><?xml version="1.0" encoding="utf-8"?>
<calcChain xmlns="http://schemas.openxmlformats.org/spreadsheetml/2006/main">
  <c r="A34" i="12"/>
  <c r="CO53"/>
  <c r="CN53"/>
  <c r="CO52"/>
  <c r="CN52"/>
  <c r="CO51"/>
  <c r="CN51"/>
  <c r="CO50"/>
  <c r="CN50"/>
  <c r="CP30"/>
  <c r="CO30"/>
  <c r="CP29"/>
  <c r="CO29"/>
  <c r="CP28"/>
  <c r="CO28"/>
  <c r="CP27"/>
  <c r="CO27"/>
  <c r="CP10"/>
  <c r="CO10"/>
  <c r="CN10"/>
  <c r="CP9"/>
  <c r="CO9"/>
  <c r="CN9"/>
  <c r="CP8"/>
  <c r="CO8"/>
  <c r="CN8"/>
  <c r="CM53"/>
  <c r="CM52"/>
  <c r="CM51"/>
  <c r="CM50"/>
  <c r="CM46"/>
  <c r="CM45"/>
  <c r="CM44"/>
  <c r="CM43"/>
  <c r="CM10"/>
  <c r="CM9"/>
  <c r="CM8"/>
  <c r="AP3"/>
  <c r="AO3"/>
  <c r="AN3"/>
  <c r="AM3"/>
  <c r="AL3"/>
  <c r="AK3"/>
  <c r="AJ3"/>
  <c r="AI3"/>
  <c r="AH3"/>
  <c r="AG3"/>
  <c r="AF3"/>
  <c r="AE3"/>
  <c r="AD3"/>
  <c r="AC3"/>
  <c r="AB3"/>
  <c r="AA3"/>
  <c r="Z3"/>
  <c r="Y3"/>
  <c r="X3"/>
  <c r="W3"/>
  <c r="V3"/>
  <c r="U3"/>
  <c r="T3"/>
  <c r="CK3" l="1"/>
  <c r="CJ3"/>
  <c r="CI3"/>
  <c r="CH3"/>
  <c r="CG3"/>
  <c r="CF3"/>
  <c r="CE3"/>
  <c r="CD3"/>
  <c r="CC3"/>
  <c r="CB3"/>
  <c r="CA3"/>
  <c r="BZ3"/>
  <c r="CP3" s="1"/>
  <c r="BY3"/>
  <c r="BX3"/>
  <c r="BW3"/>
  <c r="BV3"/>
  <c r="BU3"/>
  <c r="BT3"/>
  <c r="BS3"/>
  <c r="BR3"/>
  <c r="BQ3"/>
  <c r="BP3"/>
  <c r="BO3"/>
  <c r="BN3"/>
  <c r="CO3" s="1"/>
  <c r="BM3"/>
  <c r="BL3"/>
  <c r="BK3"/>
  <c r="BJ3"/>
  <c r="BI3"/>
  <c r="BH3"/>
  <c r="BG3"/>
  <c r="BF3"/>
  <c r="BE3"/>
  <c r="BD3"/>
  <c r="BC3"/>
  <c r="BB3"/>
  <c r="CN3" s="1"/>
  <c r="BA3"/>
  <c r="AZ3"/>
  <c r="AY3"/>
  <c r="AX3"/>
  <c r="AW3"/>
  <c r="AV3"/>
  <c r="AU3"/>
  <c r="AT3"/>
  <c r="AS3"/>
  <c r="AR3"/>
  <c r="AQ3"/>
  <c r="CM3"/>
  <c r="BZ14"/>
  <c r="CA15"/>
  <c r="BZ16"/>
  <c r="CA16"/>
  <c r="A6"/>
  <c r="A7"/>
  <c r="A8"/>
  <c r="A9"/>
  <c r="E15" s="1"/>
  <c r="A10"/>
  <c r="E16" s="1"/>
  <c r="A11"/>
  <c r="A12"/>
  <c r="A13"/>
  <c r="A14"/>
  <c r="A15"/>
  <c r="A16"/>
  <c r="A17"/>
  <c r="A18"/>
  <c r="A19"/>
  <c r="A20"/>
  <c r="A21"/>
  <c r="A22"/>
  <c r="A23"/>
  <c r="A24"/>
  <c r="A25"/>
  <c r="A26"/>
  <c r="A27"/>
  <c r="A28"/>
  <c r="A29"/>
  <c r="A30"/>
  <c r="A31"/>
  <c r="A32"/>
  <c r="A33"/>
  <c r="A35"/>
  <c r="A36"/>
  <c r="A37"/>
  <c r="A38"/>
  <c r="A39"/>
  <c r="A40"/>
  <c r="A41"/>
  <c r="A42"/>
  <c r="A43"/>
  <c r="A44"/>
  <c r="A45"/>
  <c r="A46"/>
  <c r="A47"/>
  <c r="A48"/>
  <c r="A49"/>
  <c r="A50"/>
  <c r="E53" s="1"/>
  <c r="A51"/>
  <c r="A52"/>
  <c r="A53"/>
  <c r="A54"/>
  <c r="A55"/>
  <c r="A56"/>
  <c r="A57"/>
  <c r="A58"/>
  <c r="A59"/>
  <c r="A60"/>
  <c r="A61"/>
  <c r="A62"/>
  <c r="A63"/>
  <c r="A64"/>
  <c r="E77" s="1"/>
  <c r="A65"/>
  <c r="A66"/>
  <c r="A67"/>
  <c r="A68"/>
  <c r="A69"/>
  <c r="A70"/>
  <c r="A71"/>
  <c r="A72"/>
  <c r="A73"/>
  <c r="A74"/>
  <c r="A75"/>
  <c r="A76"/>
  <c r="E79" s="1"/>
  <c r="A77"/>
  <c r="A78"/>
  <c r="A79"/>
  <c r="A80"/>
  <c r="E50" l="1"/>
  <c r="E52"/>
  <c r="E51"/>
  <c r="E76"/>
  <c r="E66"/>
  <c r="E43"/>
  <c r="E45"/>
  <c r="E44"/>
  <c r="E63"/>
  <c r="E23"/>
  <c r="E22"/>
  <c r="E29"/>
  <c r="E20"/>
  <c r="E27"/>
  <c r="E17"/>
  <c r="E14"/>
  <c r="E11"/>
  <c r="E78"/>
  <c r="E60"/>
  <c r="E46"/>
  <c r="E58"/>
  <c r="E65"/>
  <c r="E36"/>
  <c r="E38"/>
  <c r="E37"/>
  <c r="E57"/>
  <c r="E39"/>
  <c r="E21"/>
  <c r="E28"/>
  <c r="E59"/>
  <c r="E30"/>
  <c r="E64"/>
  <c r="CB16"/>
  <c r="BX14"/>
  <c r="BV14"/>
  <c r="BT14"/>
  <c r="BR14"/>
  <c r="BP14"/>
  <c r="BX15"/>
  <c r="BX16"/>
  <c r="BV15"/>
  <c r="BV16"/>
  <c r="BT15"/>
  <c r="BT16"/>
  <c r="BR15"/>
  <c r="BR16"/>
  <c r="BP15"/>
  <c r="BP16"/>
  <c r="BL15"/>
  <c r="BL16"/>
  <c r="BJ15"/>
  <c r="BJ16"/>
  <c r="BH15"/>
  <c r="BH16"/>
  <c r="BF15"/>
  <c r="BF16"/>
  <c r="BD15"/>
  <c r="BD16"/>
  <c r="AZ15"/>
  <c r="AZ16"/>
  <c r="AX15"/>
  <c r="AX16"/>
  <c r="AV15"/>
  <c r="AV16"/>
  <c r="AT15"/>
  <c r="AT16"/>
  <c r="AR15"/>
  <c r="AR16"/>
  <c r="AN15"/>
  <c r="AN16"/>
  <c r="AL15"/>
  <c r="AL16"/>
  <c r="AJ15"/>
  <c r="AJ16"/>
  <c r="AH15"/>
  <c r="AH16"/>
  <c r="AF15"/>
  <c r="AF16"/>
  <c r="AB15"/>
  <c r="AB16"/>
  <c r="Z15"/>
  <c r="Z16"/>
  <c r="X15"/>
  <c r="X16"/>
  <c r="V15"/>
  <c r="V16"/>
  <c r="T15"/>
  <c r="T16"/>
  <c r="P15"/>
  <c r="P16"/>
  <c r="BM14"/>
  <c r="BK14"/>
  <c r="BI14"/>
  <c r="BG14"/>
  <c r="BE14"/>
  <c r="BC14"/>
  <c r="BA14"/>
  <c r="AY14"/>
  <c r="AW14"/>
  <c r="AU14"/>
  <c r="AS14"/>
  <c r="AQ14"/>
  <c r="AO14"/>
  <c r="AM14"/>
  <c r="AK14"/>
  <c r="AI14"/>
  <c r="AG14"/>
  <c r="AE14"/>
  <c r="AC14"/>
  <c r="AA14"/>
  <c r="Y14"/>
  <c r="W14"/>
  <c r="U14"/>
  <c r="S14"/>
  <c r="Q14"/>
  <c r="O14"/>
  <c r="BY14"/>
  <c r="BW14"/>
  <c r="BU14"/>
  <c r="BS14"/>
  <c r="BQ14"/>
  <c r="BO14"/>
  <c r="BY16"/>
  <c r="BY15"/>
  <c r="BW16"/>
  <c r="BW15"/>
  <c r="BU16"/>
  <c r="BU15"/>
  <c r="BS16"/>
  <c r="BS15"/>
  <c r="BQ16"/>
  <c r="BQ15"/>
  <c r="BO16"/>
  <c r="BM16"/>
  <c r="BM15"/>
  <c r="BK16"/>
  <c r="BK15"/>
  <c r="BI16"/>
  <c r="BI15"/>
  <c r="BG16"/>
  <c r="BG15"/>
  <c r="BE16"/>
  <c r="BE15"/>
  <c r="BC15"/>
  <c r="BA16"/>
  <c r="BA15"/>
  <c r="AY16"/>
  <c r="AY15"/>
  <c r="AW16"/>
  <c r="AW15"/>
  <c r="AU16"/>
  <c r="AU15"/>
  <c r="AS16"/>
  <c r="AS15"/>
  <c r="AQ16"/>
  <c r="AO16"/>
  <c r="AO15"/>
  <c r="AM16"/>
  <c r="AM15"/>
  <c r="AK16"/>
  <c r="AK15"/>
  <c r="AI16"/>
  <c r="AI15"/>
  <c r="AG16"/>
  <c r="AG15"/>
  <c r="AE15"/>
  <c r="AC16"/>
  <c r="AC15"/>
  <c r="AA16"/>
  <c r="AA15"/>
  <c r="Y16"/>
  <c r="Y15"/>
  <c r="W16"/>
  <c r="W15"/>
  <c r="U16"/>
  <c r="U15"/>
  <c r="S16"/>
  <c r="Q16"/>
  <c r="Q15"/>
  <c r="O16"/>
  <c r="O15"/>
  <c r="BL11"/>
  <c r="BL14"/>
  <c r="BJ11"/>
  <c r="BJ14"/>
  <c r="BH11"/>
  <c r="BH14"/>
  <c r="BF11"/>
  <c r="BF14"/>
  <c r="BD11"/>
  <c r="BD14"/>
  <c r="AZ11"/>
  <c r="AZ14"/>
  <c r="AX11"/>
  <c r="AX14"/>
  <c r="AV11"/>
  <c r="AV14"/>
  <c r="AT11"/>
  <c r="AT14"/>
  <c r="AR11"/>
  <c r="AR14"/>
  <c r="AN11"/>
  <c r="AN14"/>
  <c r="AL11"/>
  <c r="AL14"/>
  <c r="AJ11"/>
  <c r="AJ14"/>
  <c r="AH11"/>
  <c r="AH14"/>
  <c r="AF11"/>
  <c r="AF14"/>
  <c r="AB11"/>
  <c r="AB14"/>
  <c r="Z11"/>
  <c r="Z14"/>
  <c r="X11"/>
  <c r="X14"/>
  <c r="V11"/>
  <c r="V14"/>
  <c r="T11"/>
  <c r="T14"/>
  <c r="P11"/>
  <c r="P14"/>
  <c r="CA14"/>
  <c r="CA11"/>
  <c r="P17" l="1"/>
  <c r="T17"/>
  <c r="V17"/>
  <c r="X17"/>
  <c r="Z17"/>
  <c r="AB17"/>
  <c r="AF17"/>
  <c r="AH17"/>
  <c r="AJ17"/>
  <c r="AL17"/>
  <c r="AN17"/>
  <c r="AR17"/>
  <c r="AT17"/>
  <c r="AV17"/>
  <c r="AX17"/>
  <c r="AZ17"/>
  <c r="BD17"/>
  <c r="BF17"/>
  <c r="BH17"/>
  <c r="BJ17"/>
  <c r="BL17"/>
  <c r="Q29"/>
  <c r="O29"/>
  <c r="P29"/>
  <c r="AO29"/>
  <c r="AM29"/>
  <c r="AN29"/>
  <c r="Q27"/>
  <c r="O27"/>
  <c r="P27"/>
  <c r="AO27"/>
  <c r="AM27"/>
  <c r="AN27"/>
  <c r="Q28"/>
  <c r="O28"/>
  <c r="P28"/>
  <c r="AO28"/>
  <c r="AM28"/>
  <c r="AN28"/>
  <c r="O30"/>
  <c r="CA17"/>
  <c r="BO11"/>
  <c r="AD14"/>
  <c r="BB14"/>
  <c r="CN14" s="1"/>
  <c r="AE16"/>
  <c r="BC16"/>
  <c r="AD16"/>
  <c r="BB16"/>
  <c r="CN16" s="1"/>
  <c r="BN14"/>
  <c r="CO14" s="1"/>
  <c r="BQ11"/>
  <c r="BS11"/>
  <c r="BU11"/>
  <c r="BW11"/>
  <c r="BY11"/>
  <c r="O17"/>
  <c r="Q17"/>
  <c r="U17"/>
  <c r="W17"/>
  <c r="Y17"/>
  <c r="AA17"/>
  <c r="AC17"/>
  <c r="AG17"/>
  <c r="AI17"/>
  <c r="AK17"/>
  <c r="AM17"/>
  <c r="AO17"/>
  <c r="AS17"/>
  <c r="AU17"/>
  <c r="AW17"/>
  <c r="AY17"/>
  <c r="BA17"/>
  <c r="BE17"/>
  <c r="BG17"/>
  <c r="BI17"/>
  <c r="BK17"/>
  <c r="BM17"/>
  <c r="BP17"/>
  <c r="BR17"/>
  <c r="BT17"/>
  <c r="BV17"/>
  <c r="BX17"/>
  <c r="R14"/>
  <c r="W27" s="1"/>
  <c r="AP14"/>
  <c r="S15"/>
  <c r="AQ15"/>
  <c r="BO15"/>
  <c r="R15"/>
  <c r="AP15"/>
  <c r="CM15" s="1"/>
  <c r="BN15"/>
  <c r="BO17"/>
  <c r="BQ17"/>
  <c r="BS17"/>
  <c r="BU17"/>
  <c r="BW17"/>
  <c r="BY17"/>
  <c r="O11"/>
  <c r="Q11"/>
  <c r="S11"/>
  <c r="U11"/>
  <c r="W11"/>
  <c r="Y11"/>
  <c r="AA11"/>
  <c r="AC11"/>
  <c r="AE11"/>
  <c r="AG11"/>
  <c r="AI11"/>
  <c r="AK11"/>
  <c r="AM11"/>
  <c r="AO11"/>
  <c r="AQ11"/>
  <c r="AS11"/>
  <c r="AU11"/>
  <c r="AW11"/>
  <c r="AY11"/>
  <c r="BA11"/>
  <c r="BC11"/>
  <c r="BE11"/>
  <c r="BG11"/>
  <c r="BI11"/>
  <c r="BK11"/>
  <c r="BM11"/>
  <c r="BP11"/>
  <c r="BR11"/>
  <c r="BT11"/>
  <c r="BV11"/>
  <c r="BX11"/>
  <c r="AN30"/>
  <c r="AO30"/>
  <c r="BZ15"/>
  <c r="BZ11"/>
  <c r="P30"/>
  <c r="AU27" l="1"/>
  <c r="CM14"/>
  <c r="CO15"/>
  <c r="W28"/>
  <c r="AM30"/>
  <c r="AU28"/>
  <c r="BM29"/>
  <c r="BK29"/>
  <c r="BI29"/>
  <c r="BG29"/>
  <c r="BE29"/>
  <c r="BC29"/>
  <c r="BL29"/>
  <c r="BJ29"/>
  <c r="BH29"/>
  <c r="BF29"/>
  <c r="BD29"/>
  <c r="BB29"/>
  <c r="CN29" s="1"/>
  <c r="BM27"/>
  <c r="BK27"/>
  <c r="BI27"/>
  <c r="BG27"/>
  <c r="BE27"/>
  <c r="BC27"/>
  <c r="BL27"/>
  <c r="BJ27"/>
  <c r="BH27"/>
  <c r="BF27"/>
  <c r="BD27"/>
  <c r="BB27"/>
  <c r="CN27" s="1"/>
  <c r="AP28"/>
  <c r="AT28"/>
  <c r="AX28"/>
  <c r="AS28"/>
  <c r="AW28"/>
  <c r="R28"/>
  <c r="V28"/>
  <c r="Z28"/>
  <c r="U28"/>
  <c r="Y28"/>
  <c r="AP27"/>
  <c r="AT27"/>
  <c r="AX27"/>
  <c r="AS27"/>
  <c r="AW27"/>
  <c r="R27"/>
  <c r="V27"/>
  <c r="Z27"/>
  <c r="Q30"/>
  <c r="U27"/>
  <c r="Y27"/>
  <c r="AR28"/>
  <c r="AV28"/>
  <c r="AQ28"/>
  <c r="T28"/>
  <c r="X28"/>
  <c r="S28"/>
  <c r="AR27"/>
  <c r="AV27"/>
  <c r="AQ27"/>
  <c r="T27"/>
  <c r="X27"/>
  <c r="S27"/>
  <c r="CD16"/>
  <c r="CC14"/>
  <c r="BN16"/>
  <c r="CO16" s="1"/>
  <c r="BB15"/>
  <c r="AP16"/>
  <c r="AD15"/>
  <c r="R16"/>
  <c r="AP11"/>
  <c r="BN11"/>
  <c r="CO11" s="1"/>
  <c r="CO12" s="1"/>
  <c r="BB11"/>
  <c r="CN11" s="1"/>
  <c r="CN12" s="1"/>
  <c r="AD17"/>
  <c r="BN17"/>
  <c r="CO17" s="1"/>
  <c r="BC17"/>
  <c r="AE17"/>
  <c r="R11"/>
  <c r="AQ17"/>
  <c r="S17"/>
  <c r="AD11"/>
  <c r="BZ17"/>
  <c r="CM11" l="1"/>
  <c r="CM12" s="1"/>
  <c r="BB17"/>
  <c r="CN17" s="1"/>
  <c r="CN15"/>
  <c r="CM27"/>
  <c r="CM28"/>
  <c r="AP17"/>
  <c r="CM17" s="1"/>
  <c r="CM16"/>
  <c r="W29"/>
  <c r="W30" s="1"/>
  <c r="S29"/>
  <c r="X29"/>
  <c r="X30" s="1"/>
  <c r="T29"/>
  <c r="Y29"/>
  <c r="U29"/>
  <c r="Z29"/>
  <c r="V29"/>
  <c r="R29"/>
  <c r="AU29"/>
  <c r="AQ29"/>
  <c r="AQ30" s="1"/>
  <c r="AX29"/>
  <c r="AT29"/>
  <c r="AT30" s="1"/>
  <c r="AP29"/>
  <c r="AW29"/>
  <c r="AS29"/>
  <c r="AV29"/>
  <c r="AR29"/>
  <c r="BM28"/>
  <c r="BK28"/>
  <c r="BI28"/>
  <c r="BI30" s="1"/>
  <c r="BG28"/>
  <c r="BE28"/>
  <c r="BE30" s="1"/>
  <c r="BC28"/>
  <c r="BL28"/>
  <c r="BJ28"/>
  <c r="BH28"/>
  <c r="BH30" s="1"/>
  <c r="BF28"/>
  <c r="BD28"/>
  <c r="BD30" s="1"/>
  <c r="BB28"/>
  <c r="CN28" s="1"/>
  <c r="CE16"/>
  <c r="CC16"/>
  <c r="CB14"/>
  <c r="CD14"/>
  <c r="CB15"/>
  <c r="CB11"/>
  <c r="CC15"/>
  <c r="CC11"/>
  <c r="T30"/>
  <c r="U30"/>
  <c r="Y30"/>
  <c r="Z30"/>
  <c r="V30"/>
  <c r="AX30"/>
  <c r="AV30"/>
  <c r="AR30"/>
  <c r="AU30"/>
  <c r="AS30"/>
  <c r="BC30"/>
  <c r="BK30"/>
  <c r="BG30"/>
  <c r="BL30"/>
  <c r="BJ30"/>
  <c r="BF30"/>
  <c r="BM30"/>
  <c r="AW30"/>
  <c r="S30"/>
  <c r="R17"/>
  <c r="CM29" l="1"/>
  <c r="CE14"/>
  <c r="CC17"/>
  <c r="CB17"/>
  <c r="R30"/>
  <c r="AP30"/>
  <c r="CM30" s="1"/>
  <c r="BB30"/>
  <c r="CN30" s="1"/>
  <c r="CG16" l="1"/>
  <c r="CF14"/>
  <c r="CD15"/>
  <c r="CD11"/>
  <c r="CE15"/>
  <c r="CE17" s="1"/>
  <c r="CE11"/>
  <c r="CH16" l="1"/>
  <c r="CF16"/>
  <c r="CG14"/>
  <c r="CD17"/>
  <c r="CF15"/>
  <c r="CF11"/>
  <c r="CF17" l="1"/>
  <c r="CH14"/>
  <c r="CJ16" l="1"/>
  <c r="CI14"/>
  <c r="CH15"/>
  <c r="CH17" s="1"/>
  <c r="CH11"/>
  <c r="CG15"/>
  <c r="CG11"/>
  <c r="CI16" l="1"/>
  <c r="CJ14"/>
  <c r="CG17"/>
  <c r="CI11"/>
  <c r="CI15"/>
  <c r="CK38" l="1"/>
  <c r="CI38"/>
  <c r="CG38"/>
  <c r="CE38"/>
  <c r="CC38"/>
  <c r="CA38"/>
  <c r="BY38"/>
  <c r="BW38"/>
  <c r="BU38"/>
  <c r="BS38"/>
  <c r="BQ38"/>
  <c r="BO38"/>
  <c r="BM38"/>
  <c r="BK38"/>
  <c r="BI38"/>
  <c r="BG38"/>
  <c r="BE38"/>
  <c r="BE59" s="1"/>
  <c r="BC38"/>
  <c r="BA38"/>
  <c r="AY38"/>
  <c r="AW38"/>
  <c r="AW59" s="1"/>
  <c r="AU38"/>
  <c r="AS38"/>
  <c r="AQ38"/>
  <c r="CJ38"/>
  <c r="CH38"/>
  <c r="CF38"/>
  <c r="CD38"/>
  <c r="CB38"/>
  <c r="BZ38"/>
  <c r="CP38" s="1"/>
  <c r="BX38"/>
  <c r="BV38"/>
  <c r="BT38"/>
  <c r="BR38"/>
  <c r="BP38"/>
  <c r="BN38"/>
  <c r="CO38" s="1"/>
  <c r="BL38"/>
  <c r="BJ38"/>
  <c r="BH38"/>
  <c r="BF38"/>
  <c r="BF59" s="1"/>
  <c r="BD38"/>
  <c r="BB38"/>
  <c r="AZ38"/>
  <c r="AX38"/>
  <c r="AV38"/>
  <c r="AT38"/>
  <c r="AT59" s="1"/>
  <c r="AR38"/>
  <c r="AP38"/>
  <c r="CI17"/>
  <c r="CJ15"/>
  <c r="CJ17" s="1"/>
  <c r="CJ11"/>
  <c r="O22"/>
  <c r="AR59"/>
  <c r="AV59"/>
  <c r="AZ59"/>
  <c r="AS59"/>
  <c r="BA59"/>
  <c r="BI59"/>
  <c r="BH59"/>
  <c r="AX59"/>
  <c r="BJ59"/>
  <c r="AQ59"/>
  <c r="AU59"/>
  <c r="AY59"/>
  <c r="BC59"/>
  <c r="BG59"/>
  <c r="BK59"/>
  <c r="BD59"/>
  <c r="AP59" l="1"/>
  <c r="CM59" s="1"/>
  <c r="CM38"/>
  <c r="BB59"/>
  <c r="CN38"/>
  <c r="CK36"/>
  <c r="CI36"/>
  <c r="CG36"/>
  <c r="CE36"/>
  <c r="CC36"/>
  <c r="CA36"/>
  <c r="BY36"/>
  <c r="BW36"/>
  <c r="BU36"/>
  <c r="BS36"/>
  <c r="BQ36"/>
  <c r="BO36"/>
  <c r="BM36"/>
  <c r="BK36"/>
  <c r="BI36"/>
  <c r="BG36"/>
  <c r="BE36"/>
  <c r="BC36"/>
  <c r="BA36"/>
  <c r="AY36"/>
  <c r="AW36"/>
  <c r="AU36"/>
  <c r="AS36"/>
  <c r="AQ36"/>
  <c r="CJ36"/>
  <c r="CH36"/>
  <c r="CF36"/>
  <c r="CD36"/>
  <c r="CB36"/>
  <c r="BZ36"/>
  <c r="CP36" s="1"/>
  <c r="BX36"/>
  <c r="BV36"/>
  <c r="BT36"/>
  <c r="BR36"/>
  <c r="BP36"/>
  <c r="BN36"/>
  <c r="CO36" s="1"/>
  <c r="BL36"/>
  <c r="BJ36"/>
  <c r="BH36"/>
  <c r="BF36"/>
  <c r="BD36"/>
  <c r="BB36"/>
  <c r="CN36" s="1"/>
  <c r="AZ36"/>
  <c r="AX36"/>
  <c r="AV36"/>
  <c r="AT36"/>
  <c r="AR36"/>
  <c r="AP36"/>
  <c r="CM36" s="1"/>
  <c r="CK16"/>
  <c r="CP16" s="1"/>
  <c r="P22"/>
  <c r="AX57"/>
  <c r="BF57"/>
  <c r="AW57"/>
  <c r="BE57"/>
  <c r="AV57"/>
  <c r="BD57"/>
  <c r="AQ57"/>
  <c r="AY57"/>
  <c r="BG57"/>
  <c r="BA57"/>
  <c r="AR57"/>
  <c r="BH57"/>
  <c r="BC57"/>
  <c r="AT57"/>
  <c r="BB57"/>
  <c r="BJ57"/>
  <c r="AS57"/>
  <c r="BI57"/>
  <c r="O20"/>
  <c r="AZ57"/>
  <c r="AU57"/>
  <c r="BK57"/>
  <c r="AP57" l="1"/>
  <c r="CM57" s="1"/>
  <c r="CK37"/>
  <c r="CI37"/>
  <c r="CG37"/>
  <c r="CE37"/>
  <c r="CC37"/>
  <c r="CA37"/>
  <c r="BY37"/>
  <c r="BW37"/>
  <c r="BU37"/>
  <c r="BS37"/>
  <c r="BQ37"/>
  <c r="BO37"/>
  <c r="BM37"/>
  <c r="BK37"/>
  <c r="BI37"/>
  <c r="BG37"/>
  <c r="BE37"/>
  <c r="BC37"/>
  <c r="BA37"/>
  <c r="AY37"/>
  <c r="AW37"/>
  <c r="AU37"/>
  <c r="AS37"/>
  <c r="AQ37"/>
  <c r="CJ37"/>
  <c r="CH37"/>
  <c r="CF37"/>
  <c r="CD37"/>
  <c r="CB37"/>
  <c r="BZ37"/>
  <c r="CP37" s="1"/>
  <c r="BX37"/>
  <c r="BV37"/>
  <c r="BT37"/>
  <c r="BR37"/>
  <c r="BP37"/>
  <c r="BN37"/>
  <c r="CO37" s="1"/>
  <c r="BL37"/>
  <c r="BJ37"/>
  <c r="BH37"/>
  <c r="BF37"/>
  <c r="BD37"/>
  <c r="BB37"/>
  <c r="CN37" s="1"/>
  <c r="AZ37"/>
  <c r="AX37"/>
  <c r="AV37"/>
  <c r="AT37"/>
  <c r="AT58" s="1"/>
  <c r="AR37"/>
  <c r="AP37"/>
  <c r="CM37" s="1"/>
  <c r="CK14"/>
  <c r="CP14" s="1"/>
  <c r="CK15"/>
  <c r="CP15" s="1"/>
  <c r="CK11"/>
  <c r="CP11" s="1"/>
  <c r="CP12" s="1"/>
  <c r="AX58"/>
  <c r="BJ58"/>
  <c r="AQ58"/>
  <c r="AU58"/>
  <c r="AY58"/>
  <c r="BC58"/>
  <c r="BG58"/>
  <c r="BK58"/>
  <c r="BD58"/>
  <c r="O21"/>
  <c r="AR58"/>
  <c r="AV58"/>
  <c r="AZ58"/>
  <c r="BF58"/>
  <c r="AS58"/>
  <c r="AW58"/>
  <c r="BA58"/>
  <c r="BE58"/>
  <c r="BI58"/>
  <c r="BH58"/>
  <c r="P20"/>
  <c r="Q22"/>
  <c r="CA39"/>
  <c r="O23" l="1"/>
  <c r="CF39"/>
  <c r="BP39"/>
  <c r="AP39"/>
  <c r="AP58"/>
  <c r="CM58" s="1"/>
  <c r="BM39"/>
  <c r="CE39"/>
  <c r="BO39"/>
  <c r="CB39"/>
  <c r="BL39"/>
  <c r="CG39"/>
  <c r="BQ39"/>
  <c r="CI39"/>
  <c r="BS39"/>
  <c r="CK39"/>
  <c r="BU39"/>
  <c r="BV39"/>
  <c r="BW39"/>
  <c r="CJ39"/>
  <c r="BY39"/>
  <c r="CH39"/>
  <c r="BR39"/>
  <c r="BB39"/>
  <c r="BB58"/>
  <c r="CK17"/>
  <c r="CP17" s="1"/>
  <c r="BE39"/>
  <c r="BF39"/>
  <c r="AV39"/>
  <c r="AQ39"/>
  <c r="BG39"/>
  <c r="BA39"/>
  <c r="AU39"/>
  <c r="BI39"/>
  <c r="BH39"/>
  <c r="R22"/>
  <c r="BF60"/>
  <c r="AV60"/>
  <c r="AQ60"/>
  <c r="BG60"/>
  <c r="BA60"/>
  <c r="BH60"/>
  <c r="BI60"/>
  <c r="Q20"/>
  <c r="AW60"/>
  <c r="BD60"/>
  <c r="AY60"/>
  <c r="BJ60"/>
  <c r="AZ60"/>
  <c r="BT39"/>
  <c r="BX39"/>
  <c r="AX39"/>
  <c r="AR39"/>
  <c r="BC39"/>
  <c r="AT39"/>
  <c r="AS39"/>
  <c r="BK39"/>
  <c r="BE60"/>
  <c r="AU60"/>
  <c r="P21"/>
  <c r="AX60"/>
  <c r="AR60"/>
  <c r="BC60"/>
  <c r="AT60"/>
  <c r="AS60"/>
  <c r="BK60"/>
  <c r="CD39"/>
  <c r="CC39"/>
  <c r="BN39"/>
  <c r="CO39" s="1"/>
  <c r="AW39"/>
  <c r="BD39"/>
  <c r="AY39"/>
  <c r="BJ39"/>
  <c r="BZ39"/>
  <c r="CP39" s="1"/>
  <c r="AZ39"/>
  <c r="CN39" l="1"/>
  <c r="BB60"/>
  <c r="CM39"/>
  <c r="P23"/>
  <c r="S22"/>
  <c r="Q21"/>
  <c r="R20"/>
  <c r="AP60"/>
  <c r="CM60" s="1"/>
  <c r="Q23" l="1"/>
  <c r="S20"/>
  <c r="R21"/>
  <c r="T22"/>
  <c r="T20" l="1"/>
  <c r="U22"/>
  <c r="S21"/>
  <c r="R23"/>
  <c r="T21" l="1"/>
  <c r="V22"/>
  <c r="U20"/>
  <c r="S23"/>
  <c r="T23" l="1"/>
  <c r="V20"/>
  <c r="W22"/>
  <c r="U21"/>
  <c r="U23" l="1"/>
  <c r="X22"/>
  <c r="V21"/>
  <c r="W20"/>
  <c r="V23" l="1"/>
  <c r="X20"/>
  <c r="W21"/>
  <c r="Y22"/>
  <c r="W23" l="1"/>
  <c r="Z22"/>
  <c r="X21"/>
  <c r="Y20"/>
  <c r="X23" l="1"/>
  <c r="Z20"/>
  <c r="Y21"/>
  <c r="AA22"/>
  <c r="AB22" l="1"/>
  <c r="AA20"/>
  <c r="Z21"/>
  <c r="Y23"/>
  <c r="AA21" l="1"/>
  <c r="AB20"/>
  <c r="AC22"/>
  <c r="Z23"/>
  <c r="AA23" l="1"/>
  <c r="AD22"/>
  <c r="AB21"/>
  <c r="AC20"/>
  <c r="AB23" l="1"/>
  <c r="AC21"/>
  <c r="AC23"/>
  <c r="AD20"/>
  <c r="AE22"/>
  <c r="AE20" l="1"/>
  <c r="AF22"/>
  <c r="AD21"/>
  <c r="AF20" l="1"/>
  <c r="AE21"/>
  <c r="AG22"/>
  <c r="AD23"/>
  <c r="AH22" l="1"/>
  <c r="AF21"/>
  <c r="AE23"/>
  <c r="AF23"/>
  <c r="AG20"/>
  <c r="AH20" l="1"/>
  <c r="AG21"/>
  <c r="AI22"/>
  <c r="AJ22" l="1"/>
  <c r="AI20"/>
  <c r="AH21"/>
  <c r="AG23"/>
  <c r="AH23" l="1"/>
  <c r="AK22"/>
  <c r="AI21"/>
  <c r="AJ20"/>
  <c r="AI23" l="1"/>
  <c r="AJ21"/>
  <c r="AK20"/>
  <c r="AL22"/>
  <c r="CK45" l="1"/>
  <c r="CI45"/>
  <c r="CG45"/>
  <c r="CE45"/>
  <c r="CC45"/>
  <c r="CA45"/>
  <c r="BY45"/>
  <c r="BW45"/>
  <c r="BU45"/>
  <c r="BS45"/>
  <c r="BQ45"/>
  <c r="BO45"/>
  <c r="BM45"/>
  <c r="CJ45"/>
  <c r="CH45"/>
  <c r="CF45"/>
  <c r="CD45"/>
  <c r="CB45"/>
  <c r="CB59" s="1"/>
  <c r="BZ45"/>
  <c r="CP45" s="1"/>
  <c r="BX45"/>
  <c r="BV45"/>
  <c r="BT45"/>
  <c r="BR45"/>
  <c r="BP45"/>
  <c r="BP59" s="1"/>
  <c r="BN45"/>
  <c r="CO45" s="1"/>
  <c r="BL45"/>
  <c r="AJ23"/>
  <c r="AM22"/>
  <c r="BN59"/>
  <c r="CA59"/>
  <c r="BU59"/>
  <c r="BT59"/>
  <c r="BW59"/>
  <c r="BQ59"/>
  <c r="BS59"/>
  <c r="BM59"/>
  <c r="BO59"/>
  <c r="BY59"/>
  <c r="BZ59"/>
  <c r="BV59"/>
  <c r="BR59"/>
  <c r="BX59"/>
  <c r="AL20"/>
  <c r="AK21"/>
  <c r="CO59" l="1"/>
  <c r="BL59"/>
  <c r="CN59" s="1"/>
  <c r="CN45"/>
  <c r="CK43"/>
  <c r="CI43"/>
  <c r="CG43"/>
  <c r="CE43"/>
  <c r="CC43"/>
  <c r="CA43"/>
  <c r="CA57" s="1"/>
  <c r="BY43"/>
  <c r="BW43"/>
  <c r="BU43"/>
  <c r="BS43"/>
  <c r="BS57" s="1"/>
  <c r="BQ43"/>
  <c r="BO43"/>
  <c r="BO57" s="1"/>
  <c r="BM43"/>
  <c r="CJ43"/>
  <c r="CH43"/>
  <c r="CF43"/>
  <c r="CD43"/>
  <c r="CB43"/>
  <c r="CB57" s="1"/>
  <c r="BZ43"/>
  <c r="BX43"/>
  <c r="BV43"/>
  <c r="BT43"/>
  <c r="BR43"/>
  <c r="BP43"/>
  <c r="BP57" s="1"/>
  <c r="BN43"/>
  <c r="BL43"/>
  <c r="CN43" s="1"/>
  <c r="AK23"/>
  <c r="AL21"/>
  <c r="AM20"/>
  <c r="BM57"/>
  <c r="BU57"/>
  <c r="BN57"/>
  <c r="BV57"/>
  <c r="BT57"/>
  <c r="BQ57"/>
  <c r="BY57"/>
  <c r="BR57"/>
  <c r="AL23"/>
  <c r="BW57"/>
  <c r="BX57"/>
  <c r="BL57"/>
  <c r="CN57" s="1"/>
  <c r="AN22"/>
  <c r="BZ57" l="1"/>
  <c r="CP43"/>
  <c r="CO43"/>
  <c r="CO57"/>
  <c r="CK44"/>
  <c r="CI44"/>
  <c r="CG44"/>
  <c r="CE44"/>
  <c r="CC44"/>
  <c r="CA44"/>
  <c r="BY44"/>
  <c r="BW44"/>
  <c r="BU44"/>
  <c r="BS44"/>
  <c r="BQ44"/>
  <c r="BO44"/>
  <c r="BM44"/>
  <c r="CJ44"/>
  <c r="CH44"/>
  <c r="CF44"/>
  <c r="CD44"/>
  <c r="CB44"/>
  <c r="BZ44"/>
  <c r="CP44" s="1"/>
  <c r="BX44"/>
  <c r="BV44"/>
  <c r="BT44"/>
  <c r="BR44"/>
  <c r="BP44"/>
  <c r="BN44"/>
  <c r="CO44" s="1"/>
  <c r="BL44"/>
  <c r="CN44" s="1"/>
  <c r="AN20"/>
  <c r="AO22"/>
  <c r="BQ58"/>
  <c r="BY58"/>
  <c r="CB58"/>
  <c r="BO58"/>
  <c r="BW58"/>
  <c r="BR58"/>
  <c r="AM21"/>
  <c r="BM58"/>
  <c r="BU58"/>
  <c r="BS58"/>
  <c r="CA58"/>
  <c r="BP58"/>
  <c r="BV58"/>
  <c r="BT58"/>
  <c r="BZ58"/>
  <c r="BX58"/>
  <c r="CH46" l="1"/>
  <c r="CI46"/>
  <c r="BN46"/>
  <c r="BN58"/>
  <c r="CO58" s="1"/>
  <c r="CC46"/>
  <c r="CJ46"/>
  <c r="CG46"/>
  <c r="BL46"/>
  <c r="BL58"/>
  <c r="CN58" s="1"/>
  <c r="CF46"/>
  <c r="CK46"/>
  <c r="CE46"/>
  <c r="BV60"/>
  <c r="BY60"/>
  <c r="BW60"/>
  <c r="CB60"/>
  <c r="AO20"/>
  <c r="BO60"/>
  <c r="BM46"/>
  <c r="CA46"/>
  <c r="BR46"/>
  <c r="BP46"/>
  <c r="BS46"/>
  <c r="CD46"/>
  <c r="BU46"/>
  <c r="BT46"/>
  <c r="BQ46"/>
  <c r="BX46"/>
  <c r="AN21"/>
  <c r="BM60"/>
  <c r="CA60"/>
  <c r="BR60"/>
  <c r="BP60"/>
  <c r="BS60"/>
  <c r="AP22"/>
  <c r="BU60"/>
  <c r="BT60"/>
  <c r="BQ60"/>
  <c r="BX60"/>
  <c r="BV46"/>
  <c r="BY46"/>
  <c r="BW46"/>
  <c r="CB46"/>
  <c r="AM23"/>
  <c r="BZ46"/>
  <c r="CP46" s="1"/>
  <c r="BO46"/>
  <c r="CO46" l="1"/>
  <c r="AP65"/>
  <c r="CN46"/>
  <c r="BZ60"/>
  <c r="BL60"/>
  <c r="CN60" s="1"/>
  <c r="BN60"/>
  <c r="CO60" s="1"/>
  <c r="AQ22"/>
  <c r="AQ65" s="1"/>
  <c r="AO21"/>
  <c r="AP20"/>
  <c r="AN23"/>
  <c r="AP63" l="1"/>
  <c r="AO23"/>
  <c r="AR22"/>
  <c r="AR65" s="1"/>
  <c r="AQ20"/>
  <c r="AQ63" s="1"/>
  <c r="AP21"/>
  <c r="AP64" l="1"/>
  <c r="AQ78"/>
  <c r="AQ21"/>
  <c r="AP78"/>
  <c r="AS22"/>
  <c r="AS65" s="1"/>
  <c r="AP23"/>
  <c r="AR20"/>
  <c r="AR63" s="1"/>
  <c r="AQ23" l="1"/>
  <c r="AQ64"/>
  <c r="AS20"/>
  <c r="AS63" s="1"/>
  <c r="AT22"/>
  <c r="AT65" s="1"/>
  <c r="AP76"/>
  <c r="AR21"/>
  <c r="AR64" s="1"/>
  <c r="AQ77" l="1"/>
  <c r="AS78"/>
  <c r="AP77"/>
  <c r="AS21"/>
  <c r="AQ76"/>
  <c r="AQ66"/>
  <c r="AT20"/>
  <c r="AP66"/>
  <c r="AR78"/>
  <c r="AU22"/>
  <c r="AU65" s="1"/>
  <c r="AR23"/>
  <c r="AT63" l="1"/>
  <c r="AP79"/>
  <c r="AS23"/>
  <c r="AS64"/>
  <c r="AR77"/>
  <c r="AR76"/>
  <c r="AR66"/>
  <c r="AT21"/>
  <c r="AT64" s="1"/>
  <c r="AV22"/>
  <c r="AV65" s="1"/>
  <c r="AT23"/>
  <c r="AU20"/>
  <c r="AU63" s="1"/>
  <c r="AQ79"/>
  <c r="AU78" l="1"/>
  <c r="AV20"/>
  <c r="AV63" s="1"/>
  <c r="AU21"/>
  <c r="AU64" s="1"/>
  <c r="AS66"/>
  <c r="AS76"/>
  <c r="AT78"/>
  <c r="AW22"/>
  <c r="AW65" s="1"/>
  <c r="AR79"/>
  <c r="AV78" l="1"/>
  <c r="AT77"/>
  <c r="AX22"/>
  <c r="AX65" s="1"/>
  <c r="AS77"/>
  <c r="AV21"/>
  <c r="AT66"/>
  <c r="AT76"/>
  <c r="AW20"/>
  <c r="AW63" s="1"/>
  <c r="AU23"/>
  <c r="AV23" l="1"/>
  <c r="AV64"/>
  <c r="AT79"/>
  <c r="AU76"/>
  <c r="AW21"/>
  <c r="AY22"/>
  <c r="AY65" s="1"/>
  <c r="AX20"/>
  <c r="AX63" s="1"/>
  <c r="AS79"/>
  <c r="AW23" l="1"/>
  <c r="AW64"/>
  <c r="AU66"/>
  <c r="AX78"/>
  <c r="AV77"/>
  <c r="AY20"/>
  <c r="AY63" s="1"/>
  <c r="AZ22"/>
  <c r="AZ65" s="1"/>
  <c r="AU77"/>
  <c r="AX21"/>
  <c r="AX64" s="1"/>
  <c r="AV76"/>
  <c r="AV66"/>
  <c r="AW78"/>
  <c r="AU79" l="1"/>
  <c r="AY78"/>
  <c r="AV79"/>
  <c r="AY21"/>
  <c r="AW66"/>
  <c r="BA22"/>
  <c r="CM22" s="1"/>
  <c r="AW76"/>
  <c r="AZ20"/>
  <c r="AZ63" s="1"/>
  <c r="AX23"/>
  <c r="BA65" l="1"/>
  <c r="CM65" s="1"/>
  <c r="CJ52"/>
  <c r="CH52"/>
  <c r="CH59" s="1"/>
  <c r="CF52"/>
  <c r="CD52"/>
  <c r="CK52"/>
  <c r="CI52"/>
  <c r="CI59" s="1"/>
  <c r="CG52"/>
  <c r="CE52"/>
  <c r="CC52"/>
  <c r="CP52" s="1"/>
  <c r="AY23"/>
  <c r="AY64"/>
  <c r="AZ78"/>
  <c r="AX77"/>
  <c r="AX76"/>
  <c r="AX66"/>
  <c r="BA20"/>
  <c r="CM20" s="1"/>
  <c r="BB22"/>
  <c r="CD59"/>
  <c r="CC59"/>
  <c r="CF59"/>
  <c r="CG59"/>
  <c r="CE59"/>
  <c r="CJ59"/>
  <c r="CK59"/>
  <c r="AW77"/>
  <c r="AZ21"/>
  <c r="AW79" l="1"/>
  <c r="BB65"/>
  <c r="CP59"/>
  <c r="AZ23"/>
  <c r="AZ64"/>
  <c r="CJ50"/>
  <c r="CH50"/>
  <c r="CH57" s="1"/>
  <c r="CF50"/>
  <c r="CD50"/>
  <c r="CD57" s="1"/>
  <c r="CK50"/>
  <c r="CI50"/>
  <c r="CG50"/>
  <c r="CE50"/>
  <c r="CC50"/>
  <c r="CP50" s="1"/>
  <c r="BA63"/>
  <c r="CM63" s="1"/>
  <c r="AY77"/>
  <c r="BC22"/>
  <c r="BC65" s="1"/>
  <c r="AY76"/>
  <c r="AY66"/>
  <c r="BA21"/>
  <c r="CM21" s="1"/>
  <c r="CC57"/>
  <c r="CK57"/>
  <c r="BA23"/>
  <c r="CM23" s="1"/>
  <c r="CF57"/>
  <c r="CE57"/>
  <c r="CG57"/>
  <c r="CJ57"/>
  <c r="CI57"/>
  <c r="BB20"/>
  <c r="AX79"/>
  <c r="BB63" l="1"/>
  <c r="CP57"/>
  <c r="BA64"/>
  <c r="CM64" s="1"/>
  <c r="CK51"/>
  <c r="CK58" s="1"/>
  <c r="CI51"/>
  <c r="CG51"/>
  <c r="CE51"/>
  <c r="CC51"/>
  <c r="CJ51"/>
  <c r="CH51"/>
  <c r="CH58" s="1"/>
  <c r="CF51"/>
  <c r="CF58" s="1"/>
  <c r="CD51"/>
  <c r="CD58" s="1"/>
  <c r="AZ77"/>
  <c r="BB21"/>
  <c r="CE58"/>
  <c r="CG58"/>
  <c r="CI58"/>
  <c r="CJ58"/>
  <c r="AY79"/>
  <c r="BA78"/>
  <c r="CM78" s="1"/>
  <c r="BC20"/>
  <c r="BC63" s="1"/>
  <c r="BB23"/>
  <c r="CD53"/>
  <c r="AZ76"/>
  <c r="AZ66"/>
  <c r="BD22"/>
  <c r="BD65" s="1"/>
  <c r="BB64" l="1"/>
  <c r="CP51"/>
  <c r="CC53"/>
  <c r="CC58"/>
  <c r="CP58" s="1"/>
  <c r="CI53"/>
  <c r="CE53"/>
  <c r="CK53"/>
  <c r="BC78"/>
  <c r="AZ79"/>
  <c r="CE60"/>
  <c r="BA76"/>
  <c r="CM76" s="1"/>
  <c r="BD20"/>
  <c r="BD63" s="1"/>
  <c r="BC21"/>
  <c r="BC64" s="1"/>
  <c r="CG60"/>
  <c r="CF53"/>
  <c r="CJ53"/>
  <c r="BB78"/>
  <c r="BE22"/>
  <c r="BE65" s="1"/>
  <c r="CK60"/>
  <c r="CD60"/>
  <c r="CI60"/>
  <c r="CF60"/>
  <c r="CJ60"/>
  <c r="CH60"/>
  <c r="CG53"/>
  <c r="CH53"/>
  <c r="CP53" l="1"/>
  <c r="CC60"/>
  <c r="CP60" s="1"/>
  <c r="BA77"/>
  <c r="BB77"/>
  <c r="BE20"/>
  <c r="BE63" s="1"/>
  <c r="BA66"/>
  <c r="CM66" s="1"/>
  <c r="CM72"/>
  <c r="BF22"/>
  <c r="BF65" s="1"/>
  <c r="BD21"/>
  <c r="BD64" s="1"/>
  <c r="BB76"/>
  <c r="BB66"/>
  <c r="BC23"/>
  <c r="BA79" l="1"/>
  <c r="CM79" s="1"/>
  <c r="CM77"/>
  <c r="BE78"/>
  <c r="BC66"/>
  <c r="BD78"/>
  <c r="BF20"/>
  <c r="BF63" s="1"/>
  <c r="BC76"/>
  <c r="CM70"/>
  <c r="BB79"/>
  <c r="BE21"/>
  <c r="BE64" s="1"/>
  <c r="BG22"/>
  <c r="BG65" s="1"/>
  <c r="BD23"/>
  <c r="BD77" l="1"/>
  <c r="BD76"/>
  <c r="BD66"/>
  <c r="BH22"/>
  <c r="BH65" s="1"/>
  <c r="BF21"/>
  <c r="CM71"/>
  <c r="BC77"/>
  <c r="BE23"/>
  <c r="BG20"/>
  <c r="BG63" s="1"/>
  <c r="BF23" l="1"/>
  <c r="BF64"/>
  <c r="BE77"/>
  <c r="BG78"/>
  <c r="BH20"/>
  <c r="BH63" s="1"/>
  <c r="BG21"/>
  <c r="BG64" s="1"/>
  <c r="BF78"/>
  <c r="BD79"/>
  <c r="BE66"/>
  <c r="BE76"/>
  <c r="BI22"/>
  <c r="BI65" s="1"/>
  <c r="BC79"/>
  <c r="BE79" l="1"/>
  <c r="BH21"/>
  <c r="BH64" s="1"/>
  <c r="BF66"/>
  <c r="BF76"/>
  <c r="BG23"/>
  <c r="BJ22"/>
  <c r="BJ65" s="1"/>
  <c r="BI20"/>
  <c r="BI63" s="1"/>
  <c r="BH23" l="1"/>
  <c r="BI78"/>
  <c r="BG77"/>
  <c r="BH78"/>
  <c r="BG76"/>
  <c r="BG66"/>
  <c r="BF77"/>
  <c r="BF79" s="1"/>
  <c r="BJ20"/>
  <c r="BJ63" s="1"/>
  <c r="BK22"/>
  <c r="BK65" s="1"/>
  <c r="BI21"/>
  <c r="BI64" s="1"/>
  <c r="BI23" l="1"/>
  <c r="BH66"/>
  <c r="BL22"/>
  <c r="BL65" s="1"/>
  <c r="BG79"/>
  <c r="BJ21"/>
  <c r="BH76"/>
  <c r="BK20"/>
  <c r="BK63" s="1"/>
  <c r="BJ23" l="1"/>
  <c r="BJ64"/>
  <c r="BK78"/>
  <c r="BI77"/>
  <c r="BI66"/>
  <c r="BI76"/>
  <c r="BL20"/>
  <c r="BL63" s="1"/>
  <c r="BJ78"/>
  <c r="BK21"/>
  <c r="BK64" s="1"/>
  <c r="BM22"/>
  <c r="BH77"/>
  <c r="BM65" l="1"/>
  <c r="CN65" s="1"/>
  <c r="CN22"/>
  <c r="BL78"/>
  <c r="BJ77"/>
  <c r="BL21"/>
  <c r="BI79"/>
  <c r="BN22"/>
  <c r="BM20"/>
  <c r="CN20" s="1"/>
  <c r="BJ76"/>
  <c r="BJ66"/>
  <c r="BK23"/>
  <c r="BH79"/>
  <c r="BN65" l="1"/>
  <c r="BM63"/>
  <c r="CN63" s="1"/>
  <c r="BL23"/>
  <c r="BL64"/>
  <c r="BJ79"/>
  <c r="BO22"/>
  <c r="BO65" s="1"/>
  <c r="BM21"/>
  <c r="BK77"/>
  <c r="BN20"/>
  <c r="BK76"/>
  <c r="BK66"/>
  <c r="BN63" l="1"/>
  <c r="BM64"/>
  <c r="CN64" s="1"/>
  <c r="CN21"/>
  <c r="BM23"/>
  <c r="CN23" s="1"/>
  <c r="BL77"/>
  <c r="BK79"/>
  <c r="BM78"/>
  <c r="CN78" s="1"/>
  <c r="CN72" s="1"/>
  <c r="BL76"/>
  <c r="BL66"/>
  <c r="BN21"/>
  <c r="BP22"/>
  <c r="BP65" s="1"/>
  <c r="BO20"/>
  <c r="BO63" s="1"/>
  <c r="BN23"/>
  <c r="BN64" l="1"/>
  <c r="BO78"/>
  <c r="BP20"/>
  <c r="BP63" s="1"/>
  <c r="BQ22"/>
  <c r="BQ65" s="1"/>
  <c r="BO21"/>
  <c r="BO64" s="1"/>
  <c r="BL79"/>
  <c r="BN78"/>
  <c r="BM76"/>
  <c r="CN76" s="1"/>
  <c r="CN70" s="1"/>
  <c r="BM66" l="1"/>
  <c r="CN66" s="1"/>
  <c r="BN66"/>
  <c r="BQ20"/>
  <c r="BQ63" s="1"/>
  <c r="BM77"/>
  <c r="CN77" s="1"/>
  <c r="CN71" s="1"/>
  <c r="BP21"/>
  <c r="BP64" s="1"/>
  <c r="BR22"/>
  <c r="BR65" s="1"/>
  <c r="BN76"/>
  <c r="BO23"/>
  <c r="BQ78" l="1"/>
  <c r="BO77"/>
  <c r="BO66"/>
  <c r="BO76"/>
  <c r="BP78"/>
  <c r="BS22"/>
  <c r="BS65" s="1"/>
  <c r="BQ21"/>
  <c r="BQ64" s="1"/>
  <c r="BR20"/>
  <c r="BR63" s="1"/>
  <c r="BN77"/>
  <c r="BM79"/>
  <c r="CN79" s="1"/>
  <c r="BP23"/>
  <c r="BQ23" l="1"/>
  <c r="BR78"/>
  <c r="BP77"/>
  <c r="BP76"/>
  <c r="BP66"/>
  <c r="BR21"/>
  <c r="BS20"/>
  <c r="BS63" s="1"/>
  <c r="BT22"/>
  <c r="BT65" s="1"/>
  <c r="BO79"/>
  <c r="BN79"/>
  <c r="BR23" l="1"/>
  <c r="BR64"/>
  <c r="BS21"/>
  <c r="BS64" s="1"/>
  <c r="BP79"/>
  <c r="BQ66"/>
  <c r="BQ76"/>
  <c r="BU22"/>
  <c r="BU65" s="1"/>
  <c r="BT20"/>
  <c r="BT63" s="1"/>
  <c r="BS23"/>
  <c r="BQ77"/>
  <c r="BT78" l="1"/>
  <c r="BQ79"/>
  <c r="BT21"/>
  <c r="BR76"/>
  <c r="BU20"/>
  <c r="BU63" s="1"/>
  <c r="BV22"/>
  <c r="BV65" s="1"/>
  <c r="BS78"/>
  <c r="BT23" l="1"/>
  <c r="BT64"/>
  <c r="BS77"/>
  <c r="BU78"/>
  <c r="BR77"/>
  <c r="BR79" s="1"/>
  <c r="BS66"/>
  <c r="BS76"/>
  <c r="BW22"/>
  <c r="BW65" s="1"/>
  <c r="BV20"/>
  <c r="BV63" s="1"/>
  <c r="BU21"/>
  <c r="BR66"/>
  <c r="BU23" l="1"/>
  <c r="BU64"/>
  <c r="BT66"/>
  <c r="BT76"/>
  <c r="BX22"/>
  <c r="BX65" s="1"/>
  <c r="BS79"/>
  <c r="BV21"/>
  <c r="BV64" s="1"/>
  <c r="BW20"/>
  <c r="BW63" s="1"/>
  <c r="BV78"/>
  <c r="BV23" l="1"/>
  <c r="BU77"/>
  <c r="BW78"/>
  <c r="BX20"/>
  <c r="BX63" s="1"/>
  <c r="BU66"/>
  <c r="BU76"/>
  <c r="BW21"/>
  <c r="BW64" s="1"/>
  <c r="BT77"/>
  <c r="BY22"/>
  <c r="BY65" l="1"/>
  <c r="CO65" s="1"/>
  <c r="CO22"/>
  <c r="BX78"/>
  <c r="BV77"/>
  <c r="BZ22"/>
  <c r="BX21"/>
  <c r="BX64" s="1"/>
  <c r="BU79"/>
  <c r="BY20"/>
  <c r="BX23"/>
  <c r="BV76"/>
  <c r="BV66"/>
  <c r="BT79"/>
  <c r="BW23"/>
  <c r="BZ65" l="1"/>
  <c r="BY63"/>
  <c r="CO63" s="1"/>
  <c r="CO20"/>
  <c r="BY21"/>
  <c r="BV79"/>
  <c r="BY23"/>
  <c r="CO23" s="1"/>
  <c r="BZ20"/>
  <c r="BW66"/>
  <c r="BW76"/>
  <c r="BW77"/>
  <c r="CA22"/>
  <c r="CA65" s="1"/>
  <c r="BZ63" l="1"/>
  <c r="BY64"/>
  <c r="CO64" s="1"/>
  <c r="CO21"/>
  <c r="BX77"/>
  <c r="CA20"/>
  <c r="CA63" s="1"/>
  <c r="BY78"/>
  <c r="CO78" s="1"/>
  <c r="CO72" s="1"/>
  <c r="BX66"/>
  <c r="BX76"/>
  <c r="CB22"/>
  <c r="CB65" s="1"/>
  <c r="BW79"/>
  <c r="BZ21"/>
  <c r="BZ64" l="1"/>
  <c r="BZ23"/>
  <c r="CA78"/>
  <c r="BY66"/>
  <c r="CO66" s="1"/>
  <c r="CC22"/>
  <c r="CC65" s="1"/>
  <c r="BX79"/>
  <c r="BY76"/>
  <c r="CO76" s="1"/>
  <c r="CO70" s="1"/>
  <c r="CA21"/>
  <c r="CB20"/>
  <c r="CB63" s="1"/>
  <c r="BZ78"/>
  <c r="BZ77" l="1"/>
  <c r="CA23"/>
  <c r="CA64"/>
  <c r="CB78"/>
  <c r="BZ76"/>
  <c r="CB21"/>
  <c r="CC20"/>
  <c r="CC63" s="1"/>
  <c r="CD22"/>
  <c r="CD65" s="1"/>
  <c r="BY77"/>
  <c r="CO77" s="1"/>
  <c r="CO71" s="1"/>
  <c r="CB23" l="1"/>
  <c r="CB64"/>
  <c r="CA77"/>
  <c r="CE22"/>
  <c r="CE65" s="1"/>
  <c r="BZ79"/>
  <c r="BZ66"/>
  <c r="CD20"/>
  <c r="CD63" s="1"/>
  <c r="CA66"/>
  <c r="CA76"/>
  <c r="CC21"/>
  <c r="CC64" s="1"/>
  <c r="BY79"/>
  <c r="CO79" s="1"/>
  <c r="CD78" l="1"/>
  <c r="CB76"/>
  <c r="CC78"/>
  <c r="CD21"/>
  <c r="CA79"/>
  <c r="CE20"/>
  <c r="CE63" s="1"/>
  <c r="CF22"/>
  <c r="CF65" s="1"/>
  <c r="CC23"/>
  <c r="CD23" l="1"/>
  <c r="CD64"/>
  <c r="CC77"/>
  <c r="CB66"/>
  <c r="CB77"/>
  <c r="CG22"/>
  <c r="CG65" s="1"/>
  <c r="CF20"/>
  <c r="CF63" s="1"/>
  <c r="CE21"/>
  <c r="CC76"/>
  <c r="CC66"/>
  <c r="CB79" l="1"/>
  <c r="CE23"/>
  <c r="CE64"/>
  <c r="CD77"/>
  <c r="CF78"/>
  <c r="CC79"/>
  <c r="CF21"/>
  <c r="CE78"/>
  <c r="CG20"/>
  <c r="CG63" s="1"/>
  <c r="CH22"/>
  <c r="CH65" s="1"/>
  <c r="CD66"/>
  <c r="CD76"/>
  <c r="CF23" l="1"/>
  <c r="CF64"/>
  <c r="CG78"/>
  <c r="CH20"/>
  <c r="CH63" s="1"/>
  <c r="CG21"/>
  <c r="CG64" s="1"/>
  <c r="CD79"/>
  <c r="CI22"/>
  <c r="CI65" s="1"/>
  <c r="CE76"/>
  <c r="CF77" l="1"/>
  <c r="CH78"/>
  <c r="CE77"/>
  <c r="CE79" s="1"/>
  <c r="CF76"/>
  <c r="CF66"/>
  <c r="CH21"/>
  <c r="CH64" s="1"/>
  <c r="CI20"/>
  <c r="CI63" s="1"/>
  <c r="CH23"/>
  <c r="CG23"/>
  <c r="CJ22"/>
  <c r="CJ65" s="1"/>
  <c r="CE66"/>
  <c r="CI78" l="1"/>
  <c r="CK22"/>
  <c r="CJ20"/>
  <c r="CJ63" s="1"/>
  <c r="CI21"/>
  <c r="CF79"/>
  <c r="CG76"/>
  <c r="CK65" l="1"/>
  <c r="CP65" s="1"/>
  <c r="CP22"/>
  <c r="CI23"/>
  <c r="CI64"/>
  <c r="CH77"/>
  <c r="CG66"/>
  <c r="CJ78"/>
  <c r="CG77"/>
  <c r="CG79" s="1"/>
  <c r="CH66"/>
  <c r="CH76"/>
  <c r="CJ21"/>
  <c r="CK20"/>
  <c r="CK63" l="1"/>
  <c r="CP63" s="1"/>
  <c r="CP20"/>
  <c r="CJ23"/>
  <c r="CJ64"/>
  <c r="CI77"/>
  <c r="CI66"/>
  <c r="CI76"/>
  <c r="CK21"/>
  <c r="CH79"/>
  <c r="CK64" l="1"/>
  <c r="CP64" s="1"/>
  <c r="CP21"/>
  <c r="CJ77"/>
  <c r="CI79"/>
  <c r="CJ66"/>
  <c r="CJ76"/>
  <c r="CK78"/>
  <c r="CP78" s="1"/>
  <c r="CP72" s="1"/>
  <c r="CK23"/>
  <c r="CP23" s="1"/>
  <c r="CJ79" l="1"/>
  <c r="CK76"/>
  <c r="CP76" s="1"/>
  <c r="CP70" s="1"/>
  <c r="CK66" l="1"/>
  <c r="CP66" s="1"/>
  <c r="CK77"/>
  <c r="CK79" l="1"/>
  <c r="CP79" s="1"/>
  <c r="CP77"/>
  <c r="CP71" s="1"/>
  <c r="CQ38"/>
  <c r="CQ37"/>
  <c r="CQ29"/>
  <c r="CQ27"/>
  <c r="CQ28"/>
  <c r="CQ30"/>
  <c r="CQ50"/>
  <c r="CQ53"/>
  <c r="CQ16"/>
  <c r="CQ9"/>
  <c r="CQ15"/>
  <c r="CQ58"/>
  <c r="CQ60"/>
  <c r="CQ22"/>
  <c r="CQ23"/>
  <c r="CQ65"/>
  <c r="CQ76"/>
  <c r="CQ63"/>
  <c r="CQ64"/>
  <c r="CQ79"/>
  <c r="CQ36"/>
  <c r="CQ39"/>
  <c r="CQ45"/>
  <c r="CQ43"/>
  <c r="CQ44"/>
  <c r="CQ46"/>
  <c r="CQ52"/>
  <c r="CQ51"/>
  <c r="CQ10"/>
  <c r="CQ14"/>
  <c r="CQ11"/>
  <c r="CQ8"/>
  <c r="CQ17"/>
  <c r="CQ59"/>
  <c r="CQ57"/>
  <c r="CQ78"/>
  <c r="CQ72" s="1"/>
  <c r="CQ20"/>
  <c r="CQ21"/>
  <c r="CQ66"/>
  <c r="CQ77"/>
  <c r="CQ71" s="1"/>
  <c r="CQ70" l="1"/>
</calcChain>
</file>

<file path=xl/sharedStrings.xml><?xml version="1.0" encoding="utf-8"?>
<sst xmlns="http://schemas.openxmlformats.org/spreadsheetml/2006/main" count="153" uniqueCount="31">
  <si>
    <t>Residential</t>
  </si>
  <si>
    <t>Commercial</t>
  </si>
  <si>
    <t>Industrial</t>
  </si>
  <si>
    <t>Total</t>
  </si>
  <si>
    <t>Total First-Year Conservation Savings (kWh)</t>
  </si>
  <si>
    <t>Row</t>
  </si>
  <si>
    <t>Input</t>
  </si>
  <si>
    <t>Incremental Monthly Conservation Savings (kWh)</t>
  </si>
  <si>
    <t>Average Effective Retail Rates Unrelated to Power Costs ($/kWh)</t>
  </si>
  <si>
    <t>Development of Conservation Savings Reducing Revenues Unrelated to Power Costs</t>
  </si>
  <si>
    <t>Test Years</t>
  </si>
  <si>
    <t>UE-060266</t>
  </si>
  <si>
    <t>UE-072300</t>
  </si>
  <si>
    <t>UE-090704</t>
  </si>
  <si>
    <t>2006 Rate Case*</t>
  </si>
  <si>
    <t>2007 Rate Case*</t>
  </si>
  <si>
    <t>2009 Rate Case*</t>
  </si>
  <si>
    <t>GRC Rate Years</t>
  </si>
  <si>
    <t>T&amp;D Lag (months)</t>
  </si>
  <si>
    <t>UE-040640</t>
  </si>
  <si>
    <t>* Amounts are first accumulated during the test period.</t>
  </si>
  <si>
    <t>* Savings are first accumulated as of 9-30-06.  The average of conservation savings during the test period year-ending Sept. 2007 are then added.  The savings reflected in the 2006 rate case are then subtracted.  These net conservation savings are then reflected in rates when they became effective (Nov. 2008).</t>
  </si>
  <si>
    <t>* Savings are first accumulated as of 12-31-08 (i.e., the end of the test period).  The savings reflected in the 2006 and 2007 rate cases are then subtracted.  These net conservation savings are then reflected in rates when they become effective (Apr. 2010).</t>
  </si>
  <si>
    <t>Development of Cumulative Conservation Savings</t>
  </si>
  <si>
    <t>Phase-In of Test Period Conservation (kWh)*</t>
  </si>
  <si>
    <t>* Savings are first accumulated through the end of the test period year-ending Sept. 2005 are then added.  These savings begin to be reflected in rates when they became effective (Jan 2007).</t>
  </si>
  <si>
    <t>Cumulative Monthly Conservation Savings Since October 2004 (kWh)</t>
  </si>
  <si>
    <t>Conservation Savings Since October 2004 Reflected in Rates Unrelated to Power Costs (kWh)</t>
  </si>
  <si>
    <t>Conservation Savings Since October 2004 Reducing Rate Revenues That Are Unrelated to Power Costs (kWh)</t>
  </si>
  <si>
    <t>Total Conservation Savings Since October 2004 Reflected in Rate Cases</t>
  </si>
  <si>
    <t>Estimated Loss of Revenues Unrelated to Power Costs Due to Conservation Achieved Since October 2004</t>
  </si>
</sst>
</file>

<file path=xl/styles.xml><?xml version="1.0" encoding="utf-8"?>
<styleSheet xmlns="http://schemas.openxmlformats.org/spreadsheetml/2006/main">
  <numFmts count="23">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409]mmm\-yy;@"/>
    <numFmt numFmtId="166" formatCode="_(* #,##0_);_(* \(#,##0\);_(* &quot;-&quot;??_);_(@_)"/>
    <numFmt numFmtId="167" formatCode="_(&quot;$&quot;* #,##0_);_(&quot;$&quot;* \(#,##0\);_(&quot;$&quot;* &quot;-&quot;??_);_(@_)"/>
    <numFmt numFmtId="168" formatCode="_(&quot;$&quot;* #,##0.00000_);_(&quot;$&quot;* \(#,##0.00000\);_(&quot;$&quot;* &quot;-&quot;??_);_(@_)"/>
    <numFmt numFmtId="169" formatCode="_(* #,##0.00000_);_(* \(#,##0.00000\);_(* &quot;-&quot;??_);_(@_)"/>
    <numFmt numFmtId="170" formatCode="0.0000000"/>
    <numFmt numFmtId="171" formatCode="0.000000"/>
    <numFmt numFmtId="172" formatCode="0.000%"/>
    <numFmt numFmtId="173" formatCode="_(* ###0_);_(* \(###0\);_(* &quot;-&quot;_);_(@_)"/>
    <numFmt numFmtId="174" formatCode="_(&quot;$&quot;* #,##0.000000_);_(&quot;$&quot;* \(#,##0.000000\);_(&quot;$&quot;* &quot;-&quot;??????_);_(@_)"/>
    <numFmt numFmtId="175" formatCode="_(* #,##0.0_);_(* \(#,##0.0\);_(* &quot;-&quot;_);_(@_)"/>
    <numFmt numFmtId="176" formatCode="d\.mmm\.yy"/>
    <numFmt numFmtId="177" formatCode="#."/>
    <numFmt numFmtId="178" formatCode="_(&quot;$&quot;* #,##0.0000_);_(&quot;$&quot;* \(#,##0.0000\);_(&quot;$&quot;* &quot;-&quot;????_);_(@_)"/>
    <numFmt numFmtId="179" formatCode="&quot;$&quot;#,##0.00"/>
    <numFmt numFmtId="180" formatCode="&quot;$&quot;#,##0;\-&quot;$&quot;#,##0"/>
    <numFmt numFmtId="181" formatCode="_(* #,##0.0_);_(* \(#,##0.0\);_(* &quot;-&quot;??_);_(@_)"/>
    <numFmt numFmtId="182" formatCode="_(&quot;$&quot;* #,##0.0000_);_(&quot;$&quot;* \(#,##0.0000\);_(&quot;$&quot;* &quot;-&quot;??_);_(@_)"/>
  </numFmts>
  <fonts count="41">
    <font>
      <sz val="10"/>
      <name val="Arial"/>
    </font>
    <font>
      <sz val="10"/>
      <name val="Arial"/>
      <family val="2"/>
    </font>
    <font>
      <sz val="8"/>
      <name val="Arial"/>
      <family val="2"/>
    </font>
    <font>
      <b/>
      <sz val="10"/>
      <name val="Arial"/>
      <family val="2"/>
    </font>
    <font>
      <u/>
      <sz val="10"/>
      <name val="Arial"/>
      <family val="2"/>
    </font>
    <font>
      <i/>
      <u/>
      <sz val="10"/>
      <name val="Arial"/>
      <family val="2"/>
    </font>
    <font>
      <b/>
      <i/>
      <u/>
      <sz val="10"/>
      <name val="Arial"/>
      <family val="2"/>
    </font>
    <font>
      <b/>
      <u/>
      <sz val="10"/>
      <name val="Arial"/>
      <family val="2"/>
    </font>
    <font>
      <b/>
      <sz val="10"/>
      <color indexed="10"/>
      <name val="Arial"/>
      <family val="2"/>
    </font>
    <font>
      <sz val="10"/>
      <name val="Arial"/>
      <family val="2"/>
    </font>
    <font>
      <u/>
      <sz val="10"/>
      <name val="Arial"/>
      <family val="2"/>
    </font>
    <font>
      <sz val="11"/>
      <color indexed="8"/>
      <name val="Calibri"/>
      <family val="2"/>
    </font>
    <font>
      <sz val="10"/>
      <color indexed="8"/>
      <name val="MS Sans Serif"/>
      <family val="2"/>
    </font>
    <font>
      <sz val="12"/>
      <color indexed="24"/>
      <name val="Arial"/>
      <family val="2"/>
    </font>
    <font>
      <sz val="10"/>
      <name val="Helv"/>
    </font>
    <font>
      <sz val="12"/>
      <name val="Times"/>
      <family val="1"/>
    </font>
    <font>
      <sz val="1"/>
      <color indexed="16"/>
      <name val="Courier"/>
      <family val="3"/>
    </font>
    <font>
      <sz val="10"/>
      <name val="MS Serif"/>
      <family val="1"/>
    </font>
    <font>
      <sz val="10"/>
      <name val="Courier"/>
      <family val="3"/>
    </font>
    <font>
      <sz val="8"/>
      <name val="Arial"/>
      <family val="2"/>
    </font>
    <font>
      <b/>
      <sz val="12"/>
      <name val="Arial"/>
      <family val="2"/>
    </font>
    <font>
      <b/>
      <sz val="8"/>
      <name val="Arial"/>
      <family val="2"/>
    </font>
    <font>
      <sz val="10"/>
      <color indexed="12"/>
      <name val="Arial"/>
      <family val="2"/>
    </font>
    <font>
      <b/>
      <sz val="12"/>
      <color indexed="20"/>
      <name val="Arial"/>
      <family val="2"/>
    </font>
    <font>
      <sz val="7"/>
      <name val="Small Fonts"/>
      <family val="2"/>
    </font>
    <font>
      <sz val="8"/>
      <name val="Helv"/>
    </font>
    <font>
      <sz val="10"/>
      <name val="MS Sans Serif"/>
      <family val="2"/>
    </font>
    <font>
      <b/>
      <sz val="10"/>
      <name val="MS Sans Serif"/>
      <family val="2"/>
    </font>
    <font>
      <sz val="12"/>
      <color indexed="10"/>
      <name val="Arial"/>
      <family val="2"/>
    </font>
    <font>
      <sz val="12"/>
      <color indexed="10"/>
      <name val="Times"/>
      <family val="1"/>
    </font>
    <font>
      <i/>
      <sz val="10"/>
      <name val="Arial"/>
      <family val="2"/>
    </font>
    <font>
      <b/>
      <sz val="8"/>
      <color indexed="8"/>
      <name val="Helv"/>
    </font>
    <font>
      <b/>
      <i/>
      <sz val="10"/>
      <name val="Arial"/>
      <family val="2"/>
    </font>
    <font>
      <b/>
      <sz val="12"/>
      <color indexed="56"/>
      <name val="Arial"/>
      <family val="2"/>
    </font>
    <font>
      <b/>
      <sz val="14"/>
      <color indexed="56"/>
      <name val="Arial"/>
      <family val="2"/>
    </font>
    <font>
      <sz val="12"/>
      <name val="Times New Roman"/>
      <family val="1"/>
    </font>
    <font>
      <sz val="10"/>
      <color indexed="24"/>
      <name val="Arial"/>
      <family val="2"/>
    </font>
    <font>
      <sz val="10"/>
      <color indexed="22"/>
      <name val="Arial"/>
      <family val="2"/>
    </font>
    <font>
      <sz val="10"/>
      <color indexed="8"/>
      <name val="Arial"/>
      <family val="2"/>
    </font>
    <font>
      <b/>
      <sz val="10"/>
      <color indexed="8"/>
      <name val="Arial"/>
      <family val="2"/>
    </font>
    <font>
      <b/>
      <sz val="16"/>
      <color indexed="23"/>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26"/>
      </patternFill>
    </fill>
    <fill>
      <patternFill patternType="solid">
        <fgColor indexed="41"/>
        <bgColor indexed="64"/>
      </patternFill>
    </fill>
    <fill>
      <patternFill patternType="mediumGray">
        <fgColor indexed="22"/>
      </patternFill>
    </fill>
    <fill>
      <patternFill patternType="solid">
        <fgColor indexed="31"/>
        <bgColor indexed="64"/>
      </patternFill>
    </fill>
    <fill>
      <patternFill patternType="lightUp">
        <fgColor indexed="22"/>
        <bgColor indexed="35"/>
      </patternFill>
    </fill>
    <fill>
      <patternFill patternType="solid">
        <fgColor indexed="35"/>
        <bgColor indexed="64"/>
      </patternFill>
    </fill>
    <fill>
      <patternFill patternType="solid">
        <fgColor indexed="23"/>
        <bgColor indexed="64"/>
      </patternFill>
    </fill>
    <fill>
      <patternFill patternType="gray0625">
        <fgColor indexed="8"/>
      </patternFill>
    </fill>
    <fill>
      <patternFill patternType="gray125">
        <fgColor indexed="8"/>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s>
  <borders count="2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63"/>
      </left>
      <right style="thin">
        <color indexed="63"/>
      </right>
      <top style="thin">
        <color indexed="64"/>
      </top>
      <bottom style="thin">
        <color indexed="63"/>
      </bottom>
      <diagonal/>
    </border>
    <border>
      <left/>
      <right/>
      <top style="hair">
        <color indexed="64"/>
      </top>
      <bottom/>
      <diagonal/>
    </border>
    <border>
      <left/>
      <right/>
      <top style="double">
        <color indexed="8"/>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409">
    <xf numFmtId="0" fontId="0" fillId="0" borderId="0"/>
    <xf numFmtId="0" fontId="9" fillId="0" borderId="0"/>
    <xf numFmtId="171" fontId="1"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69" fontId="1"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70" fontId="1" fillId="0" borderId="0">
      <alignment horizontal="left" wrapText="1"/>
    </xf>
    <xf numFmtId="169" fontId="1"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69" fontId="1"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71" fontId="1"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69" fontId="1"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1"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1"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71" fontId="1"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1"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69" fontId="9" fillId="0" borderId="0">
      <alignment horizontal="left" wrapText="1"/>
    </xf>
    <xf numFmtId="169" fontId="9" fillId="0" borderId="0">
      <alignment horizontal="left" wrapText="1"/>
    </xf>
    <xf numFmtId="169" fontId="1"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0" fontId="35" fillId="0" borderId="0"/>
    <xf numFmtId="169" fontId="9" fillId="0" borderId="0">
      <alignment horizontal="left" wrapText="1"/>
    </xf>
    <xf numFmtId="169" fontId="9" fillId="0" borderId="0">
      <alignment horizontal="left" wrapText="1"/>
    </xf>
    <xf numFmtId="171" fontId="1"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0" fontId="9" fillId="0" borderId="0"/>
    <xf numFmtId="170" fontId="9" fillId="0" borderId="0">
      <alignment horizontal="left" wrapText="1"/>
    </xf>
    <xf numFmtId="170"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1"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71" fontId="1"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1"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69" fontId="1"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1"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1"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1"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0" fontId="35" fillId="0" borderId="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176" fontId="12" fillId="0" borderId="0" applyFill="0" applyBorder="0" applyAlignment="0"/>
    <xf numFmtId="41" fontId="9" fillId="12" borderId="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 fontId="13" fillId="0" borderId="0" applyFont="0" applyFill="0" applyBorder="0" applyAlignment="0" applyProtection="0"/>
    <xf numFmtId="0" fontId="14" fillId="0" borderId="0"/>
    <xf numFmtId="0" fontId="14" fillId="0" borderId="0"/>
    <xf numFmtId="0" fontId="15" fillId="0" borderId="0"/>
    <xf numFmtId="3" fontId="36" fillId="0" borderId="0" applyFont="0" applyFill="0" applyBorder="0" applyAlignment="0" applyProtection="0"/>
    <xf numFmtId="3" fontId="36" fillId="0" borderId="0" applyFont="0" applyFill="0" applyBorder="0" applyAlignment="0" applyProtection="0"/>
    <xf numFmtId="3" fontId="36" fillId="0" borderId="0" applyFont="0" applyFill="0" applyBorder="0" applyAlignment="0" applyProtection="0"/>
    <xf numFmtId="177" fontId="16" fillId="0" borderId="0">
      <protection locked="0"/>
    </xf>
    <xf numFmtId="0" fontId="15" fillId="0" borderId="0"/>
    <xf numFmtId="0" fontId="17" fillId="0" borderId="0" applyNumberFormat="0" applyAlignment="0">
      <alignment horizontal="left"/>
    </xf>
    <xf numFmtId="0" fontId="18" fillId="0" borderId="0" applyNumberFormat="0" applyAlignment="0"/>
    <xf numFmtId="0" fontId="14" fillId="0" borderId="0"/>
    <xf numFmtId="0" fontId="15" fillId="0" borderId="0"/>
    <xf numFmtId="0" fontId="14" fillId="0" borderId="0"/>
    <xf numFmtId="0" fontId="15" fillId="0" borderId="0"/>
    <xf numFmtId="44" fontId="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3" fontId="1" fillId="0" borderId="0" applyFont="0" applyFill="0" applyBorder="0" applyAlignment="0" applyProtection="0"/>
    <xf numFmtId="0" fontId="13"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7" fillId="0" borderId="0" applyFont="0" applyFill="0" applyBorder="0" applyAlignment="0" applyProtection="0"/>
    <xf numFmtId="171" fontId="1" fillId="0" borderId="0"/>
    <xf numFmtId="2" fontId="13" fillId="0" borderId="0" applyFont="0" applyFill="0" applyBorder="0" applyAlignment="0" applyProtection="0"/>
    <xf numFmtId="0" fontId="14" fillId="0" borderId="0"/>
    <xf numFmtId="38" fontId="19" fillId="12" borderId="0" applyNumberFormat="0" applyBorder="0" applyAlignment="0" applyProtection="0"/>
    <xf numFmtId="38" fontId="19" fillId="12" borderId="0" applyNumberFormat="0" applyBorder="0" applyAlignment="0" applyProtection="0"/>
    <xf numFmtId="38" fontId="19" fillId="12" borderId="0" applyNumberFormat="0" applyBorder="0" applyAlignment="0" applyProtection="0"/>
    <xf numFmtId="38" fontId="19" fillId="12" borderId="0" applyNumberFormat="0" applyBorder="0" applyAlignment="0" applyProtection="0"/>
    <xf numFmtId="38" fontId="19" fillId="12" borderId="0" applyNumberFormat="0" applyBorder="0" applyAlignment="0" applyProtection="0"/>
    <xf numFmtId="0" fontId="20" fillId="0" borderId="1" applyNumberFormat="0" applyAlignment="0" applyProtection="0">
      <alignment horizontal="left"/>
    </xf>
    <xf numFmtId="0" fontId="20" fillId="0" borderId="2">
      <alignment horizontal="left"/>
    </xf>
    <xf numFmtId="38" fontId="21" fillId="0" borderId="0"/>
    <xf numFmtId="40" fontId="21" fillId="0" borderId="0"/>
    <xf numFmtId="10" fontId="19" fillId="13" borderId="3" applyNumberFormat="0" applyBorder="0" applyAlignment="0" applyProtection="0"/>
    <xf numFmtId="10" fontId="19" fillId="13" borderId="3" applyNumberFormat="0" applyBorder="0" applyAlignment="0" applyProtection="0"/>
    <xf numFmtId="10" fontId="19" fillId="13" borderId="3" applyNumberFormat="0" applyBorder="0" applyAlignment="0" applyProtection="0"/>
    <xf numFmtId="10" fontId="19" fillId="13" borderId="3" applyNumberFormat="0" applyBorder="0" applyAlignment="0" applyProtection="0"/>
    <xf numFmtId="10" fontId="19" fillId="13" borderId="3" applyNumberFormat="0" applyBorder="0" applyAlignment="0" applyProtection="0"/>
    <xf numFmtId="41" fontId="22" fillId="14" borderId="4">
      <alignment horizontal="left"/>
      <protection locked="0"/>
    </xf>
    <xf numFmtId="10" fontId="22" fillId="14" borderId="4">
      <alignment horizontal="right"/>
      <protection locked="0"/>
    </xf>
    <xf numFmtId="0" fontId="19" fillId="12" borderId="0"/>
    <xf numFmtId="3" fontId="23" fillId="0" borderId="0" applyFill="0" applyBorder="0" applyAlignment="0" applyProtection="0"/>
    <xf numFmtId="44" fontId="3" fillId="0" borderId="5" applyNumberFormat="0" applyFont="0" applyAlignment="0">
      <alignment horizontal="center"/>
    </xf>
    <xf numFmtId="44" fontId="3" fillId="0" borderId="5" applyNumberFormat="0" applyFont="0" applyAlignment="0">
      <alignment horizontal="center"/>
    </xf>
    <xf numFmtId="44" fontId="3" fillId="0" borderId="5" applyNumberFormat="0" applyFont="0" applyAlignment="0">
      <alignment horizontal="center"/>
    </xf>
    <xf numFmtId="44" fontId="3" fillId="0" borderId="5" applyNumberFormat="0" applyFont="0" applyAlignment="0">
      <alignment horizontal="center"/>
    </xf>
    <xf numFmtId="44" fontId="3" fillId="0" borderId="6" applyNumberFormat="0" applyFont="0" applyAlignment="0">
      <alignment horizontal="center"/>
    </xf>
    <xf numFmtId="44" fontId="3" fillId="0" borderId="6" applyNumberFormat="0" applyFont="0" applyAlignment="0">
      <alignment horizontal="center"/>
    </xf>
    <xf numFmtId="44" fontId="3" fillId="0" borderId="6" applyNumberFormat="0" applyFont="0" applyAlignment="0">
      <alignment horizontal="center"/>
    </xf>
    <xf numFmtId="44" fontId="3" fillId="0" borderId="6" applyNumberFormat="0" applyFont="0" applyAlignment="0">
      <alignment horizontal="center"/>
    </xf>
    <xf numFmtId="37" fontId="24" fillId="0" borderId="0"/>
    <xf numFmtId="174" fontId="25" fillId="0" borderId="0"/>
    <xf numFmtId="180" fontId="9" fillId="0" borderId="0"/>
    <xf numFmtId="180" fontId="9" fillId="0" borderId="0"/>
    <xf numFmtId="180" fontId="9" fillId="0" borderId="0"/>
    <xf numFmtId="180" fontId="9" fillId="0" borderId="0"/>
    <xf numFmtId="0" fontId="9" fillId="0" borderId="0"/>
    <xf numFmtId="0" fontId="9" fillId="0" borderId="0"/>
    <xf numFmtId="0" fontId="11" fillId="0" borderId="0"/>
    <xf numFmtId="0" fontId="11" fillId="0" borderId="0"/>
    <xf numFmtId="0" fontId="26" fillId="0" borderId="0"/>
    <xf numFmtId="0" fontId="26" fillId="0" borderId="0"/>
    <xf numFmtId="0" fontId="26" fillId="0" borderId="0"/>
    <xf numFmtId="0" fontId="2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15" borderId="7" applyNumberFormat="0" applyFont="0" applyAlignment="0" applyProtection="0"/>
    <xf numFmtId="0" fontId="11" fillId="15" borderId="7" applyNumberFormat="0" applyFont="0" applyAlignment="0" applyProtection="0"/>
    <xf numFmtId="0" fontId="11" fillId="15" borderId="7" applyNumberFormat="0" applyFont="0" applyAlignment="0" applyProtection="0"/>
    <xf numFmtId="0" fontId="11" fillId="15" borderId="7" applyNumberFormat="0" applyFont="0" applyAlignment="0" applyProtection="0"/>
    <xf numFmtId="0" fontId="11" fillId="15" borderId="7" applyNumberFormat="0" applyFont="0" applyAlignment="0" applyProtection="0"/>
    <xf numFmtId="0" fontId="11" fillId="15" borderId="7" applyNumberFormat="0" applyFont="0" applyAlignment="0" applyProtection="0"/>
    <xf numFmtId="0" fontId="11" fillId="15" borderId="7" applyNumberFormat="0" applyFont="0" applyAlignment="0" applyProtection="0"/>
    <xf numFmtId="0" fontId="11" fillId="15" borderId="7" applyNumberFormat="0" applyFont="0" applyAlignment="0" applyProtection="0"/>
    <xf numFmtId="0" fontId="11" fillId="15" borderId="7" applyNumberFormat="0" applyFont="0" applyAlignment="0" applyProtection="0"/>
    <xf numFmtId="0" fontId="11" fillId="15" borderId="7" applyNumberFormat="0" applyFont="0" applyAlignment="0" applyProtection="0"/>
    <xf numFmtId="0" fontId="14" fillId="0" borderId="0"/>
    <xf numFmtId="0" fontId="14" fillId="0" borderId="0"/>
    <xf numFmtId="0" fontId="15" fillId="0" borderId="0"/>
    <xf numFmtId="10"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41" fontId="9" fillId="16" borderId="4"/>
    <xf numFmtId="0" fontId="26" fillId="0" borderId="0" applyNumberFormat="0" applyFont="0" applyFill="0" applyBorder="0" applyAlignment="0" applyProtection="0">
      <alignment horizontal="left"/>
    </xf>
    <xf numFmtId="15" fontId="26" fillId="0" borderId="0" applyFont="0" applyFill="0" applyBorder="0" applyAlignment="0" applyProtection="0"/>
    <xf numFmtId="4" fontId="26" fillId="0" borderId="0" applyFont="0" applyFill="0" applyBorder="0" applyAlignment="0" applyProtection="0"/>
    <xf numFmtId="0" fontId="27" fillId="0" borderId="9">
      <alignment horizontal="center"/>
    </xf>
    <xf numFmtId="3" fontId="26" fillId="0" borderId="0" applyFont="0" applyFill="0" applyBorder="0" applyAlignment="0" applyProtection="0"/>
    <xf numFmtId="0" fontId="26" fillId="17" borderId="0" applyNumberFormat="0" applyFont="0" applyBorder="0" applyAlignment="0" applyProtection="0"/>
    <xf numFmtId="0" fontId="15" fillId="0" borderId="0"/>
    <xf numFmtId="3" fontId="28" fillId="0" borderId="0" applyFill="0" applyBorder="0" applyAlignment="0" applyProtection="0"/>
    <xf numFmtId="0" fontId="29" fillId="0" borderId="0"/>
    <xf numFmtId="3" fontId="28" fillId="0" borderId="0" applyFill="0" applyBorder="0" applyAlignment="0" applyProtection="0"/>
    <xf numFmtId="42" fontId="9" fillId="13" borderId="0"/>
    <xf numFmtId="42" fontId="9" fillId="13" borderId="10">
      <alignment vertical="center"/>
    </xf>
    <xf numFmtId="0" fontId="3" fillId="13" borderId="11" applyNumberFormat="0">
      <alignment horizontal="center" vertical="center" wrapText="1"/>
    </xf>
    <xf numFmtId="10" fontId="1" fillId="13" borderId="0"/>
    <xf numFmtId="178" fontId="1" fillId="13" borderId="0"/>
    <xf numFmtId="42" fontId="9" fillId="13" borderId="0"/>
    <xf numFmtId="166" fontId="21" fillId="0" borderId="0" applyBorder="0" applyAlignment="0"/>
    <xf numFmtId="42" fontId="9" fillId="13" borderId="12">
      <alignment horizontal="left"/>
    </xf>
    <xf numFmtId="178" fontId="30" fillId="13" borderId="12">
      <alignment horizontal="left"/>
    </xf>
    <xf numFmtId="166" fontId="21" fillId="0" borderId="0" applyBorder="0" applyAlignment="0"/>
    <xf numFmtId="14" fontId="25" fillId="0" borderId="0" applyNumberFormat="0" applyFill="0" applyBorder="0" applyAlignment="0" applyProtection="0">
      <alignment horizontal="left"/>
    </xf>
    <xf numFmtId="175" fontId="1" fillId="0" borderId="0" applyFont="0" applyFill="0" applyAlignment="0">
      <alignment horizontal="right"/>
    </xf>
    <xf numFmtId="4" fontId="38" fillId="14" borderId="8" applyNumberFormat="0" applyProtection="0">
      <alignment vertical="center"/>
    </xf>
    <xf numFmtId="4" fontId="38" fillId="14" borderId="8" applyNumberFormat="0" applyProtection="0">
      <alignment horizontal="left" vertical="center" indent="1"/>
    </xf>
    <xf numFmtId="0" fontId="9" fillId="18" borderId="8" applyNumberFormat="0" applyProtection="0">
      <alignment horizontal="left" vertical="center" indent="1"/>
    </xf>
    <xf numFmtId="4" fontId="39" fillId="19" borderId="8" applyNumberFormat="0" applyProtection="0">
      <alignment horizontal="left" vertical="center" indent="1"/>
    </xf>
    <xf numFmtId="4" fontId="38" fillId="20" borderId="13" applyNumberFormat="0" applyProtection="0">
      <alignment horizontal="left" vertical="center" indent="1"/>
    </xf>
    <xf numFmtId="4" fontId="38" fillId="20" borderId="8" applyNumberFormat="0" applyProtection="0">
      <alignment horizontal="left" vertical="center" indent="1"/>
    </xf>
    <xf numFmtId="4" fontId="38" fillId="21" borderId="8" applyNumberFormat="0" applyProtection="0">
      <alignment horizontal="left" vertical="center" indent="1"/>
    </xf>
    <xf numFmtId="0" fontId="9" fillId="21" borderId="8" applyNumberFormat="0" applyProtection="0">
      <alignment horizontal="left" vertical="center" indent="1"/>
    </xf>
    <xf numFmtId="4" fontId="38" fillId="20" borderId="8" applyNumberFormat="0" applyProtection="0">
      <alignment horizontal="right" vertical="center"/>
    </xf>
    <xf numFmtId="0" fontId="9" fillId="18" borderId="8" applyNumberFormat="0" applyProtection="0">
      <alignment horizontal="left" vertical="center" indent="1"/>
    </xf>
    <xf numFmtId="0" fontId="9" fillId="18" borderId="8" applyNumberFormat="0" applyProtection="0">
      <alignment horizontal="left" vertical="center" indent="1"/>
    </xf>
    <xf numFmtId="0" fontId="40" fillId="0" borderId="0"/>
    <xf numFmtId="39" fontId="1" fillId="22" borderId="0"/>
    <xf numFmtId="38" fontId="19" fillId="0" borderId="14"/>
    <xf numFmtId="38" fontId="19" fillId="0" borderId="14"/>
    <xf numFmtId="38" fontId="19" fillId="0" borderId="14"/>
    <xf numFmtId="38" fontId="19" fillId="0" borderId="14"/>
    <xf numFmtId="38" fontId="19" fillId="0" borderId="14"/>
    <xf numFmtId="38" fontId="21" fillId="0" borderId="12"/>
    <xf numFmtId="39" fontId="25" fillId="23" borderId="0"/>
    <xf numFmtId="172"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171" fontId="9" fillId="0" borderId="0">
      <alignment horizontal="left" wrapText="1"/>
    </xf>
    <xf numFmtId="40" fontId="31" fillId="0" borderId="0" applyBorder="0">
      <alignment horizontal="right"/>
    </xf>
    <xf numFmtId="41" fontId="32" fillId="13" borderId="0">
      <alignment horizontal="left"/>
    </xf>
    <xf numFmtId="179" fontId="33" fillId="13" borderId="0">
      <alignment horizontal="left" vertical="center"/>
    </xf>
    <xf numFmtId="0" fontId="3" fillId="13" borderId="0">
      <alignment horizontal="left" wrapText="1"/>
    </xf>
    <xf numFmtId="0" fontId="34" fillId="0" borderId="0">
      <alignment horizontal="left" vertical="center"/>
    </xf>
    <xf numFmtId="0" fontId="15" fillId="0" borderId="15"/>
  </cellStyleXfs>
  <cellXfs count="215">
    <xf numFmtId="0" fontId="0" fillId="0" borderId="0" xfId="0"/>
    <xf numFmtId="0" fontId="0" fillId="0" borderId="0" xfId="0" applyAlignment="1">
      <alignment horizontal="center"/>
    </xf>
    <xf numFmtId="0" fontId="3" fillId="12" borderId="0" xfId="0" applyFont="1" applyFill="1" applyAlignment="1">
      <alignment horizontal="left"/>
    </xf>
    <xf numFmtId="0" fontId="3" fillId="12" borderId="0" xfId="0" applyFont="1" applyFill="1" applyAlignment="1">
      <alignment horizontal="center"/>
    </xf>
    <xf numFmtId="0" fontId="0" fillId="12" borderId="0" xfId="0" applyFill="1"/>
    <xf numFmtId="0" fontId="8" fillId="12" borderId="0" xfId="0" applyFont="1" applyFill="1" applyAlignment="1">
      <alignment horizontal="center"/>
    </xf>
    <xf numFmtId="0" fontId="0" fillId="12" borderId="0" xfId="0" applyFill="1" applyAlignment="1">
      <alignment horizontal="center"/>
    </xf>
    <xf numFmtId="0" fontId="3" fillId="12" borderId="9" xfId="0" applyFont="1" applyFill="1" applyBorder="1"/>
    <xf numFmtId="0" fontId="0" fillId="12" borderId="9" xfId="0" applyFill="1" applyBorder="1"/>
    <xf numFmtId="165" fontId="3" fillId="12" borderId="9" xfId="0" applyNumberFormat="1" applyFont="1" applyFill="1" applyBorder="1"/>
    <xf numFmtId="0" fontId="3" fillId="12" borderId="9" xfId="0" applyNumberFormat="1" applyFont="1" applyFill="1" applyBorder="1" applyAlignment="1">
      <alignment horizontal="center"/>
    </xf>
    <xf numFmtId="0" fontId="3" fillId="12" borderId="0" xfId="0" applyFont="1" applyFill="1" applyBorder="1" applyAlignment="1">
      <alignment horizontal="center"/>
    </xf>
    <xf numFmtId="0" fontId="5" fillId="16" borderId="0" xfId="0" applyFont="1" applyFill="1" applyBorder="1"/>
    <xf numFmtId="0" fontId="0" fillId="16" borderId="0" xfId="0" applyFill="1" applyBorder="1"/>
    <xf numFmtId="0" fontId="0" fillId="16" borderId="17" xfId="0" applyFill="1" applyBorder="1"/>
    <xf numFmtId="0" fontId="0" fillId="16" borderId="16" xfId="0" applyFill="1" applyBorder="1"/>
    <xf numFmtId="3" fontId="0" fillId="16" borderId="0" xfId="0" applyNumberFormat="1" applyFill="1" applyBorder="1"/>
    <xf numFmtId="3" fontId="0" fillId="16" borderId="17" xfId="0" applyNumberFormat="1" applyFill="1" applyBorder="1"/>
    <xf numFmtId="3" fontId="4" fillId="16" borderId="0" xfId="0" applyNumberFormat="1" applyFont="1" applyFill="1" applyBorder="1"/>
    <xf numFmtId="3" fontId="4" fillId="16" borderId="17" xfId="0" applyNumberFormat="1" applyFont="1" applyFill="1" applyBorder="1"/>
    <xf numFmtId="166" fontId="1" fillId="16" borderId="0" xfId="244" applyNumberFormat="1" applyFill="1" applyBorder="1"/>
    <xf numFmtId="166" fontId="1" fillId="16" borderId="17" xfId="244" applyNumberFormat="1" applyFill="1" applyBorder="1"/>
    <xf numFmtId="166" fontId="4" fillId="16" borderId="0" xfId="244" applyNumberFormat="1" applyFont="1" applyFill="1" applyBorder="1"/>
    <xf numFmtId="166" fontId="4" fillId="16" borderId="17" xfId="244" applyNumberFormat="1" applyFont="1" applyFill="1" applyBorder="1"/>
    <xf numFmtId="166" fontId="0" fillId="16" borderId="0" xfId="0" applyNumberFormat="1" applyFill="1" applyBorder="1"/>
    <xf numFmtId="166" fontId="0" fillId="16" borderId="17" xfId="0" applyNumberFormat="1" applyFill="1" applyBorder="1"/>
    <xf numFmtId="166" fontId="4" fillId="16" borderId="0" xfId="0" applyNumberFormat="1" applyFont="1" applyFill="1" applyBorder="1"/>
    <xf numFmtId="166" fontId="4" fillId="16" borderId="17" xfId="0" applyNumberFormat="1" applyFont="1" applyFill="1" applyBorder="1"/>
    <xf numFmtId="0" fontId="0" fillId="16" borderId="18" xfId="0" applyFill="1" applyBorder="1"/>
    <xf numFmtId="0" fontId="0" fillId="16" borderId="11" xfId="0" applyFill="1" applyBorder="1"/>
    <xf numFmtId="166" fontId="0" fillId="16" borderId="11" xfId="0" applyNumberFormat="1" applyFill="1" applyBorder="1"/>
    <xf numFmtId="0" fontId="0" fillId="16" borderId="19" xfId="0" applyFill="1" applyBorder="1"/>
    <xf numFmtId="0" fontId="9" fillId="26" borderId="16" xfId="0" applyFont="1" applyFill="1" applyBorder="1"/>
    <xf numFmtId="0" fontId="9" fillId="26" borderId="0" xfId="0" applyFont="1" applyFill="1" applyBorder="1"/>
    <xf numFmtId="168" fontId="9" fillId="26" borderId="0" xfId="0" applyNumberFormat="1" applyFont="1" applyFill="1" applyBorder="1"/>
    <xf numFmtId="168" fontId="9" fillId="26" borderId="17" xfId="0" applyNumberFormat="1" applyFont="1" applyFill="1" applyBorder="1"/>
    <xf numFmtId="0" fontId="9" fillId="26" borderId="16" xfId="0" quotePrefix="1" applyFont="1" applyFill="1" applyBorder="1" applyAlignment="1">
      <alignment horizontal="left"/>
    </xf>
    <xf numFmtId="0" fontId="9" fillId="26" borderId="0" xfId="0" applyFont="1" applyFill="1" applyBorder="1" applyAlignment="1">
      <alignment horizontal="left"/>
    </xf>
    <xf numFmtId="0" fontId="9" fillId="26" borderId="17" xfId="0" applyFont="1" applyFill="1" applyBorder="1"/>
    <xf numFmtId="166" fontId="9" fillId="26" borderId="0" xfId="0" applyNumberFormat="1" applyFont="1" applyFill="1" applyBorder="1"/>
    <xf numFmtId="0" fontId="0" fillId="26" borderId="18" xfId="0" applyFill="1" applyBorder="1"/>
    <xf numFmtId="0" fontId="3" fillId="26" borderId="11" xfId="0" applyFont="1" applyFill="1" applyBorder="1"/>
    <xf numFmtId="167" fontId="3" fillId="26" borderId="11" xfId="268" applyNumberFormat="1" applyFont="1" applyFill="1" applyBorder="1"/>
    <xf numFmtId="0" fontId="0" fillId="26" borderId="11" xfId="0" applyFill="1" applyBorder="1"/>
    <xf numFmtId="0" fontId="0" fillId="26" borderId="19" xfId="0" applyFill="1" applyBorder="1"/>
    <xf numFmtId="0" fontId="9" fillId="24" borderId="16" xfId="0" applyFont="1" applyFill="1" applyBorder="1"/>
    <xf numFmtId="0" fontId="9" fillId="24" borderId="0" xfId="0" applyFont="1" applyFill="1" applyBorder="1"/>
    <xf numFmtId="167" fontId="9" fillId="24" borderId="0" xfId="268" applyNumberFormat="1" applyFont="1" applyFill="1" applyBorder="1"/>
    <xf numFmtId="167" fontId="9" fillId="24" borderId="17" xfId="268" applyNumberFormat="1" applyFont="1" applyFill="1" applyBorder="1"/>
    <xf numFmtId="167" fontId="10" fillId="24" borderId="0" xfId="268" applyNumberFormat="1" applyFont="1" applyFill="1" applyBorder="1"/>
    <xf numFmtId="167" fontId="10" fillId="24" borderId="17" xfId="268" applyNumberFormat="1" applyFont="1" applyFill="1" applyBorder="1"/>
    <xf numFmtId="0" fontId="9" fillId="24" borderId="17" xfId="0" applyFont="1" applyFill="1" applyBorder="1"/>
    <xf numFmtId="0" fontId="3" fillId="24" borderId="11" xfId="0" applyFont="1" applyFill="1" applyBorder="1"/>
    <xf numFmtId="167" fontId="3" fillId="24" borderId="11" xfId="268" applyNumberFormat="1" applyFont="1" applyFill="1" applyBorder="1"/>
    <xf numFmtId="167" fontId="3" fillId="24" borderId="19" xfId="268" applyNumberFormat="1" applyFont="1" applyFill="1" applyBorder="1"/>
    <xf numFmtId="166" fontId="1" fillId="16" borderId="16" xfId="244" applyNumberFormat="1" applyFill="1" applyBorder="1"/>
    <xf numFmtId="166" fontId="4" fillId="16" borderId="16" xfId="244" applyNumberFormat="1" applyFont="1" applyFill="1" applyBorder="1"/>
    <xf numFmtId="166" fontId="0" fillId="25" borderId="16" xfId="0" applyNumberFormat="1" applyFill="1" applyBorder="1"/>
    <xf numFmtId="166" fontId="0" fillId="25" borderId="0" xfId="0" applyNumberFormat="1" applyFill="1" applyBorder="1"/>
    <xf numFmtId="166" fontId="0" fillId="25" borderId="17" xfId="0" applyNumberFormat="1" applyFill="1" applyBorder="1"/>
    <xf numFmtId="166" fontId="4" fillId="25" borderId="16" xfId="0" applyNumberFormat="1" applyFont="1" applyFill="1" applyBorder="1"/>
    <xf numFmtId="166" fontId="4" fillId="25" borderId="0" xfId="0" applyNumberFormat="1" applyFont="1" applyFill="1" applyBorder="1"/>
    <xf numFmtId="166" fontId="4" fillId="25" borderId="17" xfId="0" applyNumberFormat="1" applyFont="1" applyFill="1" applyBorder="1"/>
    <xf numFmtId="0" fontId="0" fillId="25" borderId="16" xfId="0" applyFill="1" applyBorder="1"/>
    <xf numFmtId="0" fontId="0" fillId="25" borderId="0" xfId="0" applyFill="1" applyBorder="1"/>
    <xf numFmtId="0" fontId="0" fillId="25" borderId="17" xfId="0" applyFill="1" applyBorder="1"/>
    <xf numFmtId="0" fontId="9" fillId="25" borderId="16" xfId="0" applyFont="1" applyFill="1" applyBorder="1"/>
    <xf numFmtId="0" fontId="9" fillId="25" borderId="0" xfId="0" applyFont="1" applyFill="1" applyBorder="1"/>
    <xf numFmtId="0" fontId="9" fillId="25" borderId="17" xfId="0" applyFont="1" applyFill="1" applyBorder="1"/>
    <xf numFmtId="166" fontId="9" fillId="25" borderId="16" xfId="0" applyNumberFormat="1" applyFont="1" applyFill="1" applyBorder="1"/>
    <xf numFmtId="166" fontId="9" fillId="25" borderId="0" xfId="0" applyNumberFormat="1" applyFont="1" applyFill="1" applyBorder="1"/>
    <xf numFmtId="166" fontId="9" fillId="25" borderId="17" xfId="0" applyNumberFormat="1" applyFont="1" applyFill="1" applyBorder="1"/>
    <xf numFmtId="166" fontId="10" fillId="25" borderId="16" xfId="0" applyNumberFormat="1" applyFont="1" applyFill="1" applyBorder="1"/>
    <xf numFmtId="166" fontId="10" fillId="25" borderId="0" xfId="0" applyNumberFormat="1" applyFont="1" applyFill="1" applyBorder="1"/>
    <xf numFmtId="166" fontId="10" fillId="25" borderId="17" xfId="0" applyNumberFormat="1" applyFont="1" applyFill="1" applyBorder="1"/>
    <xf numFmtId="0" fontId="3" fillId="25" borderId="16" xfId="0" applyFont="1" applyFill="1" applyBorder="1"/>
    <xf numFmtId="0" fontId="3" fillId="25" borderId="0" xfId="0" applyFont="1" applyFill="1" applyBorder="1"/>
    <xf numFmtId="0" fontId="3" fillId="25" borderId="17" xfId="0" applyFont="1" applyFill="1" applyBorder="1"/>
    <xf numFmtId="166" fontId="3" fillId="25" borderId="16" xfId="0" applyNumberFormat="1" applyFont="1" applyFill="1" applyBorder="1"/>
    <xf numFmtId="166" fontId="3" fillId="25" borderId="0" xfId="0" applyNumberFormat="1" applyFont="1" applyFill="1" applyBorder="1"/>
    <xf numFmtId="166" fontId="3" fillId="25" borderId="17" xfId="0" applyNumberFormat="1" applyFont="1" applyFill="1" applyBorder="1"/>
    <xf numFmtId="166" fontId="7" fillId="25" borderId="16" xfId="0" applyNumberFormat="1" applyFont="1" applyFill="1" applyBorder="1"/>
    <xf numFmtId="166" fontId="7" fillId="25" borderId="0" xfId="0" applyNumberFormat="1" applyFont="1" applyFill="1" applyBorder="1"/>
    <xf numFmtId="166" fontId="7" fillId="25" borderId="17" xfId="0" applyNumberFormat="1" applyFont="1" applyFill="1" applyBorder="1"/>
    <xf numFmtId="168" fontId="9" fillId="26" borderId="16" xfId="0" applyNumberFormat="1" applyFont="1" applyFill="1" applyBorder="1"/>
    <xf numFmtId="167" fontId="9" fillId="24" borderId="16" xfId="268" applyNumberFormat="1" applyFont="1" applyFill="1" applyBorder="1"/>
    <xf numFmtId="167" fontId="10" fillId="24" borderId="16" xfId="268" applyNumberFormat="1" applyFont="1" applyFill="1" applyBorder="1"/>
    <xf numFmtId="167" fontId="3" fillId="24" borderId="18" xfId="268" applyNumberFormat="1" applyFont="1" applyFill="1" applyBorder="1"/>
    <xf numFmtId="167" fontId="3" fillId="26" borderId="18" xfId="268" applyNumberFormat="1" applyFont="1" applyFill="1" applyBorder="1"/>
    <xf numFmtId="167" fontId="3" fillId="26" borderId="19" xfId="268" applyNumberFormat="1" applyFont="1" applyFill="1" applyBorder="1"/>
    <xf numFmtId="166" fontId="9" fillId="26" borderId="16" xfId="0" applyNumberFormat="1" applyFont="1" applyFill="1" applyBorder="1"/>
    <xf numFmtId="166" fontId="9" fillId="26" borderId="17" xfId="0" applyNumberFormat="1" applyFont="1" applyFill="1" applyBorder="1"/>
    <xf numFmtId="3" fontId="9" fillId="25" borderId="0" xfId="0" applyNumberFormat="1" applyFont="1" applyFill="1" applyBorder="1"/>
    <xf numFmtId="3" fontId="9" fillId="25" borderId="16" xfId="0" applyNumberFormat="1" applyFont="1" applyFill="1" applyBorder="1"/>
    <xf numFmtId="3" fontId="9" fillId="25" borderId="17" xfId="0" applyNumberFormat="1" applyFont="1" applyFill="1" applyBorder="1"/>
    <xf numFmtId="0" fontId="9" fillId="0" borderId="0" xfId="0" applyFont="1"/>
    <xf numFmtId="3" fontId="10" fillId="25" borderId="0" xfId="0" applyNumberFormat="1" applyFont="1" applyFill="1" applyBorder="1"/>
    <xf numFmtId="0" fontId="6" fillId="16" borderId="16" xfId="0" applyFont="1" applyFill="1" applyBorder="1"/>
    <xf numFmtId="0" fontId="0" fillId="26" borderId="16" xfId="0" applyFill="1" applyBorder="1"/>
    <xf numFmtId="0" fontId="0" fillId="26" borderId="0" xfId="0" applyFill="1" applyBorder="1"/>
    <xf numFmtId="0" fontId="0" fillId="26" borderId="17" xfId="0" applyFill="1" applyBorder="1"/>
    <xf numFmtId="0" fontId="0" fillId="25" borderId="18" xfId="0" applyFill="1" applyBorder="1"/>
    <xf numFmtId="0" fontId="0" fillId="25" borderId="11" xfId="0" applyFill="1" applyBorder="1"/>
    <xf numFmtId="0" fontId="0" fillId="25" borderId="19" xfId="0" applyFill="1" applyBorder="1"/>
    <xf numFmtId="167" fontId="3" fillId="24" borderId="17" xfId="268" applyNumberFormat="1" applyFont="1" applyFill="1" applyBorder="1"/>
    <xf numFmtId="0" fontId="3" fillId="12" borderId="0" xfId="0" applyFont="1" applyFill="1" applyAlignment="1">
      <alignment horizontal="left" vertical="center"/>
    </xf>
    <xf numFmtId="0" fontId="3" fillId="0" borderId="0" xfId="0" applyFont="1"/>
    <xf numFmtId="166" fontId="9" fillId="25" borderId="0" xfId="244" applyNumberFormat="1" applyFont="1" applyFill="1" applyBorder="1"/>
    <xf numFmtId="166" fontId="9" fillId="25" borderId="17" xfId="244" applyNumberFormat="1" applyFont="1" applyFill="1" applyBorder="1"/>
    <xf numFmtId="0" fontId="3" fillId="16" borderId="17" xfId="0" applyFont="1" applyFill="1" applyBorder="1"/>
    <xf numFmtId="3" fontId="3" fillId="16" borderId="17" xfId="0" applyNumberFormat="1" applyFont="1" applyFill="1" applyBorder="1"/>
    <xf numFmtId="3" fontId="7" fillId="16" borderId="17" xfId="0" applyNumberFormat="1" applyFont="1" applyFill="1" applyBorder="1"/>
    <xf numFmtId="166" fontId="3" fillId="16" borderId="17" xfId="244" applyNumberFormat="1" applyFont="1" applyFill="1" applyBorder="1"/>
    <xf numFmtId="166" fontId="7" fillId="16" borderId="17" xfId="244" applyNumberFormat="1" applyFont="1" applyFill="1" applyBorder="1"/>
    <xf numFmtId="166" fontId="3" fillId="16" borderId="17" xfId="0" applyNumberFormat="1" applyFont="1" applyFill="1" applyBorder="1"/>
    <xf numFmtId="166" fontId="7" fillId="16" borderId="17" xfId="0" applyNumberFormat="1" applyFont="1" applyFill="1" applyBorder="1"/>
    <xf numFmtId="0" fontId="3" fillId="16" borderId="19" xfId="0" applyFont="1" applyFill="1" applyBorder="1"/>
    <xf numFmtId="3" fontId="3" fillId="25" borderId="17" xfId="0" applyNumberFormat="1" applyFont="1" applyFill="1" applyBorder="1"/>
    <xf numFmtId="166" fontId="3" fillId="25" borderId="17" xfId="244" applyNumberFormat="1" applyFont="1" applyFill="1" applyBorder="1"/>
    <xf numFmtId="0" fontId="3" fillId="25" borderId="19" xfId="0" applyFont="1" applyFill="1" applyBorder="1"/>
    <xf numFmtId="0" fontId="3" fillId="26" borderId="17" xfId="0" applyFont="1" applyFill="1" applyBorder="1"/>
    <xf numFmtId="168" fontId="3" fillId="26" borderId="17" xfId="0" applyNumberFormat="1" applyFont="1" applyFill="1" applyBorder="1"/>
    <xf numFmtId="0" fontId="3" fillId="26" borderId="19" xfId="0" applyFont="1" applyFill="1" applyBorder="1"/>
    <xf numFmtId="0" fontId="3" fillId="24" borderId="17" xfId="0" applyFont="1" applyFill="1" applyBorder="1"/>
    <xf numFmtId="167" fontId="7" fillId="24" borderId="17" xfId="268" applyNumberFormat="1" applyFont="1" applyFill="1" applyBorder="1"/>
    <xf numFmtId="166" fontId="0" fillId="0" borderId="0" xfId="244" applyNumberFormat="1" applyFont="1"/>
    <xf numFmtId="166" fontId="0" fillId="16" borderId="19" xfId="0" applyNumberFormat="1" applyFill="1" applyBorder="1"/>
    <xf numFmtId="3" fontId="10" fillId="25" borderId="17" xfId="0" applyNumberFormat="1" applyFont="1" applyFill="1" applyBorder="1"/>
    <xf numFmtId="43" fontId="0" fillId="16" borderId="11" xfId="0" applyNumberFormat="1" applyFill="1" applyBorder="1"/>
    <xf numFmtId="43" fontId="0" fillId="25" borderId="0" xfId="0" applyNumberFormat="1" applyFill="1" applyBorder="1"/>
    <xf numFmtId="43" fontId="0" fillId="26" borderId="0" xfId="0" applyNumberFormat="1" applyFill="1" applyBorder="1"/>
    <xf numFmtId="166" fontId="1" fillId="25" borderId="17" xfId="244" applyNumberFormat="1" applyFill="1" applyBorder="1"/>
    <xf numFmtId="166" fontId="1" fillId="25" borderId="0" xfId="244" applyNumberFormat="1" applyFill="1" applyBorder="1"/>
    <xf numFmtId="44" fontId="9" fillId="24" borderId="0" xfId="268" applyNumberFormat="1" applyFont="1" applyFill="1" applyBorder="1"/>
    <xf numFmtId="164" fontId="0" fillId="16" borderId="17" xfId="0" applyNumberFormat="1" applyFill="1" applyBorder="1"/>
    <xf numFmtId="0" fontId="0" fillId="16" borderId="21" xfId="0" applyFill="1" applyBorder="1"/>
    <xf numFmtId="0" fontId="0" fillId="16" borderId="22" xfId="0" applyFill="1" applyBorder="1"/>
    <xf numFmtId="0" fontId="0" fillId="25" borderId="21" xfId="0" applyFill="1" applyBorder="1"/>
    <xf numFmtId="0" fontId="9" fillId="25" borderId="21" xfId="0" applyFont="1" applyFill="1" applyBorder="1"/>
    <xf numFmtId="0" fontId="3" fillId="25" borderId="21" xfId="0" applyFont="1" applyFill="1" applyBorder="1"/>
    <xf numFmtId="0" fontId="0" fillId="25" borderId="22" xfId="0" applyFill="1" applyBorder="1"/>
    <xf numFmtId="0" fontId="9" fillId="26" borderId="21" xfId="0" applyFont="1" applyFill="1" applyBorder="1"/>
    <xf numFmtId="0" fontId="0" fillId="26" borderId="22" xfId="0" applyFill="1" applyBorder="1"/>
    <xf numFmtId="0" fontId="9" fillId="24" borderId="21" xfId="0" applyFont="1" applyFill="1" applyBorder="1"/>
    <xf numFmtId="0" fontId="3" fillId="24" borderId="22" xfId="0" applyFont="1" applyFill="1" applyBorder="1"/>
    <xf numFmtId="0" fontId="0" fillId="26" borderId="21" xfId="0" applyFill="1" applyBorder="1"/>
    <xf numFmtId="181" fontId="0" fillId="16" borderId="0" xfId="244" applyNumberFormat="1" applyFont="1" applyFill="1" applyBorder="1"/>
    <xf numFmtId="181" fontId="0" fillId="25" borderId="11" xfId="244" applyNumberFormat="1" applyFont="1" applyFill="1" applyBorder="1"/>
    <xf numFmtId="181" fontId="0" fillId="25" borderId="19" xfId="244" applyNumberFormat="1" applyFont="1" applyFill="1" applyBorder="1"/>
    <xf numFmtId="181" fontId="0" fillId="25" borderId="18" xfId="244" applyNumberFormat="1" applyFont="1" applyFill="1" applyBorder="1"/>
    <xf numFmtId="182" fontId="3" fillId="24" borderId="11" xfId="268" applyNumberFormat="1" applyFont="1" applyFill="1" applyBorder="1"/>
    <xf numFmtId="182" fontId="3" fillId="24" borderId="19" xfId="268" applyNumberFormat="1" applyFont="1" applyFill="1" applyBorder="1"/>
    <xf numFmtId="0" fontId="3" fillId="12" borderId="0" xfId="0" applyFont="1" applyFill="1" applyBorder="1" applyAlignment="1">
      <alignment horizontal="center"/>
    </xf>
    <xf numFmtId="2" fontId="3" fillId="12" borderId="0" xfId="0" applyNumberFormat="1" applyFont="1" applyFill="1" applyBorder="1" applyAlignment="1">
      <alignment horizontal="center"/>
    </xf>
    <xf numFmtId="0" fontId="3" fillId="12" borderId="0" xfId="0" applyFont="1" applyFill="1" applyBorder="1" applyAlignment="1">
      <alignment horizontal="center"/>
    </xf>
    <xf numFmtId="0" fontId="3" fillId="12" borderId="0" xfId="0" applyFont="1" applyFill="1" applyBorder="1" applyAlignment="1">
      <alignment horizontal="left"/>
    </xf>
    <xf numFmtId="0" fontId="0" fillId="12" borderId="0" xfId="0" applyFill="1" applyBorder="1"/>
    <xf numFmtId="0" fontId="0" fillId="12" borderId="0" xfId="0" applyFill="1" applyBorder="1" applyAlignment="1">
      <alignment horizontal="center"/>
    </xf>
    <xf numFmtId="44" fontId="9" fillId="24" borderId="0" xfId="268" applyFont="1" applyFill="1" applyBorder="1"/>
    <xf numFmtId="0" fontId="0" fillId="25" borderId="17" xfId="0" applyFill="1" applyBorder="1" applyAlignment="1">
      <alignment horizontal="center"/>
    </xf>
    <xf numFmtId="0" fontId="3" fillId="25" borderId="17" xfId="0" quotePrefix="1" applyFont="1" applyFill="1" applyBorder="1" applyAlignment="1">
      <alignment horizontal="center"/>
    </xf>
    <xf numFmtId="0" fontId="0" fillId="25" borderId="19" xfId="0" applyFill="1" applyBorder="1" applyAlignment="1">
      <alignment horizontal="center"/>
    </xf>
    <xf numFmtId="0" fontId="0" fillId="26" borderId="17" xfId="0" applyFill="1" applyBorder="1" applyAlignment="1">
      <alignment horizontal="center"/>
    </xf>
    <xf numFmtId="0" fontId="9" fillId="26" borderId="17" xfId="0" applyFont="1" applyFill="1" applyBorder="1" applyAlignment="1">
      <alignment horizontal="center"/>
    </xf>
    <xf numFmtId="0" fontId="3" fillId="26" borderId="19" xfId="0" applyFont="1" applyFill="1" applyBorder="1" applyAlignment="1">
      <alignment horizontal="center"/>
    </xf>
    <xf numFmtId="0" fontId="9" fillId="24" borderId="17" xfId="0" applyFont="1" applyFill="1" applyBorder="1" applyAlignment="1">
      <alignment horizontal="center"/>
    </xf>
    <xf numFmtId="0" fontId="9" fillId="24" borderId="18" xfId="0" applyFont="1" applyFill="1" applyBorder="1"/>
    <xf numFmtId="0" fontId="3" fillId="24" borderId="19" xfId="0" applyFont="1" applyFill="1" applyBorder="1" applyAlignment="1">
      <alignment horizontal="center"/>
    </xf>
    <xf numFmtId="0" fontId="3" fillId="12" borderId="9" xfId="0" applyFont="1" applyFill="1" applyBorder="1" applyAlignment="1">
      <alignment horizontal="left"/>
    </xf>
    <xf numFmtId="0" fontId="3" fillId="12" borderId="9" xfId="0" applyFont="1" applyFill="1" applyBorder="1" applyAlignment="1">
      <alignment horizontal="center"/>
    </xf>
    <xf numFmtId="0" fontId="6" fillId="25" borderId="16" xfId="0" applyFont="1" applyFill="1" applyBorder="1" applyAlignment="1">
      <alignment horizontal="left" wrapText="1"/>
    </xf>
    <xf numFmtId="0" fontId="6" fillId="25" borderId="0" xfId="0" applyFont="1" applyFill="1" applyBorder="1" applyAlignment="1">
      <alignment horizontal="left" wrapText="1"/>
    </xf>
    <xf numFmtId="0" fontId="6" fillId="25" borderId="17" xfId="0" applyFont="1" applyFill="1" applyBorder="1" applyAlignment="1">
      <alignment horizontal="left" wrapText="1"/>
    </xf>
    <xf numFmtId="0" fontId="0" fillId="16" borderId="24" xfId="0" applyFill="1" applyBorder="1"/>
    <xf numFmtId="0" fontId="0" fillId="16" borderId="25" xfId="0" applyFill="1" applyBorder="1"/>
    <xf numFmtId="0" fontId="0" fillId="16" borderId="26" xfId="0" applyFill="1" applyBorder="1" applyAlignment="1">
      <alignment horizontal="center"/>
    </xf>
    <xf numFmtId="0" fontId="5" fillId="16" borderId="17" xfId="0" applyFont="1" applyFill="1" applyBorder="1" applyAlignment="1">
      <alignment horizontal="center"/>
    </xf>
    <xf numFmtId="0" fontId="0" fillId="16" borderId="17" xfId="0" applyFill="1" applyBorder="1" applyAlignment="1">
      <alignment horizontal="center"/>
    </xf>
    <xf numFmtId="0" fontId="0" fillId="16" borderId="17" xfId="0" quotePrefix="1" applyFill="1" applyBorder="1" applyAlignment="1">
      <alignment horizontal="center"/>
    </xf>
    <xf numFmtId="0" fontId="0" fillId="16" borderId="19" xfId="0" applyFill="1" applyBorder="1" applyAlignment="1">
      <alignment horizontal="center"/>
    </xf>
    <xf numFmtId="0" fontId="9" fillId="25" borderId="17" xfId="0" quotePrefix="1" applyFont="1" applyFill="1" applyBorder="1" applyAlignment="1">
      <alignment horizontal="center"/>
    </xf>
    <xf numFmtId="0" fontId="9" fillId="25" borderId="17" xfId="0" applyFont="1" applyFill="1" applyBorder="1" applyAlignment="1">
      <alignment horizontal="center"/>
    </xf>
    <xf numFmtId="0" fontId="0" fillId="25" borderId="17" xfId="0" quotePrefix="1" applyFill="1" applyBorder="1" applyAlignment="1">
      <alignment horizontal="center"/>
    </xf>
    <xf numFmtId="0" fontId="0" fillId="25" borderId="0" xfId="0" applyFill="1" applyBorder="1" applyAlignment="1">
      <alignment horizontal="left" wrapText="1"/>
    </xf>
    <xf numFmtId="0" fontId="0" fillId="25" borderId="17" xfId="0" applyFill="1" applyBorder="1" applyAlignment="1">
      <alignment horizontal="left" wrapText="1"/>
    </xf>
    <xf numFmtId="0" fontId="0" fillId="25" borderId="17" xfId="0" quotePrefix="1" applyFill="1" applyBorder="1" applyAlignment="1">
      <alignment horizontal="center" wrapText="1"/>
    </xf>
    <xf numFmtId="0" fontId="6" fillId="24" borderId="16" xfId="0" applyFont="1" applyFill="1" applyBorder="1" applyAlignment="1">
      <alignment horizontal="left" wrapText="1"/>
    </xf>
    <xf numFmtId="0" fontId="0" fillId="0" borderId="0" xfId="0" applyBorder="1" applyAlignment="1">
      <alignment horizontal="left" wrapText="1"/>
    </xf>
    <xf numFmtId="0" fontId="0" fillId="0" borderId="17" xfId="0" applyBorder="1" applyAlignment="1">
      <alignment horizontal="left" wrapText="1"/>
    </xf>
    <xf numFmtId="0" fontId="6" fillId="26" borderId="16" xfId="0" applyFont="1" applyFill="1" applyBorder="1" applyAlignment="1">
      <alignment horizontal="left" wrapText="1"/>
    </xf>
    <xf numFmtId="0" fontId="3" fillId="26" borderId="20" xfId="0" applyFont="1" applyFill="1" applyBorder="1" applyAlignment="1">
      <alignment horizontal="center" vertical="center" textRotation="90" wrapText="1"/>
    </xf>
    <xf numFmtId="0" fontId="3" fillId="26" borderId="21" xfId="0" applyFont="1" applyFill="1" applyBorder="1" applyAlignment="1">
      <alignment horizontal="center" vertical="center" textRotation="90" wrapText="1"/>
    </xf>
    <xf numFmtId="0" fontId="3" fillId="26" borderId="22" xfId="0" applyFont="1" applyFill="1" applyBorder="1" applyAlignment="1">
      <alignment horizontal="center" vertical="center" textRotation="90" wrapText="1"/>
    </xf>
    <xf numFmtId="0" fontId="3" fillId="24" borderId="20" xfId="0" applyFont="1" applyFill="1" applyBorder="1" applyAlignment="1">
      <alignment horizontal="center" vertical="center" textRotation="90" wrapText="1"/>
    </xf>
    <xf numFmtId="0" fontId="3" fillId="24" borderId="21" xfId="0" applyFont="1" applyFill="1" applyBorder="1" applyAlignment="1">
      <alignment horizontal="center" vertical="center" textRotation="90" wrapText="1"/>
    </xf>
    <xf numFmtId="0" fontId="3" fillId="24" borderId="22" xfId="0" applyFont="1" applyFill="1" applyBorder="1" applyAlignment="1">
      <alignment horizontal="center" vertical="center" textRotation="90" wrapText="1"/>
    </xf>
    <xf numFmtId="0" fontId="5" fillId="25" borderId="0" xfId="0" applyFont="1" applyFill="1" applyBorder="1" applyAlignment="1">
      <alignment horizontal="left" wrapText="1"/>
    </xf>
    <xf numFmtId="0" fontId="5" fillId="25" borderId="17" xfId="0" applyFont="1" applyFill="1" applyBorder="1" applyAlignment="1">
      <alignment horizontal="left" wrapText="1"/>
    </xf>
    <xf numFmtId="0" fontId="3" fillId="25" borderId="20" xfId="0" applyFont="1" applyFill="1" applyBorder="1" applyAlignment="1">
      <alignment horizontal="center" vertical="center" textRotation="90" wrapText="1"/>
    </xf>
    <xf numFmtId="0" fontId="3" fillId="25" borderId="21" xfId="0" applyFont="1" applyFill="1" applyBorder="1" applyAlignment="1">
      <alignment horizontal="center" vertical="center" textRotation="90" wrapText="1"/>
    </xf>
    <xf numFmtId="0" fontId="3" fillId="25" borderId="22" xfId="0" applyFont="1" applyFill="1" applyBorder="1" applyAlignment="1">
      <alignment horizontal="center" vertical="center" textRotation="90" wrapText="1"/>
    </xf>
    <xf numFmtId="0" fontId="6" fillId="25" borderId="16" xfId="0" applyFont="1" applyFill="1" applyBorder="1" applyAlignment="1">
      <alignment horizontal="left" wrapText="1"/>
    </xf>
    <xf numFmtId="0" fontId="6" fillId="25" borderId="0" xfId="0" applyFont="1" applyFill="1" applyBorder="1" applyAlignment="1">
      <alignment horizontal="left" wrapText="1"/>
    </xf>
    <xf numFmtId="0" fontId="6" fillId="25" borderId="17" xfId="0" applyFont="1" applyFill="1" applyBorder="1" applyAlignment="1">
      <alignment horizontal="left" wrapText="1"/>
    </xf>
    <xf numFmtId="0" fontId="1" fillId="25" borderId="16" xfId="0" applyFont="1" applyFill="1" applyBorder="1" applyAlignment="1">
      <alignment horizontal="left" wrapText="1"/>
    </xf>
    <xf numFmtId="0" fontId="9" fillId="25" borderId="0" xfId="0" applyFont="1" applyFill="1" applyBorder="1" applyAlignment="1">
      <alignment horizontal="left" wrapText="1"/>
    </xf>
    <xf numFmtId="0" fontId="9" fillId="25" borderId="17" xfId="0" applyFont="1" applyFill="1" applyBorder="1" applyAlignment="1">
      <alignment horizontal="left" wrapText="1"/>
    </xf>
    <xf numFmtId="0" fontId="1" fillId="25" borderId="0" xfId="0" applyFont="1" applyFill="1" applyBorder="1" applyAlignment="1">
      <alignment horizontal="left" wrapText="1"/>
    </xf>
    <xf numFmtId="0" fontId="0" fillId="25" borderId="17" xfId="0" applyFill="1" applyBorder="1" applyAlignment="1">
      <alignment horizontal="left" wrapText="1"/>
    </xf>
    <xf numFmtId="0" fontId="3" fillId="16" borderId="23" xfId="0" applyFont="1" applyFill="1" applyBorder="1" applyAlignment="1">
      <alignment horizontal="center" vertical="center" textRotation="90" wrapText="1"/>
    </xf>
    <xf numFmtId="0" fontId="3" fillId="16" borderId="21" xfId="0" applyFont="1" applyFill="1" applyBorder="1" applyAlignment="1">
      <alignment horizontal="center" vertical="center" textRotation="90" wrapText="1"/>
    </xf>
    <xf numFmtId="0" fontId="3" fillId="16" borderId="22" xfId="0" applyFont="1" applyFill="1" applyBorder="1" applyAlignment="1">
      <alignment horizontal="center" vertical="center" textRotation="90" wrapText="1"/>
    </xf>
    <xf numFmtId="0" fontId="6" fillId="16" borderId="16" xfId="0" applyFont="1" applyFill="1" applyBorder="1" applyAlignment="1">
      <alignment horizontal="left" wrapText="1"/>
    </xf>
    <xf numFmtId="0" fontId="6" fillId="16" borderId="0" xfId="0" applyFont="1" applyFill="1" applyBorder="1" applyAlignment="1">
      <alignment horizontal="left" wrapText="1"/>
    </xf>
    <xf numFmtId="0" fontId="6" fillId="16" borderId="17" xfId="0" applyFont="1" applyFill="1" applyBorder="1" applyAlignment="1">
      <alignment horizontal="left" wrapText="1"/>
    </xf>
  </cellXfs>
  <cellStyles count="409">
    <cellStyle name="_x0013_" xfId="1"/>
    <cellStyle name="_4.06E Pass Throughs" xfId="2"/>
    <cellStyle name="_4.06E Pass Throughs_04 07E Wild Horse Wind Expansion (C) (2)" xfId="3"/>
    <cellStyle name="_4.06E Pass Throughs_04 07E Wild Horse Wind Expansion (C) (2)_JHS-4 through JHS-7 Elec (2009 GRC) " xfId="4"/>
    <cellStyle name="_4.06E Pass Throughs_INPUTS" xfId="5"/>
    <cellStyle name="_4.06E Pass Throughs_JHS-13 Story 09-28-09 (2009 GRC - Supplemental Filing)" xfId="6"/>
    <cellStyle name="_4.06E Pass Throughs_Production Adj 4.37" xfId="7"/>
    <cellStyle name="_4.06E Pass Throughs_Purchased Power Adj 4.03" xfId="8"/>
    <cellStyle name="_4.06E Pass Throughs_ROR &amp; CONV FACTOR" xfId="9"/>
    <cellStyle name="_4.06E Pass Throughs_ROR 5.02" xfId="10"/>
    <cellStyle name="_4.13E Montana Energy Tax" xfId="11"/>
    <cellStyle name="_4.13E Montana Energy Tax_04 07E Wild Horse Wind Expansion (C) (2)" xfId="12"/>
    <cellStyle name="_4.13E Montana Energy Tax_04 07E Wild Horse Wind Expansion (C) (2)_JHS-4 through JHS-7 Elec (2009 GRC) " xfId="13"/>
    <cellStyle name="_4.13E Montana Energy Tax_INPUTS" xfId="14"/>
    <cellStyle name="_4.13E Montana Energy Tax_JHS-13 Story 09-28-09 (2009 GRC - Supplemental Filing)" xfId="15"/>
    <cellStyle name="_4.13E Montana Energy Tax_Production Adj 4.37" xfId="16"/>
    <cellStyle name="_4.13E Montana Energy Tax_Purchased Power Adj 4.03" xfId="17"/>
    <cellStyle name="_4.13E Montana Energy Tax_ROR &amp; CONV FACTOR" xfId="18"/>
    <cellStyle name="_4.13E Montana Energy Tax_ROR 5.02" xfId="19"/>
    <cellStyle name="_Book1" xfId="20"/>
    <cellStyle name="_Book1 (2)" xfId="21"/>
    <cellStyle name="_Book1 (2)_04 07E Wild Horse Wind Expansion (C) (2)" xfId="22"/>
    <cellStyle name="_Book1 (2)_04 07E Wild Horse Wind Expansion (C) (2)_JHS-4 through JHS-7 Elec (2009 GRC) " xfId="23"/>
    <cellStyle name="_Book1 (2)_INPUTS" xfId="24"/>
    <cellStyle name="_Book1 (2)_JHS-13 Story 09-28-09 (2009 GRC - Supplemental Filing)" xfId="25"/>
    <cellStyle name="_Book1 (2)_Production Adj 4.37" xfId="26"/>
    <cellStyle name="_Book1 (2)_Purchased Power Adj 4.03" xfId="27"/>
    <cellStyle name="_Book1 (2)_ROR &amp; CONV FACTOR" xfId="28"/>
    <cellStyle name="_Book1 (2)_ROR 5.02" xfId="29"/>
    <cellStyle name="_Book1_Electric COS Inputs" xfId="30"/>
    <cellStyle name="_Book1_JHS-13 Story 09-28-09 (2009 GRC - Supplemental Filing)" xfId="31"/>
    <cellStyle name="_Book1_Production Adj 4.37" xfId="32"/>
    <cellStyle name="_Book1_Purchased Power Adj 4.03" xfId="33"/>
    <cellStyle name="_Book1_ROR 5.02" xfId="34"/>
    <cellStyle name="_Book2" xfId="35"/>
    <cellStyle name="_Book2_04 07E Wild Horse Wind Expansion (C) (2)" xfId="36"/>
    <cellStyle name="_Book2_04 07E Wild Horse Wind Expansion (C) (2)_JHS-4 through JHS-7 Elec (2009 GRC) " xfId="37"/>
    <cellStyle name="_Book2_INPUTS" xfId="38"/>
    <cellStyle name="_Book2_JHS-13 Story 09-28-09 (2009 GRC - Supplemental Filing)" xfId="39"/>
    <cellStyle name="_Book2_Production Adj 4.37" xfId="40"/>
    <cellStyle name="_Book2_Purchased Power Adj 4.03" xfId="41"/>
    <cellStyle name="_Book2_ROR &amp; CONV FACTOR" xfId="42"/>
    <cellStyle name="_Book2_ROR 5.02" xfId="43"/>
    <cellStyle name="_Chelan Debt Forecast 12.19.05" xfId="44"/>
    <cellStyle name="_Chelan Debt Forecast 12.19.05_INPUTS" xfId="45"/>
    <cellStyle name="_Chelan Debt Forecast 12.19.05_JHS-13 Story 09-28-09 (2009 GRC - Supplemental Filing)" xfId="46"/>
    <cellStyle name="_Chelan Debt Forecast 12.19.05_Production Adj 4.37" xfId="47"/>
    <cellStyle name="_Chelan Debt Forecast 12.19.05_Purchased Power Adj 4.03" xfId="48"/>
    <cellStyle name="_Chelan Debt Forecast 12.19.05_ROR &amp; CONV FACTOR" xfId="49"/>
    <cellStyle name="_Chelan Debt Forecast 12.19.05_ROR 5.02" xfId="50"/>
    <cellStyle name="_Costs not in AURORA 06GRC" xfId="51"/>
    <cellStyle name="_Costs not in AURORA 06GRC_04 07E Wild Horse Wind Expansion (C) (2)" xfId="52"/>
    <cellStyle name="_Costs not in AURORA 06GRC_04 07E Wild Horse Wind Expansion (C) (2)_JHS-4 through JHS-7 Elec (2009 GRC) " xfId="53"/>
    <cellStyle name="_Costs not in AURORA 06GRC_INPUTS" xfId="54"/>
    <cellStyle name="_Costs not in AURORA 06GRC_JHS-13 Story 09-28-09 (2009 GRC - Supplemental Filing)" xfId="55"/>
    <cellStyle name="_Costs not in AURORA 06GRC_Production Adj 4.37" xfId="56"/>
    <cellStyle name="_Costs not in AURORA 06GRC_Purchased Power Adj 4.03" xfId="57"/>
    <cellStyle name="_Costs not in AURORA 06GRC_ROR &amp; CONV FACTOR" xfId="58"/>
    <cellStyle name="_Costs not in AURORA 06GRC_ROR 5.02" xfId="59"/>
    <cellStyle name="_Costs not in AURORA 2006GRC 6.15.06" xfId="60"/>
    <cellStyle name="_Costs not in AURORA 2006GRC 6.15.06_04 07E Wild Horse Wind Expansion (C) (2)" xfId="61"/>
    <cellStyle name="_Costs not in AURORA 2006GRC 6.15.06_04 07E Wild Horse Wind Expansion (C) (2)_JHS-4 through JHS-7 Elec (2009 GRC) " xfId="62"/>
    <cellStyle name="_Costs not in AURORA 2006GRC 6.15.06_INPUTS" xfId="63"/>
    <cellStyle name="_Costs not in AURORA 2006GRC 6.15.06_JHS-13 Story 09-28-09 (2009 GRC - Supplemental Filing)" xfId="64"/>
    <cellStyle name="_Costs not in AURORA 2006GRC 6.15.06_Production Adj 4.37" xfId="65"/>
    <cellStyle name="_Costs not in AURORA 2006GRC 6.15.06_Purchased Power Adj 4.03" xfId="66"/>
    <cellStyle name="_Costs not in AURORA 2006GRC 6.15.06_ROR &amp; CONV FACTOR" xfId="67"/>
    <cellStyle name="_Costs not in AURORA 2006GRC 6.15.06_ROR 5.02" xfId="68"/>
    <cellStyle name="_Costs not in AURORA 2006GRC w gas price updated" xfId="69"/>
    <cellStyle name="_Costs not in AURORA 2006GRC w gas price updated_JHS-4 through JHS-7 Elec (2009 GRC) " xfId="70"/>
    <cellStyle name="_Costs not in AURORA 2007 Rate Case" xfId="71"/>
    <cellStyle name="_Costs not in AURORA 2007 Rate Case_Electric COS Inputs" xfId="72"/>
    <cellStyle name="_Costs not in AURORA 2007 Rate Case_JHS-13 Story 09-28-09 (2009 GRC - Supplemental Filing)" xfId="73"/>
    <cellStyle name="_Costs not in AURORA 2007 Rate Case_Production Adj 4.37" xfId="74"/>
    <cellStyle name="_Costs not in AURORA 2007 Rate Case_Purchased Power Adj 4.03" xfId="75"/>
    <cellStyle name="_Costs not in AURORA 2007 Rate Case_ROR 5.02" xfId="76"/>
    <cellStyle name="_Costs not in KWI3000 '06Budget" xfId="77"/>
    <cellStyle name="_Costs not in KWI3000 '06Budget_INPUTS" xfId="78"/>
    <cellStyle name="_Costs not in KWI3000 '06Budget_JHS-13 Story 09-28-09 (2009 GRC - Supplemental Filing)" xfId="79"/>
    <cellStyle name="_Costs not in KWI3000 '06Budget_Production Adj 4.37" xfId="80"/>
    <cellStyle name="_Costs not in KWI3000 '06Budget_Purchased Power Adj 4.03" xfId="81"/>
    <cellStyle name="_Costs not in KWI3000 '06Budget_ROR &amp; CONV FACTOR" xfId="82"/>
    <cellStyle name="_Costs not in KWI3000 '06Budget_ROR 5.02" xfId="83"/>
    <cellStyle name="_DEM-WP (C) Power Cost 2006GRC Order" xfId="84"/>
    <cellStyle name="_DEM-WP (C) Power Cost 2006GRC Order_04 07E Wild Horse Wind Expansion (C) (2)" xfId="85"/>
    <cellStyle name="_DEM-WP (C) Power Cost 2006GRC Order_04 07E Wild Horse Wind Expansion (C) (2)_JHS-4 through JHS-7 Elec (2009 GRC) " xfId="86"/>
    <cellStyle name="_DEM-WP (C) Power Cost 2006GRC Order_Electric COS Inputs" xfId="87"/>
    <cellStyle name="_DEM-WP (C) Power Cost 2006GRC Order_JHS-13 Story 09-28-09 (2009 GRC - Supplemental Filing)" xfId="88"/>
    <cellStyle name="_DEM-WP (C) Power Cost 2006GRC Order_Production Adj 4.37" xfId="89"/>
    <cellStyle name="_DEM-WP (C) Power Cost 2006GRC Order_Purchased Power Adj 4.03" xfId="90"/>
    <cellStyle name="_DEM-WP (C) Power Cost 2006GRC Order_ROR 5.02" xfId="91"/>
    <cellStyle name="_DEM-WP Revised (HC) Wild Horse 2006GRC" xfId="92"/>
    <cellStyle name="_DEM-WP Revised (HC) Wild Horse 2006GRC_JHS-4 through JHS-7 Elec (2009 GRC) " xfId="93"/>
    <cellStyle name="_DEM-WP(C) Costs not in AURORA 2006GRC" xfId="94"/>
    <cellStyle name="_DEM-WP(C) Costs not in AURORA 2006GRC_Electric COS Inputs" xfId="95"/>
    <cellStyle name="_DEM-WP(C) Costs not in AURORA 2006GRC_JHS-13 Story 09-28-09 (2009 GRC - Supplemental Filing)" xfId="96"/>
    <cellStyle name="_DEM-WP(C) Costs not in AURORA 2006GRC_Production Adj 4.37" xfId="97"/>
    <cellStyle name="_DEM-WP(C) Costs not in AURORA 2006GRC_Purchased Power Adj 4.03" xfId="98"/>
    <cellStyle name="_DEM-WP(C) Costs not in AURORA 2006GRC_ROR 5.02" xfId="99"/>
    <cellStyle name="_DEM-WP(C) Costs not in AURORA 2007GRC" xfId="100"/>
    <cellStyle name="_DEM-WP(C) Costs not in AURORA 2007GRC_JHS-4 through JHS-7 Elec (2009 GRC) " xfId="101"/>
    <cellStyle name="_DEM-WP(C) Costs not in AURORA 2007PCORC-5.07Update" xfId="102"/>
    <cellStyle name="_DEM-WP(C) Costs not in AURORA 2007PCORC-5.07Update_JHS-4 through JHS-7 Elec (2009 GRC) " xfId="103"/>
    <cellStyle name="_DEM-WP(C) Sumas Proforma 11.5.07" xfId="104"/>
    <cellStyle name="_DEM-WP(C) Westside Hydro Data_051007" xfId="105"/>
    <cellStyle name="_DEM-WP(C) Westside Hydro Data_051007_JHS-4 through JHS-7 Elec (2009 GRC) " xfId="106"/>
    <cellStyle name="_Fuel Prices 4-14" xfId="107"/>
    <cellStyle name="_Fuel Prices 4-14_04 07E Wild Horse Wind Expansion (C) (2)" xfId="108"/>
    <cellStyle name="_Fuel Prices 4-14_04 07E Wild Horse Wind Expansion (C) (2)_JHS-4 through JHS-7 Elec (2009 GRC) " xfId="109"/>
    <cellStyle name="_Fuel Prices 4-14_Direct Assignment Distribution Plant 2008" xfId="110"/>
    <cellStyle name="_Fuel Prices 4-14_Electric COS Inputs" xfId="111"/>
    <cellStyle name="_Fuel Prices 4-14_Electric Rate Spread and Rate Design 3.23.09" xfId="112"/>
    <cellStyle name="_Fuel Prices 4-14_INPUTS" xfId="113"/>
    <cellStyle name="_Fuel Prices 4-14_JHS-13 Story 09-28-09 (2009 GRC - Supplemental Filing)" xfId="114"/>
    <cellStyle name="_Fuel Prices 4-14_Leased Transformer &amp; Substation Plant &amp; Rev 12-2009" xfId="115"/>
    <cellStyle name="_Fuel Prices 4-14_Peak Credit Exhibits for 2009 GRC" xfId="116"/>
    <cellStyle name="_Fuel Prices 4-14_Production Adj 4.37" xfId="117"/>
    <cellStyle name="_Fuel Prices 4-14_Purchased Power Adj 4.03" xfId="118"/>
    <cellStyle name="_Fuel Prices 4-14_Rate Design Sch 24" xfId="119"/>
    <cellStyle name="_Fuel Prices 4-14_Rate Design Sch 25" xfId="120"/>
    <cellStyle name="_Fuel Prices 4-14_Rate Design Sch 26" xfId="121"/>
    <cellStyle name="_Fuel Prices 4-14_Rate Design Sch 31" xfId="122"/>
    <cellStyle name="_Fuel Prices 4-14_Rate Design Sch 43" xfId="123"/>
    <cellStyle name="_Fuel Prices 4-14_Rate Design Sch 448-449" xfId="124"/>
    <cellStyle name="_Fuel Prices 4-14_Rate Design Sch 46" xfId="125"/>
    <cellStyle name="_Fuel Prices 4-14_Rate Spread" xfId="126"/>
    <cellStyle name="_Fuel Prices 4-14_ROR 5.02" xfId="127"/>
    <cellStyle name="_x0013__JHS-4 through JHS-7 Elec (2009 GRC) " xfId="128"/>
    <cellStyle name="_NIM 06 Base Case Current Trends" xfId="129"/>
    <cellStyle name="_NIM 06 Base Case Current Trends_JHS-4 through JHS-7 Elec (2009 GRC) " xfId="130"/>
    <cellStyle name="_Portfolio SPlan Base Case.xls Chart 1" xfId="131"/>
    <cellStyle name="_Portfolio SPlan Base Case.xls Chart 1_JHS-4 through JHS-7 Elec (2009 GRC) " xfId="132"/>
    <cellStyle name="_Portfolio SPlan Base Case.xls Chart 2" xfId="133"/>
    <cellStyle name="_Portfolio SPlan Base Case.xls Chart 2_JHS-4 through JHS-7 Elec (2009 GRC) " xfId="134"/>
    <cellStyle name="_Portfolio SPlan Base Case.xls Chart 3" xfId="135"/>
    <cellStyle name="_Portfolio SPlan Base Case.xls Chart 3_JHS-4 through JHS-7 Elec (2009 GRC) " xfId="136"/>
    <cellStyle name="_Power Cost Value Copy 11.30.05 gas 1.09.06 AURORA at 1.10.06" xfId="137"/>
    <cellStyle name="_Power Cost Value Copy 11.30.05 gas 1.09.06 AURORA at 1.10.06_04 07E Wild Horse Wind Expansion (C) (2)" xfId="138"/>
    <cellStyle name="_Power Cost Value Copy 11.30.05 gas 1.09.06 AURORA at 1.10.06_04 07E Wild Horse Wind Expansion (C) (2)_JHS-4 through JHS-7 Elec (2009 GRC) " xfId="139"/>
    <cellStyle name="_Power Cost Value Copy 11.30.05 gas 1.09.06 AURORA at 1.10.06_Direct Assignment Distribution Plant 2008" xfId="140"/>
    <cellStyle name="_Power Cost Value Copy 11.30.05 gas 1.09.06 AURORA at 1.10.06_Electric COS Inputs" xfId="141"/>
    <cellStyle name="_Power Cost Value Copy 11.30.05 gas 1.09.06 AURORA at 1.10.06_Electric Rate Spread and Rate Design 3.23.09" xfId="142"/>
    <cellStyle name="_Power Cost Value Copy 11.30.05 gas 1.09.06 AURORA at 1.10.06_INPUTS" xfId="143"/>
    <cellStyle name="_Power Cost Value Copy 11.30.05 gas 1.09.06 AURORA at 1.10.06_JHS-13 Story 09-28-09 (2009 GRC - Supplemental Filing)" xfId="144"/>
    <cellStyle name="_Power Cost Value Copy 11.30.05 gas 1.09.06 AURORA at 1.10.06_Leased Transformer &amp; Substation Plant &amp; Rev 12-2009" xfId="145"/>
    <cellStyle name="_Power Cost Value Copy 11.30.05 gas 1.09.06 AURORA at 1.10.06_Production Adj 4.37" xfId="146"/>
    <cellStyle name="_Power Cost Value Copy 11.30.05 gas 1.09.06 AURORA at 1.10.06_Purchased Power Adj 4.03" xfId="147"/>
    <cellStyle name="_Power Cost Value Copy 11.30.05 gas 1.09.06 AURORA at 1.10.06_Rate Design Sch 24" xfId="148"/>
    <cellStyle name="_Power Cost Value Copy 11.30.05 gas 1.09.06 AURORA at 1.10.06_Rate Design Sch 25" xfId="149"/>
    <cellStyle name="_Power Cost Value Copy 11.30.05 gas 1.09.06 AURORA at 1.10.06_Rate Design Sch 26" xfId="150"/>
    <cellStyle name="_Power Cost Value Copy 11.30.05 gas 1.09.06 AURORA at 1.10.06_Rate Design Sch 31" xfId="151"/>
    <cellStyle name="_Power Cost Value Copy 11.30.05 gas 1.09.06 AURORA at 1.10.06_Rate Design Sch 43" xfId="152"/>
    <cellStyle name="_Power Cost Value Copy 11.30.05 gas 1.09.06 AURORA at 1.10.06_Rate Design Sch 448-449" xfId="153"/>
    <cellStyle name="_Power Cost Value Copy 11.30.05 gas 1.09.06 AURORA at 1.10.06_Rate Design Sch 46" xfId="154"/>
    <cellStyle name="_Power Cost Value Copy 11.30.05 gas 1.09.06 AURORA at 1.10.06_Rate Spread" xfId="155"/>
    <cellStyle name="_Power Cost Value Copy 11.30.05 gas 1.09.06 AURORA at 1.10.06_ROR 5.02" xfId="156"/>
    <cellStyle name="_Recon to Darrin's 5.11.05 proforma" xfId="157"/>
    <cellStyle name="_Recon to Darrin's 5.11.05 proforma_INPUTS" xfId="158"/>
    <cellStyle name="_Recon to Darrin's 5.11.05 proforma_JHS-13 Story 09-28-09 (2009 GRC - Supplemental Filing)" xfId="159"/>
    <cellStyle name="_Recon to Darrin's 5.11.05 proforma_Production Adj 4.37" xfId="160"/>
    <cellStyle name="_Recon to Darrin's 5.11.05 proforma_Purchased Power Adj 4.03" xfId="161"/>
    <cellStyle name="_Recon to Darrin's 5.11.05 proforma_ROR &amp; CONV FACTOR" xfId="162"/>
    <cellStyle name="_Recon to Darrin's 5.11.05 proforma_ROR 5.02" xfId="163"/>
    <cellStyle name="_Tenaska Comparison" xfId="164"/>
    <cellStyle name="_Tenaska Comparison_Electric COS Inputs" xfId="165"/>
    <cellStyle name="_Tenaska Comparison_JHS-13 Story 09-28-09 (2009 GRC - Supplemental Filing)" xfId="166"/>
    <cellStyle name="_Tenaska Comparison_Production Adj 4.37" xfId="167"/>
    <cellStyle name="_Tenaska Comparison_Purchased Power Adj 4.03" xfId="168"/>
    <cellStyle name="_Tenaska Comparison_ROR 5.02" xfId="169"/>
    <cellStyle name="_Value Copy 11 30 05 gas 12 09 05 AURORA at 12 14 05" xfId="170"/>
    <cellStyle name="_Value Copy 11 30 05 gas 12 09 05 AURORA at 12 14 05_04 07E Wild Horse Wind Expansion (C) (2)" xfId="171"/>
    <cellStyle name="_Value Copy 11 30 05 gas 12 09 05 AURORA at 12 14 05_04 07E Wild Horse Wind Expansion (C) (2)_JHS-4 through JHS-7 Elec (2009 GRC) " xfId="172"/>
    <cellStyle name="_Value Copy 11 30 05 gas 12 09 05 AURORA at 12 14 05_Direct Assignment Distribution Plant 2008" xfId="173"/>
    <cellStyle name="_Value Copy 11 30 05 gas 12 09 05 AURORA at 12 14 05_Electric COS Inputs" xfId="174"/>
    <cellStyle name="_Value Copy 11 30 05 gas 12 09 05 AURORA at 12 14 05_Electric Rate Spread and Rate Design 3.23.09" xfId="175"/>
    <cellStyle name="_Value Copy 11 30 05 gas 12 09 05 AURORA at 12 14 05_INPUTS" xfId="176"/>
    <cellStyle name="_Value Copy 11 30 05 gas 12 09 05 AURORA at 12 14 05_JHS-13 Story 09-28-09 (2009 GRC - Supplemental Filing)" xfId="177"/>
    <cellStyle name="_Value Copy 11 30 05 gas 12 09 05 AURORA at 12 14 05_Leased Transformer &amp; Substation Plant &amp; Rev 12-2009" xfId="178"/>
    <cellStyle name="_Value Copy 11 30 05 gas 12 09 05 AURORA at 12 14 05_Production Adj 4.37" xfId="179"/>
    <cellStyle name="_Value Copy 11 30 05 gas 12 09 05 AURORA at 12 14 05_Purchased Power Adj 4.03" xfId="180"/>
    <cellStyle name="_Value Copy 11 30 05 gas 12 09 05 AURORA at 12 14 05_Rate Design Sch 24" xfId="181"/>
    <cellStyle name="_Value Copy 11 30 05 gas 12 09 05 AURORA at 12 14 05_Rate Design Sch 25" xfId="182"/>
    <cellStyle name="_Value Copy 11 30 05 gas 12 09 05 AURORA at 12 14 05_Rate Design Sch 26" xfId="183"/>
    <cellStyle name="_Value Copy 11 30 05 gas 12 09 05 AURORA at 12 14 05_Rate Design Sch 31" xfId="184"/>
    <cellStyle name="_Value Copy 11 30 05 gas 12 09 05 AURORA at 12 14 05_Rate Design Sch 43" xfId="185"/>
    <cellStyle name="_Value Copy 11 30 05 gas 12 09 05 AURORA at 12 14 05_Rate Design Sch 448-449" xfId="186"/>
    <cellStyle name="_Value Copy 11 30 05 gas 12 09 05 AURORA at 12 14 05_Rate Design Sch 46" xfId="187"/>
    <cellStyle name="_Value Copy 11 30 05 gas 12 09 05 AURORA at 12 14 05_Rate Spread" xfId="188"/>
    <cellStyle name="_Value Copy 11 30 05 gas 12 09 05 AURORA at 12 14 05_ROR 5.02" xfId="189"/>
    <cellStyle name="_VC 6.15.06 update on 06GRC power costs.xls Chart 1" xfId="190"/>
    <cellStyle name="_VC 6.15.06 update on 06GRC power costs.xls Chart 1_04 07E Wild Horse Wind Expansion (C) (2)" xfId="191"/>
    <cellStyle name="_VC 6.15.06 update on 06GRC power costs.xls Chart 1_04 07E Wild Horse Wind Expansion (C) (2)_JHS-4 through JHS-7 Elec (2009 GRC) " xfId="192"/>
    <cellStyle name="_VC 6.15.06 update on 06GRC power costs.xls Chart 1_INPUTS" xfId="193"/>
    <cellStyle name="_VC 6.15.06 update on 06GRC power costs.xls Chart 1_JHS-13 Story 09-28-09 (2009 GRC - Supplemental Filing)" xfId="194"/>
    <cellStyle name="_VC 6.15.06 update on 06GRC power costs.xls Chart 1_Production Adj 4.37" xfId="195"/>
    <cellStyle name="_VC 6.15.06 update on 06GRC power costs.xls Chart 1_Purchased Power Adj 4.03" xfId="196"/>
    <cellStyle name="_VC 6.15.06 update on 06GRC power costs.xls Chart 1_ROR &amp; CONV FACTOR" xfId="197"/>
    <cellStyle name="_VC 6.15.06 update on 06GRC power costs.xls Chart 1_ROR 5.02" xfId="198"/>
    <cellStyle name="_VC 6.15.06 update on 06GRC power costs.xls Chart 2" xfId="199"/>
    <cellStyle name="_VC 6.15.06 update on 06GRC power costs.xls Chart 2_04 07E Wild Horse Wind Expansion (C) (2)" xfId="200"/>
    <cellStyle name="_VC 6.15.06 update on 06GRC power costs.xls Chart 2_04 07E Wild Horse Wind Expansion (C) (2)_JHS-4 through JHS-7 Elec (2009 GRC) " xfId="201"/>
    <cellStyle name="_VC 6.15.06 update on 06GRC power costs.xls Chart 2_INPUTS" xfId="202"/>
    <cellStyle name="_VC 6.15.06 update on 06GRC power costs.xls Chart 2_JHS-13 Story 09-28-09 (2009 GRC - Supplemental Filing)" xfId="203"/>
    <cellStyle name="_VC 6.15.06 update on 06GRC power costs.xls Chart 2_Production Adj 4.37" xfId="204"/>
    <cellStyle name="_VC 6.15.06 update on 06GRC power costs.xls Chart 2_Purchased Power Adj 4.03" xfId="205"/>
    <cellStyle name="_VC 6.15.06 update on 06GRC power costs.xls Chart 2_ROR &amp; CONV FACTOR" xfId="206"/>
    <cellStyle name="_VC 6.15.06 update on 06GRC power costs.xls Chart 2_ROR 5.02" xfId="207"/>
    <cellStyle name="_VC 6.15.06 update on 06GRC power costs.xls Chart 3" xfId="208"/>
    <cellStyle name="_VC 6.15.06 update on 06GRC power costs.xls Chart 3_04 07E Wild Horse Wind Expansion (C) (2)" xfId="209"/>
    <cellStyle name="_VC 6.15.06 update on 06GRC power costs.xls Chart 3_04 07E Wild Horse Wind Expansion (C) (2)_JHS-4 through JHS-7 Elec (2009 GRC) " xfId="210"/>
    <cellStyle name="_VC 6.15.06 update on 06GRC power costs.xls Chart 3_INPUTS" xfId="211"/>
    <cellStyle name="_VC 6.15.06 update on 06GRC power costs.xls Chart 3_JHS-13 Story 09-28-09 (2009 GRC - Supplemental Filing)" xfId="212"/>
    <cellStyle name="_VC 6.15.06 update on 06GRC power costs.xls Chart 3_Production Adj 4.37" xfId="213"/>
    <cellStyle name="_VC 6.15.06 update on 06GRC power costs.xls Chart 3_Purchased Power Adj 4.03" xfId="214"/>
    <cellStyle name="_VC 6.15.06 update on 06GRC power costs.xls Chart 3_ROR &amp; CONV FACTOR" xfId="215"/>
    <cellStyle name="_VC 6.15.06 update on 06GRC power costs.xls Chart 3_ROR 5.02" xfId="216"/>
    <cellStyle name="0,0_x000d__x000a_NA_x000d__x000a_" xfId="217"/>
    <cellStyle name="20% - Accent1 2" xfId="218"/>
    <cellStyle name="20% - Accent1 3" xfId="219"/>
    <cellStyle name="20% - Accent2 2" xfId="220"/>
    <cellStyle name="20% - Accent2 3" xfId="221"/>
    <cellStyle name="20% - Accent3 2" xfId="222"/>
    <cellStyle name="20% - Accent3 3" xfId="223"/>
    <cellStyle name="20% - Accent4 2" xfId="224"/>
    <cellStyle name="20% - Accent4 3" xfId="225"/>
    <cellStyle name="20% - Accent5 2" xfId="226"/>
    <cellStyle name="20% - Accent5 3" xfId="227"/>
    <cellStyle name="20% - Accent6 2" xfId="228"/>
    <cellStyle name="20% - Accent6 3" xfId="229"/>
    <cellStyle name="40% - Accent1 2" xfId="230"/>
    <cellStyle name="40% - Accent1 3" xfId="231"/>
    <cellStyle name="40% - Accent2 2" xfId="232"/>
    <cellStyle name="40% - Accent2 3" xfId="233"/>
    <cellStyle name="40% - Accent3 2" xfId="234"/>
    <cellStyle name="40% - Accent3 3" xfId="235"/>
    <cellStyle name="40% - Accent4 2" xfId="236"/>
    <cellStyle name="40% - Accent4 3" xfId="237"/>
    <cellStyle name="40% - Accent5 2" xfId="238"/>
    <cellStyle name="40% - Accent5 3" xfId="239"/>
    <cellStyle name="40% - Accent6 2" xfId="240"/>
    <cellStyle name="40% - Accent6 3" xfId="241"/>
    <cellStyle name="Calc Currency (0)" xfId="242"/>
    <cellStyle name="CheckCell" xfId="243"/>
    <cellStyle name="Comma" xfId="244" builtinId="3"/>
    <cellStyle name="Comma 2" xfId="245"/>
    <cellStyle name="Comma 2 2" xfId="246"/>
    <cellStyle name="Comma 3" xfId="247"/>
    <cellStyle name="Comma 4" xfId="248"/>
    <cellStyle name="Comma 5" xfId="249"/>
    <cellStyle name="Comma 6" xfId="250"/>
    <cellStyle name="Comma 7" xfId="251"/>
    <cellStyle name="Comma 8" xfId="252"/>
    <cellStyle name="Comma0" xfId="253"/>
    <cellStyle name="Comma0 - Style2" xfId="254"/>
    <cellStyle name="Comma0 - Style4" xfId="255"/>
    <cellStyle name="Comma0 - Style5" xfId="256"/>
    <cellStyle name="Comma0 2" xfId="257"/>
    <cellStyle name="Comma0 3" xfId="258"/>
    <cellStyle name="Comma0 4" xfId="259"/>
    <cellStyle name="Comma0_00COS Ind Allocators" xfId="260"/>
    <cellStyle name="Comma1 - Style1" xfId="261"/>
    <cellStyle name="Copied" xfId="262"/>
    <cellStyle name="COST1" xfId="263"/>
    <cellStyle name="Curren - Style1" xfId="264"/>
    <cellStyle name="Curren - Style2" xfId="265"/>
    <cellStyle name="Curren - Style5" xfId="266"/>
    <cellStyle name="Curren - Style6" xfId="267"/>
    <cellStyle name="Currency" xfId="268" builtinId="4"/>
    <cellStyle name="Currency 2" xfId="269"/>
    <cellStyle name="Currency 3" xfId="270"/>
    <cellStyle name="Currency 4" xfId="271"/>
    <cellStyle name="Currency 5" xfId="272"/>
    <cellStyle name="Currency 6" xfId="273"/>
    <cellStyle name="Currency 7" xfId="274"/>
    <cellStyle name="Currency 8" xfId="275"/>
    <cellStyle name="Currency0" xfId="276"/>
    <cellStyle name="Date" xfId="277"/>
    <cellStyle name="Date 2" xfId="278"/>
    <cellStyle name="Date 3" xfId="279"/>
    <cellStyle name="Date 4" xfId="280"/>
    <cellStyle name="Date_903 SAP 2-6-09" xfId="281"/>
    <cellStyle name="Entered" xfId="282"/>
    <cellStyle name="Fixed" xfId="283"/>
    <cellStyle name="Fixed3 - Style3" xfId="284"/>
    <cellStyle name="Grey" xfId="285"/>
    <cellStyle name="Grey 2" xfId="286"/>
    <cellStyle name="Grey 3" xfId="287"/>
    <cellStyle name="Grey 4" xfId="288"/>
    <cellStyle name="Grey_Direct Assignment Distribution Plant 2008" xfId="289"/>
    <cellStyle name="Header1" xfId="290"/>
    <cellStyle name="Header2" xfId="291"/>
    <cellStyle name="Heading1" xfId="292"/>
    <cellStyle name="Heading2" xfId="293"/>
    <cellStyle name="Input [yellow]" xfId="294"/>
    <cellStyle name="Input [yellow] 2" xfId="295"/>
    <cellStyle name="Input [yellow] 3" xfId="296"/>
    <cellStyle name="Input [yellow] 4" xfId="297"/>
    <cellStyle name="Input [yellow]_Direct Assignment Distribution Plant 2008" xfId="298"/>
    <cellStyle name="Input Cells" xfId="299"/>
    <cellStyle name="Input Cells Percent" xfId="300"/>
    <cellStyle name="Lines" xfId="301"/>
    <cellStyle name="LINKED" xfId="302"/>
    <cellStyle name="modified border" xfId="303"/>
    <cellStyle name="modified border 2" xfId="304"/>
    <cellStyle name="modified border 3" xfId="305"/>
    <cellStyle name="modified border 4" xfId="306"/>
    <cellStyle name="modified border1" xfId="307"/>
    <cellStyle name="modified border1 2" xfId="308"/>
    <cellStyle name="modified border1 3" xfId="309"/>
    <cellStyle name="modified border1 4" xfId="310"/>
    <cellStyle name="no dec" xfId="311"/>
    <cellStyle name="Normal" xfId="0" builtinId="0"/>
    <cellStyle name="Normal - Style1" xfId="312"/>
    <cellStyle name="Normal - Style1 2" xfId="313"/>
    <cellStyle name="Normal - Style1 3" xfId="314"/>
    <cellStyle name="Normal - Style1 4" xfId="315"/>
    <cellStyle name="Normal - Style1_903 SAP 2-6-09" xfId="316"/>
    <cellStyle name="Normal 2" xfId="317"/>
    <cellStyle name="Normal 2 2" xfId="318"/>
    <cellStyle name="Normal 2 2 2" xfId="319"/>
    <cellStyle name="Normal 2 2 3" xfId="320"/>
    <cellStyle name="Normal 2 2_4.14E Miscellaneous Operating Expense working file" xfId="321"/>
    <cellStyle name="Normal 2 3" xfId="322"/>
    <cellStyle name="Normal 2 4" xfId="323"/>
    <cellStyle name="Normal 2 5" xfId="324"/>
    <cellStyle name="Normal 2 6" xfId="325"/>
    <cellStyle name="Normal 2_GRC 2009 Load Research Rate Schedule Statistics - v2 2-26-2009" xfId="326"/>
    <cellStyle name="Normal 3" xfId="327"/>
    <cellStyle name="Normal 3 2" xfId="328"/>
    <cellStyle name="Normal 3 3" xfId="329"/>
    <cellStyle name="Normal 4" xfId="330"/>
    <cellStyle name="Normal 5" xfId="331"/>
    <cellStyle name="Normal 6" xfId="332"/>
    <cellStyle name="Normal 7" xfId="333"/>
    <cellStyle name="Normal 8" xfId="334"/>
    <cellStyle name="Normal 9" xfId="335"/>
    <cellStyle name="Note 10" xfId="336"/>
    <cellStyle name="Note 11" xfId="337"/>
    <cellStyle name="Note 2" xfId="338"/>
    <cellStyle name="Note 3" xfId="339"/>
    <cellStyle name="Note 4" xfId="340"/>
    <cellStyle name="Note 5" xfId="341"/>
    <cellStyle name="Note 6" xfId="342"/>
    <cellStyle name="Note 7" xfId="343"/>
    <cellStyle name="Note 8" xfId="344"/>
    <cellStyle name="Note 9" xfId="345"/>
    <cellStyle name="Percen - Style1" xfId="346"/>
    <cellStyle name="Percen - Style2" xfId="347"/>
    <cellStyle name="Percen - Style3" xfId="348"/>
    <cellStyle name="Percent [2]" xfId="349"/>
    <cellStyle name="Percent 2" xfId="350"/>
    <cellStyle name="Percent 3" xfId="351"/>
    <cellStyle name="Percent 4" xfId="352"/>
    <cellStyle name="Percent 5" xfId="353"/>
    <cellStyle name="Percent 6" xfId="354"/>
    <cellStyle name="Processing" xfId="355"/>
    <cellStyle name="PSChar" xfId="356"/>
    <cellStyle name="PSDate" xfId="357"/>
    <cellStyle name="PSDec" xfId="358"/>
    <cellStyle name="PSHeading" xfId="359"/>
    <cellStyle name="PSInt" xfId="360"/>
    <cellStyle name="PSSpacer" xfId="361"/>
    <cellStyle name="purple - Style8" xfId="362"/>
    <cellStyle name="RED" xfId="363"/>
    <cellStyle name="Red - Style7" xfId="364"/>
    <cellStyle name="RED_04 07E Wild Horse Wind Expansion (C) (2)" xfId="365"/>
    <cellStyle name="Report" xfId="366"/>
    <cellStyle name="Report Bar" xfId="367"/>
    <cellStyle name="Report Heading" xfId="368"/>
    <cellStyle name="Report Percent" xfId="369"/>
    <cellStyle name="Report Unit Cost" xfId="370"/>
    <cellStyle name="Report_JHS-4 through JHS-7 Elec (2009 GRC) " xfId="371"/>
    <cellStyle name="Reports" xfId="372"/>
    <cellStyle name="Reports Total" xfId="373"/>
    <cellStyle name="Reports Unit Cost Total" xfId="374"/>
    <cellStyle name="Reports_JHS-4 through JHS-7 Elec (2009 GRC) " xfId="375"/>
    <cellStyle name="RevList" xfId="376"/>
    <cellStyle name="round100" xfId="377"/>
    <cellStyle name="SAPBEXaggData" xfId="378"/>
    <cellStyle name="SAPBEXaggItem" xfId="379"/>
    <cellStyle name="SAPBEXchaText" xfId="380"/>
    <cellStyle name="SAPBEXfilterDrill" xfId="381"/>
    <cellStyle name="SAPBEXfilterItem" xfId="382"/>
    <cellStyle name="SAPBEXheaderItem" xfId="383"/>
    <cellStyle name="SAPBEXheaderText" xfId="384"/>
    <cellStyle name="SAPBEXHLevel0X" xfId="385"/>
    <cellStyle name="SAPBEXstdData" xfId="386"/>
    <cellStyle name="SAPBEXstdItem" xfId="387"/>
    <cellStyle name="SAPBEXstdItemX" xfId="388"/>
    <cellStyle name="SAPBEXtitle" xfId="389"/>
    <cellStyle name="shade" xfId="390"/>
    <cellStyle name="StmtTtl1" xfId="391"/>
    <cellStyle name="StmtTtl1 2" xfId="392"/>
    <cellStyle name="StmtTtl1 3" xfId="393"/>
    <cellStyle name="StmtTtl1 4" xfId="394"/>
    <cellStyle name="StmtTtl1_Direct Assignment Distribution Plant 2008" xfId="395"/>
    <cellStyle name="StmtTtl2" xfId="396"/>
    <cellStyle name="STYL1 - Style1" xfId="397"/>
    <cellStyle name="Style 1" xfId="398"/>
    <cellStyle name="Style 1 2" xfId="399"/>
    <cellStyle name="Style 1 3" xfId="400"/>
    <cellStyle name="Style 1 4" xfId="401"/>
    <cellStyle name="Style 1_4.14E Miscellaneous Operating Expense working file" xfId="402"/>
    <cellStyle name="Subtotal" xfId="403"/>
    <cellStyle name="Sub-total" xfId="404"/>
    <cellStyle name="Title: Major" xfId="405"/>
    <cellStyle name="Title: Minor" xfId="406"/>
    <cellStyle name="Title: Worksheet" xfId="407"/>
    <cellStyle name="Total4 - Style4" xfId="40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72</xdr:col>
      <xdr:colOff>923925</xdr:colOff>
      <xdr:row>0</xdr:row>
      <xdr:rowOff>0</xdr:rowOff>
    </xdr:from>
    <xdr:to>
      <xdr:col>76</xdr:col>
      <xdr:colOff>533400</xdr:colOff>
      <xdr:row>0</xdr:row>
      <xdr:rowOff>0</xdr:rowOff>
    </xdr:to>
    <xdr:cxnSp macro="">
      <xdr:nvCxnSpPr>
        <xdr:cNvPr id="4736" name="AutoShape 1"/>
        <xdr:cNvCxnSpPr>
          <a:cxnSpLocks noChangeShapeType="1"/>
        </xdr:cNvCxnSpPr>
      </xdr:nvCxnSpPr>
      <xdr:spPr bwMode="auto">
        <a:xfrm flipV="1">
          <a:off x="59997975" y="0"/>
          <a:ext cx="3190875" cy="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CQ81"/>
  <sheetViews>
    <sheetView tabSelected="1" zoomScaleNormal="100" zoomScaleSheetLayoutView="90" workbookViewId="0">
      <pane xSplit="5" ySplit="5" topLeftCell="CG48" activePane="bottomRight" state="frozenSplit"/>
      <selection pane="topRight" activeCell="P1" sqref="P1"/>
      <selection pane="bottomLeft" activeCell="A3" sqref="A3"/>
      <selection pane="bottomRight" activeCell="CP78" sqref="CP78"/>
    </sheetView>
  </sheetViews>
  <sheetFormatPr defaultRowHeight="12.75"/>
  <cols>
    <col min="1" max="1" width="4.7109375" customWidth="1"/>
    <col min="2" max="2" width="7" customWidth="1"/>
    <col min="3" max="3" width="3.42578125" customWidth="1"/>
    <col min="4" max="4" width="34.5703125" customWidth="1"/>
    <col min="5" max="5" width="25.42578125" style="1" customWidth="1"/>
    <col min="6" max="7" width="11.140625" customWidth="1"/>
    <col min="8" max="8" width="12.140625" customWidth="1"/>
    <col min="9" max="11" width="11.140625" customWidth="1"/>
    <col min="12" max="12" width="12.140625" customWidth="1"/>
    <col min="13" max="13" width="11.140625" customWidth="1"/>
    <col min="14" max="65" width="12.140625" customWidth="1"/>
    <col min="66" max="66" width="13.28515625" customWidth="1"/>
    <col min="67" max="73" width="12.140625" customWidth="1"/>
    <col min="74" max="89" width="13.28515625" customWidth="1"/>
    <col min="90" max="90" width="4" customWidth="1"/>
    <col min="91" max="92" width="13.28515625" bestFit="1" customWidth="1"/>
    <col min="93" max="94" width="13.5703125" bestFit="1" customWidth="1"/>
    <col min="95" max="95" width="15" style="106" bestFit="1" customWidth="1"/>
    <col min="96" max="96" width="16.140625" bestFit="1" customWidth="1"/>
  </cols>
  <sheetData>
    <row r="1" spans="1:95">
      <c r="A1" s="155" t="s">
        <v>10</v>
      </c>
      <c r="B1" s="155"/>
      <c r="C1" s="156"/>
      <c r="D1" s="156"/>
      <c r="E1" s="157"/>
      <c r="F1" s="156"/>
      <c r="G1" s="156"/>
      <c r="H1" s="156"/>
      <c r="I1" s="156"/>
      <c r="J1" s="156"/>
      <c r="K1" s="156"/>
      <c r="L1" s="156"/>
      <c r="M1" s="156"/>
      <c r="N1" s="156"/>
      <c r="O1" s="154" t="s">
        <v>11</v>
      </c>
      <c r="P1" s="154" t="s">
        <v>11</v>
      </c>
      <c r="Q1" s="154" t="s">
        <v>11</v>
      </c>
      <c r="R1" s="154" t="s">
        <v>11</v>
      </c>
      <c r="S1" s="154" t="s">
        <v>11</v>
      </c>
      <c r="T1" s="154" t="s">
        <v>11</v>
      </c>
      <c r="U1" s="154" t="s">
        <v>11</v>
      </c>
      <c r="V1" s="154" t="s">
        <v>11</v>
      </c>
      <c r="W1" s="154" t="s">
        <v>11</v>
      </c>
      <c r="X1" s="154" t="s">
        <v>11</v>
      </c>
      <c r="Y1" s="154" t="s">
        <v>11</v>
      </c>
      <c r="Z1" s="154" t="s">
        <v>11</v>
      </c>
      <c r="AA1" s="156"/>
      <c r="AB1" s="156"/>
      <c r="AC1" s="156"/>
      <c r="AD1" s="156"/>
      <c r="AE1" s="156"/>
      <c r="AF1" s="156"/>
      <c r="AG1" s="156"/>
      <c r="AH1" s="156"/>
      <c r="AI1" s="156"/>
      <c r="AJ1" s="156"/>
      <c r="AK1" s="156"/>
      <c r="AL1" s="156"/>
      <c r="AM1" s="154" t="s">
        <v>12</v>
      </c>
      <c r="AN1" s="154" t="s">
        <v>12</v>
      </c>
      <c r="AO1" s="154" t="s">
        <v>12</v>
      </c>
      <c r="AP1" s="154" t="s">
        <v>12</v>
      </c>
      <c r="AQ1" s="154" t="s">
        <v>12</v>
      </c>
      <c r="AR1" s="154" t="s">
        <v>12</v>
      </c>
      <c r="AS1" s="154" t="s">
        <v>12</v>
      </c>
      <c r="AT1" s="154" t="s">
        <v>12</v>
      </c>
      <c r="AU1" s="154" t="s">
        <v>12</v>
      </c>
      <c r="AV1" s="154" t="s">
        <v>12</v>
      </c>
      <c r="AW1" s="154" t="s">
        <v>12</v>
      </c>
      <c r="AX1" s="154" t="s">
        <v>12</v>
      </c>
      <c r="AY1" s="156"/>
      <c r="AZ1" s="156"/>
      <c r="BA1" s="156"/>
      <c r="BB1" s="154" t="s">
        <v>13</v>
      </c>
      <c r="BC1" s="154" t="s">
        <v>13</v>
      </c>
      <c r="BD1" s="154" t="s">
        <v>13</v>
      </c>
      <c r="BE1" s="154" t="s">
        <v>13</v>
      </c>
      <c r="BF1" s="154" t="s">
        <v>13</v>
      </c>
      <c r="BG1" s="154" t="s">
        <v>13</v>
      </c>
      <c r="BH1" s="154" t="s">
        <v>13</v>
      </c>
      <c r="BI1" s="154" t="s">
        <v>13</v>
      </c>
      <c r="BJ1" s="154" t="s">
        <v>13</v>
      </c>
      <c r="BK1" s="154" t="s">
        <v>13</v>
      </c>
      <c r="BL1" s="154" t="s">
        <v>13</v>
      </c>
      <c r="BM1" s="154" t="s">
        <v>13</v>
      </c>
      <c r="BN1" s="156"/>
      <c r="BO1" s="156"/>
      <c r="BP1" s="156"/>
      <c r="BQ1" s="154"/>
      <c r="BR1" s="154"/>
      <c r="BS1" s="154"/>
      <c r="BT1" s="154"/>
      <c r="BU1" s="154"/>
      <c r="BV1" s="154"/>
      <c r="BW1" s="154"/>
      <c r="BX1" s="154"/>
      <c r="BY1" s="154"/>
      <c r="BZ1" s="154"/>
      <c r="CA1" s="154"/>
      <c r="CB1" s="154"/>
      <c r="CC1" s="154"/>
      <c r="CD1" s="154"/>
      <c r="CE1" s="154"/>
      <c r="CF1" s="154"/>
      <c r="CG1" s="154"/>
      <c r="CH1" s="154"/>
      <c r="CI1" s="154"/>
      <c r="CJ1" s="154"/>
      <c r="CK1" s="154"/>
      <c r="CL1" s="156"/>
      <c r="CM1" s="154"/>
      <c r="CN1" s="154"/>
      <c r="CO1" s="154"/>
      <c r="CP1" s="154"/>
      <c r="CQ1" s="11"/>
    </row>
    <row r="2" spans="1:95">
      <c r="A2" s="2" t="s">
        <v>17</v>
      </c>
      <c r="B2" s="2"/>
      <c r="C2" s="4"/>
      <c r="D2" s="4"/>
      <c r="E2" s="6"/>
      <c r="F2" s="4"/>
      <c r="G2" s="4"/>
      <c r="H2" s="4"/>
      <c r="I2" s="4"/>
      <c r="J2" s="4"/>
      <c r="K2" s="4"/>
      <c r="L2" s="4"/>
      <c r="M2" s="4"/>
      <c r="N2" s="4"/>
      <c r="O2" s="4"/>
      <c r="P2" s="4"/>
      <c r="Q2" s="4"/>
      <c r="R2" s="4"/>
      <c r="S2" s="4"/>
      <c r="T2" s="3" t="s">
        <v>19</v>
      </c>
      <c r="U2" s="3" t="s">
        <v>19</v>
      </c>
      <c r="V2" s="3" t="s">
        <v>19</v>
      </c>
      <c r="W2" s="3" t="s">
        <v>19</v>
      </c>
      <c r="X2" s="3" t="s">
        <v>19</v>
      </c>
      <c r="Y2" s="3" t="s">
        <v>19</v>
      </c>
      <c r="Z2" s="3" t="s">
        <v>19</v>
      </c>
      <c r="AA2" s="3" t="s">
        <v>19</v>
      </c>
      <c r="AB2" s="3" t="s">
        <v>19</v>
      </c>
      <c r="AC2" s="3" t="s">
        <v>19</v>
      </c>
      <c r="AD2" s="3" t="s">
        <v>19</v>
      </c>
      <c r="AE2" s="3" t="s">
        <v>19</v>
      </c>
      <c r="AF2" s="4"/>
      <c r="AG2" s="4"/>
      <c r="AH2" s="4"/>
      <c r="AI2" s="4"/>
      <c r="AJ2" s="4"/>
      <c r="AK2" s="4"/>
      <c r="AL2" s="4"/>
      <c r="AM2" s="4"/>
      <c r="AN2" s="4"/>
      <c r="AO2" s="4"/>
      <c r="AP2" s="3" t="s">
        <v>11</v>
      </c>
      <c r="AQ2" s="3" t="s">
        <v>11</v>
      </c>
      <c r="AR2" s="3" t="s">
        <v>11</v>
      </c>
      <c r="AS2" s="3" t="s">
        <v>11</v>
      </c>
      <c r="AT2" s="3" t="s">
        <v>11</v>
      </c>
      <c r="AU2" s="3" t="s">
        <v>11</v>
      </c>
      <c r="AV2" s="3" t="s">
        <v>11</v>
      </c>
      <c r="AW2" s="3" t="s">
        <v>11</v>
      </c>
      <c r="AX2" s="3" t="s">
        <v>11</v>
      </c>
      <c r="AY2" s="3" t="s">
        <v>11</v>
      </c>
      <c r="AZ2" s="3" t="s">
        <v>11</v>
      </c>
      <c r="BA2" s="3" t="s">
        <v>11</v>
      </c>
      <c r="BB2" s="3"/>
      <c r="BC2" s="4"/>
      <c r="BD2" s="4"/>
      <c r="BE2" s="4"/>
      <c r="BF2" s="4"/>
      <c r="BG2" s="4"/>
      <c r="BH2" s="4"/>
      <c r="BI2" s="4"/>
      <c r="BJ2" s="4"/>
      <c r="BK2" s="4"/>
      <c r="BL2" s="3" t="s">
        <v>12</v>
      </c>
      <c r="BM2" s="3" t="s">
        <v>12</v>
      </c>
      <c r="BN2" s="3" t="s">
        <v>12</v>
      </c>
      <c r="BO2" s="3" t="s">
        <v>12</v>
      </c>
      <c r="BP2" s="3" t="s">
        <v>12</v>
      </c>
      <c r="BQ2" s="3" t="s">
        <v>12</v>
      </c>
      <c r="BR2" s="3" t="s">
        <v>12</v>
      </c>
      <c r="BS2" s="3" t="s">
        <v>12</v>
      </c>
      <c r="BT2" s="3" t="s">
        <v>12</v>
      </c>
      <c r="BU2" s="3" t="s">
        <v>12</v>
      </c>
      <c r="BV2" s="3" t="s">
        <v>12</v>
      </c>
      <c r="BW2" s="3" t="s">
        <v>12</v>
      </c>
      <c r="BX2" s="4"/>
      <c r="BY2" s="4"/>
      <c r="BZ2" s="4"/>
      <c r="CA2" s="4"/>
      <c r="CB2" s="4"/>
      <c r="CC2" s="3" t="s">
        <v>13</v>
      </c>
      <c r="CD2" s="3" t="s">
        <v>13</v>
      </c>
      <c r="CE2" s="3" t="s">
        <v>13</v>
      </c>
      <c r="CF2" s="3" t="s">
        <v>13</v>
      </c>
      <c r="CG2" s="3" t="s">
        <v>13</v>
      </c>
      <c r="CH2" s="3" t="s">
        <v>13</v>
      </c>
      <c r="CI2" s="3" t="s">
        <v>13</v>
      </c>
      <c r="CJ2" s="3" t="s">
        <v>13</v>
      </c>
      <c r="CK2" s="3" t="s">
        <v>13</v>
      </c>
      <c r="CL2" s="4"/>
      <c r="CM2" s="11"/>
      <c r="CN2" s="11"/>
      <c r="CO2" s="11"/>
      <c r="CP2" s="11"/>
      <c r="CQ2" s="11"/>
    </row>
    <row r="3" spans="1:95">
      <c r="A3" s="2" t="s">
        <v>18</v>
      </c>
      <c r="B3" s="2"/>
      <c r="C3" s="4"/>
      <c r="D3" s="4"/>
      <c r="E3" s="6"/>
      <c r="F3" s="4"/>
      <c r="G3" s="4"/>
      <c r="H3" s="4"/>
      <c r="I3" s="3"/>
      <c r="J3" s="3"/>
      <c r="K3" s="3"/>
      <c r="L3" s="3"/>
      <c r="M3" s="3"/>
      <c r="N3" s="3"/>
      <c r="O3" s="3"/>
      <c r="P3" s="3"/>
      <c r="Q3" s="3"/>
      <c r="R3" s="3"/>
      <c r="S3" s="3"/>
      <c r="T3" s="3">
        <f>COUNT($F5:S5)+9</f>
        <v>23</v>
      </c>
      <c r="U3" s="3">
        <f>COUNT($F5:T5)+9</f>
        <v>24</v>
      </c>
      <c r="V3" s="3">
        <f>COUNT($F5:U5)+9</f>
        <v>25</v>
      </c>
      <c r="W3" s="3">
        <f>COUNT($F5:V5)+9</f>
        <v>26</v>
      </c>
      <c r="X3" s="3">
        <f>COUNT($F5:W5)+9</f>
        <v>27</v>
      </c>
      <c r="Y3" s="3">
        <f>COUNT($F5:X5)+9</f>
        <v>28</v>
      </c>
      <c r="Z3" s="3">
        <f>COUNT($F5:Y5)+9</f>
        <v>29</v>
      </c>
      <c r="AA3" s="3">
        <f>COUNT($F5:Z5)+9</f>
        <v>30</v>
      </c>
      <c r="AB3" s="3">
        <f>COUNT($F5:AA5)+9</f>
        <v>31</v>
      </c>
      <c r="AC3" s="3">
        <f>COUNT($F5:AB5)+9</f>
        <v>32</v>
      </c>
      <c r="AD3" s="3">
        <f>COUNT($F5:AC5)+9</f>
        <v>33</v>
      </c>
      <c r="AE3" s="3">
        <f>COUNT($F5:AD5)+9</f>
        <v>34</v>
      </c>
      <c r="AF3" s="3">
        <f>COUNT($F5:AE5)+9</f>
        <v>35</v>
      </c>
      <c r="AG3" s="3">
        <f>COUNT($F5:AF5)+9</f>
        <v>36</v>
      </c>
      <c r="AH3" s="3">
        <f>COUNT($F5:AG5)+9</f>
        <v>37</v>
      </c>
      <c r="AI3" s="3">
        <f>COUNT($F5:AH5)+9</f>
        <v>38</v>
      </c>
      <c r="AJ3" s="3">
        <f>COUNT($F5:AI5)+9</f>
        <v>39</v>
      </c>
      <c r="AK3" s="3">
        <f>COUNT($F5:AJ5)+9</f>
        <v>40</v>
      </c>
      <c r="AL3" s="3">
        <f>COUNT($F5:AK5)+9</f>
        <v>41</v>
      </c>
      <c r="AM3" s="3">
        <f>COUNT($F5:AL5)+9</f>
        <v>42</v>
      </c>
      <c r="AN3" s="3">
        <f>COUNT($F5:AM5)+9</f>
        <v>43</v>
      </c>
      <c r="AO3" s="3">
        <f>COUNT($F5:AN5)+9</f>
        <v>44</v>
      </c>
      <c r="AP3" s="3">
        <f>COUNT($U5:AO5)</f>
        <v>21</v>
      </c>
      <c r="AQ3" s="3">
        <f>COUNT($U5:AP5)</f>
        <v>22</v>
      </c>
      <c r="AR3" s="3">
        <f>COUNT($U5:AQ5)</f>
        <v>23</v>
      </c>
      <c r="AS3" s="3">
        <f>COUNT($U5:AR5)</f>
        <v>24</v>
      </c>
      <c r="AT3" s="3">
        <f>COUNT($U5:AS5)</f>
        <v>25</v>
      </c>
      <c r="AU3" s="3">
        <f>COUNT($U5:AT5)</f>
        <v>26</v>
      </c>
      <c r="AV3" s="3">
        <f>COUNT($U5:AU5)</f>
        <v>27</v>
      </c>
      <c r="AW3" s="3">
        <f>COUNT($U5:AV5)</f>
        <v>28</v>
      </c>
      <c r="AX3" s="3">
        <f>COUNT($U5:AW5)</f>
        <v>29</v>
      </c>
      <c r="AY3" s="3">
        <f>COUNT($U5:AX5)</f>
        <v>30</v>
      </c>
      <c r="AZ3" s="3">
        <f>COUNT($U5:AY5)</f>
        <v>31</v>
      </c>
      <c r="BA3" s="3">
        <f>COUNT($U5:AZ5)</f>
        <v>32</v>
      </c>
      <c r="BB3" s="3">
        <f>COUNT($U5:BA5)</f>
        <v>33</v>
      </c>
      <c r="BC3" s="3">
        <f>COUNT($U5:BB5)</f>
        <v>34</v>
      </c>
      <c r="BD3" s="3">
        <f>COUNT($U5:BC5)</f>
        <v>35</v>
      </c>
      <c r="BE3" s="3">
        <f>COUNT($U5:BD5)</f>
        <v>36</v>
      </c>
      <c r="BF3" s="3">
        <f>COUNT($U5:BE5)</f>
        <v>37</v>
      </c>
      <c r="BG3" s="3">
        <f>COUNT($U5:BF5)</f>
        <v>38</v>
      </c>
      <c r="BH3" s="3">
        <f>COUNT($U5:BG5)</f>
        <v>39</v>
      </c>
      <c r="BI3" s="3">
        <f>COUNT($U5:BH5)</f>
        <v>40</v>
      </c>
      <c r="BJ3" s="3">
        <f>COUNT($U5:BI5)</f>
        <v>41</v>
      </c>
      <c r="BK3" s="3">
        <f>COUNT($U5:BJ5)</f>
        <v>42</v>
      </c>
      <c r="BL3" s="3">
        <f>COUNT($AS5:BK5)</f>
        <v>19</v>
      </c>
      <c r="BM3" s="3">
        <f>COUNT($AS5:BL5)</f>
        <v>20</v>
      </c>
      <c r="BN3" s="3">
        <f>COUNT($AS5:BM5)</f>
        <v>21</v>
      </c>
      <c r="BO3" s="3">
        <f>COUNT($AS5:BN5)</f>
        <v>22</v>
      </c>
      <c r="BP3" s="3">
        <f>COUNT($AS5:BO5)</f>
        <v>23</v>
      </c>
      <c r="BQ3" s="3">
        <f>COUNT($AS5:BP5)</f>
        <v>24</v>
      </c>
      <c r="BR3" s="3">
        <f>COUNT($AS5:BQ5)</f>
        <v>25</v>
      </c>
      <c r="BS3" s="3">
        <f>COUNT($AS5:BR5)</f>
        <v>26</v>
      </c>
      <c r="BT3" s="3">
        <f>COUNT($AS5:BS5)</f>
        <v>27</v>
      </c>
      <c r="BU3" s="3">
        <f>COUNT($AS5:BT5)</f>
        <v>28</v>
      </c>
      <c r="BV3" s="3">
        <f>COUNT($AS5:BU5)</f>
        <v>29</v>
      </c>
      <c r="BW3" s="3">
        <f>COUNT($AS5:BV5)</f>
        <v>30</v>
      </c>
      <c r="BX3" s="3">
        <f>COUNT($AS5:BW5)</f>
        <v>31</v>
      </c>
      <c r="BY3" s="3">
        <f>COUNT($AS5:BX5)</f>
        <v>32</v>
      </c>
      <c r="BZ3" s="3">
        <f>COUNT($AS5:BY5)</f>
        <v>33</v>
      </c>
      <c r="CA3" s="3">
        <f>COUNT($AS5:BZ5)</f>
        <v>34</v>
      </c>
      <c r="CB3" s="3">
        <f>COUNT($AS5:CA5)</f>
        <v>35</v>
      </c>
      <c r="CC3" s="3">
        <f>COUNT($BH5:CB5)</f>
        <v>21</v>
      </c>
      <c r="CD3" s="3">
        <f>COUNT($BH5:CC5)</f>
        <v>22</v>
      </c>
      <c r="CE3" s="3">
        <f>COUNT($BH5:CD5)</f>
        <v>23</v>
      </c>
      <c r="CF3" s="3">
        <f>COUNT($BH5:CE5)</f>
        <v>24</v>
      </c>
      <c r="CG3" s="3">
        <f>COUNT($BH5:CF5)</f>
        <v>25</v>
      </c>
      <c r="CH3" s="3">
        <f>COUNT($BH5:CG5)</f>
        <v>26</v>
      </c>
      <c r="CI3" s="3">
        <f>COUNT($BH5:CH5)</f>
        <v>27</v>
      </c>
      <c r="CJ3" s="3">
        <f>COUNT($BH5:CI5)</f>
        <v>28</v>
      </c>
      <c r="CK3" s="3">
        <f>COUNT($BH5:CJ5)</f>
        <v>29</v>
      </c>
      <c r="CL3" s="4"/>
      <c r="CM3" s="153">
        <f>AVERAGE($AP3:$BA3)</f>
        <v>26.5</v>
      </c>
      <c r="CN3" s="153">
        <f ca="1">AVERAGE(OFFSET($AP3:$BA3,0,(CN5-$CM5)*12))</f>
        <v>34.5</v>
      </c>
      <c r="CO3" s="153">
        <f ca="1">AVERAGE(OFFSET($AP3:$BA3,0,(CO5-$CM5)*12))</f>
        <v>26.5</v>
      </c>
      <c r="CP3" s="153">
        <f ca="1">AVERAGE(OFFSET($AP3:$BA3,0,(CP5-$CM5)*12))</f>
        <v>27.25</v>
      </c>
      <c r="CQ3" s="152"/>
    </row>
    <row r="4" spans="1:95">
      <c r="A4" s="2"/>
      <c r="B4" s="2"/>
      <c r="C4" s="4"/>
      <c r="D4" s="4"/>
      <c r="E4" s="6"/>
      <c r="F4" s="4"/>
      <c r="G4" s="4"/>
      <c r="H4" s="4"/>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4"/>
      <c r="CM4" s="153"/>
      <c r="CN4" s="153"/>
      <c r="CO4" s="153"/>
      <c r="CP4" s="153"/>
      <c r="CQ4" s="154"/>
    </row>
    <row r="5" spans="1:95" ht="13.5" thickBot="1">
      <c r="A5" s="168" t="s">
        <v>5</v>
      </c>
      <c r="B5" s="168"/>
      <c r="C5" s="7"/>
      <c r="D5" s="7"/>
      <c r="E5" s="169"/>
      <c r="F5" s="9">
        <v>37987</v>
      </c>
      <c r="G5" s="9">
        <v>38018</v>
      </c>
      <c r="H5" s="9">
        <v>38047</v>
      </c>
      <c r="I5" s="9">
        <v>38078</v>
      </c>
      <c r="J5" s="9">
        <v>38108</v>
      </c>
      <c r="K5" s="9">
        <v>38139</v>
      </c>
      <c r="L5" s="9">
        <v>38169</v>
      </c>
      <c r="M5" s="9">
        <v>38200</v>
      </c>
      <c r="N5" s="9">
        <v>38231</v>
      </c>
      <c r="O5" s="9">
        <v>38261</v>
      </c>
      <c r="P5" s="9">
        <v>38292</v>
      </c>
      <c r="Q5" s="9">
        <v>38322</v>
      </c>
      <c r="R5" s="9">
        <v>38353</v>
      </c>
      <c r="S5" s="9">
        <v>38384</v>
      </c>
      <c r="T5" s="9">
        <v>38412</v>
      </c>
      <c r="U5" s="9">
        <v>38443</v>
      </c>
      <c r="V5" s="9">
        <v>38473</v>
      </c>
      <c r="W5" s="9">
        <v>38504</v>
      </c>
      <c r="X5" s="9">
        <v>38534</v>
      </c>
      <c r="Y5" s="9">
        <v>38565</v>
      </c>
      <c r="Z5" s="9">
        <v>38596</v>
      </c>
      <c r="AA5" s="9">
        <v>38626</v>
      </c>
      <c r="AB5" s="9">
        <v>38657</v>
      </c>
      <c r="AC5" s="9">
        <v>38687</v>
      </c>
      <c r="AD5" s="9">
        <v>38718</v>
      </c>
      <c r="AE5" s="9">
        <v>38749</v>
      </c>
      <c r="AF5" s="9">
        <v>38777</v>
      </c>
      <c r="AG5" s="9">
        <v>38808</v>
      </c>
      <c r="AH5" s="9">
        <v>38838</v>
      </c>
      <c r="AI5" s="9">
        <v>38869</v>
      </c>
      <c r="AJ5" s="9">
        <v>38899</v>
      </c>
      <c r="AK5" s="9">
        <v>38930</v>
      </c>
      <c r="AL5" s="9">
        <v>38961</v>
      </c>
      <c r="AM5" s="9">
        <v>38991</v>
      </c>
      <c r="AN5" s="9">
        <v>39022</v>
      </c>
      <c r="AO5" s="9">
        <v>39052</v>
      </c>
      <c r="AP5" s="9">
        <v>39083</v>
      </c>
      <c r="AQ5" s="9">
        <v>39114</v>
      </c>
      <c r="AR5" s="9">
        <v>39142</v>
      </c>
      <c r="AS5" s="9">
        <v>39173</v>
      </c>
      <c r="AT5" s="9">
        <v>39203</v>
      </c>
      <c r="AU5" s="9">
        <v>39234</v>
      </c>
      <c r="AV5" s="9">
        <v>39264</v>
      </c>
      <c r="AW5" s="9">
        <v>39295</v>
      </c>
      <c r="AX5" s="9">
        <v>39326</v>
      </c>
      <c r="AY5" s="9">
        <v>39356</v>
      </c>
      <c r="AZ5" s="9">
        <v>39387</v>
      </c>
      <c r="BA5" s="9">
        <v>39417</v>
      </c>
      <c r="BB5" s="9">
        <v>39448</v>
      </c>
      <c r="BC5" s="9">
        <v>39479</v>
      </c>
      <c r="BD5" s="9">
        <v>39508</v>
      </c>
      <c r="BE5" s="9">
        <v>39539</v>
      </c>
      <c r="BF5" s="9">
        <v>39569</v>
      </c>
      <c r="BG5" s="9">
        <v>39600</v>
      </c>
      <c r="BH5" s="9">
        <v>39630</v>
      </c>
      <c r="BI5" s="9">
        <v>39661</v>
      </c>
      <c r="BJ5" s="9">
        <v>39692</v>
      </c>
      <c r="BK5" s="9">
        <v>39722</v>
      </c>
      <c r="BL5" s="9">
        <v>39753</v>
      </c>
      <c r="BM5" s="9">
        <v>39783</v>
      </c>
      <c r="BN5" s="9">
        <v>39814</v>
      </c>
      <c r="BO5" s="9">
        <v>39845</v>
      </c>
      <c r="BP5" s="9">
        <v>39873</v>
      </c>
      <c r="BQ5" s="9">
        <v>39904</v>
      </c>
      <c r="BR5" s="9">
        <v>39934</v>
      </c>
      <c r="BS5" s="9">
        <v>39965</v>
      </c>
      <c r="BT5" s="9">
        <v>39995</v>
      </c>
      <c r="BU5" s="9">
        <v>40026</v>
      </c>
      <c r="BV5" s="9">
        <v>40057</v>
      </c>
      <c r="BW5" s="9">
        <v>40087</v>
      </c>
      <c r="BX5" s="9">
        <v>40118</v>
      </c>
      <c r="BY5" s="9">
        <v>40148</v>
      </c>
      <c r="BZ5" s="9">
        <v>40179</v>
      </c>
      <c r="CA5" s="9">
        <v>40210</v>
      </c>
      <c r="CB5" s="9">
        <v>40238</v>
      </c>
      <c r="CC5" s="9">
        <v>40269</v>
      </c>
      <c r="CD5" s="9">
        <v>40299</v>
      </c>
      <c r="CE5" s="9">
        <v>40330</v>
      </c>
      <c r="CF5" s="9">
        <v>40360</v>
      </c>
      <c r="CG5" s="9">
        <v>40391</v>
      </c>
      <c r="CH5" s="9">
        <v>40422</v>
      </c>
      <c r="CI5" s="9">
        <v>40452</v>
      </c>
      <c r="CJ5" s="9">
        <v>40483</v>
      </c>
      <c r="CK5" s="9">
        <v>40513</v>
      </c>
      <c r="CL5" s="8"/>
      <c r="CM5" s="10">
        <v>2007</v>
      </c>
      <c r="CN5" s="10">
        <v>2008</v>
      </c>
      <c r="CO5" s="10">
        <v>2009</v>
      </c>
      <c r="CP5" s="10">
        <v>2010</v>
      </c>
      <c r="CQ5" s="10" t="s">
        <v>3</v>
      </c>
    </row>
    <row r="6" spans="1:95" ht="12.75" customHeight="1">
      <c r="A6" s="105">
        <f>ROW()</f>
        <v>6</v>
      </c>
      <c r="B6" s="209" t="s">
        <v>23</v>
      </c>
      <c r="C6" s="173"/>
      <c r="D6" s="174"/>
      <c r="E6" s="175"/>
      <c r="F6" s="15"/>
      <c r="G6" s="13"/>
      <c r="H6" s="13"/>
      <c r="I6" s="13"/>
      <c r="J6" s="13"/>
      <c r="K6" s="13"/>
      <c r="L6" s="13"/>
      <c r="M6" s="13"/>
      <c r="N6" s="13"/>
      <c r="O6" s="13"/>
      <c r="P6" s="13"/>
      <c r="Q6" s="14"/>
      <c r="R6" s="13"/>
      <c r="S6" s="13"/>
      <c r="T6" s="13"/>
      <c r="U6" s="13"/>
      <c r="V6" s="13"/>
      <c r="W6" s="13"/>
      <c r="X6" s="13"/>
      <c r="Y6" s="13"/>
      <c r="Z6" s="13"/>
      <c r="AA6" s="13"/>
      <c r="AB6" s="13"/>
      <c r="AC6" s="13"/>
      <c r="AD6" s="15"/>
      <c r="AE6" s="13"/>
      <c r="AF6" s="13"/>
      <c r="AG6" s="13"/>
      <c r="AH6" s="13"/>
      <c r="AI6" s="13"/>
      <c r="AJ6" s="13"/>
      <c r="AK6" s="13"/>
      <c r="AL6" s="13"/>
      <c r="AM6" s="13"/>
      <c r="AN6" s="13"/>
      <c r="AO6" s="14"/>
      <c r="AP6" s="13"/>
      <c r="AQ6" s="13"/>
      <c r="AR6" s="13"/>
      <c r="AS6" s="13"/>
      <c r="AT6" s="13"/>
      <c r="AU6" s="13"/>
      <c r="AV6" s="13"/>
      <c r="AW6" s="13"/>
      <c r="AX6" s="13"/>
      <c r="AY6" s="13"/>
      <c r="AZ6" s="13"/>
      <c r="BA6" s="13"/>
      <c r="BB6" s="15"/>
      <c r="BC6" s="13"/>
      <c r="BD6" s="13"/>
      <c r="BE6" s="13"/>
      <c r="BF6" s="13"/>
      <c r="BG6" s="13"/>
      <c r="BH6" s="13"/>
      <c r="BI6" s="13"/>
      <c r="BJ6" s="13"/>
      <c r="BK6" s="13"/>
      <c r="BL6" s="13"/>
      <c r="BM6" s="14"/>
      <c r="BN6" s="13"/>
      <c r="BO6" s="13"/>
      <c r="BP6" s="13"/>
      <c r="BQ6" s="13"/>
      <c r="BR6" s="13"/>
      <c r="BS6" s="13"/>
      <c r="BT6" s="13"/>
      <c r="BU6" s="13"/>
      <c r="BV6" s="13"/>
      <c r="BW6" s="13"/>
      <c r="BX6" s="13"/>
      <c r="BY6" s="13"/>
      <c r="BZ6" s="15"/>
      <c r="CA6" s="13"/>
      <c r="CB6" s="13"/>
      <c r="CC6" s="13"/>
      <c r="CD6" s="13"/>
      <c r="CE6" s="13"/>
      <c r="CF6" s="13"/>
      <c r="CG6" s="13"/>
      <c r="CH6" s="13"/>
      <c r="CI6" s="13"/>
      <c r="CJ6" s="13"/>
      <c r="CK6" s="14"/>
      <c r="CL6" s="135"/>
      <c r="CM6" s="13"/>
      <c r="CN6" s="13"/>
      <c r="CO6" s="13"/>
      <c r="CP6" s="14"/>
      <c r="CQ6" s="109"/>
    </row>
    <row r="7" spans="1:95">
      <c r="A7" s="105">
        <f>ROW()</f>
        <v>7</v>
      </c>
      <c r="B7" s="210"/>
      <c r="C7" s="97" t="s">
        <v>4</v>
      </c>
      <c r="D7" s="12"/>
      <c r="E7" s="176"/>
      <c r="F7" s="15"/>
      <c r="G7" s="13"/>
      <c r="H7" s="13"/>
      <c r="I7" s="13"/>
      <c r="J7" s="13"/>
      <c r="K7" s="13"/>
      <c r="L7" s="13"/>
      <c r="M7" s="13"/>
      <c r="N7" s="13"/>
      <c r="O7" s="13"/>
      <c r="P7" s="13"/>
      <c r="Q7" s="14"/>
      <c r="R7" s="13"/>
      <c r="S7" s="13"/>
      <c r="T7" s="13"/>
      <c r="U7" s="13"/>
      <c r="V7" s="13"/>
      <c r="W7" s="13"/>
      <c r="X7" s="13"/>
      <c r="Y7" s="13"/>
      <c r="Z7" s="13"/>
      <c r="AA7" s="13"/>
      <c r="AB7" s="13"/>
      <c r="AC7" s="13"/>
      <c r="AD7" s="15"/>
      <c r="AE7" s="13"/>
      <c r="AF7" s="13"/>
      <c r="AG7" s="13"/>
      <c r="AH7" s="13"/>
      <c r="AI7" s="13"/>
      <c r="AJ7" s="13"/>
      <c r="AK7" s="13"/>
      <c r="AL7" s="13"/>
      <c r="AM7" s="13"/>
      <c r="AN7" s="13"/>
      <c r="AO7" s="14"/>
      <c r="AP7" s="13"/>
      <c r="AQ7" s="13"/>
      <c r="AR7" s="13"/>
      <c r="AS7" s="13"/>
      <c r="AT7" s="13"/>
      <c r="AU7" s="13"/>
      <c r="AV7" s="13"/>
      <c r="AW7" s="13"/>
      <c r="AX7" s="13"/>
      <c r="AY7" s="13"/>
      <c r="AZ7" s="13"/>
      <c r="BA7" s="13"/>
      <c r="BB7" s="15"/>
      <c r="BC7" s="13"/>
      <c r="BD7" s="13"/>
      <c r="BE7" s="13"/>
      <c r="BF7" s="13"/>
      <c r="BG7" s="13"/>
      <c r="BH7" s="13"/>
      <c r="BI7" s="13"/>
      <c r="BJ7" s="13"/>
      <c r="BK7" s="13"/>
      <c r="BL7" s="13"/>
      <c r="BM7" s="14"/>
      <c r="BN7" s="13"/>
      <c r="BO7" s="13"/>
      <c r="BP7" s="13"/>
      <c r="BQ7" s="13"/>
      <c r="BR7" s="13"/>
      <c r="BS7" s="13"/>
      <c r="BT7" s="13"/>
      <c r="BU7" s="13"/>
      <c r="BV7" s="13"/>
      <c r="BW7" s="13"/>
      <c r="BX7" s="13"/>
      <c r="BY7" s="13"/>
      <c r="BZ7" s="15"/>
      <c r="CA7" s="13"/>
      <c r="CB7" s="13"/>
      <c r="CC7" s="13"/>
      <c r="CD7" s="13"/>
      <c r="CE7" s="13"/>
      <c r="CF7" s="13"/>
      <c r="CG7" s="13"/>
      <c r="CH7" s="13"/>
      <c r="CI7" s="13"/>
      <c r="CJ7" s="13"/>
      <c r="CK7" s="14"/>
      <c r="CL7" s="135"/>
      <c r="CM7" s="13"/>
      <c r="CN7" s="13"/>
      <c r="CO7" s="13"/>
      <c r="CP7" s="14"/>
      <c r="CQ7" s="109"/>
    </row>
    <row r="8" spans="1:95">
      <c r="A8" s="105">
        <f>ROW()</f>
        <v>8</v>
      </c>
      <c r="B8" s="210"/>
      <c r="C8" s="15"/>
      <c r="D8" s="13" t="s">
        <v>0</v>
      </c>
      <c r="E8" s="177" t="s">
        <v>6</v>
      </c>
      <c r="F8" s="55"/>
      <c r="G8" s="20"/>
      <c r="H8" s="20"/>
      <c r="I8" s="20"/>
      <c r="J8" s="20"/>
      <c r="K8" s="20"/>
      <c r="L8" s="20"/>
      <c r="M8" s="20"/>
      <c r="N8" s="20"/>
      <c r="O8" s="20">
        <v>3579750</v>
      </c>
      <c r="P8" s="20">
        <v>12518099</v>
      </c>
      <c r="Q8" s="21">
        <v>4936488</v>
      </c>
      <c r="R8" s="20">
        <v>6361198</v>
      </c>
      <c r="S8" s="20">
        <v>5662753</v>
      </c>
      <c r="T8" s="20">
        <v>3527218</v>
      </c>
      <c r="U8" s="20">
        <v>4505512</v>
      </c>
      <c r="V8" s="20">
        <v>6072074</v>
      </c>
      <c r="W8" s="20">
        <v>12047351</v>
      </c>
      <c r="X8" s="20">
        <v>3343140</v>
      </c>
      <c r="Y8" s="20">
        <v>8887468</v>
      </c>
      <c r="Z8" s="20">
        <v>3904002</v>
      </c>
      <c r="AA8" s="20">
        <v>4980550</v>
      </c>
      <c r="AB8" s="20">
        <v>1570772</v>
      </c>
      <c r="AC8" s="20">
        <v>5269767</v>
      </c>
      <c r="AD8" s="55">
        <v>8860671</v>
      </c>
      <c r="AE8" s="20">
        <v>3934185</v>
      </c>
      <c r="AF8" s="20">
        <v>6152514</v>
      </c>
      <c r="AG8" s="20">
        <v>3725251</v>
      </c>
      <c r="AH8" s="20">
        <v>3099574</v>
      </c>
      <c r="AI8" s="20">
        <v>4143496</v>
      </c>
      <c r="AJ8" s="20">
        <v>2687700</v>
      </c>
      <c r="AK8" s="20">
        <v>2847267</v>
      </c>
      <c r="AL8" s="20">
        <v>3686244</v>
      </c>
      <c r="AM8" s="20">
        <v>10292556</v>
      </c>
      <c r="AN8" s="20">
        <v>8312031</v>
      </c>
      <c r="AO8" s="21">
        <v>16448427</v>
      </c>
      <c r="AP8" s="20">
        <v>4058175</v>
      </c>
      <c r="AQ8" s="20">
        <v>2526048</v>
      </c>
      <c r="AR8" s="20">
        <v>10193907</v>
      </c>
      <c r="AS8" s="20">
        <v>5480159</v>
      </c>
      <c r="AT8" s="20">
        <v>8968304</v>
      </c>
      <c r="AU8" s="20">
        <v>13505853</v>
      </c>
      <c r="AV8" s="20">
        <v>9921631</v>
      </c>
      <c r="AW8" s="20">
        <v>10415674</v>
      </c>
      <c r="AX8" s="20">
        <v>8339908</v>
      </c>
      <c r="AY8" s="20">
        <v>18246634</v>
      </c>
      <c r="AZ8" s="20">
        <v>16427033</v>
      </c>
      <c r="BA8" s="20">
        <v>11503602</v>
      </c>
      <c r="BB8" s="55">
        <v>8888925</v>
      </c>
      <c r="BC8" s="20">
        <v>12959414</v>
      </c>
      <c r="BD8" s="20">
        <v>22340799</v>
      </c>
      <c r="BE8" s="20">
        <v>7701903</v>
      </c>
      <c r="BF8" s="20">
        <v>8571125</v>
      </c>
      <c r="BG8" s="20">
        <v>22214557</v>
      </c>
      <c r="BH8" s="20">
        <v>11482268</v>
      </c>
      <c r="BI8" s="20">
        <v>14481465</v>
      </c>
      <c r="BJ8" s="20">
        <v>13930970</v>
      </c>
      <c r="BK8" s="20">
        <v>17424884.600000001</v>
      </c>
      <c r="BL8" s="20">
        <v>17315012.600000001</v>
      </c>
      <c r="BM8" s="21">
        <v>6562526.5999999996</v>
      </c>
      <c r="BN8" s="20">
        <v>22552839.600000001</v>
      </c>
      <c r="BO8" s="20">
        <v>17826946.600000001</v>
      </c>
      <c r="BP8" s="20">
        <v>14130185.6</v>
      </c>
      <c r="BQ8" s="20">
        <v>12984826.6</v>
      </c>
      <c r="BR8" s="20">
        <v>12660634.6</v>
      </c>
      <c r="BS8" s="20">
        <v>12739188.6</v>
      </c>
      <c r="BT8" s="20">
        <v>5256918.5999999996</v>
      </c>
      <c r="BU8" s="20">
        <v>11484374.6</v>
      </c>
      <c r="BV8" s="20">
        <v>12187009.6</v>
      </c>
      <c r="BW8" s="20">
        <v>15715443.6</v>
      </c>
      <c r="BX8" s="20">
        <v>29910524.600000001</v>
      </c>
      <c r="BY8" s="20">
        <v>18694874.600000001</v>
      </c>
      <c r="BZ8" s="55">
        <v>13444813.521126762</v>
      </c>
      <c r="CA8" s="20">
        <v>12143702.535211269</v>
      </c>
      <c r="CB8" s="20">
        <v>13444813.521126762</v>
      </c>
      <c r="CC8" s="20">
        <v>13011109.859154934</v>
      </c>
      <c r="CD8" s="20">
        <v>13444813.521126762</v>
      </c>
      <c r="CE8" s="20">
        <v>13011109.859154934</v>
      </c>
      <c r="CF8" s="20">
        <v>13444813.521126762</v>
      </c>
      <c r="CG8" s="20">
        <v>13444813.521126762</v>
      </c>
      <c r="CH8" s="20">
        <v>13011109.859154934</v>
      </c>
      <c r="CI8" s="20">
        <v>13444813.521126762</v>
      </c>
      <c r="CJ8" s="20">
        <v>13011109.859154934</v>
      </c>
      <c r="CK8" s="21">
        <v>13444813.521126762</v>
      </c>
      <c r="CL8" s="135"/>
      <c r="CM8" s="16">
        <f t="shared" ref="CM8:CP11" ca="1" si="0">SUM(OFFSET($AP8:$BA8,0,12*(CM$5-$CM$5)))</f>
        <v>119586928</v>
      </c>
      <c r="CN8" s="16">
        <f t="shared" ca="1" si="0"/>
        <v>163873849.79999998</v>
      </c>
      <c r="CO8" s="16">
        <f t="shared" ca="1" si="0"/>
        <v>186143767.19999996</v>
      </c>
      <c r="CP8" s="17">
        <f t="shared" ca="1" si="0"/>
        <v>158301836.61971831</v>
      </c>
      <c r="CQ8" s="110">
        <f ca="1">SUM(CM8:CP8)</f>
        <v>627906381.61971819</v>
      </c>
    </row>
    <row r="9" spans="1:95">
      <c r="A9" s="105">
        <f>ROW()</f>
        <v>9</v>
      </c>
      <c r="B9" s="210"/>
      <c r="C9" s="15"/>
      <c r="D9" s="13" t="s">
        <v>1</v>
      </c>
      <c r="E9" s="177" t="s">
        <v>6</v>
      </c>
      <c r="F9" s="55"/>
      <c r="G9" s="20"/>
      <c r="H9" s="20"/>
      <c r="I9" s="20"/>
      <c r="J9" s="20"/>
      <c r="K9" s="20"/>
      <c r="L9" s="20"/>
      <c r="M9" s="20"/>
      <c r="N9" s="20"/>
      <c r="O9" s="20">
        <v>8309476.7999999998</v>
      </c>
      <c r="P9" s="20">
        <v>10913658.300000001</v>
      </c>
      <c r="Q9" s="21">
        <v>32659825.5</v>
      </c>
      <c r="R9" s="20">
        <v>6209605.7999999998</v>
      </c>
      <c r="S9" s="20">
        <v>2001863.7</v>
      </c>
      <c r="T9" s="20">
        <v>4106178</v>
      </c>
      <c r="U9" s="20">
        <v>4279179.6000000006</v>
      </c>
      <c r="V9" s="20">
        <v>3669335.1</v>
      </c>
      <c r="W9" s="20">
        <v>5754803.4000000004</v>
      </c>
      <c r="X9" s="20">
        <v>5314889.7</v>
      </c>
      <c r="Y9" s="20">
        <v>4025663.1</v>
      </c>
      <c r="Z9" s="20">
        <v>7016796</v>
      </c>
      <c r="AA9" s="20">
        <v>8162020.7999999998</v>
      </c>
      <c r="AB9" s="20">
        <v>10223847.9</v>
      </c>
      <c r="AC9" s="20">
        <v>33968277.899999999</v>
      </c>
      <c r="AD9" s="55">
        <v>11511855.9</v>
      </c>
      <c r="AE9" s="20">
        <v>4148331.3000000003</v>
      </c>
      <c r="AF9" s="20">
        <v>5467493.7000000002</v>
      </c>
      <c r="AG9" s="20">
        <v>8365716</v>
      </c>
      <c r="AH9" s="20">
        <v>7205097.6000000006</v>
      </c>
      <c r="AI9" s="20">
        <v>2614386.6</v>
      </c>
      <c r="AJ9" s="20">
        <v>5884996.5</v>
      </c>
      <c r="AK9" s="20">
        <v>4805347.5</v>
      </c>
      <c r="AL9" s="20">
        <v>4695714.9000000004</v>
      </c>
      <c r="AM9" s="20">
        <v>6274488.6000000006</v>
      </c>
      <c r="AN9" s="20">
        <v>3925264.5</v>
      </c>
      <c r="AO9" s="21">
        <v>17958662.100000001</v>
      </c>
      <c r="AP9" s="20">
        <v>5375212.2000000002</v>
      </c>
      <c r="AQ9" s="20">
        <v>4186435.5</v>
      </c>
      <c r="AR9" s="20">
        <v>7810744.5</v>
      </c>
      <c r="AS9" s="20">
        <v>12317719.5</v>
      </c>
      <c r="AT9" s="20">
        <v>4994532</v>
      </c>
      <c r="AU9" s="20">
        <v>8961685.2000000011</v>
      </c>
      <c r="AV9" s="20">
        <v>6042390.2999999998</v>
      </c>
      <c r="AW9" s="20">
        <v>11663584.200000001</v>
      </c>
      <c r="AX9" s="20">
        <v>6956809.2000000002</v>
      </c>
      <c r="AY9" s="20">
        <v>7146165.6000000006</v>
      </c>
      <c r="AZ9" s="20">
        <v>9871869.5999999996</v>
      </c>
      <c r="BA9" s="20">
        <v>7123419</v>
      </c>
      <c r="BB9" s="55">
        <v>2845558.8000000003</v>
      </c>
      <c r="BC9" s="20">
        <v>6991864.2000000002</v>
      </c>
      <c r="BD9" s="20">
        <v>4341661.2</v>
      </c>
      <c r="BE9" s="20">
        <v>5134113</v>
      </c>
      <c r="BF9" s="20">
        <v>6312929.4000000004</v>
      </c>
      <c r="BG9" s="20">
        <v>7027904.7000000002</v>
      </c>
      <c r="BH9" s="20">
        <v>8098475.4000000004</v>
      </c>
      <c r="BI9" s="20">
        <v>7892555.4000000004</v>
      </c>
      <c r="BJ9" s="20">
        <v>9768150</v>
      </c>
      <c r="BK9" s="20">
        <v>7917643.2600000007</v>
      </c>
      <c r="BL9" s="20">
        <v>9625745.1600000001</v>
      </c>
      <c r="BM9" s="21">
        <v>22691356.559999999</v>
      </c>
      <c r="BN9" s="20">
        <v>14426814.960000001</v>
      </c>
      <c r="BO9" s="20">
        <v>6217653.0600000005</v>
      </c>
      <c r="BP9" s="20">
        <v>5596417.2600000007</v>
      </c>
      <c r="BQ9" s="20">
        <v>10345368.060000001</v>
      </c>
      <c r="BR9" s="20">
        <v>4437133.5600000005</v>
      </c>
      <c r="BS9" s="20">
        <v>7462864.2600000007</v>
      </c>
      <c r="BT9" s="20">
        <v>11125145.16</v>
      </c>
      <c r="BU9" s="20">
        <v>8059064.7600000007</v>
      </c>
      <c r="BV9" s="20">
        <v>8294481.3600000003</v>
      </c>
      <c r="BW9" s="20">
        <v>9007039.2599999998</v>
      </c>
      <c r="BX9" s="20">
        <v>9412019.4600000009</v>
      </c>
      <c r="BY9" s="20">
        <v>15185793.059999999</v>
      </c>
      <c r="BZ9" s="55">
        <v>9392696.1126760561</v>
      </c>
      <c r="CA9" s="20">
        <v>8483725.5211267602</v>
      </c>
      <c r="CB9" s="20">
        <v>9392696.1126760561</v>
      </c>
      <c r="CC9" s="20">
        <v>9089705.9154929556</v>
      </c>
      <c r="CD9" s="20">
        <v>9392696.1126760561</v>
      </c>
      <c r="CE9" s="20">
        <v>9089705.9154929556</v>
      </c>
      <c r="CF9" s="20">
        <v>9392696.1126760561</v>
      </c>
      <c r="CG9" s="20">
        <v>9392696.1126760561</v>
      </c>
      <c r="CH9" s="20">
        <v>9089705.9154929556</v>
      </c>
      <c r="CI9" s="20">
        <v>9392696.1126760561</v>
      </c>
      <c r="CJ9" s="20">
        <v>9089705.9154929556</v>
      </c>
      <c r="CK9" s="21">
        <v>9392696.1126760561</v>
      </c>
      <c r="CL9" s="135"/>
      <c r="CM9" s="16">
        <f t="shared" ca="1" si="0"/>
        <v>92450566.799999997</v>
      </c>
      <c r="CN9" s="16">
        <f t="shared" ca="1" si="0"/>
        <v>98647957.079999998</v>
      </c>
      <c r="CO9" s="16">
        <f t="shared" ca="1" si="0"/>
        <v>109569794.22000003</v>
      </c>
      <c r="CP9" s="17">
        <f t="shared" ca="1" si="0"/>
        <v>110591421.97183095</v>
      </c>
      <c r="CQ9" s="110">
        <f ca="1">SUM(CM9:CP9)</f>
        <v>411259740.07183099</v>
      </c>
    </row>
    <row r="10" spans="1:95">
      <c r="A10" s="105">
        <f>ROW()</f>
        <v>10</v>
      </c>
      <c r="B10" s="210"/>
      <c r="C10" s="15"/>
      <c r="D10" s="13" t="s">
        <v>2</v>
      </c>
      <c r="E10" s="177" t="s">
        <v>6</v>
      </c>
      <c r="F10" s="56"/>
      <c r="G10" s="22"/>
      <c r="H10" s="22"/>
      <c r="I10" s="22"/>
      <c r="J10" s="22"/>
      <c r="K10" s="22"/>
      <c r="L10" s="22"/>
      <c r="M10" s="22"/>
      <c r="N10" s="22"/>
      <c r="O10" s="22">
        <v>923275.20000000007</v>
      </c>
      <c r="P10" s="22">
        <v>1212628.7</v>
      </c>
      <c r="Q10" s="23">
        <v>3628869.5</v>
      </c>
      <c r="R10" s="22">
        <v>689956.20000000007</v>
      </c>
      <c r="S10" s="22">
        <v>222429.30000000002</v>
      </c>
      <c r="T10" s="22">
        <v>456242</v>
      </c>
      <c r="U10" s="22">
        <v>475464.4</v>
      </c>
      <c r="V10" s="22">
        <v>407703.9</v>
      </c>
      <c r="W10" s="22">
        <v>639422.60000000009</v>
      </c>
      <c r="X10" s="22">
        <v>590543.30000000005</v>
      </c>
      <c r="Y10" s="22">
        <v>447295.9</v>
      </c>
      <c r="Z10" s="22">
        <v>779644</v>
      </c>
      <c r="AA10" s="22">
        <v>906891.20000000007</v>
      </c>
      <c r="AB10" s="22">
        <v>1135983.1000000001</v>
      </c>
      <c r="AC10" s="22">
        <v>3774253.1</v>
      </c>
      <c r="AD10" s="56">
        <v>1279095.1000000001</v>
      </c>
      <c r="AE10" s="22">
        <v>460925.7</v>
      </c>
      <c r="AF10" s="22">
        <v>607499.30000000005</v>
      </c>
      <c r="AG10" s="22">
        <v>929524</v>
      </c>
      <c r="AH10" s="22">
        <v>800566.4</v>
      </c>
      <c r="AI10" s="22">
        <v>290487.40000000002</v>
      </c>
      <c r="AJ10" s="22">
        <v>653888.5</v>
      </c>
      <c r="AK10" s="22">
        <v>533927.5</v>
      </c>
      <c r="AL10" s="22">
        <v>521746.10000000003</v>
      </c>
      <c r="AM10" s="22">
        <v>697165.4</v>
      </c>
      <c r="AN10" s="22">
        <v>436140.5</v>
      </c>
      <c r="AO10" s="23">
        <v>1995406.9000000001</v>
      </c>
      <c r="AP10" s="22">
        <v>597245.80000000005</v>
      </c>
      <c r="AQ10" s="22">
        <v>465159.5</v>
      </c>
      <c r="AR10" s="22">
        <v>867860.5</v>
      </c>
      <c r="AS10" s="22">
        <v>1368635.5</v>
      </c>
      <c r="AT10" s="22">
        <v>554948</v>
      </c>
      <c r="AU10" s="22">
        <v>995742.8</v>
      </c>
      <c r="AV10" s="22">
        <v>671376.70000000007</v>
      </c>
      <c r="AW10" s="22">
        <v>1295953.8</v>
      </c>
      <c r="AX10" s="22">
        <v>772978.8</v>
      </c>
      <c r="AY10" s="22">
        <v>794018.4</v>
      </c>
      <c r="AZ10" s="22">
        <v>1096874.4000000001</v>
      </c>
      <c r="BA10" s="22">
        <v>791491</v>
      </c>
      <c r="BB10" s="56">
        <v>316173.2</v>
      </c>
      <c r="BC10" s="22">
        <v>776873.8</v>
      </c>
      <c r="BD10" s="22">
        <v>482406.80000000005</v>
      </c>
      <c r="BE10" s="22">
        <v>570457</v>
      </c>
      <c r="BF10" s="22">
        <v>701436.60000000009</v>
      </c>
      <c r="BG10" s="22">
        <v>780878.3</v>
      </c>
      <c r="BH10" s="22">
        <v>899830.60000000009</v>
      </c>
      <c r="BI10" s="22">
        <v>876950.60000000009</v>
      </c>
      <c r="BJ10" s="22">
        <v>1085350</v>
      </c>
      <c r="BK10" s="22">
        <v>879738.14000000013</v>
      </c>
      <c r="BL10" s="22">
        <v>1069527.24</v>
      </c>
      <c r="BM10" s="23">
        <v>2521261.84</v>
      </c>
      <c r="BN10" s="22">
        <v>1602979.4400000002</v>
      </c>
      <c r="BO10" s="22">
        <v>690850.34000000008</v>
      </c>
      <c r="BP10" s="22">
        <v>621824.14</v>
      </c>
      <c r="BQ10" s="22">
        <v>1149485.3400000001</v>
      </c>
      <c r="BR10" s="22">
        <v>493014.84000000008</v>
      </c>
      <c r="BS10" s="22">
        <v>829207.14000000013</v>
      </c>
      <c r="BT10" s="22">
        <v>1236127.24</v>
      </c>
      <c r="BU10" s="22">
        <v>895451.64000000013</v>
      </c>
      <c r="BV10" s="22">
        <v>921609.04</v>
      </c>
      <c r="BW10" s="22">
        <v>1000782.1400000001</v>
      </c>
      <c r="BX10" s="22">
        <v>1045779.9400000001</v>
      </c>
      <c r="BY10" s="22">
        <v>1687310.3399999999</v>
      </c>
      <c r="BZ10" s="56">
        <v>1043632.9014084508</v>
      </c>
      <c r="CA10" s="22">
        <v>942636.16901408462</v>
      </c>
      <c r="CB10" s="22">
        <v>1043632.9014084508</v>
      </c>
      <c r="CC10" s="22">
        <v>1009967.3239436621</v>
      </c>
      <c r="CD10" s="22">
        <v>1043632.9014084508</v>
      </c>
      <c r="CE10" s="22">
        <v>1009967.3239436621</v>
      </c>
      <c r="CF10" s="22">
        <v>1043632.9014084508</v>
      </c>
      <c r="CG10" s="22">
        <v>1043632.9014084508</v>
      </c>
      <c r="CH10" s="22">
        <v>1009967.3239436621</v>
      </c>
      <c r="CI10" s="22">
        <v>1043632.9014084508</v>
      </c>
      <c r="CJ10" s="22">
        <v>1009967.3239436621</v>
      </c>
      <c r="CK10" s="23">
        <v>1043632.9014084508</v>
      </c>
      <c r="CL10" s="135"/>
      <c r="CM10" s="18">
        <f t="shared" ca="1" si="0"/>
        <v>10272285.199999999</v>
      </c>
      <c r="CN10" s="18">
        <f t="shared" ca="1" si="0"/>
        <v>10960884.120000001</v>
      </c>
      <c r="CO10" s="18">
        <f t="shared" ca="1" si="0"/>
        <v>12174421.58</v>
      </c>
      <c r="CP10" s="19">
        <f t="shared" ca="1" si="0"/>
        <v>12287935.774647888</v>
      </c>
      <c r="CQ10" s="111">
        <f ca="1">SUM(CM10:CP10)</f>
        <v>45695526.674647883</v>
      </c>
    </row>
    <row r="11" spans="1:95">
      <c r="A11" s="105">
        <f>ROW()</f>
        <v>11</v>
      </c>
      <c r="B11" s="210"/>
      <c r="C11" s="15"/>
      <c r="D11" s="13" t="s">
        <v>3</v>
      </c>
      <c r="E11" s="178" t="str">
        <f>"("&amp;A8&amp;")+"&amp;"("&amp;A9&amp;")+"&amp;"("&amp;A10&amp;")"</f>
        <v>(8)+(9)+(10)</v>
      </c>
      <c r="F11" s="55"/>
      <c r="G11" s="20"/>
      <c r="H11" s="20"/>
      <c r="I11" s="20"/>
      <c r="J11" s="20"/>
      <c r="K11" s="20"/>
      <c r="L11" s="20"/>
      <c r="M11" s="20"/>
      <c r="N11" s="20"/>
      <c r="O11" s="20">
        <f t="shared" ref="O11:AK11" si="1">SUM(O8:O10)</f>
        <v>12812502</v>
      </c>
      <c r="P11" s="20">
        <f t="shared" si="1"/>
        <v>24644386</v>
      </c>
      <c r="Q11" s="21">
        <f t="shared" si="1"/>
        <v>41225183</v>
      </c>
      <c r="R11" s="20">
        <f t="shared" si="1"/>
        <v>13260760</v>
      </c>
      <c r="S11" s="20">
        <f t="shared" si="1"/>
        <v>7887046</v>
      </c>
      <c r="T11" s="20">
        <f t="shared" si="1"/>
        <v>8089638</v>
      </c>
      <c r="U11" s="20">
        <f t="shared" si="1"/>
        <v>9260156.0000000019</v>
      </c>
      <c r="V11" s="20">
        <f t="shared" si="1"/>
        <v>10149113</v>
      </c>
      <c r="W11" s="20">
        <f t="shared" si="1"/>
        <v>18441577</v>
      </c>
      <c r="X11" s="20">
        <f t="shared" si="1"/>
        <v>9248573</v>
      </c>
      <c r="Y11" s="20">
        <f t="shared" si="1"/>
        <v>13360427</v>
      </c>
      <c r="Z11" s="20">
        <f t="shared" si="1"/>
        <v>11700442</v>
      </c>
      <c r="AA11" s="20">
        <f t="shared" si="1"/>
        <v>14049462</v>
      </c>
      <c r="AB11" s="20">
        <f t="shared" si="1"/>
        <v>12930603</v>
      </c>
      <c r="AC11" s="20">
        <f t="shared" si="1"/>
        <v>43012298</v>
      </c>
      <c r="AD11" s="55">
        <f t="shared" si="1"/>
        <v>21651622</v>
      </c>
      <c r="AE11" s="20">
        <f t="shared" si="1"/>
        <v>8543442</v>
      </c>
      <c r="AF11" s="20">
        <f t="shared" si="1"/>
        <v>12227507</v>
      </c>
      <c r="AG11" s="20">
        <f t="shared" si="1"/>
        <v>13020491</v>
      </c>
      <c r="AH11" s="20">
        <f t="shared" si="1"/>
        <v>11105238.000000002</v>
      </c>
      <c r="AI11" s="20">
        <f t="shared" si="1"/>
        <v>7048370</v>
      </c>
      <c r="AJ11" s="20">
        <f t="shared" si="1"/>
        <v>9226585</v>
      </c>
      <c r="AK11" s="20">
        <f t="shared" si="1"/>
        <v>8186542</v>
      </c>
      <c r="AL11" s="20">
        <f t="shared" ref="AL11:BQ11" si="2">SUM(AL8:AL10)</f>
        <v>8903705</v>
      </c>
      <c r="AM11" s="20">
        <f t="shared" si="2"/>
        <v>17264210</v>
      </c>
      <c r="AN11" s="20">
        <f t="shared" si="2"/>
        <v>12673436</v>
      </c>
      <c r="AO11" s="21">
        <f t="shared" si="2"/>
        <v>36402496</v>
      </c>
      <c r="AP11" s="20">
        <f t="shared" si="2"/>
        <v>10030633</v>
      </c>
      <c r="AQ11" s="20">
        <f t="shared" si="2"/>
        <v>7177643</v>
      </c>
      <c r="AR11" s="20">
        <f t="shared" si="2"/>
        <v>18872512</v>
      </c>
      <c r="AS11" s="20">
        <f t="shared" si="2"/>
        <v>19166514</v>
      </c>
      <c r="AT11" s="20">
        <f t="shared" si="2"/>
        <v>14517784</v>
      </c>
      <c r="AU11" s="20">
        <f t="shared" si="2"/>
        <v>23463281.000000004</v>
      </c>
      <c r="AV11" s="20">
        <f t="shared" si="2"/>
        <v>16635398</v>
      </c>
      <c r="AW11" s="20">
        <f t="shared" si="2"/>
        <v>23375212.000000004</v>
      </c>
      <c r="AX11" s="20">
        <f t="shared" si="2"/>
        <v>16069696</v>
      </c>
      <c r="AY11" s="20">
        <f t="shared" si="2"/>
        <v>26186818</v>
      </c>
      <c r="AZ11" s="20">
        <f t="shared" si="2"/>
        <v>27395777</v>
      </c>
      <c r="BA11" s="20">
        <f t="shared" si="2"/>
        <v>19418512</v>
      </c>
      <c r="BB11" s="55">
        <f t="shared" si="2"/>
        <v>12050657</v>
      </c>
      <c r="BC11" s="20">
        <f t="shared" si="2"/>
        <v>20728152</v>
      </c>
      <c r="BD11" s="20">
        <f t="shared" si="2"/>
        <v>27164867</v>
      </c>
      <c r="BE11" s="20">
        <f t="shared" si="2"/>
        <v>13406473</v>
      </c>
      <c r="BF11" s="20">
        <f t="shared" si="2"/>
        <v>15585491</v>
      </c>
      <c r="BG11" s="20">
        <f t="shared" si="2"/>
        <v>30023340</v>
      </c>
      <c r="BH11" s="20">
        <f t="shared" si="2"/>
        <v>20480574</v>
      </c>
      <c r="BI11" s="20">
        <f t="shared" si="2"/>
        <v>23250971</v>
      </c>
      <c r="BJ11" s="20">
        <f t="shared" si="2"/>
        <v>24784470</v>
      </c>
      <c r="BK11" s="20">
        <f t="shared" si="2"/>
        <v>26222266.000000004</v>
      </c>
      <c r="BL11" s="20">
        <f t="shared" si="2"/>
        <v>28010285</v>
      </c>
      <c r="BM11" s="21">
        <f t="shared" si="2"/>
        <v>31775144.999999996</v>
      </c>
      <c r="BN11" s="20">
        <f t="shared" si="2"/>
        <v>38582634</v>
      </c>
      <c r="BO11" s="20">
        <f t="shared" si="2"/>
        <v>24735450.000000004</v>
      </c>
      <c r="BP11" s="20">
        <f t="shared" si="2"/>
        <v>20348427</v>
      </c>
      <c r="BQ11" s="20">
        <f t="shared" si="2"/>
        <v>24479680</v>
      </c>
      <c r="BR11" s="20">
        <f t="shared" ref="BR11:CK11" si="3">SUM(BR8:BR10)</f>
        <v>17590783</v>
      </c>
      <c r="BS11" s="20">
        <f t="shared" si="3"/>
        <v>21031260</v>
      </c>
      <c r="BT11" s="20">
        <f t="shared" si="3"/>
        <v>17618191</v>
      </c>
      <c r="BU11" s="20">
        <f t="shared" si="3"/>
        <v>20438891</v>
      </c>
      <c r="BV11" s="20">
        <f t="shared" si="3"/>
        <v>21403100</v>
      </c>
      <c r="BW11" s="20">
        <f t="shared" si="3"/>
        <v>25723265</v>
      </c>
      <c r="BX11" s="20">
        <f t="shared" si="3"/>
        <v>40368324</v>
      </c>
      <c r="BY11" s="20">
        <f t="shared" si="3"/>
        <v>35567978</v>
      </c>
      <c r="BZ11" s="55">
        <f t="shared" si="3"/>
        <v>23881142.535211269</v>
      </c>
      <c r="CA11" s="20">
        <f t="shared" si="3"/>
        <v>21570064.225352112</v>
      </c>
      <c r="CB11" s="20">
        <f t="shared" si="3"/>
        <v>23881142.535211269</v>
      </c>
      <c r="CC11" s="20">
        <f t="shared" si="3"/>
        <v>23110783.098591555</v>
      </c>
      <c r="CD11" s="20">
        <f t="shared" si="3"/>
        <v>23881142.535211269</v>
      </c>
      <c r="CE11" s="20">
        <f t="shared" si="3"/>
        <v>23110783.098591555</v>
      </c>
      <c r="CF11" s="20">
        <f t="shared" si="3"/>
        <v>23881142.535211269</v>
      </c>
      <c r="CG11" s="20">
        <f t="shared" si="3"/>
        <v>23881142.535211269</v>
      </c>
      <c r="CH11" s="20">
        <f t="shared" si="3"/>
        <v>23110783.098591555</v>
      </c>
      <c r="CI11" s="20">
        <f t="shared" si="3"/>
        <v>23881142.535211269</v>
      </c>
      <c r="CJ11" s="20">
        <f t="shared" si="3"/>
        <v>23110783.098591555</v>
      </c>
      <c r="CK11" s="21">
        <f t="shared" si="3"/>
        <v>23881142.535211269</v>
      </c>
      <c r="CL11" s="135"/>
      <c r="CM11" s="16">
        <f t="shared" ca="1" si="0"/>
        <v>222309780</v>
      </c>
      <c r="CN11" s="16">
        <f t="shared" ca="1" si="0"/>
        <v>273482691</v>
      </c>
      <c r="CO11" s="16">
        <f t="shared" ca="1" si="0"/>
        <v>307887983</v>
      </c>
      <c r="CP11" s="17">
        <f t="shared" ca="1" si="0"/>
        <v>281181194.36619723</v>
      </c>
      <c r="CQ11" s="110">
        <f ca="1">SUM(CM11:CP11)</f>
        <v>1084861648.3661971</v>
      </c>
    </row>
    <row r="12" spans="1:95">
      <c r="A12" s="105">
        <f>ROW()</f>
        <v>12</v>
      </c>
      <c r="B12" s="210"/>
      <c r="C12" s="15"/>
      <c r="D12" s="13"/>
      <c r="E12" s="177"/>
      <c r="F12" s="55"/>
      <c r="G12" s="20"/>
      <c r="H12" s="20"/>
      <c r="I12" s="20"/>
      <c r="J12" s="20"/>
      <c r="K12" s="20"/>
      <c r="L12" s="20"/>
      <c r="M12" s="20"/>
      <c r="N12" s="20"/>
      <c r="O12" s="20"/>
      <c r="P12" s="20"/>
      <c r="Q12" s="21"/>
      <c r="R12" s="20"/>
      <c r="S12" s="20"/>
      <c r="T12" s="20"/>
      <c r="U12" s="20"/>
      <c r="V12" s="20"/>
      <c r="W12" s="20"/>
      <c r="X12" s="20"/>
      <c r="Y12" s="20"/>
      <c r="Z12" s="20"/>
      <c r="AA12" s="20"/>
      <c r="AB12" s="20"/>
      <c r="AC12" s="20"/>
      <c r="AD12" s="55"/>
      <c r="AE12" s="20"/>
      <c r="AF12" s="20"/>
      <c r="AG12" s="20"/>
      <c r="AH12" s="20"/>
      <c r="AI12" s="20"/>
      <c r="AJ12" s="20"/>
      <c r="AK12" s="20"/>
      <c r="AL12" s="20"/>
      <c r="AM12" s="20"/>
      <c r="AN12" s="20"/>
      <c r="AO12" s="21"/>
      <c r="AP12" s="20"/>
      <c r="AQ12" s="20"/>
      <c r="AR12" s="20"/>
      <c r="AS12" s="20"/>
      <c r="AT12" s="20"/>
      <c r="AU12" s="20"/>
      <c r="AV12" s="20"/>
      <c r="AW12" s="20"/>
      <c r="AX12" s="20"/>
      <c r="AY12" s="20"/>
      <c r="AZ12" s="20"/>
      <c r="BA12" s="20"/>
      <c r="BB12" s="55"/>
      <c r="BC12" s="20"/>
      <c r="BD12" s="20"/>
      <c r="BE12" s="20"/>
      <c r="BF12" s="20"/>
      <c r="BG12" s="20"/>
      <c r="BH12" s="20"/>
      <c r="BI12" s="20"/>
      <c r="BJ12" s="20"/>
      <c r="BK12" s="20"/>
      <c r="BL12" s="20"/>
      <c r="BM12" s="21"/>
      <c r="BN12" s="20"/>
      <c r="BO12" s="20"/>
      <c r="BP12" s="20"/>
      <c r="BQ12" s="20"/>
      <c r="BR12" s="20"/>
      <c r="BS12" s="20"/>
      <c r="BT12" s="20"/>
      <c r="BU12" s="20"/>
      <c r="BV12" s="20"/>
      <c r="BW12" s="20"/>
      <c r="BX12" s="20"/>
      <c r="BY12" s="20"/>
      <c r="BZ12" s="55"/>
      <c r="CA12" s="20"/>
      <c r="CB12" s="20"/>
      <c r="CC12" s="20"/>
      <c r="CD12" s="20"/>
      <c r="CE12" s="20"/>
      <c r="CF12" s="20"/>
      <c r="CG12" s="20"/>
      <c r="CH12" s="20"/>
      <c r="CI12" s="20"/>
      <c r="CJ12" s="20"/>
      <c r="CK12" s="21"/>
      <c r="CL12" s="135"/>
      <c r="CM12" s="146">
        <f ca="1">CM11/8760000</f>
        <v>25.377828767123287</v>
      </c>
      <c r="CN12" s="146">
        <f t="shared" ref="CN12:CP12" ca="1" si="4">CN11/8760000</f>
        <v>31.219485273972602</v>
      </c>
      <c r="CO12" s="146">
        <f t="shared" ca="1" si="4"/>
        <v>35.147030022831053</v>
      </c>
      <c r="CP12" s="134">
        <f t="shared" ca="1" si="4"/>
        <v>32.098309859154938</v>
      </c>
      <c r="CQ12" s="109"/>
    </row>
    <row r="13" spans="1:95">
      <c r="A13" s="105">
        <f>ROW()</f>
        <v>13</v>
      </c>
      <c r="B13" s="210"/>
      <c r="C13" s="212" t="s">
        <v>7</v>
      </c>
      <c r="D13" s="213"/>
      <c r="E13" s="214"/>
      <c r="F13" s="55"/>
      <c r="G13" s="20"/>
      <c r="H13" s="20"/>
      <c r="I13" s="20"/>
      <c r="J13" s="20"/>
      <c r="K13" s="20"/>
      <c r="L13" s="20"/>
      <c r="M13" s="20"/>
      <c r="N13" s="20"/>
      <c r="O13" s="20"/>
      <c r="P13" s="20"/>
      <c r="Q13" s="21"/>
      <c r="R13" s="20"/>
      <c r="S13" s="20"/>
      <c r="T13" s="20"/>
      <c r="U13" s="20"/>
      <c r="V13" s="20"/>
      <c r="W13" s="20"/>
      <c r="X13" s="20"/>
      <c r="Y13" s="20"/>
      <c r="Z13" s="20"/>
      <c r="AA13" s="20"/>
      <c r="AB13" s="20"/>
      <c r="AC13" s="20"/>
      <c r="AD13" s="55"/>
      <c r="AE13" s="20"/>
      <c r="AF13" s="20"/>
      <c r="AG13" s="20"/>
      <c r="AH13" s="20"/>
      <c r="AI13" s="20"/>
      <c r="AJ13" s="20"/>
      <c r="AK13" s="20"/>
      <c r="AL13" s="20"/>
      <c r="AM13" s="20"/>
      <c r="AN13" s="20"/>
      <c r="AO13" s="21"/>
      <c r="AP13" s="20"/>
      <c r="AQ13" s="20"/>
      <c r="AR13" s="20"/>
      <c r="AS13" s="20"/>
      <c r="AT13" s="20"/>
      <c r="AU13" s="20"/>
      <c r="AV13" s="20"/>
      <c r="AW13" s="20"/>
      <c r="AX13" s="20"/>
      <c r="AY13" s="20"/>
      <c r="AZ13" s="20"/>
      <c r="BA13" s="20"/>
      <c r="BB13" s="55"/>
      <c r="BC13" s="20"/>
      <c r="BD13" s="20"/>
      <c r="BE13" s="20"/>
      <c r="BF13" s="20"/>
      <c r="BG13" s="20"/>
      <c r="BH13" s="20"/>
      <c r="BI13" s="20"/>
      <c r="BJ13" s="20"/>
      <c r="BK13" s="20"/>
      <c r="BL13" s="20"/>
      <c r="BM13" s="21"/>
      <c r="BN13" s="20"/>
      <c r="BO13" s="20"/>
      <c r="BP13" s="20"/>
      <c r="BQ13" s="20"/>
      <c r="BR13" s="20"/>
      <c r="BS13" s="20"/>
      <c r="BT13" s="20"/>
      <c r="BU13" s="20"/>
      <c r="BV13" s="20"/>
      <c r="BW13" s="20"/>
      <c r="BX13" s="20"/>
      <c r="BY13" s="20"/>
      <c r="BZ13" s="55"/>
      <c r="CA13" s="20"/>
      <c r="CB13" s="20"/>
      <c r="CC13" s="20"/>
      <c r="CD13" s="20"/>
      <c r="CE13" s="20"/>
      <c r="CF13" s="20"/>
      <c r="CG13" s="20"/>
      <c r="CH13" s="20"/>
      <c r="CI13" s="20"/>
      <c r="CJ13" s="20"/>
      <c r="CK13" s="21"/>
      <c r="CL13" s="135"/>
      <c r="CM13" s="13"/>
      <c r="CN13" s="13"/>
      <c r="CO13" s="13"/>
      <c r="CP13" s="14"/>
      <c r="CQ13" s="109"/>
    </row>
    <row r="14" spans="1:95">
      <c r="A14" s="105">
        <f>ROW()</f>
        <v>14</v>
      </c>
      <c r="B14" s="210"/>
      <c r="C14" s="15"/>
      <c r="D14" s="13" t="s">
        <v>0</v>
      </c>
      <c r="E14" s="178" t="str">
        <f>"("&amp;A8&amp;") / 12"</f>
        <v>(8) / 12</v>
      </c>
      <c r="F14" s="55"/>
      <c r="G14" s="20"/>
      <c r="H14" s="20"/>
      <c r="I14" s="20"/>
      <c r="J14" s="20"/>
      <c r="K14" s="20"/>
      <c r="L14" s="20"/>
      <c r="M14" s="20"/>
      <c r="N14" s="20"/>
      <c r="O14" s="20">
        <f t="shared" ref="O14:AK14" si="5">O8/12</f>
        <v>298312.5</v>
      </c>
      <c r="P14" s="20">
        <f t="shared" si="5"/>
        <v>1043174.9166666666</v>
      </c>
      <c r="Q14" s="21">
        <f t="shared" si="5"/>
        <v>411374</v>
      </c>
      <c r="R14" s="20">
        <f t="shared" si="5"/>
        <v>530099.83333333337</v>
      </c>
      <c r="S14" s="20">
        <f t="shared" si="5"/>
        <v>471896.08333333331</v>
      </c>
      <c r="T14" s="20">
        <f t="shared" si="5"/>
        <v>293934.83333333331</v>
      </c>
      <c r="U14" s="20">
        <f t="shared" si="5"/>
        <v>375459.33333333331</v>
      </c>
      <c r="V14" s="20">
        <f t="shared" si="5"/>
        <v>506006.16666666669</v>
      </c>
      <c r="W14" s="20">
        <f t="shared" si="5"/>
        <v>1003945.9166666666</v>
      </c>
      <c r="X14" s="20">
        <f t="shared" si="5"/>
        <v>278595</v>
      </c>
      <c r="Y14" s="20">
        <f t="shared" si="5"/>
        <v>740622.33333333337</v>
      </c>
      <c r="Z14" s="20">
        <f t="shared" si="5"/>
        <v>325333.5</v>
      </c>
      <c r="AA14" s="20">
        <f t="shared" si="5"/>
        <v>415045.83333333331</v>
      </c>
      <c r="AB14" s="20">
        <f t="shared" si="5"/>
        <v>130897.66666666667</v>
      </c>
      <c r="AC14" s="20">
        <f t="shared" si="5"/>
        <v>439147.25</v>
      </c>
      <c r="AD14" s="55">
        <f t="shared" si="5"/>
        <v>738389.25</v>
      </c>
      <c r="AE14" s="20">
        <f t="shared" si="5"/>
        <v>327848.75</v>
      </c>
      <c r="AF14" s="20">
        <f t="shared" si="5"/>
        <v>512709.5</v>
      </c>
      <c r="AG14" s="20">
        <f t="shared" si="5"/>
        <v>310437.58333333331</v>
      </c>
      <c r="AH14" s="20">
        <f t="shared" si="5"/>
        <v>258297.83333333334</v>
      </c>
      <c r="AI14" s="20">
        <f t="shared" si="5"/>
        <v>345291.33333333331</v>
      </c>
      <c r="AJ14" s="20">
        <f t="shared" si="5"/>
        <v>223975</v>
      </c>
      <c r="AK14" s="20">
        <f t="shared" si="5"/>
        <v>237272.25</v>
      </c>
      <c r="AL14" s="20">
        <f t="shared" ref="AL14:BQ14" si="6">AL8/12</f>
        <v>307187</v>
      </c>
      <c r="AM14" s="20">
        <f t="shared" si="6"/>
        <v>857713</v>
      </c>
      <c r="AN14" s="20">
        <f t="shared" si="6"/>
        <v>692669.25</v>
      </c>
      <c r="AO14" s="21">
        <f t="shared" si="6"/>
        <v>1370702.25</v>
      </c>
      <c r="AP14" s="20">
        <f t="shared" si="6"/>
        <v>338181.25</v>
      </c>
      <c r="AQ14" s="20">
        <f t="shared" si="6"/>
        <v>210504</v>
      </c>
      <c r="AR14" s="20">
        <f t="shared" si="6"/>
        <v>849492.25</v>
      </c>
      <c r="AS14" s="20">
        <f t="shared" si="6"/>
        <v>456679.91666666669</v>
      </c>
      <c r="AT14" s="20">
        <f t="shared" si="6"/>
        <v>747358.66666666663</v>
      </c>
      <c r="AU14" s="20">
        <f t="shared" si="6"/>
        <v>1125487.75</v>
      </c>
      <c r="AV14" s="20">
        <f t="shared" si="6"/>
        <v>826802.58333333337</v>
      </c>
      <c r="AW14" s="20">
        <f t="shared" si="6"/>
        <v>867972.83333333337</v>
      </c>
      <c r="AX14" s="20">
        <f t="shared" si="6"/>
        <v>694992.33333333337</v>
      </c>
      <c r="AY14" s="20">
        <f t="shared" si="6"/>
        <v>1520552.8333333333</v>
      </c>
      <c r="AZ14" s="20">
        <f t="shared" si="6"/>
        <v>1368919.4166666667</v>
      </c>
      <c r="BA14" s="20">
        <f t="shared" si="6"/>
        <v>958633.5</v>
      </c>
      <c r="BB14" s="55">
        <f t="shared" si="6"/>
        <v>740743.75</v>
      </c>
      <c r="BC14" s="20">
        <f t="shared" si="6"/>
        <v>1079951.1666666667</v>
      </c>
      <c r="BD14" s="20">
        <f t="shared" si="6"/>
        <v>1861733.25</v>
      </c>
      <c r="BE14" s="20">
        <f t="shared" si="6"/>
        <v>641825.25</v>
      </c>
      <c r="BF14" s="20">
        <f t="shared" si="6"/>
        <v>714260.41666666663</v>
      </c>
      <c r="BG14" s="20">
        <f t="shared" si="6"/>
        <v>1851213.0833333333</v>
      </c>
      <c r="BH14" s="20">
        <f t="shared" si="6"/>
        <v>956855.66666666663</v>
      </c>
      <c r="BI14" s="20">
        <f t="shared" si="6"/>
        <v>1206788.75</v>
      </c>
      <c r="BJ14" s="20">
        <f t="shared" si="6"/>
        <v>1160914.1666666667</v>
      </c>
      <c r="BK14" s="20">
        <f t="shared" si="6"/>
        <v>1452073.7166666668</v>
      </c>
      <c r="BL14" s="20">
        <f t="shared" si="6"/>
        <v>1442917.7166666668</v>
      </c>
      <c r="BM14" s="21">
        <f t="shared" si="6"/>
        <v>546877.21666666667</v>
      </c>
      <c r="BN14" s="20">
        <f t="shared" si="6"/>
        <v>1879403.3</v>
      </c>
      <c r="BO14" s="20">
        <f t="shared" si="6"/>
        <v>1485578.8833333335</v>
      </c>
      <c r="BP14" s="20">
        <f t="shared" si="6"/>
        <v>1177515.4666666666</v>
      </c>
      <c r="BQ14" s="20">
        <f t="shared" si="6"/>
        <v>1082068.8833333333</v>
      </c>
      <c r="BR14" s="20">
        <f t="shared" ref="BR14:CK14" si="7">BR8/12</f>
        <v>1055052.8833333333</v>
      </c>
      <c r="BS14" s="20">
        <f t="shared" si="7"/>
        <v>1061599.05</v>
      </c>
      <c r="BT14" s="20">
        <f t="shared" si="7"/>
        <v>438076.55</v>
      </c>
      <c r="BU14" s="20">
        <f t="shared" si="7"/>
        <v>957031.21666666667</v>
      </c>
      <c r="BV14" s="20">
        <f t="shared" si="7"/>
        <v>1015584.1333333333</v>
      </c>
      <c r="BW14" s="20">
        <f t="shared" si="7"/>
        <v>1309620.3</v>
      </c>
      <c r="BX14" s="20">
        <f t="shared" si="7"/>
        <v>2492543.7166666668</v>
      </c>
      <c r="BY14" s="20">
        <f t="shared" si="7"/>
        <v>1557906.2166666668</v>
      </c>
      <c r="BZ14" s="55">
        <f t="shared" si="7"/>
        <v>1120401.1267605636</v>
      </c>
      <c r="CA14" s="20">
        <f t="shared" si="7"/>
        <v>1011975.2112676058</v>
      </c>
      <c r="CB14" s="20">
        <f t="shared" si="7"/>
        <v>1120401.1267605636</v>
      </c>
      <c r="CC14" s="20">
        <f t="shared" si="7"/>
        <v>1084259.1549295778</v>
      </c>
      <c r="CD14" s="20">
        <f t="shared" si="7"/>
        <v>1120401.1267605636</v>
      </c>
      <c r="CE14" s="20">
        <f t="shared" si="7"/>
        <v>1084259.1549295778</v>
      </c>
      <c r="CF14" s="20">
        <f t="shared" si="7"/>
        <v>1120401.1267605636</v>
      </c>
      <c r="CG14" s="20">
        <f t="shared" si="7"/>
        <v>1120401.1267605636</v>
      </c>
      <c r="CH14" s="20">
        <f t="shared" si="7"/>
        <v>1084259.1549295778</v>
      </c>
      <c r="CI14" s="20">
        <f t="shared" si="7"/>
        <v>1120401.1267605636</v>
      </c>
      <c r="CJ14" s="20">
        <f t="shared" si="7"/>
        <v>1084259.1549295778</v>
      </c>
      <c r="CK14" s="21">
        <f t="shared" si="7"/>
        <v>1120401.1267605636</v>
      </c>
      <c r="CL14" s="135"/>
      <c r="CM14" s="20">
        <f t="shared" ref="CM14:CP17" ca="1" si="8">SUM(OFFSET($AP14:$BA14,0,12*(CM$5-$CM$5)))</f>
        <v>9965577.3333333321</v>
      </c>
      <c r="CN14" s="20">
        <f t="shared" ca="1" si="8"/>
        <v>13656154.15</v>
      </c>
      <c r="CO14" s="20">
        <f t="shared" ca="1" si="8"/>
        <v>15511980.6</v>
      </c>
      <c r="CP14" s="21">
        <f t="shared" ca="1" si="8"/>
        <v>13191819.718309863</v>
      </c>
      <c r="CQ14" s="112">
        <f ca="1">SUM(CM14:CP14)</f>
        <v>52325531.8016432</v>
      </c>
    </row>
    <row r="15" spans="1:95">
      <c r="A15" s="105">
        <f>ROW()</f>
        <v>15</v>
      </c>
      <c r="B15" s="210"/>
      <c r="C15" s="15"/>
      <c r="D15" s="13" t="s">
        <v>1</v>
      </c>
      <c r="E15" s="178" t="str">
        <f>"("&amp;A9&amp;") / 12"</f>
        <v>(9) / 12</v>
      </c>
      <c r="F15" s="55"/>
      <c r="G15" s="20"/>
      <c r="H15" s="20"/>
      <c r="I15" s="20"/>
      <c r="J15" s="20"/>
      <c r="K15" s="20"/>
      <c r="L15" s="20"/>
      <c r="M15" s="20"/>
      <c r="N15" s="20"/>
      <c r="O15" s="20">
        <f t="shared" ref="O15:AK15" si="9">O9/12</f>
        <v>692456.4</v>
      </c>
      <c r="P15" s="20">
        <f t="shared" si="9"/>
        <v>909471.52500000002</v>
      </c>
      <c r="Q15" s="21">
        <f t="shared" si="9"/>
        <v>2721652.125</v>
      </c>
      <c r="R15" s="20">
        <f t="shared" si="9"/>
        <v>517467.14999999997</v>
      </c>
      <c r="S15" s="20">
        <f t="shared" si="9"/>
        <v>166821.97500000001</v>
      </c>
      <c r="T15" s="20">
        <f t="shared" si="9"/>
        <v>342181.5</v>
      </c>
      <c r="U15" s="20">
        <f t="shared" si="9"/>
        <v>356598.30000000005</v>
      </c>
      <c r="V15" s="20">
        <f t="shared" si="9"/>
        <v>305777.92499999999</v>
      </c>
      <c r="W15" s="20">
        <f t="shared" si="9"/>
        <v>479566.95</v>
      </c>
      <c r="X15" s="20">
        <f t="shared" si="9"/>
        <v>442907.47500000003</v>
      </c>
      <c r="Y15" s="20">
        <f t="shared" si="9"/>
        <v>335471.92499999999</v>
      </c>
      <c r="Z15" s="20">
        <f t="shared" si="9"/>
        <v>584733</v>
      </c>
      <c r="AA15" s="20">
        <f t="shared" si="9"/>
        <v>680168.4</v>
      </c>
      <c r="AB15" s="20">
        <f t="shared" si="9"/>
        <v>851987.32500000007</v>
      </c>
      <c r="AC15" s="20">
        <f t="shared" si="9"/>
        <v>2830689.8249999997</v>
      </c>
      <c r="AD15" s="55">
        <f t="shared" si="9"/>
        <v>959321.32500000007</v>
      </c>
      <c r="AE15" s="20">
        <f t="shared" si="9"/>
        <v>345694.27500000002</v>
      </c>
      <c r="AF15" s="20">
        <f t="shared" si="9"/>
        <v>455624.47500000003</v>
      </c>
      <c r="AG15" s="20">
        <f t="shared" si="9"/>
        <v>697143</v>
      </c>
      <c r="AH15" s="20">
        <f t="shared" si="9"/>
        <v>600424.80000000005</v>
      </c>
      <c r="AI15" s="20">
        <f t="shared" si="9"/>
        <v>217865.55000000002</v>
      </c>
      <c r="AJ15" s="20">
        <f t="shared" si="9"/>
        <v>490416.375</v>
      </c>
      <c r="AK15" s="20">
        <f t="shared" si="9"/>
        <v>400445.625</v>
      </c>
      <c r="AL15" s="20">
        <f t="shared" ref="AL15:BQ15" si="10">AL9/12</f>
        <v>391309.57500000001</v>
      </c>
      <c r="AM15" s="20">
        <f t="shared" si="10"/>
        <v>522874.05000000005</v>
      </c>
      <c r="AN15" s="20">
        <f t="shared" si="10"/>
        <v>327105.375</v>
      </c>
      <c r="AO15" s="21">
        <f t="shared" si="10"/>
        <v>1496555.175</v>
      </c>
      <c r="AP15" s="20">
        <f t="shared" si="10"/>
        <v>447934.35000000003</v>
      </c>
      <c r="AQ15" s="20">
        <f t="shared" si="10"/>
        <v>348869.625</v>
      </c>
      <c r="AR15" s="20">
        <f t="shared" si="10"/>
        <v>650895.375</v>
      </c>
      <c r="AS15" s="20">
        <f t="shared" si="10"/>
        <v>1026476.625</v>
      </c>
      <c r="AT15" s="20">
        <f t="shared" si="10"/>
        <v>416211</v>
      </c>
      <c r="AU15" s="20">
        <f t="shared" si="10"/>
        <v>746807.10000000009</v>
      </c>
      <c r="AV15" s="20">
        <f t="shared" si="10"/>
        <v>503532.52499999997</v>
      </c>
      <c r="AW15" s="20">
        <f t="shared" si="10"/>
        <v>971965.35000000009</v>
      </c>
      <c r="AX15" s="20">
        <f t="shared" si="10"/>
        <v>579734.1</v>
      </c>
      <c r="AY15" s="20">
        <f t="shared" si="10"/>
        <v>595513.80000000005</v>
      </c>
      <c r="AZ15" s="20">
        <f t="shared" si="10"/>
        <v>822655.79999999993</v>
      </c>
      <c r="BA15" s="20">
        <f t="shared" si="10"/>
        <v>593618.25</v>
      </c>
      <c r="BB15" s="55">
        <f t="shared" si="10"/>
        <v>237129.90000000002</v>
      </c>
      <c r="BC15" s="20">
        <f t="shared" si="10"/>
        <v>582655.35</v>
      </c>
      <c r="BD15" s="20">
        <f t="shared" si="10"/>
        <v>361805.10000000003</v>
      </c>
      <c r="BE15" s="20">
        <f t="shared" si="10"/>
        <v>427842.75</v>
      </c>
      <c r="BF15" s="20">
        <f t="shared" si="10"/>
        <v>526077.45000000007</v>
      </c>
      <c r="BG15" s="20">
        <f t="shared" si="10"/>
        <v>585658.72499999998</v>
      </c>
      <c r="BH15" s="20">
        <f t="shared" si="10"/>
        <v>674872.95000000007</v>
      </c>
      <c r="BI15" s="20">
        <f t="shared" si="10"/>
        <v>657712.95000000007</v>
      </c>
      <c r="BJ15" s="20">
        <f t="shared" si="10"/>
        <v>814012.5</v>
      </c>
      <c r="BK15" s="20">
        <f t="shared" si="10"/>
        <v>659803.6050000001</v>
      </c>
      <c r="BL15" s="20">
        <f t="shared" si="10"/>
        <v>802145.43</v>
      </c>
      <c r="BM15" s="21">
        <f t="shared" si="10"/>
        <v>1890946.38</v>
      </c>
      <c r="BN15" s="20">
        <f t="shared" si="10"/>
        <v>1202234.58</v>
      </c>
      <c r="BO15" s="20">
        <f t="shared" si="10"/>
        <v>518137.75500000006</v>
      </c>
      <c r="BP15" s="20">
        <f t="shared" si="10"/>
        <v>466368.10500000004</v>
      </c>
      <c r="BQ15" s="20">
        <f t="shared" si="10"/>
        <v>862114.005</v>
      </c>
      <c r="BR15" s="20">
        <f t="shared" ref="BR15:CK15" si="11">BR9/12</f>
        <v>369761.13000000006</v>
      </c>
      <c r="BS15" s="20">
        <f t="shared" si="11"/>
        <v>621905.3550000001</v>
      </c>
      <c r="BT15" s="20">
        <f t="shared" si="11"/>
        <v>927095.43</v>
      </c>
      <c r="BU15" s="20">
        <f t="shared" si="11"/>
        <v>671588.7300000001</v>
      </c>
      <c r="BV15" s="20">
        <f t="shared" si="11"/>
        <v>691206.78</v>
      </c>
      <c r="BW15" s="20">
        <f t="shared" si="11"/>
        <v>750586.60499999998</v>
      </c>
      <c r="BX15" s="20">
        <f t="shared" si="11"/>
        <v>784334.95500000007</v>
      </c>
      <c r="BY15" s="20">
        <f t="shared" si="11"/>
        <v>1265482.7549999999</v>
      </c>
      <c r="BZ15" s="55">
        <f t="shared" si="11"/>
        <v>782724.67605633801</v>
      </c>
      <c r="CA15" s="20">
        <f t="shared" si="11"/>
        <v>706977.12676056335</v>
      </c>
      <c r="CB15" s="20">
        <f t="shared" si="11"/>
        <v>782724.67605633801</v>
      </c>
      <c r="CC15" s="20">
        <f t="shared" si="11"/>
        <v>757475.49295774626</v>
      </c>
      <c r="CD15" s="20">
        <f t="shared" si="11"/>
        <v>782724.67605633801</v>
      </c>
      <c r="CE15" s="20">
        <f t="shared" si="11"/>
        <v>757475.49295774626</v>
      </c>
      <c r="CF15" s="20">
        <f t="shared" si="11"/>
        <v>782724.67605633801</v>
      </c>
      <c r="CG15" s="20">
        <f t="shared" si="11"/>
        <v>782724.67605633801</v>
      </c>
      <c r="CH15" s="20">
        <f t="shared" si="11"/>
        <v>757475.49295774626</v>
      </c>
      <c r="CI15" s="20">
        <f t="shared" si="11"/>
        <v>782724.67605633801</v>
      </c>
      <c r="CJ15" s="20">
        <f t="shared" si="11"/>
        <v>757475.49295774626</v>
      </c>
      <c r="CK15" s="21">
        <f t="shared" si="11"/>
        <v>782724.67605633801</v>
      </c>
      <c r="CL15" s="135"/>
      <c r="CM15" s="20">
        <f t="shared" ca="1" si="8"/>
        <v>7704213.8999999994</v>
      </c>
      <c r="CN15" s="20">
        <f t="shared" ca="1" si="8"/>
        <v>8220663.0900000008</v>
      </c>
      <c r="CO15" s="20">
        <f t="shared" ca="1" si="8"/>
        <v>9130816.1850000024</v>
      </c>
      <c r="CP15" s="21">
        <f t="shared" ca="1" si="8"/>
        <v>9215951.8309859168</v>
      </c>
      <c r="CQ15" s="112">
        <f ca="1">SUM(CM15:CP15)</f>
        <v>34271645.005985923</v>
      </c>
    </row>
    <row r="16" spans="1:95">
      <c r="A16" s="105">
        <f>ROW()</f>
        <v>16</v>
      </c>
      <c r="B16" s="210"/>
      <c r="C16" s="15"/>
      <c r="D16" s="13" t="s">
        <v>2</v>
      </c>
      <c r="E16" s="178" t="str">
        <f>"("&amp;A10&amp;") / 12"</f>
        <v>(10) / 12</v>
      </c>
      <c r="F16" s="56"/>
      <c r="G16" s="22"/>
      <c r="H16" s="22"/>
      <c r="I16" s="22"/>
      <c r="J16" s="22"/>
      <c r="K16" s="22"/>
      <c r="L16" s="22"/>
      <c r="M16" s="22"/>
      <c r="N16" s="22"/>
      <c r="O16" s="22">
        <f t="shared" ref="O16:AK16" si="12">O10/12</f>
        <v>76939.600000000006</v>
      </c>
      <c r="P16" s="22">
        <f t="shared" si="12"/>
        <v>101052.39166666666</v>
      </c>
      <c r="Q16" s="23">
        <f t="shared" si="12"/>
        <v>302405.79166666669</v>
      </c>
      <c r="R16" s="22">
        <f t="shared" si="12"/>
        <v>57496.350000000006</v>
      </c>
      <c r="S16" s="22">
        <f t="shared" si="12"/>
        <v>18535.775000000001</v>
      </c>
      <c r="T16" s="22">
        <f t="shared" si="12"/>
        <v>38020.166666666664</v>
      </c>
      <c r="U16" s="22">
        <f t="shared" si="12"/>
        <v>39622.033333333333</v>
      </c>
      <c r="V16" s="22">
        <f t="shared" si="12"/>
        <v>33975.325000000004</v>
      </c>
      <c r="W16" s="22">
        <f t="shared" si="12"/>
        <v>53285.216666666674</v>
      </c>
      <c r="X16" s="22">
        <f t="shared" si="12"/>
        <v>49211.941666666673</v>
      </c>
      <c r="Y16" s="22">
        <f t="shared" si="12"/>
        <v>37274.658333333333</v>
      </c>
      <c r="Z16" s="22">
        <f t="shared" si="12"/>
        <v>64970.333333333336</v>
      </c>
      <c r="AA16" s="22">
        <f t="shared" si="12"/>
        <v>75574.266666666677</v>
      </c>
      <c r="AB16" s="22">
        <f t="shared" si="12"/>
        <v>94665.258333333346</v>
      </c>
      <c r="AC16" s="22">
        <f t="shared" si="12"/>
        <v>314521.09166666667</v>
      </c>
      <c r="AD16" s="56">
        <f t="shared" si="12"/>
        <v>106591.25833333335</v>
      </c>
      <c r="AE16" s="22">
        <f t="shared" si="12"/>
        <v>38410.474999999999</v>
      </c>
      <c r="AF16" s="22">
        <f t="shared" si="12"/>
        <v>50624.941666666673</v>
      </c>
      <c r="AG16" s="22">
        <f t="shared" si="12"/>
        <v>77460.333333333328</v>
      </c>
      <c r="AH16" s="22">
        <f t="shared" si="12"/>
        <v>66713.866666666669</v>
      </c>
      <c r="AI16" s="22">
        <f t="shared" si="12"/>
        <v>24207.283333333336</v>
      </c>
      <c r="AJ16" s="22">
        <f t="shared" si="12"/>
        <v>54490.708333333336</v>
      </c>
      <c r="AK16" s="22">
        <f t="shared" si="12"/>
        <v>44493.958333333336</v>
      </c>
      <c r="AL16" s="22">
        <f t="shared" ref="AL16:BQ16" si="13">AL10/12</f>
        <v>43478.841666666667</v>
      </c>
      <c r="AM16" s="22">
        <f t="shared" si="13"/>
        <v>58097.116666666669</v>
      </c>
      <c r="AN16" s="22">
        <f t="shared" si="13"/>
        <v>36345.041666666664</v>
      </c>
      <c r="AO16" s="23">
        <f t="shared" si="13"/>
        <v>166283.90833333335</v>
      </c>
      <c r="AP16" s="22">
        <f t="shared" si="13"/>
        <v>49770.483333333337</v>
      </c>
      <c r="AQ16" s="22">
        <f t="shared" si="13"/>
        <v>38763.291666666664</v>
      </c>
      <c r="AR16" s="22">
        <f t="shared" si="13"/>
        <v>72321.708333333328</v>
      </c>
      <c r="AS16" s="22">
        <f t="shared" si="13"/>
        <v>114052.95833333333</v>
      </c>
      <c r="AT16" s="22">
        <f t="shared" si="13"/>
        <v>46245.666666666664</v>
      </c>
      <c r="AU16" s="22">
        <f t="shared" si="13"/>
        <v>82978.566666666666</v>
      </c>
      <c r="AV16" s="22">
        <f t="shared" si="13"/>
        <v>55948.058333333342</v>
      </c>
      <c r="AW16" s="22">
        <f t="shared" si="13"/>
        <v>107996.15000000001</v>
      </c>
      <c r="AX16" s="22">
        <f t="shared" si="13"/>
        <v>64414.9</v>
      </c>
      <c r="AY16" s="22">
        <f t="shared" si="13"/>
        <v>66168.2</v>
      </c>
      <c r="AZ16" s="22">
        <f t="shared" si="13"/>
        <v>91406.200000000012</v>
      </c>
      <c r="BA16" s="22">
        <f t="shared" si="13"/>
        <v>65957.583333333328</v>
      </c>
      <c r="BB16" s="56">
        <f t="shared" si="13"/>
        <v>26347.766666666666</v>
      </c>
      <c r="BC16" s="22">
        <f t="shared" si="13"/>
        <v>64739.483333333337</v>
      </c>
      <c r="BD16" s="22">
        <f t="shared" si="13"/>
        <v>40200.566666666673</v>
      </c>
      <c r="BE16" s="22">
        <f t="shared" si="13"/>
        <v>47538.083333333336</v>
      </c>
      <c r="BF16" s="22">
        <f t="shared" si="13"/>
        <v>58453.05000000001</v>
      </c>
      <c r="BG16" s="22">
        <f t="shared" si="13"/>
        <v>65073.191666666673</v>
      </c>
      <c r="BH16" s="22">
        <f t="shared" si="13"/>
        <v>74985.883333333346</v>
      </c>
      <c r="BI16" s="22">
        <f t="shared" si="13"/>
        <v>73079.216666666674</v>
      </c>
      <c r="BJ16" s="22">
        <f t="shared" si="13"/>
        <v>90445.833333333328</v>
      </c>
      <c r="BK16" s="22">
        <f t="shared" si="13"/>
        <v>73311.511666666673</v>
      </c>
      <c r="BL16" s="22">
        <f t="shared" si="13"/>
        <v>89127.27</v>
      </c>
      <c r="BM16" s="23">
        <f t="shared" si="13"/>
        <v>210105.15333333332</v>
      </c>
      <c r="BN16" s="22">
        <f t="shared" si="13"/>
        <v>133581.62000000002</v>
      </c>
      <c r="BO16" s="22">
        <f t="shared" si="13"/>
        <v>57570.861666666671</v>
      </c>
      <c r="BP16" s="22">
        <f t="shared" si="13"/>
        <v>51818.678333333337</v>
      </c>
      <c r="BQ16" s="22">
        <f t="shared" si="13"/>
        <v>95790.445000000007</v>
      </c>
      <c r="BR16" s="22">
        <f t="shared" ref="BR16:CK16" si="14">BR10/12</f>
        <v>41084.570000000007</v>
      </c>
      <c r="BS16" s="22">
        <f t="shared" si="14"/>
        <v>69100.595000000016</v>
      </c>
      <c r="BT16" s="22">
        <f t="shared" si="14"/>
        <v>103010.60333333333</v>
      </c>
      <c r="BU16" s="22">
        <f t="shared" si="14"/>
        <v>74620.970000000016</v>
      </c>
      <c r="BV16" s="22">
        <f t="shared" si="14"/>
        <v>76800.753333333341</v>
      </c>
      <c r="BW16" s="22">
        <f t="shared" si="14"/>
        <v>83398.511666666673</v>
      </c>
      <c r="BX16" s="22">
        <f t="shared" si="14"/>
        <v>87148.328333333338</v>
      </c>
      <c r="BY16" s="22">
        <f t="shared" si="14"/>
        <v>140609.19499999998</v>
      </c>
      <c r="BZ16" s="56">
        <f t="shared" si="14"/>
        <v>86969.408450704228</v>
      </c>
      <c r="CA16" s="22">
        <f t="shared" si="14"/>
        <v>78553.014084507056</v>
      </c>
      <c r="CB16" s="22">
        <f t="shared" si="14"/>
        <v>86969.408450704228</v>
      </c>
      <c r="CC16" s="22">
        <f t="shared" si="14"/>
        <v>84163.943661971847</v>
      </c>
      <c r="CD16" s="22">
        <f t="shared" si="14"/>
        <v>86969.408450704228</v>
      </c>
      <c r="CE16" s="22">
        <f t="shared" si="14"/>
        <v>84163.943661971847</v>
      </c>
      <c r="CF16" s="22">
        <f t="shared" si="14"/>
        <v>86969.408450704228</v>
      </c>
      <c r="CG16" s="22">
        <f t="shared" si="14"/>
        <v>86969.408450704228</v>
      </c>
      <c r="CH16" s="22">
        <f t="shared" si="14"/>
        <v>84163.943661971847</v>
      </c>
      <c r="CI16" s="22">
        <f t="shared" si="14"/>
        <v>86969.408450704228</v>
      </c>
      <c r="CJ16" s="22">
        <f t="shared" si="14"/>
        <v>84163.943661971847</v>
      </c>
      <c r="CK16" s="23">
        <f t="shared" si="14"/>
        <v>86969.408450704228</v>
      </c>
      <c r="CL16" s="135"/>
      <c r="CM16" s="22">
        <f t="shared" ca="1" si="8"/>
        <v>856023.76666666672</v>
      </c>
      <c r="CN16" s="22">
        <f t="shared" ca="1" si="8"/>
        <v>913407.01000000013</v>
      </c>
      <c r="CO16" s="22">
        <f t="shared" ca="1" si="8"/>
        <v>1014535.1316666667</v>
      </c>
      <c r="CP16" s="23">
        <f t="shared" ca="1" si="8"/>
        <v>1023994.6478873239</v>
      </c>
      <c r="CQ16" s="113">
        <f ca="1">SUM(CM16:CP16)</f>
        <v>3807960.5562206577</v>
      </c>
    </row>
    <row r="17" spans="1:95">
      <c r="A17" s="105">
        <f>ROW()</f>
        <v>17</v>
      </c>
      <c r="B17" s="210"/>
      <c r="C17" s="15"/>
      <c r="D17" s="13" t="s">
        <v>3</v>
      </c>
      <c r="E17" s="178" t="str">
        <f>"("&amp;A14&amp;")+"&amp;"("&amp;A15&amp;")+"&amp;"("&amp;A16&amp;")"</f>
        <v>(14)+(15)+(16)</v>
      </c>
      <c r="F17" s="55"/>
      <c r="G17" s="20"/>
      <c r="H17" s="20"/>
      <c r="I17" s="20"/>
      <c r="J17" s="20"/>
      <c r="K17" s="20"/>
      <c r="L17" s="20"/>
      <c r="M17" s="20"/>
      <c r="N17" s="20"/>
      <c r="O17" s="20">
        <f t="shared" ref="O17:AK17" si="15">SUM(O14:O16)</f>
        <v>1067708.5</v>
      </c>
      <c r="P17" s="20">
        <f t="shared" si="15"/>
        <v>2053698.8333333333</v>
      </c>
      <c r="Q17" s="21">
        <f t="shared" si="15"/>
        <v>3435431.9166666665</v>
      </c>
      <c r="R17" s="20">
        <f t="shared" si="15"/>
        <v>1105063.3333333335</v>
      </c>
      <c r="S17" s="20">
        <f t="shared" si="15"/>
        <v>657253.83333333337</v>
      </c>
      <c r="T17" s="20">
        <f t="shared" si="15"/>
        <v>674136.49999999988</v>
      </c>
      <c r="U17" s="20">
        <f t="shared" si="15"/>
        <v>771679.66666666663</v>
      </c>
      <c r="V17" s="20">
        <f t="shared" si="15"/>
        <v>845759.41666666663</v>
      </c>
      <c r="W17" s="20">
        <f t="shared" si="15"/>
        <v>1536798.0833333335</v>
      </c>
      <c r="X17" s="20">
        <f t="shared" si="15"/>
        <v>770714.41666666674</v>
      </c>
      <c r="Y17" s="20">
        <f t="shared" si="15"/>
        <v>1113368.9166666667</v>
      </c>
      <c r="Z17" s="20">
        <f t="shared" si="15"/>
        <v>975036.83333333337</v>
      </c>
      <c r="AA17" s="20">
        <f t="shared" si="15"/>
        <v>1170788.5</v>
      </c>
      <c r="AB17" s="20">
        <f t="shared" si="15"/>
        <v>1077550.25</v>
      </c>
      <c r="AC17" s="20">
        <f t="shared" si="15"/>
        <v>3584358.1666666665</v>
      </c>
      <c r="AD17" s="55">
        <f t="shared" si="15"/>
        <v>1804301.8333333335</v>
      </c>
      <c r="AE17" s="20">
        <f t="shared" si="15"/>
        <v>711953.5</v>
      </c>
      <c r="AF17" s="20">
        <f t="shared" si="15"/>
        <v>1018958.9166666667</v>
      </c>
      <c r="AG17" s="20">
        <f t="shared" si="15"/>
        <v>1085040.9166666665</v>
      </c>
      <c r="AH17" s="20">
        <f t="shared" si="15"/>
        <v>925436.50000000012</v>
      </c>
      <c r="AI17" s="20">
        <f t="shared" si="15"/>
        <v>587364.16666666663</v>
      </c>
      <c r="AJ17" s="20">
        <f t="shared" si="15"/>
        <v>768882.08333333337</v>
      </c>
      <c r="AK17" s="20">
        <f t="shared" si="15"/>
        <v>682211.83333333337</v>
      </c>
      <c r="AL17" s="20">
        <f t="shared" ref="AL17:BQ17" si="16">SUM(AL14:AL16)</f>
        <v>741975.41666666663</v>
      </c>
      <c r="AM17" s="20">
        <f t="shared" si="16"/>
        <v>1438684.1666666667</v>
      </c>
      <c r="AN17" s="20">
        <f t="shared" si="16"/>
        <v>1056119.6666666667</v>
      </c>
      <c r="AO17" s="21">
        <f t="shared" si="16"/>
        <v>3033541.333333333</v>
      </c>
      <c r="AP17" s="20">
        <f t="shared" si="16"/>
        <v>835886.08333333349</v>
      </c>
      <c r="AQ17" s="20">
        <f t="shared" si="16"/>
        <v>598136.91666666663</v>
      </c>
      <c r="AR17" s="20">
        <f t="shared" si="16"/>
        <v>1572709.3333333333</v>
      </c>
      <c r="AS17" s="20">
        <f t="shared" si="16"/>
        <v>1597209.5</v>
      </c>
      <c r="AT17" s="20">
        <f t="shared" si="16"/>
        <v>1209815.3333333333</v>
      </c>
      <c r="AU17" s="20">
        <f t="shared" si="16"/>
        <v>1955273.4166666667</v>
      </c>
      <c r="AV17" s="20">
        <f t="shared" si="16"/>
        <v>1386283.1666666667</v>
      </c>
      <c r="AW17" s="20">
        <f t="shared" si="16"/>
        <v>1947934.3333333335</v>
      </c>
      <c r="AX17" s="20">
        <f t="shared" si="16"/>
        <v>1339141.3333333333</v>
      </c>
      <c r="AY17" s="20">
        <f t="shared" si="16"/>
        <v>2182234.8333333335</v>
      </c>
      <c r="AZ17" s="20">
        <f t="shared" si="16"/>
        <v>2282981.416666667</v>
      </c>
      <c r="BA17" s="20">
        <f t="shared" si="16"/>
        <v>1618209.3333333333</v>
      </c>
      <c r="BB17" s="55">
        <f t="shared" si="16"/>
        <v>1004221.4166666667</v>
      </c>
      <c r="BC17" s="20">
        <f t="shared" si="16"/>
        <v>1727346</v>
      </c>
      <c r="BD17" s="20">
        <f t="shared" si="16"/>
        <v>2263738.916666667</v>
      </c>
      <c r="BE17" s="20">
        <f t="shared" si="16"/>
        <v>1117206.0833333333</v>
      </c>
      <c r="BF17" s="20">
        <f t="shared" si="16"/>
        <v>1298790.9166666667</v>
      </c>
      <c r="BG17" s="20">
        <f t="shared" si="16"/>
        <v>2501945</v>
      </c>
      <c r="BH17" s="20">
        <f t="shared" si="16"/>
        <v>1706714.5</v>
      </c>
      <c r="BI17" s="20">
        <f t="shared" si="16"/>
        <v>1937580.916666667</v>
      </c>
      <c r="BJ17" s="20">
        <f t="shared" si="16"/>
        <v>2065372.5</v>
      </c>
      <c r="BK17" s="20">
        <f t="shared" si="16"/>
        <v>2185188.8333333335</v>
      </c>
      <c r="BL17" s="20">
        <f t="shared" si="16"/>
        <v>2334190.416666667</v>
      </c>
      <c r="BM17" s="21">
        <f t="shared" si="16"/>
        <v>2647928.75</v>
      </c>
      <c r="BN17" s="20">
        <f t="shared" si="16"/>
        <v>3215219.5</v>
      </c>
      <c r="BO17" s="20">
        <f t="shared" si="16"/>
        <v>2061287.5000000002</v>
      </c>
      <c r="BP17" s="20">
        <f t="shared" si="16"/>
        <v>1695702.2499999998</v>
      </c>
      <c r="BQ17" s="20">
        <f t="shared" si="16"/>
        <v>2039973.3333333333</v>
      </c>
      <c r="BR17" s="20">
        <f t="shared" ref="BR17:CK17" si="17">SUM(BR14:BR16)</f>
        <v>1465898.5833333335</v>
      </c>
      <c r="BS17" s="20">
        <f t="shared" si="17"/>
        <v>1752605.0000000002</v>
      </c>
      <c r="BT17" s="20">
        <f t="shared" si="17"/>
        <v>1468182.5833333333</v>
      </c>
      <c r="BU17" s="20">
        <f t="shared" si="17"/>
        <v>1703240.9166666667</v>
      </c>
      <c r="BV17" s="20">
        <f t="shared" si="17"/>
        <v>1783591.6666666667</v>
      </c>
      <c r="BW17" s="20">
        <f t="shared" si="17"/>
        <v>2143605.4166666665</v>
      </c>
      <c r="BX17" s="20">
        <f t="shared" si="17"/>
        <v>3364027</v>
      </c>
      <c r="BY17" s="20">
        <f t="shared" si="17"/>
        <v>2963998.1666666665</v>
      </c>
      <c r="BZ17" s="55">
        <f t="shared" si="17"/>
        <v>1990095.2112676059</v>
      </c>
      <c r="CA17" s="20">
        <f t="shared" si="17"/>
        <v>1797505.3521126762</v>
      </c>
      <c r="CB17" s="20">
        <f t="shared" si="17"/>
        <v>1990095.2112676059</v>
      </c>
      <c r="CC17" s="20">
        <f t="shared" si="17"/>
        <v>1925898.5915492959</v>
      </c>
      <c r="CD17" s="20">
        <f t="shared" si="17"/>
        <v>1990095.2112676059</v>
      </c>
      <c r="CE17" s="20">
        <f t="shared" si="17"/>
        <v>1925898.5915492959</v>
      </c>
      <c r="CF17" s="20">
        <f t="shared" si="17"/>
        <v>1990095.2112676059</v>
      </c>
      <c r="CG17" s="20">
        <f t="shared" si="17"/>
        <v>1990095.2112676059</v>
      </c>
      <c r="CH17" s="20">
        <f t="shared" si="17"/>
        <v>1925898.5915492959</v>
      </c>
      <c r="CI17" s="20">
        <f t="shared" si="17"/>
        <v>1990095.2112676059</v>
      </c>
      <c r="CJ17" s="20">
        <f t="shared" si="17"/>
        <v>1925898.5915492959</v>
      </c>
      <c r="CK17" s="21">
        <f t="shared" si="17"/>
        <v>1990095.2112676059</v>
      </c>
      <c r="CL17" s="135"/>
      <c r="CM17" s="16">
        <f t="shared" ca="1" si="8"/>
        <v>18525815</v>
      </c>
      <c r="CN17" s="16">
        <f t="shared" ca="1" si="8"/>
        <v>22790224.25</v>
      </c>
      <c r="CO17" s="16">
        <f t="shared" ca="1" si="8"/>
        <v>25657331.916666672</v>
      </c>
      <c r="CP17" s="17">
        <f t="shared" ca="1" si="8"/>
        <v>23431766.197183099</v>
      </c>
      <c r="CQ17" s="110">
        <f ca="1">SUM(CM17:CP17)</f>
        <v>90405137.363849774</v>
      </c>
    </row>
    <row r="18" spans="1:95">
      <c r="A18" s="105">
        <f>ROW()</f>
        <v>18</v>
      </c>
      <c r="B18" s="210"/>
      <c r="C18" s="15"/>
      <c r="D18" s="13"/>
      <c r="E18" s="177"/>
      <c r="F18" s="55"/>
      <c r="G18" s="20"/>
      <c r="H18" s="20"/>
      <c r="I18" s="20"/>
      <c r="J18" s="20"/>
      <c r="K18" s="20"/>
      <c r="L18" s="20"/>
      <c r="M18" s="20"/>
      <c r="N18" s="20"/>
      <c r="O18" s="20"/>
      <c r="P18" s="20"/>
      <c r="Q18" s="21"/>
      <c r="R18" s="20"/>
      <c r="S18" s="20"/>
      <c r="T18" s="20"/>
      <c r="U18" s="20"/>
      <c r="V18" s="20"/>
      <c r="W18" s="20"/>
      <c r="X18" s="20"/>
      <c r="Y18" s="20"/>
      <c r="Z18" s="20"/>
      <c r="AA18" s="20"/>
      <c r="AB18" s="20"/>
      <c r="AC18" s="20"/>
      <c r="AD18" s="55"/>
      <c r="AE18" s="20"/>
      <c r="AF18" s="20"/>
      <c r="AG18" s="20"/>
      <c r="AH18" s="20"/>
      <c r="AI18" s="20"/>
      <c r="AJ18" s="20"/>
      <c r="AK18" s="20"/>
      <c r="AL18" s="20"/>
      <c r="AM18" s="20"/>
      <c r="AN18" s="20"/>
      <c r="AO18" s="21"/>
      <c r="AP18" s="20"/>
      <c r="AQ18" s="20"/>
      <c r="AR18" s="20"/>
      <c r="AS18" s="20"/>
      <c r="AT18" s="20"/>
      <c r="AU18" s="20"/>
      <c r="AV18" s="20"/>
      <c r="AW18" s="20"/>
      <c r="AX18" s="20"/>
      <c r="AY18" s="20"/>
      <c r="AZ18" s="20"/>
      <c r="BA18" s="20"/>
      <c r="BB18" s="55"/>
      <c r="BC18" s="20"/>
      <c r="BD18" s="20"/>
      <c r="BE18" s="20"/>
      <c r="BF18" s="20"/>
      <c r="BG18" s="20"/>
      <c r="BH18" s="20"/>
      <c r="BI18" s="20"/>
      <c r="BJ18" s="20"/>
      <c r="BK18" s="20"/>
      <c r="BL18" s="20"/>
      <c r="BM18" s="21"/>
      <c r="BN18" s="20"/>
      <c r="BO18" s="20"/>
      <c r="BP18" s="20"/>
      <c r="BQ18" s="20"/>
      <c r="BR18" s="20"/>
      <c r="BS18" s="20"/>
      <c r="BT18" s="20"/>
      <c r="BU18" s="20"/>
      <c r="BV18" s="20"/>
      <c r="BW18" s="20"/>
      <c r="BX18" s="20"/>
      <c r="BY18" s="20"/>
      <c r="BZ18" s="55"/>
      <c r="CA18" s="20"/>
      <c r="CB18" s="20"/>
      <c r="CC18" s="20"/>
      <c r="CD18" s="20"/>
      <c r="CE18" s="20"/>
      <c r="CF18" s="20"/>
      <c r="CG18" s="20"/>
      <c r="CH18" s="20"/>
      <c r="CI18" s="20"/>
      <c r="CJ18" s="20"/>
      <c r="CK18" s="21"/>
      <c r="CL18" s="135"/>
      <c r="CM18" s="13"/>
      <c r="CN18" s="13"/>
      <c r="CO18" s="13"/>
      <c r="CP18" s="14"/>
      <c r="CQ18" s="109"/>
    </row>
    <row r="19" spans="1:95">
      <c r="A19" s="105">
        <f>ROW()</f>
        <v>19</v>
      </c>
      <c r="B19" s="210"/>
      <c r="C19" s="212" t="s">
        <v>26</v>
      </c>
      <c r="D19" s="213"/>
      <c r="E19" s="214"/>
      <c r="F19" s="55"/>
      <c r="G19" s="20"/>
      <c r="H19" s="20"/>
      <c r="I19" s="20"/>
      <c r="J19" s="20"/>
      <c r="K19" s="20"/>
      <c r="L19" s="20"/>
      <c r="M19" s="20"/>
      <c r="N19" s="20"/>
      <c r="O19" s="20"/>
      <c r="P19" s="20"/>
      <c r="Q19" s="21"/>
      <c r="R19" s="20"/>
      <c r="S19" s="20"/>
      <c r="T19" s="20"/>
      <c r="U19" s="20"/>
      <c r="V19" s="20"/>
      <c r="W19" s="20"/>
      <c r="X19" s="20"/>
      <c r="Y19" s="20"/>
      <c r="Z19" s="20"/>
      <c r="AA19" s="20"/>
      <c r="AB19" s="20"/>
      <c r="AC19" s="20"/>
      <c r="AD19" s="55"/>
      <c r="AE19" s="20"/>
      <c r="AF19" s="20"/>
      <c r="AG19" s="20"/>
      <c r="AH19" s="20"/>
      <c r="AI19" s="20"/>
      <c r="AJ19" s="20"/>
      <c r="AK19" s="20"/>
      <c r="AL19" s="20"/>
      <c r="AM19" s="20"/>
      <c r="AN19" s="20"/>
      <c r="AO19" s="21"/>
      <c r="AP19" s="20"/>
      <c r="AQ19" s="20"/>
      <c r="AR19" s="20"/>
      <c r="AS19" s="20"/>
      <c r="AT19" s="20"/>
      <c r="AU19" s="20"/>
      <c r="AV19" s="20"/>
      <c r="AW19" s="20"/>
      <c r="AX19" s="20"/>
      <c r="AY19" s="20"/>
      <c r="AZ19" s="20"/>
      <c r="BA19" s="20"/>
      <c r="BB19" s="55"/>
      <c r="BC19" s="20"/>
      <c r="BD19" s="20"/>
      <c r="BE19" s="20"/>
      <c r="BF19" s="20"/>
      <c r="BG19" s="20"/>
      <c r="BH19" s="20"/>
      <c r="BI19" s="20"/>
      <c r="BJ19" s="20"/>
      <c r="BK19" s="20"/>
      <c r="BL19" s="20"/>
      <c r="BM19" s="21"/>
      <c r="BN19" s="20"/>
      <c r="BO19" s="20"/>
      <c r="BP19" s="20"/>
      <c r="BQ19" s="20"/>
      <c r="BR19" s="20"/>
      <c r="BS19" s="20"/>
      <c r="BT19" s="20"/>
      <c r="BU19" s="20"/>
      <c r="BV19" s="20"/>
      <c r="BW19" s="20"/>
      <c r="BX19" s="20"/>
      <c r="BY19" s="20"/>
      <c r="BZ19" s="55"/>
      <c r="CA19" s="20"/>
      <c r="CB19" s="20"/>
      <c r="CC19" s="20"/>
      <c r="CD19" s="20"/>
      <c r="CE19" s="20"/>
      <c r="CF19" s="20"/>
      <c r="CG19" s="20"/>
      <c r="CH19" s="20"/>
      <c r="CI19" s="20"/>
      <c r="CJ19" s="20"/>
      <c r="CK19" s="21"/>
      <c r="CL19" s="135"/>
      <c r="CM19" s="13"/>
      <c r="CN19" s="13"/>
      <c r="CO19" s="13"/>
      <c r="CP19" s="14"/>
      <c r="CQ19" s="109"/>
    </row>
    <row r="20" spans="1:95">
      <c r="A20" s="105">
        <f>ROW()</f>
        <v>20</v>
      </c>
      <c r="B20" s="210"/>
      <c r="C20" s="15"/>
      <c r="D20" s="13" t="s">
        <v>0</v>
      </c>
      <c r="E20" s="178" t="str">
        <f>"("&amp;A14&amp;") accumulated"</f>
        <v>(14) accumulated</v>
      </c>
      <c r="F20" s="55"/>
      <c r="G20" s="20"/>
      <c r="H20" s="20"/>
      <c r="I20" s="20"/>
      <c r="J20" s="20"/>
      <c r="K20" s="20"/>
      <c r="L20" s="20"/>
      <c r="M20" s="20"/>
      <c r="N20" s="20"/>
      <c r="O20" s="20">
        <f t="shared" ref="O20:AL20" si="18">O14+N20</f>
        <v>298312.5</v>
      </c>
      <c r="P20" s="20">
        <f t="shared" si="18"/>
        <v>1341487.4166666665</v>
      </c>
      <c r="Q20" s="21">
        <f t="shared" si="18"/>
        <v>1752861.4166666665</v>
      </c>
      <c r="R20" s="20">
        <f t="shared" si="18"/>
        <v>2282961.25</v>
      </c>
      <c r="S20" s="20">
        <f t="shared" si="18"/>
        <v>2754857.3333333335</v>
      </c>
      <c r="T20" s="20">
        <f t="shared" si="18"/>
        <v>3048792.166666667</v>
      </c>
      <c r="U20" s="20">
        <f t="shared" si="18"/>
        <v>3424251.5000000005</v>
      </c>
      <c r="V20" s="20">
        <f t="shared" si="18"/>
        <v>3930257.666666667</v>
      </c>
      <c r="W20" s="20">
        <f t="shared" si="18"/>
        <v>4934203.583333334</v>
      </c>
      <c r="X20" s="20">
        <f t="shared" si="18"/>
        <v>5212798.583333334</v>
      </c>
      <c r="Y20" s="20">
        <f t="shared" si="18"/>
        <v>5953420.916666667</v>
      </c>
      <c r="Z20" s="20">
        <f t="shared" si="18"/>
        <v>6278754.416666667</v>
      </c>
      <c r="AA20" s="20">
        <f t="shared" si="18"/>
        <v>6693800.25</v>
      </c>
      <c r="AB20" s="20">
        <f t="shared" si="18"/>
        <v>6824697.916666667</v>
      </c>
      <c r="AC20" s="20">
        <f t="shared" si="18"/>
        <v>7263845.166666667</v>
      </c>
      <c r="AD20" s="55">
        <f t="shared" si="18"/>
        <v>8002234.416666667</v>
      </c>
      <c r="AE20" s="20">
        <f t="shared" si="18"/>
        <v>8330083.166666667</v>
      </c>
      <c r="AF20" s="20">
        <f t="shared" si="18"/>
        <v>8842792.6666666679</v>
      </c>
      <c r="AG20" s="20">
        <f t="shared" si="18"/>
        <v>9153230.2500000019</v>
      </c>
      <c r="AH20" s="20">
        <f t="shared" si="18"/>
        <v>9411528.0833333358</v>
      </c>
      <c r="AI20" s="20">
        <f t="shared" si="18"/>
        <v>9756819.4166666698</v>
      </c>
      <c r="AJ20" s="20">
        <f t="shared" si="18"/>
        <v>9980794.4166666698</v>
      </c>
      <c r="AK20" s="20">
        <f t="shared" si="18"/>
        <v>10218066.66666667</v>
      </c>
      <c r="AL20" s="20">
        <f t="shared" si="18"/>
        <v>10525253.66666667</v>
      </c>
      <c r="AM20" s="20">
        <f t="shared" ref="AM20:BR20" si="19">AM14+AL20</f>
        <v>11382966.66666667</v>
      </c>
      <c r="AN20" s="20">
        <f t="shared" si="19"/>
        <v>12075635.91666667</v>
      </c>
      <c r="AO20" s="21">
        <f t="shared" si="19"/>
        <v>13446338.16666667</v>
      </c>
      <c r="AP20" s="20">
        <f t="shared" si="19"/>
        <v>13784519.41666667</v>
      </c>
      <c r="AQ20" s="20">
        <f t="shared" si="19"/>
        <v>13995023.41666667</v>
      </c>
      <c r="AR20" s="20">
        <f t="shared" si="19"/>
        <v>14844515.66666667</v>
      </c>
      <c r="AS20" s="20">
        <f t="shared" si="19"/>
        <v>15301195.583333336</v>
      </c>
      <c r="AT20" s="20">
        <f t="shared" si="19"/>
        <v>16048554.250000002</v>
      </c>
      <c r="AU20" s="20">
        <f t="shared" si="19"/>
        <v>17174042</v>
      </c>
      <c r="AV20" s="20">
        <f t="shared" si="19"/>
        <v>18000844.583333332</v>
      </c>
      <c r="AW20" s="20">
        <f t="shared" si="19"/>
        <v>18868817.416666664</v>
      </c>
      <c r="AX20" s="20">
        <f t="shared" si="19"/>
        <v>19563809.749999996</v>
      </c>
      <c r="AY20" s="20">
        <f t="shared" si="19"/>
        <v>21084362.583333328</v>
      </c>
      <c r="AZ20" s="20">
        <f t="shared" si="19"/>
        <v>22453281.999999996</v>
      </c>
      <c r="BA20" s="20">
        <f t="shared" si="19"/>
        <v>23411915.499999996</v>
      </c>
      <c r="BB20" s="55">
        <f t="shared" si="19"/>
        <v>24152659.249999996</v>
      </c>
      <c r="BC20" s="20">
        <f t="shared" si="19"/>
        <v>25232610.416666664</v>
      </c>
      <c r="BD20" s="20">
        <f t="shared" si="19"/>
        <v>27094343.666666664</v>
      </c>
      <c r="BE20" s="20">
        <f t="shared" si="19"/>
        <v>27736168.916666664</v>
      </c>
      <c r="BF20" s="20">
        <f t="shared" si="19"/>
        <v>28450429.333333332</v>
      </c>
      <c r="BG20" s="20">
        <f t="shared" si="19"/>
        <v>30301642.416666664</v>
      </c>
      <c r="BH20" s="20">
        <f t="shared" si="19"/>
        <v>31258498.083333332</v>
      </c>
      <c r="BI20" s="20">
        <f t="shared" si="19"/>
        <v>32465286.833333332</v>
      </c>
      <c r="BJ20" s="20">
        <f t="shared" si="19"/>
        <v>33626201</v>
      </c>
      <c r="BK20" s="20">
        <f t="shared" si="19"/>
        <v>35078274.716666669</v>
      </c>
      <c r="BL20" s="20">
        <f t="shared" si="19"/>
        <v>36521192.433333337</v>
      </c>
      <c r="BM20" s="21">
        <f t="shared" si="19"/>
        <v>37068069.650000006</v>
      </c>
      <c r="BN20" s="20">
        <f t="shared" si="19"/>
        <v>38947472.950000003</v>
      </c>
      <c r="BO20" s="20">
        <f t="shared" si="19"/>
        <v>40433051.833333336</v>
      </c>
      <c r="BP20" s="20">
        <f t="shared" si="19"/>
        <v>41610567.300000004</v>
      </c>
      <c r="BQ20" s="20">
        <f t="shared" si="19"/>
        <v>42692636.183333337</v>
      </c>
      <c r="BR20" s="20">
        <f t="shared" si="19"/>
        <v>43747689.06666667</v>
      </c>
      <c r="BS20" s="20">
        <f t="shared" ref="BS20:CK20" si="20">BS14+BR20</f>
        <v>44809288.116666667</v>
      </c>
      <c r="BT20" s="20">
        <f t="shared" si="20"/>
        <v>45247364.666666664</v>
      </c>
      <c r="BU20" s="20">
        <f t="shared" si="20"/>
        <v>46204395.883333333</v>
      </c>
      <c r="BV20" s="20">
        <f t="shared" si="20"/>
        <v>47219980.016666666</v>
      </c>
      <c r="BW20" s="20">
        <f t="shared" si="20"/>
        <v>48529600.316666663</v>
      </c>
      <c r="BX20" s="20">
        <f t="shared" si="20"/>
        <v>51022144.033333331</v>
      </c>
      <c r="BY20" s="20">
        <f t="shared" si="20"/>
        <v>52580050.25</v>
      </c>
      <c r="BZ20" s="55">
        <f t="shared" si="20"/>
        <v>53700451.376760565</v>
      </c>
      <c r="CA20" s="20">
        <f t="shared" si="20"/>
        <v>54712426.58802817</v>
      </c>
      <c r="CB20" s="20">
        <f t="shared" si="20"/>
        <v>55832827.714788735</v>
      </c>
      <c r="CC20" s="20">
        <f t="shared" si="20"/>
        <v>56917086.869718313</v>
      </c>
      <c r="CD20" s="20">
        <f t="shared" si="20"/>
        <v>58037487.996478878</v>
      </c>
      <c r="CE20" s="20">
        <f t="shared" si="20"/>
        <v>59121747.151408456</v>
      </c>
      <c r="CF20" s="20">
        <f t="shared" si="20"/>
        <v>60242148.278169021</v>
      </c>
      <c r="CG20" s="20">
        <f t="shared" si="20"/>
        <v>61362549.404929586</v>
      </c>
      <c r="CH20" s="20">
        <f t="shared" si="20"/>
        <v>62446808.559859164</v>
      </c>
      <c r="CI20" s="20">
        <f t="shared" si="20"/>
        <v>63567209.686619729</v>
      </c>
      <c r="CJ20" s="20">
        <f t="shared" si="20"/>
        <v>64651468.841549307</v>
      </c>
      <c r="CK20" s="21">
        <f t="shared" si="20"/>
        <v>65771869.968309872</v>
      </c>
      <c r="CL20" s="135"/>
      <c r="CM20" s="24">
        <f t="shared" ref="CM20:CP23" ca="1" si="21">SUM(OFFSET($AP20:$BA20,0,12*(CM$5-$CM$5)))</f>
        <v>214530882.16666669</v>
      </c>
      <c r="CN20" s="24">
        <f t="shared" ca="1" si="21"/>
        <v>368985376.7166667</v>
      </c>
      <c r="CO20" s="24">
        <f t="shared" ca="1" si="21"/>
        <v>543044240.61666667</v>
      </c>
      <c r="CP20" s="25">
        <f t="shared" ca="1" si="21"/>
        <v>716364082.43661976</v>
      </c>
      <c r="CQ20" s="114">
        <f ca="1">SUM(CM20:CP20)</f>
        <v>1842924581.9366198</v>
      </c>
    </row>
    <row r="21" spans="1:95">
      <c r="A21" s="105">
        <f>ROW()</f>
        <v>21</v>
      </c>
      <c r="B21" s="210"/>
      <c r="C21" s="15"/>
      <c r="D21" s="13" t="s">
        <v>1</v>
      </c>
      <c r="E21" s="178" t="str">
        <f>"("&amp;A15&amp;") accumulated"</f>
        <v>(15) accumulated</v>
      </c>
      <c r="F21" s="55"/>
      <c r="G21" s="20"/>
      <c r="H21" s="20"/>
      <c r="I21" s="20"/>
      <c r="J21" s="20"/>
      <c r="K21" s="20"/>
      <c r="L21" s="20"/>
      <c r="M21" s="20"/>
      <c r="N21" s="20"/>
      <c r="O21" s="20">
        <f t="shared" ref="O21:AL21" si="22">O15+N21</f>
        <v>692456.4</v>
      </c>
      <c r="P21" s="20">
        <f t="shared" si="22"/>
        <v>1601927.925</v>
      </c>
      <c r="Q21" s="21">
        <f t="shared" si="22"/>
        <v>4323580.05</v>
      </c>
      <c r="R21" s="20">
        <f t="shared" si="22"/>
        <v>4841047.2</v>
      </c>
      <c r="S21" s="20">
        <f t="shared" si="22"/>
        <v>5007869.1749999998</v>
      </c>
      <c r="T21" s="20">
        <f t="shared" si="22"/>
        <v>5350050.6749999998</v>
      </c>
      <c r="U21" s="20">
        <f t="shared" si="22"/>
        <v>5706648.9749999996</v>
      </c>
      <c r="V21" s="20">
        <f t="shared" si="22"/>
        <v>6012426.8999999994</v>
      </c>
      <c r="W21" s="20">
        <f t="shared" si="22"/>
        <v>6491993.8499999996</v>
      </c>
      <c r="X21" s="20">
        <f t="shared" si="22"/>
        <v>6934901.3249999993</v>
      </c>
      <c r="Y21" s="20">
        <f t="shared" si="22"/>
        <v>7270373.2499999991</v>
      </c>
      <c r="Z21" s="20">
        <f t="shared" si="22"/>
        <v>7855106.2499999991</v>
      </c>
      <c r="AA21" s="20">
        <f t="shared" si="22"/>
        <v>8535274.6499999985</v>
      </c>
      <c r="AB21" s="20">
        <f t="shared" si="22"/>
        <v>9387261.9749999978</v>
      </c>
      <c r="AC21" s="20">
        <f t="shared" si="22"/>
        <v>12217951.799999997</v>
      </c>
      <c r="AD21" s="55">
        <f t="shared" si="22"/>
        <v>13177273.124999996</v>
      </c>
      <c r="AE21" s="20">
        <f t="shared" si="22"/>
        <v>13522967.399999997</v>
      </c>
      <c r="AF21" s="20">
        <f t="shared" si="22"/>
        <v>13978591.874999996</v>
      </c>
      <c r="AG21" s="20">
        <f t="shared" si="22"/>
        <v>14675734.874999996</v>
      </c>
      <c r="AH21" s="20">
        <f t="shared" si="22"/>
        <v>15276159.674999997</v>
      </c>
      <c r="AI21" s="20">
        <f t="shared" si="22"/>
        <v>15494025.224999998</v>
      </c>
      <c r="AJ21" s="20">
        <f t="shared" si="22"/>
        <v>15984441.599999998</v>
      </c>
      <c r="AK21" s="20">
        <f t="shared" si="22"/>
        <v>16384887.224999998</v>
      </c>
      <c r="AL21" s="20">
        <f t="shared" si="22"/>
        <v>16776196.799999997</v>
      </c>
      <c r="AM21" s="20">
        <f t="shared" ref="AM21:BR21" si="23">AM15+AL21</f>
        <v>17299070.849999998</v>
      </c>
      <c r="AN21" s="20">
        <f t="shared" si="23"/>
        <v>17626176.224999998</v>
      </c>
      <c r="AO21" s="21">
        <f t="shared" si="23"/>
        <v>19122731.399999999</v>
      </c>
      <c r="AP21" s="20">
        <f t="shared" si="23"/>
        <v>19570665.75</v>
      </c>
      <c r="AQ21" s="20">
        <f t="shared" si="23"/>
        <v>19919535.375</v>
      </c>
      <c r="AR21" s="20">
        <f t="shared" si="23"/>
        <v>20570430.75</v>
      </c>
      <c r="AS21" s="20">
        <f t="shared" si="23"/>
        <v>21596907.375</v>
      </c>
      <c r="AT21" s="20">
        <f t="shared" si="23"/>
        <v>22013118.375</v>
      </c>
      <c r="AU21" s="20">
        <f t="shared" si="23"/>
        <v>22759925.475000001</v>
      </c>
      <c r="AV21" s="20">
        <f t="shared" si="23"/>
        <v>23263458</v>
      </c>
      <c r="AW21" s="20">
        <f t="shared" si="23"/>
        <v>24235423.350000001</v>
      </c>
      <c r="AX21" s="20">
        <f t="shared" si="23"/>
        <v>24815157.450000003</v>
      </c>
      <c r="AY21" s="20">
        <f t="shared" si="23"/>
        <v>25410671.250000004</v>
      </c>
      <c r="AZ21" s="20">
        <f t="shared" si="23"/>
        <v>26233327.050000004</v>
      </c>
      <c r="BA21" s="20">
        <f t="shared" si="23"/>
        <v>26826945.300000004</v>
      </c>
      <c r="BB21" s="55">
        <f t="shared" si="23"/>
        <v>27064075.200000003</v>
      </c>
      <c r="BC21" s="20">
        <f t="shared" si="23"/>
        <v>27646730.550000004</v>
      </c>
      <c r="BD21" s="20">
        <f t="shared" si="23"/>
        <v>28008535.650000006</v>
      </c>
      <c r="BE21" s="20">
        <f t="shared" si="23"/>
        <v>28436378.400000006</v>
      </c>
      <c r="BF21" s="20">
        <f t="shared" si="23"/>
        <v>28962455.850000005</v>
      </c>
      <c r="BG21" s="20">
        <f t="shared" si="23"/>
        <v>29548114.575000007</v>
      </c>
      <c r="BH21" s="20">
        <f t="shared" si="23"/>
        <v>30222987.525000006</v>
      </c>
      <c r="BI21" s="20">
        <f t="shared" si="23"/>
        <v>30880700.475000005</v>
      </c>
      <c r="BJ21" s="20">
        <f t="shared" si="23"/>
        <v>31694712.975000005</v>
      </c>
      <c r="BK21" s="20">
        <f t="shared" si="23"/>
        <v>32354516.580000006</v>
      </c>
      <c r="BL21" s="20">
        <f t="shared" si="23"/>
        <v>33156662.010000005</v>
      </c>
      <c r="BM21" s="21">
        <f t="shared" si="23"/>
        <v>35047608.390000008</v>
      </c>
      <c r="BN21" s="20">
        <f t="shared" si="23"/>
        <v>36249842.970000006</v>
      </c>
      <c r="BO21" s="20">
        <f t="shared" si="23"/>
        <v>36767980.725000009</v>
      </c>
      <c r="BP21" s="20">
        <f t="shared" si="23"/>
        <v>37234348.830000006</v>
      </c>
      <c r="BQ21" s="20">
        <f t="shared" si="23"/>
        <v>38096462.835000008</v>
      </c>
      <c r="BR21" s="20">
        <f t="shared" si="23"/>
        <v>38466223.965000011</v>
      </c>
      <c r="BS21" s="20">
        <f t="shared" ref="BS21:CK21" si="24">BS15+BR21</f>
        <v>39088129.320000008</v>
      </c>
      <c r="BT21" s="20">
        <f t="shared" si="24"/>
        <v>40015224.750000007</v>
      </c>
      <c r="BU21" s="20">
        <f t="shared" si="24"/>
        <v>40686813.480000004</v>
      </c>
      <c r="BV21" s="20">
        <f t="shared" si="24"/>
        <v>41378020.260000005</v>
      </c>
      <c r="BW21" s="20">
        <f t="shared" si="24"/>
        <v>42128606.865000002</v>
      </c>
      <c r="BX21" s="20">
        <f t="shared" si="24"/>
        <v>42912941.82</v>
      </c>
      <c r="BY21" s="20">
        <f t="shared" si="24"/>
        <v>44178424.575000003</v>
      </c>
      <c r="BZ21" s="55">
        <f t="shared" si="24"/>
        <v>44961149.251056343</v>
      </c>
      <c r="CA21" s="20">
        <f t="shared" si="24"/>
        <v>45668126.377816908</v>
      </c>
      <c r="CB21" s="20">
        <f t="shared" si="24"/>
        <v>46450851.053873248</v>
      </c>
      <c r="CC21" s="20">
        <f t="shared" si="24"/>
        <v>47208326.546830997</v>
      </c>
      <c r="CD21" s="20">
        <f t="shared" si="24"/>
        <v>47991051.222887337</v>
      </c>
      <c r="CE21" s="20">
        <f t="shared" si="24"/>
        <v>48748526.715845086</v>
      </c>
      <c r="CF21" s="20">
        <f t="shared" si="24"/>
        <v>49531251.391901426</v>
      </c>
      <c r="CG21" s="20">
        <f t="shared" si="24"/>
        <v>50313976.067957766</v>
      </c>
      <c r="CH21" s="20">
        <f t="shared" si="24"/>
        <v>51071451.560915515</v>
      </c>
      <c r="CI21" s="20">
        <f t="shared" si="24"/>
        <v>51854176.236971855</v>
      </c>
      <c r="CJ21" s="20">
        <f t="shared" si="24"/>
        <v>52611651.729929604</v>
      </c>
      <c r="CK21" s="21">
        <f t="shared" si="24"/>
        <v>53394376.405985944</v>
      </c>
      <c r="CL21" s="135"/>
      <c r="CM21" s="24">
        <f t="shared" ca="1" si="21"/>
        <v>277215565.5</v>
      </c>
      <c r="CN21" s="24">
        <f t="shared" ca="1" si="21"/>
        <v>363023478.18000001</v>
      </c>
      <c r="CO21" s="24">
        <f t="shared" ca="1" si="21"/>
        <v>477203020.39500004</v>
      </c>
      <c r="CP21" s="25">
        <f t="shared" ca="1" si="21"/>
        <v>589804914.56197202</v>
      </c>
      <c r="CQ21" s="114">
        <f ca="1">SUM(CM21:CP21)</f>
        <v>1707246978.636972</v>
      </c>
    </row>
    <row r="22" spans="1:95">
      <c r="A22" s="105">
        <f>ROW()</f>
        <v>22</v>
      </c>
      <c r="B22" s="210"/>
      <c r="C22" s="15"/>
      <c r="D22" s="13" t="s">
        <v>2</v>
      </c>
      <c r="E22" s="178" t="str">
        <f>"("&amp;A16&amp;") accumulated"</f>
        <v>(16) accumulated</v>
      </c>
      <c r="F22" s="56"/>
      <c r="G22" s="22"/>
      <c r="H22" s="22"/>
      <c r="I22" s="22"/>
      <c r="J22" s="22"/>
      <c r="K22" s="22"/>
      <c r="L22" s="22"/>
      <c r="M22" s="22"/>
      <c r="N22" s="22"/>
      <c r="O22" s="22">
        <f t="shared" ref="O22:AL22" si="25">O16+N22</f>
        <v>76939.600000000006</v>
      </c>
      <c r="P22" s="22">
        <f t="shared" si="25"/>
        <v>177991.99166666667</v>
      </c>
      <c r="Q22" s="23">
        <f t="shared" si="25"/>
        <v>480397.78333333333</v>
      </c>
      <c r="R22" s="22">
        <f t="shared" si="25"/>
        <v>537894.1333333333</v>
      </c>
      <c r="S22" s="22">
        <f t="shared" si="25"/>
        <v>556429.90833333333</v>
      </c>
      <c r="T22" s="22">
        <f t="shared" si="25"/>
        <v>594450.07499999995</v>
      </c>
      <c r="U22" s="22">
        <f t="shared" si="25"/>
        <v>634072.10833333328</v>
      </c>
      <c r="V22" s="22">
        <f t="shared" si="25"/>
        <v>668047.43333333323</v>
      </c>
      <c r="W22" s="22">
        <f t="shared" si="25"/>
        <v>721332.64999999991</v>
      </c>
      <c r="X22" s="22">
        <f t="shared" si="25"/>
        <v>770544.59166666656</v>
      </c>
      <c r="Y22" s="22">
        <f t="shared" si="25"/>
        <v>807819.24999999988</v>
      </c>
      <c r="Z22" s="22">
        <f t="shared" si="25"/>
        <v>872789.58333333326</v>
      </c>
      <c r="AA22" s="22">
        <f t="shared" si="25"/>
        <v>948363.85</v>
      </c>
      <c r="AB22" s="22">
        <f t="shared" si="25"/>
        <v>1043029.1083333333</v>
      </c>
      <c r="AC22" s="22">
        <f t="shared" si="25"/>
        <v>1357550.2</v>
      </c>
      <c r="AD22" s="56">
        <f t="shared" si="25"/>
        <v>1464141.4583333333</v>
      </c>
      <c r="AE22" s="22">
        <f t="shared" si="25"/>
        <v>1502551.9333333333</v>
      </c>
      <c r="AF22" s="22">
        <f t="shared" si="25"/>
        <v>1553176.875</v>
      </c>
      <c r="AG22" s="22">
        <f t="shared" si="25"/>
        <v>1630637.2083333333</v>
      </c>
      <c r="AH22" s="22">
        <f t="shared" si="25"/>
        <v>1697351.075</v>
      </c>
      <c r="AI22" s="22">
        <f t="shared" si="25"/>
        <v>1721558.3583333334</v>
      </c>
      <c r="AJ22" s="22">
        <f t="shared" si="25"/>
        <v>1776049.0666666667</v>
      </c>
      <c r="AK22" s="22">
        <f t="shared" si="25"/>
        <v>1820543.0249999999</v>
      </c>
      <c r="AL22" s="22">
        <f t="shared" si="25"/>
        <v>1864021.8666666665</v>
      </c>
      <c r="AM22" s="22">
        <f t="shared" ref="AM22:BR22" si="26">AM16+AL22</f>
        <v>1922118.9833333332</v>
      </c>
      <c r="AN22" s="22">
        <f t="shared" si="26"/>
        <v>1958464.0249999999</v>
      </c>
      <c r="AO22" s="23">
        <f t="shared" si="26"/>
        <v>2124747.9333333331</v>
      </c>
      <c r="AP22" s="22">
        <f t="shared" si="26"/>
        <v>2174518.4166666665</v>
      </c>
      <c r="AQ22" s="22">
        <f t="shared" si="26"/>
        <v>2213281.708333333</v>
      </c>
      <c r="AR22" s="22">
        <f t="shared" si="26"/>
        <v>2285603.4166666665</v>
      </c>
      <c r="AS22" s="22">
        <f t="shared" si="26"/>
        <v>2399656.375</v>
      </c>
      <c r="AT22" s="22">
        <f t="shared" si="26"/>
        <v>2445902.0416666665</v>
      </c>
      <c r="AU22" s="22">
        <f t="shared" si="26"/>
        <v>2528880.6083333334</v>
      </c>
      <c r="AV22" s="22">
        <f t="shared" si="26"/>
        <v>2584828.6666666665</v>
      </c>
      <c r="AW22" s="22">
        <f t="shared" si="26"/>
        <v>2692824.8166666664</v>
      </c>
      <c r="AX22" s="22">
        <f t="shared" si="26"/>
        <v>2757239.7166666663</v>
      </c>
      <c r="AY22" s="22">
        <f t="shared" si="26"/>
        <v>2823407.9166666665</v>
      </c>
      <c r="AZ22" s="22">
        <f t="shared" si="26"/>
        <v>2914814.1166666667</v>
      </c>
      <c r="BA22" s="22">
        <f t="shared" si="26"/>
        <v>2980771.7</v>
      </c>
      <c r="BB22" s="56">
        <f t="shared" si="26"/>
        <v>3007119.4666666668</v>
      </c>
      <c r="BC22" s="22">
        <f t="shared" si="26"/>
        <v>3071858.95</v>
      </c>
      <c r="BD22" s="22">
        <f t="shared" si="26"/>
        <v>3112059.5166666671</v>
      </c>
      <c r="BE22" s="22">
        <f t="shared" si="26"/>
        <v>3159597.6000000006</v>
      </c>
      <c r="BF22" s="22">
        <f t="shared" si="26"/>
        <v>3218050.6500000004</v>
      </c>
      <c r="BG22" s="22">
        <f t="shared" si="26"/>
        <v>3283123.8416666673</v>
      </c>
      <c r="BH22" s="22">
        <f t="shared" si="26"/>
        <v>3358109.7250000006</v>
      </c>
      <c r="BI22" s="22">
        <f t="shared" si="26"/>
        <v>3431188.9416666673</v>
      </c>
      <c r="BJ22" s="22">
        <f t="shared" si="26"/>
        <v>3521634.7750000008</v>
      </c>
      <c r="BK22" s="22">
        <f t="shared" si="26"/>
        <v>3594946.2866666676</v>
      </c>
      <c r="BL22" s="22">
        <f t="shared" si="26"/>
        <v>3684073.5566666676</v>
      </c>
      <c r="BM22" s="23">
        <f t="shared" si="26"/>
        <v>3894178.7100000009</v>
      </c>
      <c r="BN22" s="22">
        <f t="shared" si="26"/>
        <v>4027760.330000001</v>
      </c>
      <c r="BO22" s="22">
        <f t="shared" si="26"/>
        <v>4085331.1916666678</v>
      </c>
      <c r="BP22" s="22">
        <f t="shared" si="26"/>
        <v>4137149.870000001</v>
      </c>
      <c r="BQ22" s="22">
        <f t="shared" si="26"/>
        <v>4232940.3150000013</v>
      </c>
      <c r="BR22" s="22">
        <f t="shared" si="26"/>
        <v>4274024.8850000016</v>
      </c>
      <c r="BS22" s="22">
        <f t="shared" ref="BS22:CK22" si="27">BS16+BR22</f>
        <v>4343125.4800000014</v>
      </c>
      <c r="BT22" s="22">
        <f t="shared" si="27"/>
        <v>4446136.0833333349</v>
      </c>
      <c r="BU22" s="22">
        <f t="shared" si="27"/>
        <v>4520757.0533333346</v>
      </c>
      <c r="BV22" s="22">
        <f t="shared" si="27"/>
        <v>4597557.8066666676</v>
      </c>
      <c r="BW22" s="22">
        <f t="shared" si="27"/>
        <v>4680956.3183333343</v>
      </c>
      <c r="BX22" s="22">
        <f t="shared" si="27"/>
        <v>4768104.6466666674</v>
      </c>
      <c r="BY22" s="22">
        <f t="shared" si="27"/>
        <v>4908713.8416666677</v>
      </c>
      <c r="BZ22" s="56">
        <f t="shared" si="27"/>
        <v>4995683.2501173718</v>
      </c>
      <c r="CA22" s="22">
        <f t="shared" si="27"/>
        <v>5074236.2642018786</v>
      </c>
      <c r="CB22" s="22">
        <f t="shared" si="27"/>
        <v>5161205.6726525826</v>
      </c>
      <c r="CC22" s="22">
        <f t="shared" si="27"/>
        <v>5245369.6163145546</v>
      </c>
      <c r="CD22" s="22">
        <f t="shared" si="27"/>
        <v>5332339.0247652587</v>
      </c>
      <c r="CE22" s="22">
        <f t="shared" si="27"/>
        <v>5416502.9684272306</v>
      </c>
      <c r="CF22" s="22">
        <f t="shared" si="27"/>
        <v>5503472.3768779347</v>
      </c>
      <c r="CG22" s="22">
        <f t="shared" si="27"/>
        <v>5590441.7853286387</v>
      </c>
      <c r="CH22" s="22">
        <f t="shared" si="27"/>
        <v>5674605.7289906107</v>
      </c>
      <c r="CI22" s="22">
        <f t="shared" si="27"/>
        <v>5761575.1374413148</v>
      </c>
      <c r="CJ22" s="22">
        <f t="shared" si="27"/>
        <v>5845739.0811032867</v>
      </c>
      <c r="CK22" s="23">
        <f t="shared" si="27"/>
        <v>5932708.4895539908</v>
      </c>
      <c r="CL22" s="135"/>
      <c r="CM22" s="26">
        <f t="shared" ca="1" si="21"/>
        <v>30801729.499999996</v>
      </c>
      <c r="CN22" s="26">
        <f t="shared" ca="1" si="21"/>
        <v>40335942.020000011</v>
      </c>
      <c r="CO22" s="26">
        <f t="shared" ca="1" si="21"/>
        <v>53022557.82166668</v>
      </c>
      <c r="CP22" s="27">
        <f t="shared" ca="1" si="21"/>
        <v>65533879.395774662</v>
      </c>
      <c r="CQ22" s="115">
        <f ca="1">SUM(CM22:CP22)</f>
        <v>189694108.73744136</v>
      </c>
    </row>
    <row r="23" spans="1:95">
      <c r="A23" s="105">
        <f>ROW()</f>
        <v>23</v>
      </c>
      <c r="B23" s="210"/>
      <c r="C23" s="15"/>
      <c r="D23" s="13" t="s">
        <v>3</v>
      </c>
      <c r="E23" s="178" t="str">
        <f>"("&amp;A20&amp;")+"&amp;"("&amp;A21&amp;")+"&amp;"("&amp;A22&amp;")"</f>
        <v>(20)+(21)+(22)</v>
      </c>
      <c r="F23" s="55"/>
      <c r="G23" s="20"/>
      <c r="H23" s="20"/>
      <c r="I23" s="20"/>
      <c r="J23" s="20"/>
      <c r="K23" s="20"/>
      <c r="L23" s="20"/>
      <c r="M23" s="20"/>
      <c r="N23" s="20"/>
      <c r="O23" s="20">
        <f t="shared" ref="O23:AK23" si="28">SUM(O20:O22)</f>
        <v>1067708.5</v>
      </c>
      <c r="P23" s="20">
        <f t="shared" si="28"/>
        <v>3121407.3333333335</v>
      </c>
      <c r="Q23" s="21">
        <f t="shared" si="28"/>
        <v>6556839.25</v>
      </c>
      <c r="R23" s="20">
        <f t="shared" si="28"/>
        <v>7661902.583333334</v>
      </c>
      <c r="S23" s="20">
        <f t="shared" si="28"/>
        <v>8319156.416666666</v>
      </c>
      <c r="T23" s="20">
        <f t="shared" si="28"/>
        <v>8993292.916666666</v>
      </c>
      <c r="U23" s="20">
        <f t="shared" si="28"/>
        <v>9764972.5833333321</v>
      </c>
      <c r="V23" s="20">
        <f t="shared" si="28"/>
        <v>10610732</v>
      </c>
      <c r="W23" s="20">
        <f t="shared" si="28"/>
        <v>12147530.083333334</v>
      </c>
      <c r="X23" s="20">
        <f t="shared" si="28"/>
        <v>12918244.5</v>
      </c>
      <c r="Y23" s="20">
        <f t="shared" si="28"/>
        <v>14031613.416666666</v>
      </c>
      <c r="Z23" s="20">
        <f t="shared" si="28"/>
        <v>15006650.25</v>
      </c>
      <c r="AA23" s="20">
        <f t="shared" si="28"/>
        <v>16177438.749999998</v>
      </c>
      <c r="AB23" s="20">
        <f t="shared" si="28"/>
        <v>17254989</v>
      </c>
      <c r="AC23" s="20">
        <f t="shared" si="28"/>
        <v>20839347.166666664</v>
      </c>
      <c r="AD23" s="55">
        <f t="shared" si="28"/>
        <v>22643648.999999996</v>
      </c>
      <c r="AE23" s="20">
        <f t="shared" si="28"/>
        <v>23355602.499999996</v>
      </c>
      <c r="AF23" s="20">
        <f t="shared" si="28"/>
        <v>24374561.416666664</v>
      </c>
      <c r="AG23" s="20">
        <f t="shared" si="28"/>
        <v>25459602.333333332</v>
      </c>
      <c r="AH23" s="20">
        <f t="shared" si="28"/>
        <v>26385038.833333332</v>
      </c>
      <c r="AI23" s="20">
        <f t="shared" si="28"/>
        <v>26972403</v>
      </c>
      <c r="AJ23" s="20">
        <f t="shared" si="28"/>
        <v>27741285.083333332</v>
      </c>
      <c r="AK23" s="20">
        <f t="shared" si="28"/>
        <v>28423496.916666664</v>
      </c>
      <c r="AL23" s="20">
        <f t="shared" ref="AL23:BQ23" si="29">SUM(AL20:AL22)</f>
        <v>29165472.333333336</v>
      </c>
      <c r="AM23" s="20">
        <f t="shared" si="29"/>
        <v>30604156.5</v>
      </c>
      <c r="AN23" s="20">
        <f t="shared" si="29"/>
        <v>31660276.166666664</v>
      </c>
      <c r="AO23" s="21">
        <f t="shared" si="29"/>
        <v>34693817.5</v>
      </c>
      <c r="AP23" s="20">
        <f t="shared" si="29"/>
        <v>35529703.583333336</v>
      </c>
      <c r="AQ23" s="20">
        <f t="shared" si="29"/>
        <v>36127840.500000007</v>
      </c>
      <c r="AR23" s="20">
        <f t="shared" si="29"/>
        <v>37700549.833333336</v>
      </c>
      <c r="AS23" s="20">
        <f t="shared" si="29"/>
        <v>39297759.333333336</v>
      </c>
      <c r="AT23" s="20">
        <f t="shared" si="29"/>
        <v>40507574.666666664</v>
      </c>
      <c r="AU23" s="20">
        <f t="shared" si="29"/>
        <v>42462848.083333336</v>
      </c>
      <c r="AV23" s="20">
        <f t="shared" si="29"/>
        <v>43849131.249999993</v>
      </c>
      <c r="AW23" s="20">
        <f t="shared" si="29"/>
        <v>45797065.583333328</v>
      </c>
      <c r="AX23" s="20">
        <f t="shared" si="29"/>
        <v>47136206.916666672</v>
      </c>
      <c r="AY23" s="20">
        <f t="shared" si="29"/>
        <v>49318441.749999993</v>
      </c>
      <c r="AZ23" s="20">
        <f t="shared" si="29"/>
        <v>51601423.166666664</v>
      </c>
      <c r="BA23" s="20">
        <f t="shared" si="29"/>
        <v>53219632.5</v>
      </c>
      <c r="BB23" s="55">
        <f t="shared" si="29"/>
        <v>54223853.916666672</v>
      </c>
      <c r="BC23" s="20">
        <f t="shared" si="29"/>
        <v>55951199.916666672</v>
      </c>
      <c r="BD23" s="20">
        <f t="shared" si="29"/>
        <v>58214938.833333336</v>
      </c>
      <c r="BE23" s="20">
        <f t="shared" si="29"/>
        <v>59332144.916666672</v>
      </c>
      <c r="BF23" s="20">
        <f t="shared" si="29"/>
        <v>60630935.833333336</v>
      </c>
      <c r="BG23" s="20">
        <f t="shared" si="29"/>
        <v>63132880.833333343</v>
      </c>
      <c r="BH23" s="20">
        <f t="shared" si="29"/>
        <v>64839595.333333336</v>
      </c>
      <c r="BI23" s="20">
        <f t="shared" si="29"/>
        <v>66777176.250000007</v>
      </c>
      <c r="BJ23" s="20">
        <f t="shared" si="29"/>
        <v>68842548.750000015</v>
      </c>
      <c r="BK23" s="20">
        <f t="shared" si="29"/>
        <v>71027737.583333343</v>
      </c>
      <c r="BL23" s="20">
        <f t="shared" si="29"/>
        <v>73361928.000000015</v>
      </c>
      <c r="BM23" s="21">
        <f t="shared" si="29"/>
        <v>76009856.75000003</v>
      </c>
      <c r="BN23" s="20">
        <f t="shared" si="29"/>
        <v>79225076.250000015</v>
      </c>
      <c r="BO23" s="20">
        <f t="shared" si="29"/>
        <v>81286363.75</v>
      </c>
      <c r="BP23" s="20">
        <f t="shared" si="29"/>
        <v>82982066.000000015</v>
      </c>
      <c r="BQ23" s="20">
        <f t="shared" si="29"/>
        <v>85022039.333333343</v>
      </c>
      <c r="BR23" s="20">
        <f t="shared" ref="BR23:CK23" si="30">SUM(BR20:BR22)</f>
        <v>86487937.916666687</v>
      </c>
      <c r="BS23" s="20">
        <f t="shared" si="30"/>
        <v>88240542.916666672</v>
      </c>
      <c r="BT23" s="20">
        <f t="shared" si="30"/>
        <v>89708725.5</v>
      </c>
      <c r="BU23" s="20">
        <f t="shared" si="30"/>
        <v>91411966.416666687</v>
      </c>
      <c r="BV23" s="20">
        <f t="shared" si="30"/>
        <v>93195558.083333343</v>
      </c>
      <c r="BW23" s="20">
        <f t="shared" si="30"/>
        <v>95339163.5</v>
      </c>
      <c r="BX23" s="20">
        <f t="shared" si="30"/>
        <v>98703190.499999985</v>
      </c>
      <c r="BY23" s="20">
        <f t="shared" si="30"/>
        <v>101667188.66666667</v>
      </c>
      <c r="BZ23" s="55">
        <f t="shared" si="30"/>
        <v>103657283.87793429</v>
      </c>
      <c r="CA23" s="20">
        <f t="shared" si="30"/>
        <v>105454789.23004696</v>
      </c>
      <c r="CB23" s="20">
        <f t="shared" si="30"/>
        <v>107444884.44131456</v>
      </c>
      <c r="CC23" s="20">
        <f t="shared" si="30"/>
        <v>109370783.03286387</v>
      </c>
      <c r="CD23" s="20">
        <f t="shared" si="30"/>
        <v>111360878.24413148</v>
      </c>
      <c r="CE23" s="20">
        <f t="shared" si="30"/>
        <v>113286776.83568077</v>
      </c>
      <c r="CF23" s="20">
        <f t="shared" si="30"/>
        <v>115276872.04694837</v>
      </c>
      <c r="CG23" s="20">
        <f t="shared" si="30"/>
        <v>117266967.25821599</v>
      </c>
      <c r="CH23" s="20">
        <f t="shared" si="30"/>
        <v>119192865.8497653</v>
      </c>
      <c r="CI23" s="20">
        <f t="shared" si="30"/>
        <v>121182961.06103289</v>
      </c>
      <c r="CJ23" s="20">
        <f t="shared" si="30"/>
        <v>123108859.65258218</v>
      </c>
      <c r="CK23" s="21">
        <f t="shared" si="30"/>
        <v>125098954.8638498</v>
      </c>
      <c r="CL23" s="135"/>
      <c r="CM23" s="16">
        <f t="shared" ca="1" si="21"/>
        <v>522548177.16666669</v>
      </c>
      <c r="CN23" s="16">
        <f t="shared" ca="1" si="21"/>
        <v>772344796.91666675</v>
      </c>
      <c r="CO23" s="16">
        <f t="shared" ca="1" si="21"/>
        <v>1073269818.8333335</v>
      </c>
      <c r="CP23" s="17">
        <f t="shared" ca="1" si="21"/>
        <v>1371702876.3943665</v>
      </c>
      <c r="CQ23" s="110">
        <f ca="1">SUM(CM23:CP23)</f>
        <v>3739865669.3110332</v>
      </c>
    </row>
    <row r="24" spans="1:95">
      <c r="A24" s="105">
        <f>ROW()</f>
        <v>24</v>
      </c>
      <c r="B24" s="211"/>
      <c r="C24" s="28"/>
      <c r="D24" s="29"/>
      <c r="E24" s="179"/>
      <c r="F24" s="28"/>
      <c r="G24" s="29"/>
      <c r="H24" s="29"/>
      <c r="I24" s="29"/>
      <c r="J24" s="29"/>
      <c r="K24" s="29"/>
      <c r="L24" s="29"/>
      <c r="M24" s="29"/>
      <c r="N24" s="30"/>
      <c r="O24" s="30"/>
      <c r="P24" s="30"/>
      <c r="Q24" s="126"/>
      <c r="R24" s="30"/>
      <c r="S24" s="30"/>
      <c r="T24" s="30"/>
      <c r="U24" s="30"/>
      <c r="V24" s="30"/>
      <c r="W24" s="30"/>
      <c r="X24" s="30"/>
      <c r="Y24" s="30"/>
      <c r="Z24" s="30"/>
      <c r="AA24" s="29"/>
      <c r="AB24" s="29"/>
      <c r="AC24" s="29"/>
      <c r="AD24" s="28"/>
      <c r="AE24" s="29"/>
      <c r="AF24" s="29"/>
      <c r="AG24" s="29"/>
      <c r="AH24" s="29"/>
      <c r="AI24" s="29"/>
      <c r="AJ24" s="29"/>
      <c r="AK24" s="29"/>
      <c r="AL24" s="29"/>
      <c r="AM24" s="29"/>
      <c r="AN24" s="29"/>
      <c r="AO24" s="126"/>
      <c r="AP24" s="128"/>
      <c r="AQ24" s="29"/>
      <c r="AR24" s="29"/>
      <c r="AS24" s="29"/>
      <c r="AT24" s="29"/>
      <c r="AU24" s="29"/>
      <c r="AV24" s="29"/>
      <c r="AW24" s="29"/>
      <c r="AX24" s="29"/>
      <c r="AY24" s="29"/>
      <c r="AZ24" s="29"/>
      <c r="BA24" s="29"/>
      <c r="BB24" s="28"/>
      <c r="BC24" s="29"/>
      <c r="BD24" s="29"/>
      <c r="BE24" s="29"/>
      <c r="BF24" s="29"/>
      <c r="BG24" s="29"/>
      <c r="BH24" s="29"/>
      <c r="BI24" s="29"/>
      <c r="BJ24" s="29"/>
      <c r="BK24" s="29"/>
      <c r="BL24" s="29"/>
      <c r="BM24" s="31"/>
      <c r="BN24" s="29"/>
      <c r="BO24" s="29"/>
      <c r="BP24" s="29"/>
      <c r="BQ24" s="29"/>
      <c r="BR24" s="29"/>
      <c r="BS24" s="29"/>
      <c r="BT24" s="29"/>
      <c r="BU24" s="29"/>
      <c r="BV24" s="29"/>
      <c r="BW24" s="29"/>
      <c r="BX24" s="29"/>
      <c r="BY24" s="29"/>
      <c r="BZ24" s="28"/>
      <c r="CA24" s="29"/>
      <c r="CB24" s="29"/>
      <c r="CC24" s="29"/>
      <c r="CD24" s="29"/>
      <c r="CE24" s="29"/>
      <c r="CF24" s="29"/>
      <c r="CG24" s="29"/>
      <c r="CH24" s="29"/>
      <c r="CI24" s="29"/>
      <c r="CJ24" s="29"/>
      <c r="CK24" s="31"/>
      <c r="CL24" s="136"/>
      <c r="CM24" s="29"/>
      <c r="CN24" s="29"/>
      <c r="CO24" s="29"/>
      <c r="CP24" s="31"/>
      <c r="CQ24" s="116"/>
    </row>
    <row r="25" spans="1:95">
      <c r="A25" s="105">
        <f>ROW()</f>
        <v>25</v>
      </c>
      <c r="B25" s="198" t="s">
        <v>9</v>
      </c>
      <c r="C25" s="63"/>
      <c r="D25" s="64"/>
      <c r="E25" s="159"/>
      <c r="F25" s="63"/>
      <c r="G25" s="64"/>
      <c r="H25" s="64"/>
      <c r="I25" s="64"/>
      <c r="J25" s="64"/>
      <c r="K25" s="64"/>
      <c r="L25" s="64"/>
      <c r="M25" s="64"/>
      <c r="N25" s="64"/>
      <c r="O25" s="64"/>
      <c r="P25" s="64"/>
      <c r="Q25" s="65"/>
      <c r="R25" s="64"/>
      <c r="S25" s="64"/>
      <c r="T25" s="64"/>
      <c r="U25" s="64"/>
      <c r="V25" s="64"/>
      <c r="W25" s="64"/>
      <c r="X25" s="64"/>
      <c r="Y25" s="64"/>
      <c r="Z25" s="64"/>
      <c r="AA25" s="64"/>
      <c r="AB25" s="64"/>
      <c r="AC25" s="64"/>
      <c r="AD25" s="63"/>
      <c r="AE25" s="64"/>
      <c r="AF25" s="64"/>
      <c r="AG25" s="64"/>
      <c r="AH25" s="64"/>
      <c r="AI25" s="64"/>
      <c r="AJ25" s="64"/>
      <c r="AK25" s="64"/>
      <c r="AL25" s="64"/>
      <c r="AM25" s="64"/>
      <c r="AN25" s="64"/>
      <c r="AO25" s="65"/>
      <c r="AP25" s="64"/>
      <c r="AQ25" s="64"/>
      <c r="AR25" s="64"/>
      <c r="AS25" s="64"/>
      <c r="AT25" s="64"/>
      <c r="AU25" s="64"/>
      <c r="AV25" s="64"/>
      <c r="AW25" s="64"/>
      <c r="AX25" s="64"/>
      <c r="AY25" s="64"/>
      <c r="AZ25" s="64"/>
      <c r="BA25" s="64"/>
      <c r="BB25" s="63"/>
      <c r="BC25" s="64"/>
      <c r="BD25" s="64"/>
      <c r="BE25" s="64"/>
      <c r="BF25" s="64"/>
      <c r="BG25" s="64"/>
      <c r="BH25" s="64"/>
      <c r="BI25" s="64"/>
      <c r="BJ25" s="64"/>
      <c r="BK25" s="64"/>
      <c r="BL25" s="64"/>
      <c r="BM25" s="65"/>
      <c r="BN25" s="129"/>
      <c r="BO25" s="64"/>
      <c r="BP25" s="64"/>
      <c r="BQ25" s="64"/>
      <c r="BR25" s="64"/>
      <c r="BS25" s="64"/>
      <c r="BT25" s="64"/>
      <c r="BU25" s="64"/>
      <c r="BV25" s="64"/>
      <c r="BW25" s="64"/>
      <c r="BX25" s="64"/>
      <c r="BY25" s="64"/>
      <c r="BZ25" s="63"/>
      <c r="CA25" s="64"/>
      <c r="CB25" s="64"/>
      <c r="CC25" s="64"/>
      <c r="CD25" s="64"/>
      <c r="CE25" s="64"/>
      <c r="CF25" s="64"/>
      <c r="CG25" s="64"/>
      <c r="CH25" s="64"/>
      <c r="CI25" s="64"/>
      <c r="CJ25" s="64"/>
      <c r="CK25" s="65"/>
      <c r="CL25" s="137"/>
      <c r="CM25" s="64"/>
      <c r="CN25" s="64"/>
      <c r="CO25" s="64"/>
      <c r="CP25" s="65"/>
      <c r="CQ25" s="77"/>
    </row>
    <row r="26" spans="1:95" s="95" customFormat="1">
      <c r="A26" s="105">
        <f>ROW()</f>
        <v>26</v>
      </c>
      <c r="B26" s="199"/>
      <c r="C26" s="201" t="s">
        <v>24</v>
      </c>
      <c r="D26" s="202"/>
      <c r="E26" s="203"/>
      <c r="F26" s="66"/>
      <c r="G26" s="67"/>
      <c r="H26" s="67"/>
      <c r="I26" s="67"/>
      <c r="J26" s="67"/>
      <c r="K26" s="67"/>
      <c r="L26" s="67"/>
      <c r="M26" s="67"/>
      <c r="N26" s="67"/>
      <c r="O26" s="92"/>
      <c r="P26" s="67"/>
      <c r="Q26" s="68"/>
      <c r="R26" s="67"/>
      <c r="S26" s="67"/>
      <c r="T26" s="67"/>
      <c r="U26" s="67"/>
      <c r="V26" s="67"/>
      <c r="W26" s="67"/>
      <c r="X26" s="67"/>
      <c r="Y26" s="67"/>
      <c r="Z26" s="92"/>
      <c r="AA26" s="67"/>
      <c r="AB26" s="67"/>
      <c r="AC26" s="67"/>
      <c r="AD26" s="66"/>
      <c r="AE26" s="67"/>
      <c r="AF26" s="67"/>
      <c r="AG26" s="67"/>
      <c r="AH26" s="67"/>
      <c r="AI26" s="67"/>
      <c r="AJ26" s="67"/>
      <c r="AK26" s="67"/>
      <c r="AL26" s="67"/>
      <c r="AM26" s="67"/>
      <c r="AN26" s="67"/>
      <c r="AO26" s="68"/>
      <c r="AP26" s="67"/>
      <c r="AQ26" s="67"/>
      <c r="AR26" s="67"/>
      <c r="AS26" s="67"/>
      <c r="AT26" s="67"/>
      <c r="AU26" s="67"/>
      <c r="AV26" s="67"/>
      <c r="AW26" s="67"/>
      <c r="AX26" s="67"/>
      <c r="AY26" s="67"/>
      <c r="AZ26" s="67"/>
      <c r="BA26" s="67"/>
      <c r="BB26" s="66"/>
      <c r="BC26" s="67"/>
      <c r="BD26" s="67"/>
      <c r="BE26" s="67"/>
      <c r="BF26" s="67"/>
      <c r="BG26" s="67"/>
      <c r="BH26" s="67"/>
      <c r="BI26" s="67"/>
      <c r="BJ26" s="67"/>
      <c r="BK26" s="67"/>
      <c r="BL26" s="67"/>
      <c r="BM26" s="94"/>
      <c r="BN26" s="92"/>
      <c r="BO26" s="92"/>
      <c r="BP26" s="92"/>
      <c r="BQ26" s="92"/>
      <c r="BR26" s="92"/>
      <c r="BS26" s="92"/>
      <c r="BT26" s="92"/>
      <c r="BU26" s="92"/>
      <c r="BV26" s="92"/>
      <c r="BW26" s="92"/>
      <c r="BX26" s="92"/>
      <c r="BY26" s="92"/>
      <c r="BZ26" s="93"/>
      <c r="CA26" s="92"/>
      <c r="CB26" s="92"/>
      <c r="CC26" s="92"/>
      <c r="CD26" s="92"/>
      <c r="CE26" s="92"/>
      <c r="CF26" s="92"/>
      <c r="CG26" s="92"/>
      <c r="CH26" s="92"/>
      <c r="CI26" s="92"/>
      <c r="CJ26" s="92"/>
      <c r="CK26" s="94"/>
      <c r="CL26" s="138"/>
      <c r="CM26" s="92"/>
      <c r="CN26" s="92"/>
      <c r="CO26" s="92"/>
      <c r="CP26" s="94"/>
      <c r="CQ26" s="117"/>
    </row>
    <row r="27" spans="1:95" s="95" customFormat="1">
      <c r="A27" s="105">
        <f>ROW()</f>
        <v>27</v>
      </c>
      <c r="B27" s="199"/>
      <c r="C27" s="66"/>
      <c r="D27" s="67" t="s">
        <v>0</v>
      </c>
      <c r="E27" s="180" t="str">
        <f>"("&amp;A14&amp;") accumulated"</f>
        <v>(14) accumulated</v>
      </c>
      <c r="F27" s="66"/>
      <c r="G27" s="67"/>
      <c r="H27" s="67"/>
      <c r="I27" s="67"/>
      <c r="J27" s="67"/>
      <c r="K27" s="67"/>
      <c r="L27" s="67"/>
      <c r="M27" s="67"/>
      <c r="N27" s="67"/>
      <c r="O27" s="92">
        <f>SUM($O14:O14)</f>
        <v>298312.5</v>
      </c>
      <c r="P27" s="92">
        <f>SUM($O14:P14)</f>
        <v>1341487.4166666665</v>
      </c>
      <c r="Q27" s="94">
        <f>SUM($O14:Q14)</f>
        <v>1752861.4166666665</v>
      </c>
      <c r="R27" s="92">
        <f>SUM($O14:R14)</f>
        <v>2282961.25</v>
      </c>
      <c r="S27" s="92">
        <f>SUM($O14:S14)</f>
        <v>2754857.3333333335</v>
      </c>
      <c r="T27" s="92">
        <f>SUM($O14:T14)</f>
        <v>3048792.166666667</v>
      </c>
      <c r="U27" s="92">
        <f>SUM($O14:U14)</f>
        <v>3424251.5000000005</v>
      </c>
      <c r="V27" s="92">
        <f>SUM($O14:V14)</f>
        <v>3930257.666666667</v>
      </c>
      <c r="W27" s="92">
        <f>SUM($O14:W14)</f>
        <v>4934203.583333334</v>
      </c>
      <c r="X27" s="92">
        <f>SUM($O14:X14)</f>
        <v>5212798.583333334</v>
      </c>
      <c r="Y27" s="92">
        <f>SUM($O14:Y14)</f>
        <v>5953420.916666667</v>
      </c>
      <c r="Z27" s="92">
        <f>SUM($O14:Z14)</f>
        <v>6278754.416666667</v>
      </c>
      <c r="AA27" s="67"/>
      <c r="AB27" s="67"/>
      <c r="AC27" s="67"/>
      <c r="AD27" s="66"/>
      <c r="AE27" s="67"/>
      <c r="AF27" s="67"/>
      <c r="AG27" s="67"/>
      <c r="AH27" s="67"/>
      <c r="AI27" s="67"/>
      <c r="AJ27" s="67"/>
      <c r="AK27" s="67"/>
      <c r="AL27" s="67"/>
      <c r="AM27" s="107">
        <f>SUM($AM14:AM14)</f>
        <v>857713</v>
      </c>
      <c r="AN27" s="107">
        <f>SUM($AM14:AN14)</f>
        <v>1550382.25</v>
      </c>
      <c r="AO27" s="71">
        <f>SUM($AM14:AO14)</f>
        <v>2921084.5</v>
      </c>
      <c r="AP27" s="70">
        <f>SUM($AM14:AP14)</f>
        <v>3259265.75</v>
      </c>
      <c r="AQ27" s="70">
        <f>SUM($AM14:AQ14)</f>
        <v>3469769.75</v>
      </c>
      <c r="AR27" s="70">
        <f>SUM($AM14:AR14)</f>
        <v>4319262</v>
      </c>
      <c r="AS27" s="70">
        <f>SUM($AM14:AS14)</f>
        <v>4775941.916666667</v>
      </c>
      <c r="AT27" s="70">
        <f>SUM($AM14:AT14)</f>
        <v>5523300.583333334</v>
      </c>
      <c r="AU27" s="70">
        <f>SUM($AM14:AU14)</f>
        <v>6648788.333333334</v>
      </c>
      <c r="AV27" s="70">
        <f>SUM($AM14:AV14)</f>
        <v>7475590.916666667</v>
      </c>
      <c r="AW27" s="70">
        <f>SUM($AM14:AW14)</f>
        <v>8343563.75</v>
      </c>
      <c r="AX27" s="70">
        <f>SUM($AM14:AX14)</f>
        <v>9038556.083333334</v>
      </c>
      <c r="AY27" s="67"/>
      <c r="AZ27" s="67"/>
      <c r="BA27" s="67"/>
      <c r="BB27" s="69">
        <f>SUM($BB14:BB14)</f>
        <v>740743.75</v>
      </c>
      <c r="BC27" s="70">
        <f>SUM($BB14:BC14)</f>
        <v>1820694.9166666667</v>
      </c>
      <c r="BD27" s="70">
        <f>SUM($BB14:BD14)</f>
        <v>3682428.166666667</v>
      </c>
      <c r="BE27" s="70">
        <f>SUM($BB14:BE14)</f>
        <v>4324253.416666667</v>
      </c>
      <c r="BF27" s="70">
        <f>SUM($BB14:BF14)</f>
        <v>5038513.833333334</v>
      </c>
      <c r="BG27" s="70">
        <f>SUM($BB14:BG14)</f>
        <v>6889726.916666667</v>
      </c>
      <c r="BH27" s="70">
        <f>SUM($BB14:BH14)</f>
        <v>7846582.583333334</v>
      </c>
      <c r="BI27" s="70">
        <f>SUM($BB14:BI14)</f>
        <v>9053371.333333334</v>
      </c>
      <c r="BJ27" s="70">
        <f>SUM($BB14:BJ14)</f>
        <v>10214285.5</v>
      </c>
      <c r="BK27" s="70">
        <f>SUM($BB14:BK14)</f>
        <v>11666359.216666667</v>
      </c>
      <c r="BL27" s="70">
        <f>SUM($BB14:BL14)</f>
        <v>13109276.933333334</v>
      </c>
      <c r="BM27" s="71">
        <f>SUM($BB14:BM14)</f>
        <v>13656154.15</v>
      </c>
      <c r="BN27" s="67"/>
      <c r="BO27" s="67"/>
      <c r="BP27" s="67"/>
      <c r="BQ27" s="70"/>
      <c r="BR27" s="70"/>
      <c r="BS27" s="70"/>
      <c r="BT27" s="70"/>
      <c r="BU27" s="70"/>
      <c r="BV27" s="70"/>
      <c r="BW27" s="70"/>
      <c r="BX27" s="70"/>
      <c r="BY27" s="70"/>
      <c r="BZ27" s="69"/>
      <c r="CA27" s="70"/>
      <c r="CB27" s="70"/>
      <c r="CC27" s="70"/>
      <c r="CD27" s="70"/>
      <c r="CE27" s="70"/>
      <c r="CF27" s="70"/>
      <c r="CG27" s="70"/>
      <c r="CH27" s="70"/>
      <c r="CI27" s="70"/>
      <c r="CJ27" s="70"/>
      <c r="CK27" s="71"/>
      <c r="CL27" s="138"/>
      <c r="CM27" s="70">
        <f t="shared" ref="CM27:CP30" ca="1" si="31">SUM(OFFSET($AP27:$BA27,0,12*(CM$5-$CM$5)))</f>
        <v>52854039.083333336</v>
      </c>
      <c r="CN27" s="70">
        <f t="shared" ca="1" si="31"/>
        <v>88042390.716666684</v>
      </c>
      <c r="CO27" s="70">
        <f t="shared" ca="1" si="31"/>
        <v>0</v>
      </c>
      <c r="CP27" s="71">
        <f t="shared" ca="1" si="31"/>
        <v>0</v>
      </c>
      <c r="CQ27" s="80">
        <f ca="1">SUM(CM27:CP27)</f>
        <v>140896429.80000001</v>
      </c>
    </row>
    <row r="28" spans="1:95" s="95" customFormat="1">
      <c r="A28" s="105">
        <f>ROW()</f>
        <v>28</v>
      </c>
      <c r="B28" s="199"/>
      <c r="C28" s="66"/>
      <c r="D28" s="67" t="s">
        <v>1</v>
      </c>
      <c r="E28" s="180" t="str">
        <f>"("&amp;A15&amp;") accumulated"</f>
        <v>(15) accumulated</v>
      </c>
      <c r="F28" s="66"/>
      <c r="G28" s="67"/>
      <c r="H28" s="67"/>
      <c r="I28" s="67"/>
      <c r="J28" s="67"/>
      <c r="K28" s="67"/>
      <c r="L28" s="67"/>
      <c r="M28" s="67"/>
      <c r="N28" s="67"/>
      <c r="O28" s="92">
        <f>SUM($O15:O15)</f>
        <v>692456.4</v>
      </c>
      <c r="P28" s="92">
        <f>SUM($O15:P15)</f>
        <v>1601927.925</v>
      </c>
      <c r="Q28" s="94">
        <f>SUM($O15:Q15)</f>
        <v>4323580.05</v>
      </c>
      <c r="R28" s="92">
        <f>SUM($O15:R15)</f>
        <v>4841047.2</v>
      </c>
      <c r="S28" s="92">
        <f>SUM($O15:S15)</f>
        <v>5007869.1749999998</v>
      </c>
      <c r="T28" s="92">
        <f>SUM($O15:T15)</f>
        <v>5350050.6749999998</v>
      </c>
      <c r="U28" s="92">
        <f>SUM($O15:U15)</f>
        <v>5706648.9749999996</v>
      </c>
      <c r="V28" s="92">
        <f>SUM($O15:V15)</f>
        <v>6012426.8999999994</v>
      </c>
      <c r="W28" s="92">
        <f>SUM($O15:W15)</f>
        <v>6491993.8499999996</v>
      </c>
      <c r="X28" s="92">
        <f>SUM($O15:X15)</f>
        <v>6934901.3249999993</v>
      </c>
      <c r="Y28" s="92">
        <f>SUM($O15:Y15)</f>
        <v>7270373.2499999991</v>
      </c>
      <c r="Z28" s="92">
        <f>SUM($O15:Z15)</f>
        <v>7855106.2499999991</v>
      </c>
      <c r="AA28" s="67"/>
      <c r="AB28" s="67"/>
      <c r="AC28" s="67"/>
      <c r="AD28" s="66"/>
      <c r="AE28" s="67"/>
      <c r="AF28" s="67"/>
      <c r="AG28" s="67"/>
      <c r="AH28" s="67"/>
      <c r="AI28" s="67"/>
      <c r="AJ28" s="67"/>
      <c r="AK28" s="67"/>
      <c r="AL28" s="67"/>
      <c r="AM28" s="70">
        <f>SUM($AM15:AM15)</f>
        <v>522874.05000000005</v>
      </c>
      <c r="AN28" s="70">
        <f>SUM($AM15:AN15)</f>
        <v>849979.42500000005</v>
      </c>
      <c r="AO28" s="71">
        <f>SUM($AM15:AO15)</f>
        <v>2346534.6</v>
      </c>
      <c r="AP28" s="70">
        <f>SUM($AM15:AP15)</f>
        <v>2794468.95</v>
      </c>
      <c r="AQ28" s="70">
        <f>SUM($AM15:AQ15)</f>
        <v>3143338.5750000002</v>
      </c>
      <c r="AR28" s="70">
        <f>SUM($AM15:AR15)</f>
        <v>3794233.95</v>
      </c>
      <c r="AS28" s="70">
        <f>SUM($AM15:AS15)</f>
        <v>4820710.5750000002</v>
      </c>
      <c r="AT28" s="70">
        <f>SUM($AM15:AT15)</f>
        <v>5236921.5750000002</v>
      </c>
      <c r="AU28" s="70">
        <f>SUM($AM15:AU15)</f>
        <v>5983728.6750000007</v>
      </c>
      <c r="AV28" s="70">
        <f>SUM($AM15:AV15)</f>
        <v>6487261.2000000011</v>
      </c>
      <c r="AW28" s="70">
        <f>SUM($AM15:AW15)</f>
        <v>7459226.5500000007</v>
      </c>
      <c r="AX28" s="70">
        <f>SUM($AM15:AX15)</f>
        <v>8038960.6500000004</v>
      </c>
      <c r="AY28" s="67"/>
      <c r="AZ28" s="67"/>
      <c r="BA28" s="67"/>
      <c r="BB28" s="69">
        <f>SUM($BB15:BB15)</f>
        <v>237129.90000000002</v>
      </c>
      <c r="BC28" s="70">
        <f>SUM($BB15:BC15)</f>
        <v>819785.25</v>
      </c>
      <c r="BD28" s="70">
        <f>SUM($BB15:BD15)</f>
        <v>1181590.3500000001</v>
      </c>
      <c r="BE28" s="70">
        <f>SUM($BB15:BE15)</f>
        <v>1609433.1</v>
      </c>
      <c r="BF28" s="70">
        <f>SUM($BB15:BF15)</f>
        <v>2135510.5500000003</v>
      </c>
      <c r="BG28" s="70">
        <f>SUM($BB15:BG15)</f>
        <v>2721169.2750000004</v>
      </c>
      <c r="BH28" s="70">
        <f>SUM($BB15:BH15)</f>
        <v>3396042.2250000006</v>
      </c>
      <c r="BI28" s="70">
        <f>SUM($BB15:BI15)</f>
        <v>4053755.1750000007</v>
      </c>
      <c r="BJ28" s="70">
        <f>SUM($BB15:BJ15)</f>
        <v>4867767.6750000007</v>
      </c>
      <c r="BK28" s="70">
        <f>SUM($BB15:BK15)</f>
        <v>5527571.2800000012</v>
      </c>
      <c r="BL28" s="70">
        <f>SUM($BB15:BL15)</f>
        <v>6329716.7100000009</v>
      </c>
      <c r="BM28" s="71">
        <f>SUM($BB15:BM15)</f>
        <v>8220663.0900000008</v>
      </c>
      <c r="BN28" s="67"/>
      <c r="BO28" s="67"/>
      <c r="BP28" s="67"/>
      <c r="BQ28" s="70"/>
      <c r="BR28" s="70"/>
      <c r="BS28" s="70"/>
      <c r="BT28" s="70"/>
      <c r="BU28" s="70"/>
      <c r="BV28" s="70"/>
      <c r="BW28" s="70"/>
      <c r="BX28" s="70"/>
      <c r="BY28" s="70"/>
      <c r="BZ28" s="69"/>
      <c r="CA28" s="70"/>
      <c r="CB28" s="70"/>
      <c r="CC28" s="70"/>
      <c r="CD28" s="70"/>
      <c r="CE28" s="70"/>
      <c r="CF28" s="70"/>
      <c r="CG28" s="70"/>
      <c r="CH28" s="70"/>
      <c r="CI28" s="70"/>
      <c r="CJ28" s="70"/>
      <c r="CK28" s="71"/>
      <c r="CL28" s="138"/>
      <c r="CM28" s="70">
        <f t="shared" ca="1" si="31"/>
        <v>47758850.699999996</v>
      </c>
      <c r="CN28" s="70">
        <f t="shared" ca="1" si="31"/>
        <v>41100134.580000006</v>
      </c>
      <c r="CO28" s="70">
        <f t="shared" ca="1" si="31"/>
        <v>0</v>
      </c>
      <c r="CP28" s="71">
        <f t="shared" ca="1" si="31"/>
        <v>0</v>
      </c>
      <c r="CQ28" s="80">
        <f ca="1">SUM(CM28:CP28)</f>
        <v>88858985.280000001</v>
      </c>
    </row>
    <row r="29" spans="1:95" s="95" customFormat="1">
      <c r="A29" s="105">
        <f>ROW()</f>
        <v>29</v>
      </c>
      <c r="B29" s="199"/>
      <c r="C29" s="66"/>
      <c r="D29" s="67" t="s">
        <v>2</v>
      </c>
      <c r="E29" s="180" t="str">
        <f>"("&amp;A16&amp;") accumulated"</f>
        <v>(16) accumulated</v>
      </c>
      <c r="F29" s="66"/>
      <c r="G29" s="67"/>
      <c r="H29" s="67"/>
      <c r="I29" s="67"/>
      <c r="J29" s="67"/>
      <c r="K29" s="67"/>
      <c r="L29" s="67"/>
      <c r="M29" s="67"/>
      <c r="N29" s="67"/>
      <c r="O29" s="96">
        <f>SUM($O16:O16)</f>
        <v>76939.600000000006</v>
      </c>
      <c r="P29" s="96">
        <f>SUM($O16:P16)</f>
        <v>177991.99166666667</v>
      </c>
      <c r="Q29" s="127">
        <f>SUM($O16:Q16)</f>
        <v>480397.78333333333</v>
      </c>
      <c r="R29" s="96">
        <f>SUM($O16:R16)</f>
        <v>537894.1333333333</v>
      </c>
      <c r="S29" s="96">
        <f>SUM($O16:S16)</f>
        <v>556429.90833333333</v>
      </c>
      <c r="T29" s="96">
        <f>SUM($O16:T16)</f>
        <v>594450.07499999995</v>
      </c>
      <c r="U29" s="96">
        <f>SUM($O16:U16)</f>
        <v>634072.10833333328</v>
      </c>
      <c r="V29" s="96">
        <f>SUM($O16:V16)</f>
        <v>668047.43333333323</v>
      </c>
      <c r="W29" s="96">
        <f>SUM($O16:W16)</f>
        <v>721332.64999999991</v>
      </c>
      <c r="X29" s="96">
        <f>SUM($O16:X16)</f>
        <v>770544.59166666656</v>
      </c>
      <c r="Y29" s="96">
        <f>SUM($O16:Y16)</f>
        <v>807819.24999999988</v>
      </c>
      <c r="Z29" s="96">
        <f>SUM($O16:Z16)</f>
        <v>872789.58333333326</v>
      </c>
      <c r="AA29" s="67"/>
      <c r="AB29" s="67"/>
      <c r="AC29" s="67"/>
      <c r="AD29" s="66"/>
      <c r="AE29" s="67"/>
      <c r="AF29" s="67"/>
      <c r="AG29" s="67"/>
      <c r="AH29" s="67"/>
      <c r="AI29" s="67"/>
      <c r="AJ29" s="67"/>
      <c r="AK29" s="67"/>
      <c r="AL29" s="67"/>
      <c r="AM29" s="73">
        <f>SUM($AM16:AM16)</f>
        <v>58097.116666666669</v>
      </c>
      <c r="AN29" s="73">
        <f>SUM($AM16:AN16)</f>
        <v>94442.158333333326</v>
      </c>
      <c r="AO29" s="74">
        <f>SUM($AM16:AO16)</f>
        <v>260726.06666666668</v>
      </c>
      <c r="AP29" s="73">
        <f>SUM($AM16:AP16)</f>
        <v>310496.55000000005</v>
      </c>
      <c r="AQ29" s="73">
        <f>SUM($AM16:AQ16)</f>
        <v>349259.84166666673</v>
      </c>
      <c r="AR29" s="73">
        <f>SUM($AM16:AR16)</f>
        <v>421581.55000000005</v>
      </c>
      <c r="AS29" s="73">
        <f>SUM($AM16:AS16)</f>
        <v>535634.50833333342</v>
      </c>
      <c r="AT29" s="73">
        <f>SUM($AM16:AT16)</f>
        <v>581880.17500000005</v>
      </c>
      <c r="AU29" s="73">
        <f>SUM($AM16:AU16)</f>
        <v>664858.7416666667</v>
      </c>
      <c r="AV29" s="73">
        <f>SUM($AM16:AV16)</f>
        <v>720806.8</v>
      </c>
      <c r="AW29" s="73">
        <f>SUM($AM16:AW16)</f>
        <v>828802.95000000007</v>
      </c>
      <c r="AX29" s="73">
        <f>SUM($AM16:AX16)</f>
        <v>893217.85000000009</v>
      </c>
      <c r="AY29" s="67"/>
      <c r="AZ29" s="67"/>
      <c r="BA29" s="67"/>
      <c r="BB29" s="72">
        <f>SUM($BB16:BB16)</f>
        <v>26347.766666666666</v>
      </c>
      <c r="BC29" s="73">
        <f>SUM($BB16:BC16)</f>
        <v>91087.25</v>
      </c>
      <c r="BD29" s="73">
        <f>SUM($BB16:BD16)</f>
        <v>131287.81666666668</v>
      </c>
      <c r="BE29" s="73">
        <f>SUM($BB16:BE16)</f>
        <v>178825.90000000002</v>
      </c>
      <c r="BF29" s="73">
        <f>SUM($BB16:BF16)</f>
        <v>237278.95000000004</v>
      </c>
      <c r="BG29" s="73">
        <f>SUM($BB16:BG16)</f>
        <v>302352.14166666672</v>
      </c>
      <c r="BH29" s="73">
        <f>SUM($BB16:BH16)</f>
        <v>377338.02500000008</v>
      </c>
      <c r="BI29" s="73">
        <f>SUM($BB16:BI16)</f>
        <v>450417.24166666676</v>
      </c>
      <c r="BJ29" s="73">
        <f>SUM($BB16:BJ16)</f>
        <v>540863.07500000007</v>
      </c>
      <c r="BK29" s="73">
        <f>SUM($BB16:BK16)</f>
        <v>614174.58666666679</v>
      </c>
      <c r="BL29" s="73">
        <f>SUM($BB16:BL16)</f>
        <v>703301.8566666668</v>
      </c>
      <c r="BM29" s="74">
        <f>SUM($BB16:BM16)</f>
        <v>913407.01000000013</v>
      </c>
      <c r="BN29" s="67"/>
      <c r="BO29" s="67"/>
      <c r="BP29" s="67"/>
      <c r="BQ29" s="73"/>
      <c r="BR29" s="73"/>
      <c r="BS29" s="73"/>
      <c r="BT29" s="73"/>
      <c r="BU29" s="73"/>
      <c r="BV29" s="73"/>
      <c r="BW29" s="73"/>
      <c r="BX29" s="73"/>
      <c r="BY29" s="73"/>
      <c r="BZ29" s="72"/>
      <c r="CA29" s="73"/>
      <c r="CB29" s="73"/>
      <c r="CC29" s="73"/>
      <c r="CD29" s="73"/>
      <c r="CE29" s="73"/>
      <c r="CF29" s="73"/>
      <c r="CG29" s="73"/>
      <c r="CH29" s="73"/>
      <c r="CI29" s="73"/>
      <c r="CJ29" s="73"/>
      <c r="CK29" s="74"/>
      <c r="CL29" s="138"/>
      <c r="CM29" s="73">
        <f t="shared" ca="1" si="31"/>
        <v>5306538.9666666668</v>
      </c>
      <c r="CN29" s="73">
        <f t="shared" ca="1" si="31"/>
        <v>4566681.620000001</v>
      </c>
      <c r="CO29" s="73">
        <f t="shared" ca="1" si="31"/>
        <v>0</v>
      </c>
      <c r="CP29" s="74">
        <f t="shared" ca="1" si="31"/>
        <v>0</v>
      </c>
      <c r="CQ29" s="83">
        <f ca="1">SUM(CM29:CP29)</f>
        <v>9873220.5866666678</v>
      </c>
    </row>
    <row r="30" spans="1:95" s="95" customFormat="1">
      <c r="A30" s="105">
        <f>ROW()</f>
        <v>30</v>
      </c>
      <c r="B30" s="199"/>
      <c r="C30" s="66"/>
      <c r="D30" s="67" t="s">
        <v>3</v>
      </c>
      <c r="E30" s="180" t="str">
        <f>"("&amp;A27&amp;")+"&amp;"("&amp;A28&amp;")+"&amp;"("&amp;A29&amp;")"</f>
        <v>(27)+(28)+(29)</v>
      </c>
      <c r="F30" s="66"/>
      <c r="G30" s="67"/>
      <c r="H30" s="67"/>
      <c r="I30" s="67"/>
      <c r="J30" s="67"/>
      <c r="K30" s="67"/>
      <c r="L30" s="67"/>
      <c r="M30" s="67"/>
      <c r="N30" s="67"/>
      <c r="O30" s="92">
        <f>SUM(O27:O29)</f>
        <v>1067708.5</v>
      </c>
      <c r="P30" s="92">
        <f t="shared" ref="P30:Z30" si="32">SUM(P27:P29)</f>
        <v>3121407.3333333335</v>
      </c>
      <c r="Q30" s="94">
        <f t="shared" si="32"/>
        <v>6556839.25</v>
      </c>
      <c r="R30" s="92">
        <f t="shared" si="32"/>
        <v>7661902.583333334</v>
      </c>
      <c r="S30" s="92">
        <f t="shared" si="32"/>
        <v>8319156.416666666</v>
      </c>
      <c r="T30" s="92">
        <f t="shared" si="32"/>
        <v>8993292.916666666</v>
      </c>
      <c r="U30" s="92">
        <f t="shared" si="32"/>
        <v>9764972.5833333321</v>
      </c>
      <c r="V30" s="92">
        <f t="shared" si="32"/>
        <v>10610732</v>
      </c>
      <c r="W30" s="92">
        <f t="shared" si="32"/>
        <v>12147530.083333334</v>
      </c>
      <c r="X30" s="92">
        <f t="shared" si="32"/>
        <v>12918244.5</v>
      </c>
      <c r="Y30" s="92">
        <f t="shared" si="32"/>
        <v>14031613.416666666</v>
      </c>
      <c r="Z30" s="92">
        <f t="shared" si="32"/>
        <v>15006650.25</v>
      </c>
      <c r="AA30" s="67"/>
      <c r="AB30" s="67"/>
      <c r="AC30" s="67"/>
      <c r="AD30" s="66"/>
      <c r="AE30" s="67"/>
      <c r="AF30" s="67"/>
      <c r="AG30" s="67"/>
      <c r="AH30" s="67"/>
      <c r="AI30" s="67"/>
      <c r="AJ30" s="67"/>
      <c r="AK30" s="67"/>
      <c r="AL30" s="67"/>
      <c r="AM30" s="70">
        <f>SUM(AM27:AM29)</f>
        <v>1438684.1666666667</v>
      </c>
      <c r="AN30" s="70">
        <f t="shared" ref="AN30:AX30" si="33">SUM(AN27:AN29)</f>
        <v>2494803.833333333</v>
      </c>
      <c r="AO30" s="71">
        <f t="shared" si="33"/>
        <v>5528345.166666666</v>
      </c>
      <c r="AP30" s="70">
        <f t="shared" si="33"/>
        <v>6364231.25</v>
      </c>
      <c r="AQ30" s="70">
        <f t="shared" si="33"/>
        <v>6962368.166666667</v>
      </c>
      <c r="AR30" s="70">
        <f t="shared" si="33"/>
        <v>8535077.5</v>
      </c>
      <c r="AS30" s="70">
        <f t="shared" si="33"/>
        <v>10132287</v>
      </c>
      <c r="AT30" s="70">
        <f t="shared" si="33"/>
        <v>11342102.333333336</v>
      </c>
      <c r="AU30" s="70">
        <f t="shared" si="33"/>
        <v>13297375.750000002</v>
      </c>
      <c r="AV30" s="70">
        <f t="shared" si="33"/>
        <v>14683658.916666668</v>
      </c>
      <c r="AW30" s="70">
        <f t="shared" si="33"/>
        <v>16631593.25</v>
      </c>
      <c r="AX30" s="70">
        <f t="shared" si="33"/>
        <v>17970734.583333336</v>
      </c>
      <c r="AY30" s="67"/>
      <c r="AZ30" s="67"/>
      <c r="BA30" s="67"/>
      <c r="BB30" s="69">
        <f>SUM(BB27:BB29)</f>
        <v>1004221.4166666667</v>
      </c>
      <c r="BC30" s="70">
        <f t="shared" ref="BC30:BM30" si="34">SUM(BC27:BC29)</f>
        <v>2731567.416666667</v>
      </c>
      <c r="BD30" s="70">
        <f t="shared" si="34"/>
        <v>4995306.333333334</v>
      </c>
      <c r="BE30" s="70">
        <f t="shared" si="34"/>
        <v>6112512.4166666679</v>
      </c>
      <c r="BF30" s="70">
        <f t="shared" si="34"/>
        <v>7411303.3333333349</v>
      </c>
      <c r="BG30" s="70">
        <f t="shared" si="34"/>
        <v>9913248.333333334</v>
      </c>
      <c r="BH30" s="70">
        <f t="shared" si="34"/>
        <v>11619962.833333334</v>
      </c>
      <c r="BI30" s="70">
        <f t="shared" si="34"/>
        <v>13557543.750000002</v>
      </c>
      <c r="BJ30" s="70">
        <f t="shared" si="34"/>
        <v>15622916.25</v>
      </c>
      <c r="BK30" s="70">
        <f t="shared" si="34"/>
        <v>17808105.083333336</v>
      </c>
      <c r="BL30" s="70">
        <f t="shared" si="34"/>
        <v>20142295.5</v>
      </c>
      <c r="BM30" s="71">
        <f t="shared" si="34"/>
        <v>22790224.250000004</v>
      </c>
      <c r="BN30" s="67"/>
      <c r="BO30" s="67"/>
      <c r="BP30" s="67"/>
      <c r="BQ30" s="70"/>
      <c r="BR30" s="70"/>
      <c r="BS30" s="70"/>
      <c r="BT30" s="70"/>
      <c r="BU30" s="70"/>
      <c r="BV30" s="70"/>
      <c r="BW30" s="70"/>
      <c r="BX30" s="70"/>
      <c r="BY30" s="70"/>
      <c r="BZ30" s="69"/>
      <c r="CA30" s="70"/>
      <c r="CB30" s="70"/>
      <c r="CC30" s="70"/>
      <c r="CD30" s="70"/>
      <c r="CE30" s="70"/>
      <c r="CF30" s="70"/>
      <c r="CG30" s="70"/>
      <c r="CH30" s="70"/>
      <c r="CI30" s="70"/>
      <c r="CJ30" s="70"/>
      <c r="CK30" s="71"/>
      <c r="CL30" s="138"/>
      <c r="CM30" s="107">
        <f t="shared" ca="1" si="31"/>
        <v>105919428.75</v>
      </c>
      <c r="CN30" s="107">
        <f t="shared" ca="1" si="31"/>
        <v>133709206.91666669</v>
      </c>
      <c r="CO30" s="107">
        <f t="shared" ca="1" si="31"/>
        <v>0</v>
      </c>
      <c r="CP30" s="108">
        <f t="shared" ca="1" si="31"/>
        <v>0</v>
      </c>
      <c r="CQ30" s="118">
        <f ca="1">SUM(CM30:CP30)</f>
        <v>239628635.66666669</v>
      </c>
    </row>
    <row r="31" spans="1:95" s="95" customFormat="1">
      <c r="A31" s="105">
        <f>ROW()</f>
        <v>31</v>
      </c>
      <c r="B31" s="199"/>
      <c r="C31" s="204" t="s">
        <v>20</v>
      </c>
      <c r="D31" s="205"/>
      <c r="E31" s="206"/>
      <c r="F31" s="66"/>
      <c r="G31" s="67"/>
      <c r="H31" s="67"/>
      <c r="I31" s="67"/>
      <c r="J31" s="67"/>
      <c r="K31" s="67"/>
      <c r="L31" s="67"/>
      <c r="M31" s="67"/>
      <c r="N31" s="67"/>
      <c r="O31" s="92"/>
      <c r="P31" s="92"/>
      <c r="Q31" s="94"/>
      <c r="R31" s="92"/>
      <c r="S31" s="92"/>
      <c r="T31" s="92"/>
      <c r="U31" s="92"/>
      <c r="V31" s="92"/>
      <c r="W31" s="92"/>
      <c r="X31" s="92"/>
      <c r="Y31" s="92"/>
      <c r="Z31" s="92"/>
      <c r="AA31" s="67"/>
      <c r="AB31" s="67"/>
      <c r="AC31" s="67"/>
      <c r="AD31" s="66"/>
      <c r="AE31" s="67"/>
      <c r="AF31" s="67"/>
      <c r="AG31" s="67"/>
      <c r="AH31" s="67"/>
      <c r="AI31" s="67"/>
      <c r="AJ31" s="67"/>
      <c r="AK31" s="67"/>
      <c r="AL31" s="67"/>
      <c r="AM31" s="70"/>
      <c r="AN31" s="70"/>
      <c r="AO31" s="71"/>
      <c r="AP31" s="70"/>
      <c r="AQ31" s="70"/>
      <c r="AR31" s="70"/>
      <c r="AS31" s="70"/>
      <c r="AT31" s="70"/>
      <c r="AU31" s="70"/>
      <c r="AV31" s="70"/>
      <c r="AW31" s="70"/>
      <c r="AX31" s="70"/>
      <c r="AY31" s="67"/>
      <c r="AZ31" s="67"/>
      <c r="BA31" s="67"/>
      <c r="BB31" s="66"/>
      <c r="BC31" s="67"/>
      <c r="BD31" s="67"/>
      <c r="BE31" s="67"/>
      <c r="BF31" s="67"/>
      <c r="BG31" s="67"/>
      <c r="BH31" s="67"/>
      <c r="BI31" s="67"/>
      <c r="BJ31" s="67"/>
      <c r="BK31" s="67"/>
      <c r="BL31" s="67"/>
      <c r="BM31" s="68"/>
      <c r="BN31" s="67"/>
      <c r="BO31" s="67"/>
      <c r="BP31" s="67"/>
      <c r="BQ31" s="67"/>
      <c r="BR31" s="67"/>
      <c r="BS31" s="67"/>
      <c r="BT31" s="67"/>
      <c r="BU31" s="67"/>
      <c r="BV31" s="67"/>
      <c r="BW31" s="67"/>
      <c r="BX31" s="67"/>
      <c r="BY31" s="67"/>
      <c r="BZ31" s="66"/>
      <c r="CA31" s="67"/>
      <c r="CB31" s="67"/>
      <c r="CC31" s="67"/>
      <c r="CD31" s="67"/>
      <c r="CE31" s="67"/>
      <c r="CF31" s="67"/>
      <c r="CG31" s="67"/>
      <c r="CH31" s="67"/>
      <c r="CI31" s="67"/>
      <c r="CJ31" s="67"/>
      <c r="CK31" s="68"/>
      <c r="CL31" s="138"/>
      <c r="CM31" s="92"/>
      <c r="CN31" s="92"/>
      <c r="CO31" s="92"/>
      <c r="CP31" s="94"/>
      <c r="CQ31" s="117"/>
    </row>
    <row r="32" spans="1:95" s="95" customFormat="1">
      <c r="A32" s="105">
        <f>ROW()</f>
        <v>32</v>
      </c>
      <c r="B32" s="199"/>
      <c r="C32" s="66"/>
      <c r="D32" s="67"/>
      <c r="E32" s="181"/>
      <c r="F32" s="66"/>
      <c r="G32" s="67"/>
      <c r="H32" s="67"/>
      <c r="I32" s="67"/>
      <c r="J32" s="67"/>
      <c r="K32" s="67"/>
      <c r="L32" s="67"/>
      <c r="M32" s="67"/>
      <c r="N32" s="67"/>
      <c r="O32" s="92"/>
      <c r="P32" s="67"/>
      <c r="Q32" s="68"/>
      <c r="R32" s="67"/>
      <c r="S32" s="67"/>
      <c r="T32" s="67"/>
      <c r="U32" s="67"/>
      <c r="V32" s="67"/>
      <c r="W32" s="67"/>
      <c r="X32" s="67"/>
      <c r="Y32" s="67"/>
      <c r="Z32" s="92"/>
      <c r="AA32" s="67"/>
      <c r="AB32" s="67"/>
      <c r="AC32" s="67"/>
      <c r="AD32" s="66"/>
      <c r="AE32" s="67"/>
      <c r="AF32" s="67"/>
      <c r="AG32" s="67"/>
      <c r="AH32" s="67"/>
      <c r="AI32" s="67"/>
      <c r="AJ32" s="67"/>
      <c r="AK32" s="67"/>
      <c r="AL32" s="67"/>
      <c r="AM32" s="67"/>
      <c r="AN32" s="67"/>
      <c r="AO32" s="68"/>
      <c r="AP32" s="67"/>
      <c r="AQ32" s="67"/>
      <c r="AR32" s="67"/>
      <c r="AS32" s="67"/>
      <c r="AT32" s="67"/>
      <c r="AU32" s="67"/>
      <c r="AV32" s="67"/>
      <c r="AW32" s="67"/>
      <c r="AX32" s="67"/>
      <c r="AY32" s="67"/>
      <c r="AZ32" s="67"/>
      <c r="BA32" s="67"/>
      <c r="BB32" s="66"/>
      <c r="BC32" s="67"/>
      <c r="BD32" s="67"/>
      <c r="BE32" s="67"/>
      <c r="BF32" s="67"/>
      <c r="BG32" s="67"/>
      <c r="BH32" s="67"/>
      <c r="BI32" s="67"/>
      <c r="BJ32" s="67"/>
      <c r="BK32" s="67"/>
      <c r="BL32" s="67"/>
      <c r="BM32" s="68"/>
      <c r="BN32" s="67"/>
      <c r="BO32" s="67"/>
      <c r="BP32" s="67"/>
      <c r="BQ32" s="67"/>
      <c r="BR32" s="67"/>
      <c r="BS32" s="67"/>
      <c r="BT32" s="67"/>
      <c r="BU32" s="67"/>
      <c r="BV32" s="67"/>
      <c r="BW32" s="67"/>
      <c r="BX32" s="67"/>
      <c r="BY32" s="67"/>
      <c r="BZ32" s="66"/>
      <c r="CA32" s="67"/>
      <c r="CB32" s="67"/>
      <c r="CC32" s="67"/>
      <c r="CD32" s="67"/>
      <c r="CE32" s="67"/>
      <c r="CF32" s="67"/>
      <c r="CG32" s="67"/>
      <c r="CH32" s="67"/>
      <c r="CI32" s="67"/>
      <c r="CJ32" s="67"/>
      <c r="CK32" s="68"/>
      <c r="CL32" s="138"/>
      <c r="CM32" s="67"/>
      <c r="CN32" s="67"/>
      <c r="CO32" s="67"/>
      <c r="CP32" s="68"/>
      <c r="CQ32" s="77"/>
    </row>
    <row r="33" spans="1:95" s="95" customFormat="1" ht="23.25" customHeight="1">
      <c r="A33" s="105">
        <f>ROW()</f>
        <v>33</v>
      </c>
      <c r="B33" s="199"/>
      <c r="C33" s="201" t="s">
        <v>27</v>
      </c>
      <c r="D33" s="202"/>
      <c r="E33" s="203"/>
      <c r="F33" s="66"/>
      <c r="G33" s="67"/>
      <c r="H33" s="67"/>
      <c r="I33" s="67"/>
      <c r="J33" s="67"/>
      <c r="K33" s="67"/>
      <c r="L33" s="67"/>
      <c r="M33" s="67"/>
      <c r="N33" s="67"/>
      <c r="O33" s="67"/>
      <c r="P33" s="67"/>
      <c r="Q33" s="108"/>
      <c r="R33" s="67"/>
      <c r="S33" s="67"/>
      <c r="T33" s="67"/>
      <c r="U33" s="67"/>
      <c r="V33" s="67"/>
      <c r="W33" s="67"/>
      <c r="X33" s="67"/>
      <c r="Y33" s="67"/>
      <c r="Z33" s="67"/>
      <c r="AA33" s="67"/>
      <c r="AB33" s="67"/>
      <c r="AC33" s="67"/>
      <c r="AD33" s="66"/>
      <c r="AE33" s="67"/>
      <c r="AF33" s="67"/>
      <c r="AG33" s="67"/>
      <c r="AH33" s="67"/>
      <c r="AI33" s="67"/>
      <c r="AJ33" s="67"/>
      <c r="AK33" s="67"/>
      <c r="AL33" s="67"/>
      <c r="AM33" s="67"/>
      <c r="AN33" s="67"/>
      <c r="AO33" s="68"/>
      <c r="AP33" s="67"/>
      <c r="AQ33" s="67"/>
      <c r="AR33" s="67"/>
      <c r="AS33" s="67"/>
      <c r="AT33" s="67"/>
      <c r="AU33" s="67"/>
      <c r="AV33" s="67"/>
      <c r="AW33" s="67"/>
      <c r="AX33" s="67"/>
      <c r="AY33" s="67"/>
      <c r="AZ33" s="67"/>
      <c r="BA33" s="67"/>
      <c r="BB33" s="66"/>
      <c r="BC33" s="67"/>
      <c r="BD33" s="67"/>
      <c r="BE33" s="67"/>
      <c r="BF33" s="67"/>
      <c r="BG33" s="67"/>
      <c r="BH33" s="67"/>
      <c r="BI33" s="67"/>
      <c r="BJ33" s="67"/>
      <c r="BK33" s="67"/>
      <c r="BL33" s="67"/>
      <c r="BM33" s="68"/>
      <c r="BN33" s="67"/>
      <c r="BO33" s="67"/>
      <c r="BP33" s="67"/>
      <c r="BQ33" s="67"/>
      <c r="BR33" s="67"/>
      <c r="BS33" s="67"/>
      <c r="BT33" s="67"/>
      <c r="BU33" s="67"/>
      <c r="BV33" s="67"/>
      <c r="BW33" s="67"/>
      <c r="BX33" s="67"/>
      <c r="BY33" s="67"/>
      <c r="BZ33" s="66"/>
      <c r="CA33" s="67"/>
      <c r="CB33" s="67"/>
      <c r="CC33" s="67"/>
      <c r="CD33" s="67"/>
      <c r="CE33" s="67"/>
      <c r="CF33" s="67"/>
      <c r="CG33" s="67"/>
      <c r="CH33" s="67"/>
      <c r="CI33" s="67"/>
      <c r="CJ33" s="67"/>
      <c r="CK33" s="68"/>
      <c r="CL33" s="138"/>
      <c r="CM33" s="67"/>
      <c r="CN33" s="67"/>
      <c r="CO33" s="67"/>
      <c r="CP33" s="68"/>
      <c r="CQ33" s="77"/>
    </row>
    <row r="34" spans="1:95" s="95" customFormat="1" ht="13.5" customHeight="1">
      <c r="A34" s="105">
        <f>ROW()</f>
        <v>34</v>
      </c>
      <c r="B34" s="199"/>
      <c r="C34" s="170"/>
      <c r="D34" s="171"/>
      <c r="E34" s="172"/>
      <c r="F34" s="66"/>
      <c r="G34" s="67"/>
      <c r="H34" s="67"/>
      <c r="I34" s="67"/>
      <c r="J34" s="67"/>
      <c r="K34" s="67"/>
      <c r="L34" s="67"/>
      <c r="M34" s="67"/>
      <c r="N34" s="67"/>
      <c r="O34" s="67"/>
      <c r="P34" s="67"/>
      <c r="Q34" s="108"/>
      <c r="R34" s="67"/>
      <c r="S34" s="67"/>
      <c r="T34" s="67"/>
      <c r="U34" s="67"/>
      <c r="V34" s="67"/>
      <c r="W34" s="67"/>
      <c r="X34" s="67"/>
      <c r="Y34" s="67"/>
      <c r="Z34" s="67"/>
      <c r="AA34" s="67"/>
      <c r="AB34" s="67"/>
      <c r="AC34" s="67"/>
      <c r="AD34" s="66"/>
      <c r="AE34" s="67"/>
      <c r="AF34" s="67"/>
      <c r="AG34" s="67"/>
      <c r="AH34" s="67"/>
      <c r="AI34" s="67"/>
      <c r="AJ34" s="67"/>
      <c r="AK34" s="67"/>
      <c r="AL34" s="67"/>
      <c r="AM34" s="67"/>
      <c r="AN34" s="67"/>
      <c r="AO34" s="68"/>
      <c r="AP34" s="67"/>
      <c r="AQ34" s="67"/>
      <c r="AR34" s="67"/>
      <c r="AS34" s="67"/>
      <c r="AT34" s="67"/>
      <c r="AU34" s="67"/>
      <c r="AV34" s="67"/>
      <c r="AW34" s="67"/>
      <c r="AX34" s="67"/>
      <c r="AY34" s="67"/>
      <c r="AZ34" s="67"/>
      <c r="BA34" s="67"/>
      <c r="BB34" s="66"/>
      <c r="BC34" s="67"/>
      <c r="BD34" s="67"/>
      <c r="BE34" s="67"/>
      <c r="BF34" s="67"/>
      <c r="BG34" s="67"/>
      <c r="BH34" s="67"/>
      <c r="BI34" s="67"/>
      <c r="BJ34" s="67"/>
      <c r="BK34" s="67"/>
      <c r="BL34" s="67"/>
      <c r="BM34" s="68"/>
      <c r="BN34" s="67"/>
      <c r="BO34" s="67"/>
      <c r="BP34" s="67"/>
      <c r="BQ34" s="67"/>
      <c r="BR34" s="67"/>
      <c r="BS34" s="67"/>
      <c r="BT34" s="67"/>
      <c r="BU34" s="67"/>
      <c r="BV34" s="67"/>
      <c r="BW34" s="67"/>
      <c r="BX34" s="67"/>
      <c r="BY34" s="67"/>
      <c r="BZ34" s="66"/>
      <c r="CA34" s="67"/>
      <c r="CB34" s="67"/>
      <c r="CC34" s="67"/>
      <c r="CD34" s="67"/>
      <c r="CE34" s="67"/>
      <c r="CF34" s="67"/>
      <c r="CG34" s="67"/>
      <c r="CH34" s="67"/>
      <c r="CI34" s="67"/>
      <c r="CJ34" s="67"/>
      <c r="CK34" s="68"/>
      <c r="CL34" s="138"/>
      <c r="CM34" s="67"/>
      <c r="CN34" s="67"/>
      <c r="CO34" s="67"/>
      <c r="CP34" s="68"/>
      <c r="CQ34" s="77"/>
    </row>
    <row r="35" spans="1:95">
      <c r="A35" s="105">
        <f>ROW()</f>
        <v>35</v>
      </c>
      <c r="B35" s="199"/>
      <c r="C35" s="63"/>
      <c r="D35" s="196" t="s">
        <v>14</v>
      </c>
      <c r="E35" s="197"/>
      <c r="F35" s="63"/>
      <c r="G35" s="64"/>
      <c r="H35" s="64"/>
      <c r="I35" s="64"/>
      <c r="J35" s="64"/>
      <c r="K35" s="64"/>
      <c r="L35" s="64"/>
      <c r="M35" s="64"/>
      <c r="N35" s="64"/>
      <c r="O35" s="64"/>
      <c r="P35" s="64"/>
      <c r="Q35" s="131"/>
      <c r="R35" s="64"/>
      <c r="S35" s="64"/>
      <c r="T35" s="64"/>
      <c r="U35" s="64"/>
      <c r="V35" s="64"/>
      <c r="W35" s="64"/>
      <c r="X35" s="64"/>
      <c r="Y35" s="64"/>
      <c r="Z35" s="64"/>
      <c r="AA35" s="64"/>
      <c r="AB35" s="64"/>
      <c r="AC35" s="64"/>
      <c r="AD35" s="63"/>
      <c r="AE35" s="64"/>
      <c r="AF35" s="64"/>
      <c r="AG35" s="64"/>
      <c r="AH35" s="64"/>
      <c r="AI35" s="64"/>
      <c r="AJ35" s="64"/>
      <c r="AK35" s="64"/>
      <c r="AL35" s="64"/>
      <c r="AM35" s="64"/>
      <c r="AN35" s="64"/>
      <c r="AO35" s="65"/>
      <c r="AP35" s="64"/>
      <c r="AQ35" s="64"/>
      <c r="AR35" s="64"/>
      <c r="AS35" s="64"/>
      <c r="AT35" s="64"/>
      <c r="AU35" s="64"/>
      <c r="AV35" s="64"/>
      <c r="AW35" s="64"/>
      <c r="AX35" s="64"/>
      <c r="AY35" s="64"/>
      <c r="AZ35" s="64"/>
      <c r="BA35" s="64"/>
      <c r="BB35" s="63"/>
      <c r="BC35" s="64"/>
      <c r="BD35" s="64"/>
      <c r="BE35" s="64"/>
      <c r="BF35" s="64"/>
      <c r="BG35" s="64"/>
      <c r="BH35" s="64"/>
      <c r="BI35" s="64"/>
      <c r="BJ35" s="64"/>
      <c r="BK35" s="64"/>
      <c r="BL35" s="64"/>
      <c r="BM35" s="65"/>
      <c r="BN35" s="64"/>
      <c r="BO35" s="64"/>
      <c r="BP35" s="64"/>
      <c r="BQ35" s="64"/>
      <c r="BR35" s="64"/>
      <c r="BS35" s="64"/>
      <c r="BT35" s="64"/>
      <c r="BU35" s="64"/>
      <c r="BV35" s="64"/>
      <c r="BW35" s="64"/>
      <c r="BX35" s="64"/>
      <c r="BY35" s="64"/>
      <c r="BZ35" s="63"/>
      <c r="CA35" s="64"/>
      <c r="CB35" s="64"/>
      <c r="CC35" s="64"/>
      <c r="CD35" s="64"/>
      <c r="CE35" s="64"/>
      <c r="CF35" s="64"/>
      <c r="CG35" s="64"/>
      <c r="CH35" s="64"/>
      <c r="CI35" s="64"/>
      <c r="CJ35" s="64"/>
      <c r="CK35" s="65"/>
      <c r="CL35" s="137"/>
      <c r="CM35" s="67"/>
      <c r="CN35" s="67"/>
      <c r="CO35" s="67"/>
      <c r="CP35" s="68"/>
      <c r="CQ35" s="77"/>
    </row>
    <row r="36" spans="1:95">
      <c r="A36" s="105">
        <f>ROW()</f>
        <v>36</v>
      </c>
      <c r="B36" s="199"/>
      <c r="C36" s="63"/>
      <c r="D36" s="64" t="s">
        <v>0</v>
      </c>
      <c r="E36" s="159" t="str">
        <f>"See ("&amp;A$40&amp;")"</f>
        <v>See (40)</v>
      </c>
      <c r="F36" s="63"/>
      <c r="G36" s="64"/>
      <c r="H36" s="64"/>
      <c r="I36" s="64"/>
      <c r="J36" s="64"/>
      <c r="K36" s="64"/>
      <c r="L36" s="64"/>
      <c r="M36" s="64"/>
      <c r="N36" s="64"/>
      <c r="O36" s="64"/>
      <c r="P36" s="64"/>
      <c r="Q36" s="131"/>
      <c r="R36" s="64"/>
      <c r="S36" s="64"/>
      <c r="T36" s="64"/>
      <c r="U36" s="64"/>
      <c r="V36" s="64"/>
      <c r="W36" s="64"/>
      <c r="X36" s="64"/>
      <c r="Y36" s="64"/>
      <c r="Z36" s="64"/>
      <c r="AA36" s="64"/>
      <c r="AB36" s="64"/>
      <c r="AC36" s="64"/>
      <c r="AD36" s="63"/>
      <c r="AE36" s="64"/>
      <c r="AF36" s="64"/>
      <c r="AG36" s="64"/>
      <c r="AH36" s="64"/>
      <c r="AI36" s="64"/>
      <c r="AJ36" s="64"/>
      <c r="AK36" s="64"/>
      <c r="AL36" s="64"/>
      <c r="AM36" s="64"/>
      <c r="AN36" s="64"/>
      <c r="AO36" s="65"/>
      <c r="AP36" s="58">
        <f>($N20+SUM($O27:$Z27)/12)</f>
        <v>3434413.2291666665</v>
      </c>
      <c r="AQ36" s="58">
        <f t="shared" ref="AQ36:CK36" si="35">($N20+SUM($O27:$Z27)/12)</f>
        <v>3434413.2291666665</v>
      </c>
      <c r="AR36" s="58">
        <f t="shared" si="35"/>
        <v>3434413.2291666665</v>
      </c>
      <c r="AS36" s="58">
        <f t="shared" si="35"/>
        <v>3434413.2291666665</v>
      </c>
      <c r="AT36" s="58">
        <f t="shared" si="35"/>
        <v>3434413.2291666665</v>
      </c>
      <c r="AU36" s="58">
        <f t="shared" si="35"/>
        <v>3434413.2291666665</v>
      </c>
      <c r="AV36" s="58">
        <f t="shared" si="35"/>
        <v>3434413.2291666665</v>
      </c>
      <c r="AW36" s="58">
        <f t="shared" si="35"/>
        <v>3434413.2291666665</v>
      </c>
      <c r="AX36" s="58">
        <f t="shared" si="35"/>
        <v>3434413.2291666665</v>
      </c>
      <c r="AY36" s="58">
        <f t="shared" si="35"/>
        <v>3434413.2291666665</v>
      </c>
      <c r="AZ36" s="58">
        <f t="shared" si="35"/>
        <v>3434413.2291666665</v>
      </c>
      <c r="BA36" s="58">
        <f t="shared" si="35"/>
        <v>3434413.2291666665</v>
      </c>
      <c r="BB36" s="57">
        <f t="shared" si="35"/>
        <v>3434413.2291666665</v>
      </c>
      <c r="BC36" s="58">
        <f t="shared" si="35"/>
        <v>3434413.2291666665</v>
      </c>
      <c r="BD36" s="58">
        <f t="shared" si="35"/>
        <v>3434413.2291666665</v>
      </c>
      <c r="BE36" s="58">
        <f t="shared" si="35"/>
        <v>3434413.2291666665</v>
      </c>
      <c r="BF36" s="58">
        <f t="shared" si="35"/>
        <v>3434413.2291666665</v>
      </c>
      <c r="BG36" s="58">
        <f t="shared" si="35"/>
        <v>3434413.2291666665</v>
      </c>
      <c r="BH36" s="58">
        <f t="shared" si="35"/>
        <v>3434413.2291666665</v>
      </c>
      <c r="BI36" s="58">
        <f t="shared" si="35"/>
        <v>3434413.2291666665</v>
      </c>
      <c r="BJ36" s="58">
        <f t="shared" si="35"/>
        <v>3434413.2291666665</v>
      </c>
      <c r="BK36" s="58">
        <f t="shared" si="35"/>
        <v>3434413.2291666665</v>
      </c>
      <c r="BL36" s="58">
        <f t="shared" si="35"/>
        <v>3434413.2291666665</v>
      </c>
      <c r="BM36" s="59">
        <f t="shared" si="35"/>
        <v>3434413.2291666665</v>
      </c>
      <c r="BN36" s="58">
        <f t="shared" si="35"/>
        <v>3434413.2291666665</v>
      </c>
      <c r="BO36" s="58">
        <f t="shared" si="35"/>
        <v>3434413.2291666665</v>
      </c>
      <c r="BP36" s="58">
        <f t="shared" si="35"/>
        <v>3434413.2291666665</v>
      </c>
      <c r="BQ36" s="58">
        <f t="shared" si="35"/>
        <v>3434413.2291666665</v>
      </c>
      <c r="BR36" s="58">
        <f t="shared" si="35"/>
        <v>3434413.2291666665</v>
      </c>
      <c r="BS36" s="58">
        <f t="shared" si="35"/>
        <v>3434413.2291666665</v>
      </c>
      <c r="BT36" s="58">
        <f t="shared" si="35"/>
        <v>3434413.2291666665</v>
      </c>
      <c r="BU36" s="58">
        <f t="shared" si="35"/>
        <v>3434413.2291666665</v>
      </c>
      <c r="BV36" s="58">
        <f t="shared" si="35"/>
        <v>3434413.2291666665</v>
      </c>
      <c r="BW36" s="58">
        <f t="shared" si="35"/>
        <v>3434413.2291666665</v>
      </c>
      <c r="BX36" s="58">
        <f t="shared" si="35"/>
        <v>3434413.2291666665</v>
      </c>
      <c r="BY36" s="58">
        <f t="shared" si="35"/>
        <v>3434413.2291666665</v>
      </c>
      <c r="BZ36" s="57">
        <f t="shared" si="35"/>
        <v>3434413.2291666665</v>
      </c>
      <c r="CA36" s="58">
        <f t="shared" si="35"/>
        <v>3434413.2291666665</v>
      </c>
      <c r="CB36" s="58">
        <f t="shared" si="35"/>
        <v>3434413.2291666665</v>
      </c>
      <c r="CC36" s="58">
        <f t="shared" si="35"/>
        <v>3434413.2291666665</v>
      </c>
      <c r="CD36" s="58">
        <f t="shared" si="35"/>
        <v>3434413.2291666665</v>
      </c>
      <c r="CE36" s="58">
        <f t="shared" si="35"/>
        <v>3434413.2291666665</v>
      </c>
      <c r="CF36" s="58">
        <f t="shared" si="35"/>
        <v>3434413.2291666665</v>
      </c>
      <c r="CG36" s="58">
        <f t="shared" si="35"/>
        <v>3434413.2291666665</v>
      </c>
      <c r="CH36" s="58">
        <f t="shared" si="35"/>
        <v>3434413.2291666665</v>
      </c>
      <c r="CI36" s="58">
        <f t="shared" si="35"/>
        <v>3434413.2291666665</v>
      </c>
      <c r="CJ36" s="58">
        <f t="shared" si="35"/>
        <v>3434413.2291666665</v>
      </c>
      <c r="CK36" s="59">
        <f t="shared" si="35"/>
        <v>3434413.2291666665</v>
      </c>
      <c r="CL36" s="137"/>
      <c r="CM36" s="70">
        <f t="shared" ref="CM36:CP39" ca="1" si="36">SUM(OFFSET($AP36:$BA36,0,12*(CM$5-$CM$5)))</f>
        <v>41212958.75</v>
      </c>
      <c r="CN36" s="70">
        <f t="shared" ca="1" si="36"/>
        <v>41212958.75</v>
      </c>
      <c r="CO36" s="70">
        <f t="shared" ca="1" si="36"/>
        <v>41212958.75</v>
      </c>
      <c r="CP36" s="71">
        <f t="shared" ca="1" si="36"/>
        <v>41212958.75</v>
      </c>
      <c r="CQ36" s="80">
        <f ca="1">SUM(CM36:CP36)</f>
        <v>164851835</v>
      </c>
    </row>
    <row r="37" spans="1:95">
      <c r="A37" s="105">
        <f>ROW()</f>
        <v>37</v>
      </c>
      <c r="B37" s="199"/>
      <c r="C37" s="63"/>
      <c r="D37" s="64" t="s">
        <v>1</v>
      </c>
      <c r="E37" s="159" t="str">
        <f>"See ("&amp;A$40&amp;")"</f>
        <v>See (40)</v>
      </c>
      <c r="F37" s="63"/>
      <c r="G37" s="64"/>
      <c r="H37" s="64"/>
      <c r="I37" s="64"/>
      <c r="J37" s="64"/>
      <c r="K37" s="64"/>
      <c r="L37" s="64"/>
      <c r="M37" s="64"/>
      <c r="N37" s="64"/>
      <c r="O37" s="64"/>
      <c r="P37" s="64"/>
      <c r="Q37" s="65"/>
      <c r="R37" s="64"/>
      <c r="S37" s="64"/>
      <c r="T37" s="64"/>
      <c r="U37" s="64"/>
      <c r="V37" s="64"/>
      <c r="W37" s="64"/>
      <c r="X37" s="64"/>
      <c r="Y37" s="64"/>
      <c r="Z37" s="64"/>
      <c r="AA37" s="64"/>
      <c r="AB37" s="64"/>
      <c r="AC37" s="64"/>
      <c r="AD37" s="63"/>
      <c r="AE37" s="64"/>
      <c r="AF37" s="64"/>
      <c r="AG37" s="64"/>
      <c r="AH37" s="64"/>
      <c r="AI37" s="64"/>
      <c r="AJ37" s="64"/>
      <c r="AK37" s="64"/>
      <c r="AL37" s="64"/>
      <c r="AM37" s="64"/>
      <c r="AN37" s="64"/>
      <c r="AO37" s="65"/>
      <c r="AP37" s="58">
        <f t="shared" ref="AP37:CK37" si="37">($N21+SUM($O28:$Z28)/12)</f>
        <v>5174031.8312499998</v>
      </c>
      <c r="AQ37" s="58">
        <f t="shared" si="37"/>
        <v>5174031.8312499998</v>
      </c>
      <c r="AR37" s="58">
        <f t="shared" si="37"/>
        <v>5174031.8312499998</v>
      </c>
      <c r="AS37" s="58">
        <f t="shared" si="37"/>
        <v>5174031.8312499998</v>
      </c>
      <c r="AT37" s="58">
        <f t="shared" si="37"/>
        <v>5174031.8312499998</v>
      </c>
      <c r="AU37" s="58">
        <f t="shared" si="37"/>
        <v>5174031.8312499998</v>
      </c>
      <c r="AV37" s="58">
        <f t="shared" si="37"/>
        <v>5174031.8312499998</v>
      </c>
      <c r="AW37" s="58">
        <f t="shared" si="37"/>
        <v>5174031.8312499998</v>
      </c>
      <c r="AX37" s="58">
        <f t="shared" si="37"/>
        <v>5174031.8312499998</v>
      </c>
      <c r="AY37" s="58">
        <f t="shared" si="37"/>
        <v>5174031.8312499998</v>
      </c>
      <c r="AZ37" s="58">
        <f t="shared" si="37"/>
        <v>5174031.8312499998</v>
      </c>
      <c r="BA37" s="58">
        <f t="shared" si="37"/>
        <v>5174031.8312499998</v>
      </c>
      <c r="BB37" s="57">
        <f t="shared" si="37"/>
        <v>5174031.8312499998</v>
      </c>
      <c r="BC37" s="58">
        <f t="shared" si="37"/>
        <v>5174031.8312499998</v>
      </c>
      <c r="BD37" s="58">
        <f t="shared" si="37"/>
        <v>5174031.8312499998</v>
      </c>
      <c r="BE37" s="58">
        <f t="shared" si="37"/>
        <v>5174031.8312499998</v>
      </c>
      <c r="BF37" s="58">
        <f t="shared" si="37"/>
        <v>5174031.8312499998</v>
      </c>
      <c r="BG37" s="58">
        <f t="shared" si="37"/>
        <v>5174031.8312499998</v>
      </c>
      <c r="BH37" s="58">
        <f t="shared" si="37"/>
        <v>5174031.8312499998</v>
      </c>
      <c r="BI37" s="58">
        <f t="shared" si="37"/>
        <v>5174031.8312499998</v>
      </c>
      <c r="BJ37" s="58">
        <f t="shared" si="37"/>
        <v>5174031.8312499998</v>
      </c>
      <c r="BK37" s="58">
        <f t="shared" si="37"/>
        <v>5174031.8312499998</v>
      </c>
      <c r="BL37" s="58">
        <f t="shared" si="37"/>
        <v>5174031.8312499998</v>
      </c>
      <c r="BM37" s="59">
        <f t="shared" si="37"/>
        <v>5174031.8312499998</v>
      </c>
      <c r="BN37" s="58">
        <f t="shared" si="37"/>
        <v>5174031.8312499998</v>
      </c>
      <c r="BO37" s="58">
        <f t="shared" si="37"/>
        <v>5174031.8312499998</v>
      </c>
      <c r="BP37" s="58">
        <f t="shared" si="37"/>
        <v>5174031.8312499998</v>
      </c>
      <c r="BQ37" s="58">
        <f t="shared" si="37"/>
        <v>5174031.8312499998</v>
      </c>
      <c r="BR37" s="58">
        <f t="shared" si="37"/>
        <v>5174031.8312499998</v>
      </c>
      <c r="BS37" s="58">
        <f t="shared" si="37"/>
        <v>5174031.8312499998</v>
      </c>
      <c r="BT37" s="58">
        <f t="shared" si="37"/>
        <v>5174031.8312499998</v>
      </c>
      <c r="BU37" s="58">
        <f t="shared" si="37"/>
        <v>5174031.8312499998</v>
      </c>
      <c r="BV37" s="58">
        <f t="shared" si="37"/>
        <v>5174031.8312499998</v>
      </c>
      <c r="BW37" s="58">
        <f t="shared" si="37"/>
        <v>5174031.8312499998</v>
      </c>
      <c r="BX37" s="58">
        <f t="shared" si="37"/>
        <v>5174031.8312499998</v>
      </c>
      <c r="BY37" s="58">
        <f t="shared" si="37"/>
        <v>5174031.8312499998</v>
      </c>
      <c r="BZ37" s="57">
        <f t="shared" si="37"/>
        <v>5174031.8312499998</v>
      </c>
      <c r="CA37" s="58">
        <f t="shared" si="37"/>
        <v>5174031.8312499998</v>
      </c>
      <c r="CB37" s="58">
        <f t="shared" si="37"/>
        <v>5174031.8312499998</v>
      </c>
      <c r="CC37" s="58">
        <f t="shared" si="37"/>
        <v>5174031.8312499998</v>
      </c>
      <c r="CD37" s="58">
        <f t="shared" si="37"/>
        <v>5174031.8312499998</v>
      </c>
      <c r="CE37" s="58">
        <f t="shared" si="37"/>
        <v>5174031.8312499998</v>
      </c>
      <c r="CF37" s="58">
        <f t="shared" si="37"/>
        <v>5174031.8312499998</v>
      </c>
      <c r="CG37" s="58">
        <f t="shared" si="37"/>
        <v>5174031.8312499998</v>
      </c>
      <c r="CH37" s="58">
        <f t="shared" si="37"/>
        <v>5174031.8312499998</v>
      </c>
      <c r="CI37" s="58">
        <f t="shared" si="37"/>
        <v>5174031.8312499998</v>
      </c>
      <c r="CJ37" s="58">
        <f t="shared" si="37"/>
        <v>5174031.8312499998</v>
      </c>
      <c r="CK37" s="59">
        <f t="shared" si="37"/>
        <v>5174031.8312499998</v>
      </c>
      <c r="CL37" s="137"/>
      <c r="CM37" s="70">
        <f t="shared" ca="1" si="36"/>
        <v>62088381.974999987</v>
      </c>
      <c r="CN37" s="70">
        <f t="shared" ca="1" si="36"/>
        <v>62088381.974999987</v>
      </c>
      <c r="CO37" s="70">
        <f t="shared" ca="1" si="36"/>
        <v>62088381.974999987</v>
      </c>
      <c r="CP37" s="71">
        <f t="shared" ca="1" si="36"/>
        <v>62088381.974999987</v>
      </c>
      <c r="CQ37" s="80">
        <f ca="1">SUM(CM37:CP37)</f>
        <v>248353527.89999995</v>
      </c>
    </row>
    <row r="38" spans="1:95">
      <c r="A38" s="105">
        <f>ROW()</f>
        <v>38</v>
      </c>
      <c r="B38" s="199"/>
      <c r="C38" s="63"/>
      <c r="D38" s="64" t="s">
        <v>2</v>
      </c>
      <c r="E38" s="159" t="str">
        <f>"See ("&amp;A$40&amp;")"</f>
        <v>See (40)</v>
      </c>
      <c r="F38" s="63"/>
      <c r="G38" s="64"/>
      <c r="H38" s="64"/>
      <c r="I38" s="64"/>
      <c r="J38" s="64"/>
      <c r="K38" s="64"/>
      <c r="L38" s="64"/>
      <c r="M38" s="64"/>
      <c r="N38" s="64"/>
      <c r="O38" s="64"/>
      <c r="P38" s="64"/>
      <c r="Q38" s="65"/>
      <c r="R38" s="64"/>
      <c r="S38" s="64"/>
      <c r="T38" s="64"/>
      <c r="U38" s="64"/>
      <c r="V38" s="64"/>
      <c r="W38" s="64"/>
      <c r="X38" s="64"/>
      <c r="Y38" s="64"/>
      <c r="Z38" s="64"/>
      <c r="AA38" s="64"/>
      <c r="AB38" s="64"/>
      <c r="AC38" s="64"/>
      <c r="AD38" s="63"/>
      <c r="AE38" s="64"/>
      <c r="AF38" s="64"/>
      <c r="AG38" s="64"/>
      <c r="AH38" s="64"/>
      <c r="AI38" s="64"/>
      <c r="AJ38" s="64"/>
      <c r="AK38" s="64"/>
      <c r="AL38" s="64"/>
      <c r="AM38" s="64"/>
      <c r="AN38" s="64"/>
      <c r="AO38" s="65"/>
      <c r="AP38" s="61">
        <f t="shared" ref="AP38:CK38" si="38">($N22+SUM($O29:$Z29)/12)</f>
        <v>574892.42569444433</v>
      </c>
      <c r="AQ38" s="61">
        <f t="shared" si="38"/>
        <v>574892.42569444433</v>
      </c>
      <c r="AR38" s="61">
        <f t="shared" si="38"/>
        <v>574892.42569444433</v>
      </c>
      <c r="AS38" s="61">
        <f t="shared" si="38"/>
        <v>574892.42569444433</v>
      </c>
      <c r="AT38" s="61">
        <f t="shared" si="38"/>
        <v>574892.42569444433</v>
      </c>
      <c r="AU38" s="61">
        <f t="shared" si="38"/>
        <v>574892.42569444433</v>
      </c>
      <c r="AV38" s="61">
        <f t="shared" si="38"/>
        <v>574892.42569444433</v>
      </c>
      <c r="AW38" s="61">
        <f t="shared" si="38"/>
        <v>574892.42569444433</v>
      </c>
      <c r="AX38" s="61">
        <f t="shared" si="38"/>
        <v>574892.42569444433</v>
      </c>
      <c r="AY38" s="61">
        <f t="shared" si="38"/>
        <v>574892.42569444433</v>
      </c>
      <c r="AZ38" s="61">
        <f t="shared" si="38"/>
        <v>574892.42569444433</v>
      </c>
      <c r="BA38" s="61">
        <f t="shared" si="38"/>
        <v>574892.42569444433</v>
      </c>
      <c r="BB38" s="60">
        <f t="shared" si="38"/>
        <v>574892.42569444433</v>
      </c>
      <c r="BC38" s="61">
        <f t="shared" si="38"/>
        <v>574892.42569444433</v>
      </c>
      <c r="BD38" s="61">
        <f t="shared" si="38"/>
        <v>574892.42569444433</v>
      </c>
      <c r="BE38" s="61">
        <f t="shared" si="38"/>
        <v>574892.42569444433</v>
      </c>
      <c r="BF38" s="61">
        <f t="shared" si="38"/>
        <v>574892.42569444433</v>
      </c>
      <c r="BG38" s="61">
        <f t="shared" si="38"/>
        <v>574892.42569444433</v>
      </c>
      <c r="BH38" s="61">
        <f t="shared" si="38"/>
        <v>574892.42569444433</v>
      </c>
      <c r="BI38" s="61">
        <f t="shared" si="38"/>
        <v>574892.42569444433</v>
      </c>
      <c r="BJ38" s="61">
        <f t="shared" si="38"/>
        <v>574892.42569444433</v>
      </c>
      <c r="BK38" s="61">
        <f t="shared" si="38"/>
        <v>574892.42569444433</v>
      </c>
      <c r="BL38" s="61">
        <f t="shared" si="38"/>
        <v>574892.42569444433</v>
      </c>
      <c r="BM38" s="62">
        <f t="shared" si="38"/>
        <v>574892.42569444433</v>
      </c>
      <c r="BN38" s="61">
        <f t="shared" si="38"/>
        <v>574892.42569444433</v>
      </c>
      <c r="BO38" s="61">
        <f t="shared" si="38"/>
        <v>574892.42569444433</v>
      </c>
      <c r="BP38" s="61">
        <f t="shared" si="38"/>
        <v>574892.42569444433</v>
      </c>
      <c r="BQ38" s="61">
        <f t="shared" si="38"/>
        <v>574892.42569444433</v>
      </c>
      <c r="BR38" s="61">
        <f t="shared" si="38"/>
        <v>574892.42569444433</v>
      </c>
      <c r="BS38" s="61">
        <f t="shared" si="38"/>
        <v>574892.42569444433</v>
      </c>
      <c r="BT38" s="61">
        <f t="shared" si="38"/>
        <v>574892.42569444433</v>
      </c>
      <c r="BU38" s="61">
        <f t="shared" si="38"/>
        <v>574892.42569444433</v>
      </c>
      <c r="BV38" s="61">
        <f t="shared" si="38"/>
        <v>574892.42569444433</v>
      </c>
      <c r="BW38" s="61">
        <f t="shared" si="38"/>
        <v>574892.42569444433</v>
      </c>
      <c r="BX38" s="61">
        <f t="shared" si="38"/>
        <v>574892.42569444433</v>
      </c>
      <c r="BY38" s="61">
        <f t="shared" si="38"/>
        <v>574892.42569444433</v>
      </c>
      <c r="BZ38" s="60">
        <f t="shared" si="38"/>
        <v>574892.42569444433</v>
      </c>
      <c r="CA38" s="61">
        <f t="shared" si="38"/>
        <v>574892.42569444433</v>
      </c>
      <c r="CB38" s="61">
        <f t="shared" si="38"/>
        <v>574892.42569444433</v>
      </c>
      <c r="CC38" s="61">
        <f t="shared" si="38"/>
        <v>574892.42569444433</v>
      </c>
      <c r="CD38" s="61">
        <f t="shared" si="38"/>
        <v>574892.42569444433</v>
      </c>
      <c r="CE38" s="61">
        <f t="shared" si="38"/>
        <v>574892.42569444433</v>
      </c>
      <c r="CF38" s="61">
        <f t="shared" si="38"/>
        <v>574892.42569444433</v>
      </c>
      <c r="CG38" s="61">
        <f t="shared" si="38"/>
        <v>574892.42569444433</v>
      </c>
      <c r="CH38" s="61">
        <f t="shared" si="38"/>
        <v>574892.42569444433</v>
      </c>
      <c r="CI38" s="61">
        <f t="shared" si="38"/>
        <v>574892.42569444433</v>
      </c>
      <c r="CJ38" s="61">
        <f t="shared" si="38"/>
        <v>574892.42569444433</v>
      </c>
      <c r="CK38" s="62">
        <f t="shared" si="38"/>
        <v>574892.42569444433</v>
      </c>
      <c r="CL38" s="137"/>
      <c r="CM38" s="73">
        <f t="shared" ca="1" si="36"/>
        <v>6898709.1083333315</v>
      </c>
      <c r="CN38" s="73">
        <f t="shared" ca="1" si="36"/>
        <v>6898709.1083333315</v>
      </c>
      <c r="CO38" s="73">
        <f t="shared" ca="1" si="36"/>
        <v>6898709.1083333315</v>
      </c>
      <c r="CP38" s="74">
        <f t="shared" ca="1" si="36"/>
        <v>6898709.1083333315</v>
      </c>
      <c r="CQ38" s="83">
        <f ca="1">SUM(CM38:CP38)</f>
        <v>27594836.433333326</v>
      </c>
    </row>
    <row r="39" spans="1:95">
      <c r="A39" s="105">
        <f>ROW()</f>
        <v>39</v>
      </c>
      <c r="B39" s="199"/>
      <c r="C39" s="63"/>
      <c r="D39" s="64" t="s">
        <v>3</v>
      </c>
      <c r="E39" s="182" t="str">
        <f>"("&amp;A36&amp;")+"&amp;"("&amp;A37&amp;")+"&amp;"("&amp;A38&amp;")"</f>
        <v>(36)+(37)+(38)</v>
      </c>
      <c r="F39" s="63"/>
      <c r="G39" s="64"/>
      <c r="H39" s="64"/>
      <c r="I39" s="64"/>
      <c r="J39" s="64"/>
      <c r="K39" s="64"/>
      <c r="L39" s="64"/>
      <c r="M39" s="64"/>
      <c r="N39" s="64"/>
      <c r="O39" s="64"/>
      <c r="P39" s="64"/>
      <c r="Q39" s="65"/>
      <c r="R39" s="64"/>
      <c r="S39" s="64"/>
      <c r="T39" s="64"/>
      <c r="U39" s="64"/>
      <c r="V39" s="64"/>
      <c r="W39" s="64"/>
      <c r="X39" s="64"/>
      <c r="Y39" s="64"/>
      <c r="Z39" s="64"/>
      <c r="AA39" s="64"/>
      <c r="AB39" s="64"/>
      <c r="AC39" s="64"/>
      <c r="AD39" s="63"/>
      <c r="AE39" s="64"/>
      <c r="AF39" s="64"/>
      <c r="AG39" s="64"/>
      <c r="AH39" s="64"/>
      <c r="AI39" s="64"/>
      <c r="AJ39" s="64"/>
      <c r="AK39" s="64"/>
      <c r="AL39" s="64"/>
      <c r="AM39" s="64"/>
      <c r="AN39" s="64"/>
      <c r="AO39" s="65"/>
      <c r="AP39" s="58">
        <f t="shared" ref="AP39:BU39" si="39">SUM(AP36:AP38)</f>
        <v>9183337.4861111119</v>
      </c>
      <c r="AQ39" s="58">
        <f t="shared" si="39"/>
        <v>9183337.4861111119</v>
      </c>
      <c r="AR39" s="58">
        <f t="shared" si="39"/>
        <v>9183337.4861111119</v>
      </c>
      <c r="AS39" s="58">
        <f t="shared" si="39"/>
        <v>9183337.4861111119</v>
      </c>
      <c r="AT39" s="58">
        <f t="shared" si="39"/>
        <v>9183337.4861111119</v>
      </c>
      <c r="AU39" s="58">
        <f t="shared" si="39"/>
        <v>9183337.4861111119</v>
      </c>
      <c r="AV39" s="58">
        <f t="shared" si="39"/>
        <v>9183337.4861111119</v>
      </c>
      <c r="AW39" s="58">
        <f t="shared" si="39"/>
        <v>9183337.4861111119</v>
      </c>
      <c r="AX39" s="58">
        <f t="shared" si="39"/>
        <v>9183337.4861111119</v>
      </c>
      <c r="AY39" s="58">
        <f t="shared" si="39"/>
        <v>9183337.4861111119</v>
      </c>
      <c r="AZ39" s="58">
        <f t="shared" si="39"/>
        <v>9183337.4861111119</v>
      </c>
      <c r="BA39" s="58">
        <f t="shared" si="39"/>
        <v>9183337.4861111119</v>
      </c>
      <c r="BB39" s="57">
        <f t="shared" si="39"/>
        <v>9183337.4861111119</v>
      </c>
      <c r="BC39" s="58">
        <f t="shared" si="39"/>
        <v>9183337.4861111119</v>
      </c>
      <c r="BD39" s="58">
        <f t="shared" si="39"/>
        <v>9183337.4861111119</v>
      </c>
      <c r="BE39" s="58">
        <f t="shared" si="39"/>
        <v>9183337.4861111119</v>
      </c>
      <c r="BF39" s="58">
        <f t="shared" si="39"/>
        <v>9183337.4861111119</v>
      </c>
      <c r="BG39" s="58">
        <f t="shared" si="39"/>
        <v>9183337.4861111119</v>
      </c>
      <c r="BH39" s="58">
        <f t="shared" si="39"/>
        <v>9183337.4861111119</v>
      </c>
      <c r="BI39" s="58">
        <f t="shared" si="39"/>
        <v>9183337.4861111119</v>
      </c>
      <c r="BJ39" s="58">
        <f t="shared" si="39"/>
        <v>9183337.4861111119</v>
      </c>
      <c r="BK39" s="58">
        <f t="shared" si="39"/>
        <v>9183337.4861111119</v>
      </c>
      <c r="BL39" s="58">
        <f t="shared" si="39"/>
        <v>9183337.4861111119</v>
      </c>
      <c r="BM39" s="59">
        <f t="shared" si="39"/>
        <v>9183337.4861111119</v>
      </c>
      <c r="BN39" s="58">
        <f t="shared" si="39"/>
        <v>9183337.4861111119</v>
      </c>
      <c r="BO39" s="58">
        <f t="shared" si="39"/>
        <v>9183337.4861111119</v>
      </c>
      <c r="BP39" s="58">
        <f t="shared" si="39"/>
        <v>9183337.4861111119</v>
      </c>
      <c r="BQ39" s="58">
        <f t="shared" si="39"/>
        <v>9183337.4861111119</v>
      </c>
      <c r="BR39" s="58">
        <f t="shared" si="39"/>
        <v>9183337.4861111119</v>
      </c>
      <c r="BS39" s="58">
        <f t="shared" si="39"/>
        <v>9183337.4861111119</v>
      </c>
      <c r="BT39" s="58">
        <f t="shared" si="39"/>
        <v>9183337.4861111119</v>
      </c>
      <c r="BU39" s="58">
        <f t="shared" si="39"/>
        <v>9183337.4861111119</v>
      </c>
      <c r="BV39" s="58">
        <f t="shared" ref="BV39:CK39" si="40">SUM(BV36:BV38)</f>
        <v>9183337.4861111119</v>
      </c>
      <c r="BW39" s="58">
        <f t="shared" si="40"/>
        <v>9183337.4861111119</v>
      </c>
      <c r="BX39" s="58">
        <f t="shared" si="40"/>
        <v>9183337.4861111119</v>
      </c>
      <c r="BY39" s="58">
        <f t="shared" si="40"/>
        <v>9183337.4861111119</v>
      </c>
      <c r="BZ39" s="57">
        <f t="shared" si="40"/>
        <v>9183337.4861111119</v>
      </c>
      <c r="CA39" s="58">
        <f t="shared" si="40"/>
        <v>9183337.4861111119</v>
      </c>
      <c r="CB39" s="58">
        <f t="shared" si="40"/>
        <v>9183337.4861111119</v>
      </c>
      <c r="CC39" s="58">
        <f t="shared" si="40"/>
        <v>9183337.4861111119</v>
      </c>
      <c r="CD39" s="58">
        <f t="shared" si="40"/>
        <v>9183337.4861111119</v>
      </c>
      <c r="CE39" s="58">
        <f t="shared" si="40"/>
        <v>9183337.4861111119</v>
      </c>
      <c r="CF39" s="58">
        <f t="shared" si="40"/>
        <v>9183337.4861111119</v>
      </c>
      <c r="CG39" s="58">
        <f t="shared" si="40"/>
        <v>9183337.4861111119</v>
      </c>
      <c r="CH39" s="58">
        <f t="shared" si="40"/>
        <v>9183337.4861111119</v>
      </c>
      <c r="CI39" s="58">
        <f t="shared" si="40"/>
        <v>9183337.4861111119</v>
      </c>
      <c r="CJ39" s="58">
        <f t="shared" si="40"/>
        <v>9183337.4861111119</v>
      </c>
      <c r="CK39" s="59">
        <f t="shared" si="40"/>
        <v>9183337.4861111119</v>
      </c>
      <c r="CL39" s="137"/>
      <c r="CM39" s="70">
        <f t="shared" ca="1" si="36"/>
        <v>110200049.83333331</v>
      </c>
      <c r="CN39" s="70">
        <f t="shared" ca="1" si="36"/>
        <v>110200049.83333331</v>
      </c>
      <c r="CO39" s="70">
        <f t="shared" ca="1" si="36"/>
        <v>110200049.83333331</v>
      </c>
      <c r="CP39" s="71">
        <f t="shared" ca="1" si="36"/>
        <v>110200049.83333331</v>
      </c>
      <c r="CQ39" s="80">
        <f ca="1">SUM(CM39:CP39)</f>
        <v>440800199.33333325</v>
      </c>
    </row>
    <row r="40" spans="1:95" ht="42" customHeight="1">
      <c r="A40" s="105">
        <f>ROW()</f>
        <v>40</v>
      </c>
      <c r="B40" s="199"/>
      <c r="C40" s="63"/>
      <c r="D40" s="207" t="s">
        <v>25</v>
      </c>
      <c r="E40" s="208"/>
      <c r="F40" s="63"/>
      <c r="G40" s="64"/>
      <c r="H40" s="64"/>
      <c r="I40" s="64"/>
      <c r="J40" s="64"/>
      <c r="K40" s="64"/>
      <c r="L40" s="64"/>
      <c r="M40" s="64"/>
      <c r="N40" s="64"/>
      <c r="O40" s="64"/>
      <c r="P40" s="64"/>
      <c r="Q40" s="65"/>
      <c r="R40" s="64"/>
      <c r="S40" s="64"/>
      <c r="T40" s="64"/>
      <c r="U40" s="64"/>
      <c r="V40" s="64"/>
      <c r="W40" s="64"/>
      <c r="X40" s="64"/>
      <c r="Y40" s="64"/>
      <c r="Z40" s="64"/>
      <c r="AA40" s="64"/>
      <c r="AB40" s="64"/>
      <c r="AC40" s="64"/>
      <c r="AD40" s="63"/>
      <c r="AE40" s="64"/>
      <c r="AF40" s="64"/>
      <c r="AG40" s="64"/>
      <c r="AH40" s="64"/>
      <c r="AI40" s="64"/>
      <c r="AJ40" s="64"/>
      <c r="AK40" s="64"/>
      <c r="AL40" s="64"/>
      <c r="AM40" s="64"/>
      <c r="AN40" s="64"/>
      <c r="AO40" s="65"/>
      <c r="AP40" s="64"/>
      <c r="AQ40" s="64"/>
      <c r="AR40" s="64"/>
      <c r="AS40" s="64"/>
      <c r="AT40" s="64"/>
      <c r="AU40" s="64"/>
      <c r="AV40" s="64"/>
      <c r="AW40" s="64"/>
      <c r="AX40" s="64"/>
      <c r="AY40" s="64"/>
      <c r="AZ40" s="64"/>
      <c r="BA40" s="64"/>
      <c r="BB40" s="63"/>
      <c r="BC40" s="64"/>
      <c r="BD40" s="64"/>
      <c r="BE40" s="64"/>
      <c r="BF40" s="64"/>
      <c r="BG40" s="64"/>
      <c r="BH40" s="64"/>
      <c r="BI40" s="64"/>
      <c r="BJ40" s="64"/>
      <c r="BK40" s="64"/>
      <c r="BL40" s="64"/>
      <c r="BM40" s="65"/>
      <c r="BN40" s="64"/>
      <c r="BO40" s="64"/>
      <c r="BP40" s="64"/>
      <c r="BQ40" s="64"/>
      <c r="BR40" s="64"/>
      <c r="BS40" s="64"/>
      <c r="BT40" s="64"/>
      <c r="BU40" s="64"/>
      <c r="BV40" s="64"/>
      <c r="BW40" s="64"/>
      <c r="BX40" s="64"/>
      <c r="BY40" s="64"/>
      <c r="BZ40" s="63"/>
      <c r="CA40" s="64"/>
      <c r="CB40" s="64"/>
      <c r="CC40" s="64"/>
      <c r="CD40" s="64"/>
      <c r="CE40" s="64"/>
      <c r="CF40" s="64"/>
      <c r="CG40" s="64"/>
      <c r="CH40" s="64"/>
      <c r="CI40" s="64"/>
      <c r="CJ40" s="64"/>
      <c r="CK40" s="65"/>
      <c r="CL40" s="137"/>
      <c r="CM40" s="67"/>
      <c r="CN40" s="67"/>
      <c r="CO40" s="67"/>
      <c r="CP40" s="68"/>
      <c r="CQ40" s="77"/>
    </row>
    <row r="41" spans="1:95">
      <c r="A41" s="105">
        <f>ROW()</f>
        <v>41</v>
      </c>
      <c r="B41" s="199"/>
      <c r="C41" s="63"/>
      <c r="D41" s="64"/>
      <c r="E41" s="159"/>
      <c r="F41" s="63"/>
      <c r="G41" s="64"/>
      <c r="H41" s="64"/>
      <c r="I41" s="64"/>
      <c r="J41" s="64"/>
      <c r="K41" s="64"/>
      <c r="L41" s="64"/>
      <c r="M41" s="64"/>
      <c r="N41" s="64"/>
      <c r="O41" s="64"/>
      <c r="P41" s="64"/>
      <c r="Q41" s="65"/>
      <c r="R41" s="64"/>
      <c r="S41" s="64"/>
      <c r="T41" s="64"/>
      <c r="U41" s="64"/>
      <c r="V41" s="64"/>
      <c r="W41" s="64"/>
      <c r="X41" s="64"/>
      <c r="Y41" s="64"/>
      <c r="Z41" s="64"/>
      <c r="AA41" s="64"/>
      <c r="AB41" s="64"/>
      <c r="AC41" s="64"/>
      <c r="AD41" s="63"/>
      <c r="AE41" s="64"/>
      <c r="AF41" s="64"/>
      <c r="AG41" s="64"/>
      <c r="AH41" s="64"/>
      <c r="AI41" s="64"/>
      <c r="AJ41" s="64"/>
      <c r="AK41" s="64"/>
      <c r="AL41" s="64"/>
      <c r="AM41" s="64"/>
      <c r="AN41" s="64"/>
      <c r="AO41" s="65"/>
      <c r="AP41" s="64"/>
      <c r="AQ41" s="64"/>
      <c r="AR41" s="64"/>
      <c r="AS41" s="64"/>
      <c r="AT41" s="64"/>
      <c r="AU41" s="64"/>
      <c r="AV41" s="64"/>
      <c r="AW41" s="64"/>
      <c r="AX41" s="64"/>
      <c r="AY41" s="64"/>
      <c r="AZ41" s="64"/>
      <c r="BA41" s="64"/>
      <c r="BB41" s="63"/>
      <c r="BC41" s="64"/>
      <c r="BD41" s="64"/>
      <c r="BE41" s="64"/>
      <c r="BF41" s="64"/>
      <c r="BG41" s="64"/>
      <c r="BH41" s="64"/>
      <c r="BI41" s="64"/>
      <c r="BJ41" s="64"/>
      <c r="BK41" s="64"/>
      <c r="BL41" s="64"/>
      <c r="BM41" s="65"/>
      <c r="BN41" s="64"/>
      <c r="BO41" s="64"/>
      <c r="BP41" s="64"/>
      <c r="BQ41" s="64"/>
      <c r="BR41" s="64"/>
      <c r="BS41" s="64"/>
      <c r="BT41" s="64"/>
      <c r="BU41" s="64"/>
      <c r="BV41" s="64"/>
      <c r="BW41" s="64"/>
      <c r="BX41" s="64"/>
      <c r="BY41" s="64"/>
      <c r="BZ41" s="63"/>
      <c r="CA41" s="64"/>
      <c r="CB41" s="64"/>
      <c r="CC41" s="64"/>
      <c r="CD41" s="64"/>
      <c r="CE41" s="64"/>
      <c r="CF41" s="64"/>
      <c r="CG41" s="64"/>
      <c r="CH41" s="64"/>
      <c r="CI41" s="64"/>
      <c r="CJ41" s="64"/>
      <c r="CK41" s="65"/>
      <c r="CL41" s="137"/>
      <c r="CM41" s="67"/>
      <c r="CN41" s="67"/>
      <c r="CO41" s="67"/>
      <c r="CP41" s="68"/>
      <c r="CQ41" s="77"/>
    </row>
    <row r="42" spans="1:95" ht="20.25" customHeight="1">
      <c r="A42" s="105">
        <f>ROW()</f>
        <v>42</v>
      </c>
      <c r="B42" s="199"/>
      <c r="C42" s="63"/>
      <c r="D42" s="196" t="s">
        <v>15</v>
      </c>
      <c r="E42" s="197"/>
      <c r="F42" s="63"/>
      <c r="G42" s="64"/>
      <c r="H42" s="64"/>
      <c r="I42" s="64"/>
      <c r="J42" s="64"/>
      <c r="K42" s="64"/>
      <c r="L42" s="64"/>
      <c r="M42" s="64"/>
      <c r="N42" s="64"/>
      <c r="O42" s="64"/>
      <c r="P42" s="64"/>
      <c r="Q42" s="65"/>
      <c r="R42" s="64"/>
      <c r="S42" s="64"/>
      <c r="T42" s="64"/>
      <c r="U42" s="64"/>
      <c r="V42" s="64"/>
      <c r="W42" s="64"/>
      <c r="X42" s="64"/>
      <c r="Y42" s="64"/>
      <c r="Z42" s="64"/>
      <c r="AA42" s="64"/>
      <c r="AB42" s="64"/>
      <c r="AC42" s="64"/>
      <c r="AD42" s="63"/>
      <c r="AE42" s="64"/>
      <c r="AF42" s="64"/>
      <c r="AG42" s="64"/>
      <c r="AH42" s="64"/>
      <c r="AI42" s="64"/>
      <c r="AJ42" s="64"/>
      <c r="AK42" s="64"/>
      <c r="AL42" s="64"/>
      <c r="AM42" s="64"/>
      <c r="AN42" s="64"/>
      <c r="AO42" s="65"/>
      <c r="AP42" s="64"/>
      <c r="AQ42" s="64"/>
      <c r="AR42" s="64"/>
      <c r="AS42" s="64"/>
      <c r="AT42" s="64"/>
      <c r="AU42" s="64"/>
      <c r="AV42" s="64"/>
      <c r="AW42" s="64"/>
      <c r="AX42" s="64"/>
      <c r="AY42" s="64"/>
      <c r="AZ42" s="64"/>
      <c r="BA42" s="64"/>
      <c r="BB42" s="63"/>
      <c r="BC42" s="64"/>
      <c r="BD42" s="64"/>
      <c r="BE42" s="64"/>
      <c r="BF42" s="64"/>
      <c r="BG42" s="64"/>
      <c r="BH42" s="64"/>
      <c r="BI42" s="64"/>
      <c r="BJ42" s="64"/>
      <c r="BK42" s="64"/>
      <c r="BL42" s="64"/>
      <c r="BM42" s="65"/>
      <c r="BN42" s="64"/>
      <c r="BO42" s="64"/>
      <c r="BP42" s="64"/>
      <c r="BQ42" s="64"/>
      <c r="BR42" s="64"/>
      <c r="BS42" s="64"/>
      <c r="BT42" s="64"/>
      <c r="BU42" s="64"/>
      <c r="BV42" s="64"/>
      <c r="BW42" s="64"/>
      <c r="BX42" s="64"/>
      <c r="BY42" s="64"/>
      <c r="BZ42" s="63"/>
      <c r="CA42" s="64"/>
      <c r="CB42" s="64"/>
      <c r="CC42" s="64"/>
      <c r="CD42" s="64"/>
      <c r="CE42" s="64"/>
      <c r="CF42" s="64"/>
      <c r="CG42" s="64"/>
      <c r="CH42" s="64"/>
      <c r="CI42" s="64"/>
      <c r="CJ42" s="64"/>
      <c r="CK42" s="65"/>
      <c r="CL42" s="137"/>
      <c r="CM42" s="67"/>
      <c r="CN42" s="67"/>
      <c r="CO42" s="67"/>
      <c r="CP42" s="68"/>
      <c r="CQ42" s="77"/>
    </row>
    <row r="43" spans="1:95">
      <c r="A43" s="105">
        <f>ROW()</f>
        <v>43</v>
      </c>
      <c r="B43" s="199"/>
      <c r="C43" s="63"/>
      <c r="D43" s="64" t="s">
        <v>0</v>
      </c>
      <c r="E43" s="159" t="str">
        <f>"See ("&amp;A$47&amp;")"</f>
        <v>See (47)</v>
      </c>
      <c r="F43" s="63"/>
      <c r="G43" s="64"/>
      <c r="H43" s="64"/>
      <c r="I43" s="64"/>
      <c r="J43" s="64"/>
      <c r="K43" s="64"/>
      <c r="L43" s="64"/>
      <c r="M43" s="64"/>
      <c r="N43" s="64"/>
      <c r="O43" s="64"/>
      <c r="P43" s="64"/>
      <c r="Q43" s="65"/>
      <c r="R43" s="64"/>
      <c r="S43" s="64"/>
      <c r="T43" s="64"/>
      <c r="U43" s="64"/>
      <c r="V43" s="64"/>
      <c r="W43" s="64"/>
      <c r="X43" s="64"/>
      <c r="Y43" s="64"/>
      <c r="Z43" s="64"/>
      <c r="AA43" s="64"/>
      <c r="AB43" s="64"/>
      <c r="AC43" s="64"/>
      <c r="AD43" s="63"/>
      <c r="AE43" s="64"/>
      <c r="AF43" s="64"/>
      <c r="AG43" s="64"/>
      <c r="AH43" s="64"/>
      <c r="AI43" s="64"/>
      <c r="AJ43" s="64"/>
      <c r="AK43" s="64"/>
      <c r="AL43" s="64"/>
      <c r="AM43" s="64"/>
      <c r="AN43" s="64"/>
      <c r="AO43" s="65"/>
      <c r="AP43" s="64"/>
      <c r="AQ43" s="64"/>
      <c r="AR43" s="64"/>
      <c r="AS43" s="64"/>
      <c r="AT43" s="64"/>
      <c r="AU43" s="64"/>
      <c r="AV43" s="64"/>
      <c r="AW43" s="64"/>
      <c r="AX43" s="64"/>
      <c r="AY43" s="64"/>
      <c r="AZ43" s="64"/>
      <c r="BA43" s="64"/>
      <c r="BB43" s="63"/>
      <c r="BC43" s="64"/>
      <c r="BD43" s="64"/>
      <c r="BE43" s="64"/>
      <c r="BF43" s="64"/>
      <c r="BG43" s="64"/>
      <c r="BH43" s="64"/>
      <c r="BI43" s="64"/>
      <c r="BJ43" s="64"/>
      <c r="BK43" s="64"/>
      <c r="BL43" s="58">
        <f>($AL20+SUM($AM27:$AX27)/12)-BL36</f>
        <v>11939442.00694445</v>
      </c>
      <c r="BM43" s="59">
        <f t="shared" ref="BM43:CK43" si="41">($AL20+SUM($AM27:$AX27)/12)-BM36</f>
        <v>11939442.00694445</v>
      </c>
      <c r="BN43" s="58">
        <f t="shared" si="41"/>
        <v>11939442.00694445</v>
      </c>
      <c r="BO43" s="58">
        <f t="shared" si="41"/>
        <v>11939442.00694445</v>
      </c>
      <c r="BP43" s="58">
        <f t="shared" si="41"/>
        <v>11939442.00694445</v>
      </c>
      <c r="BQ43" s="58">
        <f t="shared" si="41"/>
        <v>11939442.00694445</v>
      </c>
      <c r="BR43" s="58">
        <f t="shared" si="41"/>
        <v>11939442.00694445</v>
      </c>
      <c r="BS43" s="58">
        <f t="shared" si="41"/>
        <v>11939442.00694445</v>
      </c>
      <c r="BT43" s="58">
        <f t="shared" si="41"/>
        <v>11939442.00694445</v>
      </c>
      <c r="BU43" s="58">
        <f t="shared" si="41"/>
        <v>11939442.00694445</v>
      </c>
      <c r="BV43" s="58">
        <f t="shared" si="41"/>
        <v>11939442.00694445</v>
      </c>
      <c r="BW43" s="58">
        <f t="shared" si="41"/>
        <v>11939442.00694445</v>
      </c>
      <c r="BX43" s="58">
        <f t="shared" si="41"/>
        <v>11939442.00694445</v>
      </c>
      <c r="BY43" s="58">
        <f t="shared" si="41"/>
        <v>11939442.00694445</v>
      </c>
      <c r="BZ43" s="57">
        <f t="shared" si="41"/>
        <v>11939442.00694445</v>
      </c>
      <c r="CA43" s="58">
        <f t="shared" si="41"/>
        <v>11939442.00694445</v>
      </c>
      <c r="CB43" s="58">
        <f t="shared" si="41"/>
        <v>11939442.00694445</v>
      </c>
      <c r="CC43" s="58">
        <f t="shared" si="41"/>
        <v>11939442.00694445</v>
      </c>
      <c r="CD43" s="58">
        <f t="shared" si="41"/>
        <v>11939442.00694445</v>
      </c>
      <c r="CE43" s="58">
        <f t="shared" si="41"/>
        <v>11939442.00694445</v>
      </c>
      <c r="CF43" s="58">
        <f t="shared" si="41"/>
        <v>11939442.00694445</v>
      </c>
      <c r="CG43" s="58">
        <f t="shared" si="41"/>
        <v>11939442.00694445</v>
      </c>
      <c r="CH43" s="58">
        <f t="shared" si="41"/>
        <v>11939442.00694445</v>
      </c>
      <c r="CI43" s="58">
        <f t="shared" si="41"/>
        <v>11939442.00694445</v>
      </c>
      <c r="CJ43" s="58">
        <f t="shared" si="41"/>
        <v>11939442.00694445</v>
      </c>
      <c r="CK43" s="59">
        <f t="shared" si="41"/>
        <v>11939442.00694445</v>
      </c>
      <c r="CL43" s="137"/>
      <c r="CM43" s="70">
        <f t="shared" ref="CM43:CP46" ca="1" si="42">SUM(OFFSET($AP43:$BA43,0,12*(CM$5-$CM$5)))</f>
        <v>0</v>
      </c>
      <c r="CN43" s="70">
        <f t="shared" ca="1" si="42"/>
        <v>23878884.013888899</v>
      </c>
      <c r="CO43" s="70">
        <f t="shared" ca="1" si="42"/>
        <v>143273304.0833334</v>
      </c>
      <c r="CP43" s="71">
        <f t="shared" ca="1" si="42"/>
        <v>143273304.0833334</v>
      </c>
      <c r="CQ43" s="80">
        <f ca="1">SUM(CM43:CP43)</f>
        <v>310425492.1805557</v>
      </c>
    </row>
    <row r="44" spans="1:95">
      <c r="A44" s="105">
        <f>ROW()</f>
        <v>44</v>
      </c>
      <c r="B44" s="199"/>
      <c r="C44" s="63"/>
      <c r="D44" s="64" t="s">
        <v>1</v>
      </c>
      <c r="E44" s="159" t="str">
        <f>"See ("&amp;A$47&amp;")"</f>
        <v>See (47)</v>
      </c>
      <c r="F44" s="63"/>
      <c r="G44" s="64"/>
      <c r="H44" s="64"/>
      <c r="I44" s="64"/>
      <c r="J44" s="64"/>
      <c r="K44" s="64"/>
      <c r="L44" s="64"/>
      <c r="M44" s="64"/>
      <c r="N44" s="64"/>
      <c r="O44" s="64"/>
      <c r="P44" s="64"/>
      <c r="Q44" s="65"/>
      <c r="R44" s="64"/>
      <c r="S44" s="64"/>
      <c r="T44" s="64"/>
      <c r="U44" s="64"/>
      <c r="V44" s="64"/>
      <c r="W44" s="64"/>
      <c r="X44" s="64"/>
      <c r="Y44" s="64"/>
      <c r="Z44" s="64"/>
      <c r="AA44" s="64"/>
      <c r="AB44" s="64"/>
      <c r="AC44" s="64"/>
      <c r="AD44" s="63"/>
      <c r="AE44" s="64"/>
      <c r="AF44" s="64"/>
      <c r="AG44" s="64"/>
      <c r="AH44" s="64"/>
      <c r="AI44" s="64"/>
      <c r="AJ44" s="64"/>
      <c r="AK44" s="64"/>
      <c r="AL44" s="64"/>
      <c r="AM44" s="64"/>
      <c r="AN44" s="64"/>
      <c r="AO44" s="65"/>
      <c r="AP44" s="64"/>
      <c r="AQ44" s="64"/>
      <c r="AR44" s="64"/>
      <c r="AS44" s="64"/>
      <c r="AT44" s="64"/>
      <c r="AU44" s="64"/>
      <c r="AV44" s="64"/>
      <c r="AW44" s="64"/>
      <c r="AX44" s="64"/>
      <c r="AY44" s="64"/>
      <c r="AZ44" s="64"/>
      <c r="BA44" s="64"/>
      <c r="BB44" s="63"/>
      <c r="BC44" s="64"/>
      <c r="BD44" s="64"/>
      <c r="BE44" s="64"/>
      <c r="BF44" s="64"/>
      <c r="BG44" s="64"/>
      <c r="BH44" s="64"/>
      <c r="BI44" s="64"/>
      <c r="BJ44" s="64"/>
      <c r="BK44" s="64"/>
      <c r="BL44" s="58">
        <f t="shared" ref="BL44:CK44" si="43">($AL21+SUM($AM28:$AX28)/12)-BL37</f>
        <v>15892018.199999996</v>
      </c>
      <c r="BM44" s="59">
        <f t="shared" si="43"/>
        <v>15892018.199999996</v>
      </c>
      <c r="BN44" s="58">
        <f t="shared" si="43"/>
        <v>15892018.199999996</v>
      </c>
      <c r="BO44" s="58">
        <f t="shared" si="43"/>
        <v>15892018.199999996</v>
      </c>
      <c r="BP44" s="58">
        <f t="shared" si="43"/>
        <v>15892018.199999996</v>
      </c>
      <c r="BQ44" s="58">
        <f t="shared" si="43"/>
        <v>15892018.199999996</v>
      </c>
      <c r="BR44" s="58">
        <f t="shared" si="43"/>
        <v>15892018.199999996</v>
      </c>
      <c r="BS44" s="58">
        <f t="shared" si="43"/>
        <v>15892018.199999996</v>
      </c>
      <c r="BT44" s="58">
        <f t="shared" si="43"/>
        <v>15892018.199999996</v>
      </c>
      <c r="BU44" s="58">
        <f t="shared" si="43"/>
        <v>15892018.199999996</v>
      </c>
      <c r="BV44" s="58">
        <f t="shared" si="43"/>
        <v>15892018.199999996</v>
      </c>
      <c r="BW44" s="58">
        <f t="shared" si="43"/>
        <v>15892018.199999996</v>
      </c>
      <c r="BX44" s="58">
        <f t="shared" si="43"/>
        <v>15892018.199999996</v>
      </c>
      <c r="BY44" s="58">
        <f t="shared" si="43"/>
        <v>15892018.199999996</v>
      </c>
      <c r="BZ44" s="57">
        <f t="shared" si="43"/>
        <v>15892018.199999996</v>
      </c>
      <c r="CA44" s="58">
        <f t="shared" si="43"/>
        <v>15892018.199999996</v>
      </c>
      <c r="CB44" s="58">
        <f t="shared" si="43"/>
        <v>15892018.199999996</v>
      </c>
      <c r="CC44" s="58">
        <f t="shared" si="43"/>
        <v>15892018.199999996</v>
      </c>
      <c r="CD44" s="58">
        <f t="shared" si="43"/>
        <v>15892018.199999996</v>
      </c>
      <c r="CE44" s="58">
        <f t="shared" si="43"/>
        <v>15892018.199999996</v>
      </c>
      <c r="CF44" s="58">
        <f t="shared" si="43"/>
        <v>15892018.199999996</v>
      </c>
      <c r="CG44" s="58">
        <f t="shared" si="43"/>
        <v>15892018.199999996</v>
      </c>
      <c r="CH44" s="58">
        <f t="shared" si="43"/>
        <v>15892018.199999996</v>
      </c>
      <c r="CI44" s="58">
        <f t="shared" si="43"/>
        <v>15892018.199999996</v>
      </c>
      <c r="CJ44" s="58">
        <f t="shared" si="43"/>
        <v>15892018.199999996</v>
      </c>
      <c r="CK44" s="59">
        <f t="shared" si="43"/>
        <v>15892018.199999996</v>
      </c>
      <c r="CL44" s="137"/>
      <c r="CM44" s="70">
        <f t="shared" ca="1" si="42"/>
        <v>0</v>
      </c>
      <c r="CN44" s="70">
        <f t="shared" ca="1" si="42"/>
        <v>31784036.399999991</v>
      </c>
      <c r="CO44" s="70">
        <f t="shared" ca="1" si="42"/>
        <v>190704218.39999989</v>
      </c>
      <c r="CP44" s="71">
        <f t="shared" ca="1" si="42"/>
        <v>190704218.39999989</v>
      </c>
      <c r="CQ44" s="80">
        <f ca="1">SUM(CM44:CP44)</f>
        <v>413192473.19999981</v>
      </c>
    </row>
    <row r="45" spans="1:95">
      <c r="A45" s="105">
        <f>ROW()</f>
        <v>45</v>
      </c>
      <c r="B45" s="199"/>
      <c r="C45" s="63"/>
      <c r="D45" s="64" t="s">
        <v>2</v>
      </c>
      <c r="E45" s="159" t="str">
        <f>"See ("&amp;A$47&amp;")"</f>
        <v>See (47)</v>
      </c>
      <c r="F45" s="63"/>
      <c r="G45" s="64"/>
      <c r="H45" s="64"/>
      <c r="I45" s="64"/>
      <c r="J45" s="64"/>
      <c r="K45" s="64"/>
      <c r="L45" s="64"/>
      <c r="M45" s="64"/>
      <c r="N45" s="64"/>
      <c r="O45" s="64"/>
      <c r="P45" s="64"/>
      <c r="Q45" s="65"/>
      <c r="R45" s="64"/>
      <c r="S45" s="64"/>
      <c r="T45" s="64"/>
      <c r="U45" s="64"/>
      <c r="V45" s="64"/>
      <c r="W45" s="64"/>
      <c r="X45" s="64"/>
      <c r="Y45" s="64"/>
      <c r="Z45" s="64"/>
      <c r="AA45" s="64"/>
      <c r="AB45" s="64"/>
      <c r="AC45" s="64"/>
      <c r="AD45" s="63"/>
      <c r="AE45" s="64"/>
      <c r="AF45" s="64"/>
      <c r="AG45" s="64"/>
      <c r="AH45" s="64"/>
      <c r="AI45" s="64"/>
      <c r="AJ45" s="64"/>
      <c r="AK45" s="64"/>
      <c r="AL45" s="64"/>
      <c r="AM45" s="64"/>
      <c r="AN45" s="64"/>
      <c r="AO45" s="65"/>
      <c r="AP45" s="64"/>
      <c r="AQ45" s="64"/>
      <c r="AR45" s="64"/>
      <c r="AS45" s="64"/>
      <c r="AT45" s="64"/>
      <c r="AU45" s="64"/>
      <c r="AV45" s="64"/>
      <c r="AW45" s="64"/>
      <c r="AX45" s="64"/>
      <c r="AY45" s="64"/>
      <c r="AZ45" s="64"/>
      <c r="BA45" s="64"/>
      <c r="BB45" s="63"/>
      <c r="BC45" s="64"/>
      <c r="BD45" s="64"/>
      <c r="BE45" s="64"/>
      <c r="BF45" s="64"/>
      <c r="BG45" s="64"/>
      <c r="BH45" s="64"/>
      <c r="BI45" s="64"/>
      <c r="BJ45" s="64"/>
      <c r="BK45" s="64"/>
      <c r="BL45" s="61">
        <f t="shared" ref="BL45:CK45" si="44">($AL22+SUM($AM29:$AX29)/12)-BL38</f>
        <v>1765779.7999999998</v>
      </c>
      <c r="BM45" s="62">
        <f t="shared" si="44"/>
        <v>1765779.7999999998</v>
      </c>
      <c r="BN45" s="61">
        <f t="shared" si="44"/>
        <v>1765779.7999999998</v>
      </c>
      <c r="BO45" s="61">
        <f t="shared" si="44"/>
        <v>1765779.7999999998</v>
      </c>
      <c r="BP45" s="61">
        <f t="shared" si="44"/>
        <v>1765779.7999999998</v>
      </c>
      <c r="BQ45" s="61">
        <f t="shared" si="44"/>
        <v>1765779.7999999998</v>
      </c>
      <c r="BR45" s="61">
        <f t="shared" si="44"/>
        <v>1765779.7999999998</v>
      </c>
      <c r="BS45" s="61">
        <f t="shared" si="44"/>
        <v>1765779.7999999998</v>
      </c>
      <c r="BT45" s="61">
        <f t="shared" si="44"/>
        <v>1765779.7999999998</v>
      </c>
      <c r="BU45" s="61">
        <f t="shared" si="44"/>
        <v>1765779.7999999998</v>
      </c>
      <c r="BV45" s="61">
        <f t="shared" si="44"/>
        <v>1765779.7999999998</v>
      </c>
      <c r="BW45" s="61">
        <f t="shared" si="44"/>
        <v>1765779.7999999998</v>
      </c>
      <c r="BX45" s="61">
        <f t="shared" si="44"/>
        <v>1765779.7999999998</v>
      </c>
      <c r="BY45" s="61">
        <f t="shared" si="44"/>
        <v>1765779.7999999998</v>
      </c>
      <c r="BZ45" s="60">
        <f t="shared" si="44"/>
        <v>1765779.7999999998</v>
      </c>
      <c r="CA45" s="61">
        <f t="shared" si="44"/>
        <v>1765779.7999999998</v>
      </c>
      <c r="CB45" s="61">
        <f t="shared" si="44"/>
        <v>1765779.7999999998</v>
      </c>
      <c r="CC45" s="61">
        <f t="shared" si="44"/>
        <v>1765779.7999999998</v>
      </c>
      <c r="CD45" s="61">
        <f t="shared" si="44"/>
        <v>1765779.7999999998</v>
      </c>
      <c r="CE45" s="61">
        <f t="shared" si="44"/>
        <v>1765779.7999999998</v>
      </c>
      <c r="CF45" s="61">
        <f t="shared" si="44"/>
        <v>1765779.7999999998</v>
      </c>
      <c r="CG45" s="61">
        <f t="shared" si="44"/>
        <v>1765779.7999999998</v>
      </c>
      <c r="CH45" s="61">
        <f t="shared" si="44"/>
        <v>1765779.7999999998</v>
      </c>
      <c r="CI45" s="61">
        <f t="shared" si="44"/>
        <v>1765779.7999999998</v>
      </c>
      <c r="CJ45" s="61">
        <f t="shared" si="44"/>
        <v>1765779.7999999998</v>
      </c>
      <c r="CK45" s="62">
        <f t="shared" si="44"/>
        <v>1765779.7999999998</v>
      </c>
      <c r="CL45" s="137"/>
      <c r="CM45" s="73">
        <f t="shared" ca="1" si="42"/>
        <v>0</v>
      </c>
      <c r="CN45" s="73">
        <f t="shared" ca="1" si="42"/>
        <v>3531559.5999999996</v>
      </c>
      <c r="CO45" s="73">
        <f t="shared" ca="1" si="42"/>
        <v>21189357.600000005</v>
      </c>
      <c r="CP45" s="74">
        <f t="shared" ca="1" si="42"/>
        <v>21189357.600000005</v>
      </c>
      <c r="CQ45" s="83">
        <f ca="1">SUM(CM45:CP45)</f>
        <v>45910274.800000012</v>
      </c>
    </row>
    <row r="46" spans="1:95">
      <c r="A46" s="105">
        <f>ROW()</f>
        <v>46</v>
      </c>
      <c r="B46" s="199"/>
      <c r="C46" s="63"/>
      <c r="D46" s="64" t="s">
        <v>3</v>
      </c>
      <c r="E46" s="182" t="str">
        <f>"("&amp;A43&amp;")+"&amp;"("&amp;A44&amp;")+"&amp;"("&amp;A45&amp;")"</f>
        <v>(43)+(44)+(45)</v>
      </c>
      <c r="F46" s="63"/>
      <c r="G46" s="64"/>
      <c r="H46" s="64"/>
      <c r="I46" s="64"/>
      <c r="J46" s="64"/>
      <c r="K46" s="64"/>
      <c r="L46" s="64"/>
      <c r="M46" s="64"/>
      <c r="N46" s="64"/>
      <c r="O46" s="64"/>
      <c r="P46" s="64"/>
      <c r="Q46" s="65"/>
      <c r="R46" s="64"/>
      <c r="S46" s="64"/>
      <c r="T46" s="64"/>
      <c r="U46" s="64"/>
      <c r="V46" s="64"/>
      <c r="W46" s="64"/>
      <c r="X46" s="64"/>
      <c r="Y46" s="64"/>
      <c r="Z46" s="64"/>
      <c r="AA46" s="64"/>
      <c r="AB46" s="64"/>
      <c r="AC46" s="64"/>
      <c r="AD46" s="63"/>
      <c r="AE46" s="64"/>
      <c r="AF46" s="64"/>
      <c r="AG46" s="64"/>
      <c r="AH46" s="64"/>
      <c r="AI46" s="64"/>
      <c r="AJ46" s="64"/>
      <c r="AK46" s="64"/>
      <c r="AL46" s="64"/>
      <c r="AM46" s="64"/>
      <c r="AN46" s="64"/>
      <c r="AO46" s="65"/>
      <c r="AP46" s="64"/>
      <c r="AQ46" s="64"/>
      <c r="AR46" s="64"/>
      <c r="AS46" s="64"/>
      <c r="AT46" s="64"/>
      <c r="AU46" s="64"/>
      <c r="AV46" s="64"/>
      <c r="AW46" s="64"/>
      <c r="AX46" s="64"/>
      <c r="AY46" s="64"/>
      <c r="AZ46" s="64"/>
      <c r="BA46" s="64"/>
      <c r="BB46" s="63"/>
      <c r="BC46" s="64"/>
      <c r="BD46" s="64"/>
      <c r="BE46" s="64"/>
      <c r="BF46" s="64"/>
      <c r="BG46" s="64"/>
      <c r="BH46" s="64"/>
      <c r="BI46" s="64"/>
      <c r="BJ46" s="64"/>
      <c r="BK46" s="64"/>
      <c r="BL46" s="58">
        <f t="shared" ref="BL46:CK46" si="45">SUM(BL43:BL45)</f>
        <v>29597240.006944444</v>
      </c>
      <c r="BM46" s="59">
        <f t="shared" si="45"/>
        <v>29597240.006944444</v>
      </c>
      <c r="BN46" s="58">
        <f t="shared" si="45"/>
        <v>29597240.006944444</v>
      </c>
      <c r="BO46" s="58">
        <f t="shared" si="45"/>
        <v>29597240.006944444</v>
      </c>
      <c r="BP46" s="58">
        <f t="shared" si="45"/>
        <v>29597240.006944444</v>
      </c>
      <c r="BQ46" s="58">
        <f t="shared" si="45"/>
        <v>29597240.006944444</v>
      </c>
      <c r="BR46" s="58">
        <f t="shared" si="45"/>
        <v>29597240.006944444</v>
      </c>
      <c r="BS46" s="58">
        <f t="shared" si="45"/>
        <v>29597240.006944444</v>
      </c>
      <c r="BT46" s="58">
        <f t="shared" si="45"/>
        <v>29597240.006944444</v>
      </c>
      <c r="BU46" s="58">
        <f t="shared" si="45"/>
        <v>29597240.006944444</v>
      </c>
      <c r="BV46" s="58">
        <f t="shared" si="45"/>
        <v>29597240.006944444</v>
      </c>
      <c r="BW46" s="58">
        <f t="shared" si="45"/>
        <v>29597240.006944444</v>
      </c>
      <c r="BX46" s="58">
        <f t="shared" si="45"/>
        <v>29597240.006944444</v>
      </c>
      <c r="BY46" s="58">
        <f t="shared" si="45"/>
        <v>29597240.006944444</v>
      </c>
      <c r="BZ46" s="57">
        <f t="shared" si="45"/>
        <v>29597240.006944444</v>
      </c>
      <c r="CA46" s="58">
        <f t="shared" si="45"/>
        <v>29597240.006944444</v>
      </c>
      <c r="CB46" s="58">
        <f t="shared" si="45"/>
        <v>29597240.006944444</v>
      </c>
      <c r="CC46" s="58">
        <f t="shared" si="45"/>
        <v>29597240.006944444</v>
      </c>
      <c r="CD46" s="58">
        <f t="shared" si="45"/>
        <v>29597240.006944444</v>
      </c>
      <c r="CE46" s="58">
        <f t="shared" si="45"/>
        <v>29597240.006944444</v>
      </c>
      <c r="CF46" s="58">
        <f t="shared" si="45"/>
        <v>29597240.006944444</v>
      </c>
      <c r="CG46" s="58">
        <f t="shared" si="45"/>
        <v>29597240.006944444</v>
      </c>
      <c r="CH46" s="58">
        <f t="shared" si="45"/>
        <v>29597240.006944444</v>
      </c>
      <c r="CI46" s="58">
        <f t="shared" si="45"/>
        <v>29597240.006944444</v>
      </c>
      <c r="CJ46" s="58">
        <f t="shared" si="45"/>
        <v>29597240.006944444</v>
      </c>
      <c r="CK46" s="59">
        <f t="shared" si="45"/>
        <v>29597240.006944444</v>
      </c>
      <c r="CL46" s="137"/>
      <c r="CM46" s="70">
        <f t="shared" ca="1" si="42"/>
        <v>0</v>
      </c>
      <c r="CN46" s="70">
        <f t="shared" ca="1" si="42"/>
        <v>59194480.013888888</v>
      </c>
      <c r="CO46" s="70">
        <f t="shared" ca="1" si="42"/>
        <v>355166880.08333325</v>
      </c>
      <c r="CP46" s="71">
        <f t="shared" ca="1" si="42"/>
        <v>355166880.08333325</v>
      </c>
      <c r="CQ46" s="80">
        <f ca="1">SUM(CM46:CP46)</f>
        <v>769528240.18055534</v>
      </c>
    </row>
    <row r="47" spans="1:95" ht="63.75" customHeight="1">
      <c r="A47" s="105">
        <f>ROW()</f>
        <v>47</v>
      </c>
      <c r="B47" s="199"/>
      <c r="C47" s="63"/>
      <c r="D47" s="207" t="s">
        <v>21</v>
      </c>
      <c r="E47" s="208"/>
      <c r="F47" s="63"/>
      <c r="G47" s="64"/>
      <c r="H47" s="64"/>
      <c r="I47" s="64"/>
      <c r="J47" s="64"/>
      <c r="K47" s="64"/>
      <c r="L47" s="64"/>
      <c r="M47" s="64"/>
      <c r="N47" s="64"/>
      <c r="O47" s="64"/>
      <c r="P47" s="64"/>
      <c r="Q47" s="65"/>
      <c r="R47" s="64"/>
      <c r="S47" s="64"/>
      <c r="T47" s="64"/>
      <c r="U47" s="64"/>
      <c r="V47" s="64"/>
      <c r="W47" s="64"/>
      <c r="X47" s="64"/>
      <c r="Y47" s="64"/>
      <c r="Z47" s="64"/>
      <c r="AA47" s="64"/>
      <c r="AB47" s="64"/>
      <c r="AC47" s="64"/>
      <c r="AD47" s="63"/>
      <c r="AE47" s="64"/>
      <c r="AF47" s="64"/>
      <c r="AG47" s="64"/>
      <c r="AH47" s="64"/>
      <c r="AI47" s="64"/>
      <c r="AJ47" s="64"/>
      <c r="AK47" s="64"/>
      <c r="AL47" s="64"/>
      <c r="AM47" s="64"/>
      <c r="AN47" s="64"/>
      <c r="AO47" s="65"/>
      <c r="AP47" s="64"/>
      <c r="AQ47" s="64"/>
      <c r="AR47" s="64"/>
      <c r="AS47" s="64"/>
      <c r="AT47" s="64"/>
      <c r="AU47" s="64"/>
      <c r="AV47" s="64"/>
      <c r="AW47" s="64"/>
      <c r="AX47" s="64"/>
      <c r="AY47" s="64"/>
      <c r="AZ47" s="64"/>
      <c r="BA47" s="64"/>
      <c r="BB47" s="63"/>
      <c r="BC47" s="64"/>
      <c r="BD47" s="64"/>
      <c r="BE47" s="64"/>
      <c r="BF47" s="64"/>
      <c r="BG47" s="64"/>
      <c r="BH47" s="64"/>
      <c r="BI47" s="64"/>
      <c r="BJ47" s="64"/>
      <c r="BK47" s="64"/>
      <c r="BL47" s="64"/>
      <c r="BM47" s="65"/>
      <c r="BN47" s="64"/>
      <c r="BO47" s="64"/>
      <c r="BP47" s="64"/>
      <c r="BQ47" s="64"/>
      <c r="BR47" s="64"/>
      <c r="BS47" s="64"/>
      <c r="BT47" s="64"/>
      <c r="BU47" s="64"/>
      <c r="BV47" s="64"/>
      <c r="BW47" s="64"/>
      <c r="BX47" s="64"/>
      <c r="BY47" s="64"/>
      <c r="BZ47" s="63"/>
      <c r="CA47" s="64"/>
      <c r="CB47" s="64"/>
      <c r="CC47" s="64"/>
      <c r="CD47" s="64"/>
      <c r="CE47" s="64"/>
      <c r="CF47" s="64"/>
      <c r="CG47" s="64"/>
      <c r="CH47" s="64"/>
      <c r="CI47" s="64"/>
      <c r="CJ47" s="64"/>
      <c r="CK47" s="65"/>
      <c r="CL47" s="137"/>
      <c r="CM47" s="67"/>
      <c r="CN47" s="67"/>
      <c r="CO47" s="67"/>
      <c r="CP47" s="68"/>
      <c r="CQ47" s="77"/>
    </row>
    <row r="48" spans="1:95">
      <c r="A48" s="105">
        <f>ROW()</f>
        <v>48</v>
      </c>
      <c r="B48" s="199"/>
      <c r="C48" s="63"/>
      <c r="D48" s="183"/>
      <c r="E48" s="184"/>
      <c r="F48" s="63"/>
      <c r="G48" s="64"/>
      <c r="H48" s="64"/>
      <c r="I48" s="64"/>
      <c r="J48" s="64"/>
      <c r="K48" s="64"/>
      <c r="L48" s="64"/>
      <c r="M48" s="64"/>
      <c r="N48" s="64"/>
      <c r="O48" s="64"/>
      <c r="P48" s="64"/>
      <c r="Q48" s="65"/>
      <c r="R48" s="64"/>
      <c r="S48" s="64"/>
      <c r="T48" s="64"/>
      <c r="U48" s="64"/>
      <c r="V48" s="64"/>
      <c r="W48" s="64"/>
      <c r="X48" s="64"/>
      <c r="Y48" s="64"/>
      <c r="Z48" s="64"/>
      <c r="AA48" s="64"/>
      <c r="AB48" s="64"/>
      <c r="AC48" s="64"/>
      <c r="AD48" s="63"/>
      <c r="AE48" s="64"/>
      <c r="AF48" s="64"/>
      <c r="AG48" s="64"/>
      <c r="AH48" s="64"/>
      <c r="AI48" s="64"/>
      <c r="AJ48" s="64"/>
      <c r="AK48" s="64"/>
      <c r="AL48" s="64"/>
      <c r="AM48" s="64"/>
      <c r="AN48" s="64"/>
      <c r="AO48" s="65"/>
      <c r="AP48" s="64"/>
      <c r="AQ48" s="64"/>
      <c r="AR48" s="64"/>
      <c r="AS48" s="64"/>
      <c r="AT48" s="64"/>
      <c r="AU48" s="64"/>
      <c r="AV48" s="64"/>
      <c r="AW48" s="64"/>
      <c r="AX48" s="64"/>
      <c r="AY48" s="64"/>
      <c r="AZ48" s="64"/>
      <c r="BA48" s="64"/>
      <c r="BB48" s="63"/>
      <c r="BC48" s="64"/>
      <c r="BD48" s="64"/>
      <c r="BE48" s="64"/>
      <c r="BF48" s="64"/>
      <c r="BG48" s="64"/>
      <c r="BH48" s="64"/>
      <c r="BI48" s="64"/>
      <c r="BJ48" s="64"/>
      <c r="BK48" s="64"/>
      <c r="BL48" s="64"/>
      <c r="BM48" s="65"/>
      <c r="BN48" s="64"/>
      <c r="BO48" s="64"/>
      <c r="BP48" s="64"/>
      <c r="BQ48" s="64"/>
      <c r="BR48" s="64"/>
      <c r="BS48" s="64"/>
      <c r="BT48" s="64"/>
      <c r="BU48" s="64"/>
      <c r="BV48" s="64"/>
      <c r="BW48" s="64"/>
      <c r="BX48" s="64"/>
      <c r="BY48" s="64"/>
      <c r="BZ48" s="63"/>
      <c r="CA48" s="64"/>
      <c r="CB48" s="64"/>
      <c r="CC48" s="64"/>
      <c r="CD48" s="64"/>
      <c r="CE48" s="64"/>
      <c r="CF48" s="64"/>
      <c r="CG48" s="64"/>
      <c r="CH48" s="64"/>
      <c r="CI48" s="64"/>
      <c r="CJ48" s="64"/>
      <c r="CK48" s="65"/>
      <c r="CL48" s="137"/>
      <c r="CM48" s="67"/>
      <c r="CN48" s="67"/>
      <c r="CO48" s="67"/>
      <c r="CP48" s="68"/>
      <c r="CQ48" s="77"/>
    </row>
    <row r="49" spans="1:95">
      <c r="A49" s="105">
        <f>ROW()</f>
        <v>49</v>
      </c>
      <c r="B49" s="199"/>
      <c r="C49" s="63"/>
      <c r="D49" s="196" t="s">
        <v>16</v>
      </c>
      <c r="E49" s="197"/>
      <c r="F49" s="63"/>
      <c r="G49" s="64"/>
      <c r="H49" s="64"/>
      <c r="I49" s="64"/>
      <c r="J49" s="64"/>
      <c r="K49" s="64"/>
      <c r="L49" s="64"/>
      <c r="M49" s="64"/>
      <c r="N49" s="64"/>
      <c r="O49" s="64"/>
      <c r="P49" s="64"/>
      <c r="Q49" s="65"/>
      <c r="R49" s="64"/>
      <c r="S49" s="64"/>
      <c r="T49" s="64"/>
      <c r="U49" s="64"/>
      <c r="V49" s="64"/>
      <c r="W49" s="64"/>
      <c r="X49" s="64"/>
      <c r="Y49" s="64"/>
      <c r="Z49" s="64"/>
      <c r="AA49" s="64"/>
      <c r="AB49" s="64"/>
      <c r="AC49" s="64"/>
      <c r="AD49" s="63"/>
      <c r="AE49" s="64"/>
      <c r="AF49" s="64"/>
      <c r="AG49" s="64"/>
      <c r="AH49" s="64"/>
      <c r="AI49" s="64"/>
      <c r="AJ49" s="64"/>
      <c r="AK49" s="64"/>
      <c r="AL49" s="64"/>
      <c r="AM49" s="64"/>
      <c r="AN49" s="64"/>
      <c r="AO49" s="65"/>
      <c r="AP49" s="64"/>
      <c r="AQ49" s="64"/>
      <c r="AR49" s="64"/>
      <c r="AS49" s="64"/>
      <c r="AT49" s="64"/>
      <c r="AU49" s="64"/>
      <c r="AV49" s="64"/>
      <c r="AW49" s="64"/>
      <c r="AX49" s="64"/>
      <c r="AY49" s="64"/>
      <c r="AZ49" s="64"/>
      <c r="BA49" s="64"/>
      <c r="BB49" s="63"/>
      <c r="BC49" s="64"/>
      <c r="BD49" s="64"/>
      <c r="BE49" s="64"/>
      <c r="BF49" s="64"/>
      <c r="BG49" s="64"/>
      <c r="BH49" s="64"/>
      <c r="BI49" s="64"/>
      <c r="BJ49" s="64"/>
      <c r="BK49" s="64"/>
      <c r="BL49" s="64"/>
      <c r="BM49" s="65"/>
      <c r="BN49" s="64"/>
      <c r="BO49" s="64"/>
      <c r="BP49" s="64"/>
      <c r="BQ49" s="64"/>
      <c r="BR49" s="64"/>
      <c r="BS49" s="64"/>
      <c r="BT49" s="64"/>
      <c r="BU49" s="64"/>
      <c r="BV49" s="64"/>
      <c r="BW49" s="64"/>
      <c r="BX49" s="64"/>
      <c r="BY49" s="64"/>
      <c r="BZ49" s="63"/>
      <c r="CA49" s="64"/>
      <c r="CB49" s="64"/>
      <c r="CC49" s="58"/>
      <c r="CD49" s="64"/>
      <c r="CE49" s="64"/>
      <c r="CF49" s="64"/>
      <c r="CG49" s="64"/>
      <c r="CH49" s="64"/>
      <c r="CI49" s="64"/>
      <c r="CJ49" s="64"/>
      <c r="CK49" s="65"/>
      <c r="CL49" s="137"/>
      <c r="CM49" s="67"/>
      <c r="CN49" s="67"/>
      <c r="CO49" s="67"/>
      <c r="CP49" s="68"/>
      <c r="CQ49" s="77"/>
    </row>
    <row r="50" spans="1:95">
      <c r="A50" s="105">
        <f>ROW()</f>
        <v>50</v>
      </c>
      <c r="B50" s="199"/>
      <c r="C50" s="63"/>
      <c r="D50" s="64" t="s">
        <v>0</v>
      </c>
      <c r="E50" s="159" t="str">
        <f>"See ("&amp;A$54&amp;")"</f>
        <v>See (54)</v>
      </c>
      <c r="F50" s="63"/>
      <c r="G50" s="64"/>
      <c r="H50" s="64"/>
      <c r="I50" s="64"/>
      <c r="J50" s="64"/>
      <c r="K50" s="64"/>
      <c r="L50" s="64"/>
      <c r="M50" s="64"/>
      <c r="N50" s="64"/>
      <c r="O50" s="64"/>
      <c r="P50" s="64"/>
      <c r="Q50" s="65"/>
      <c r="R50" s="64"/>
      <c r="S50" s="64"/>
      <c r="T50" s="64"/>
      <c r="U50" s="64"/>
      <c r="V50" s="64"/>
      <c r="W50" s="64"/>
      <c r="X50" s="64"/>
      <c r="Y50" s="64"/>
      <c r="Z50" s="64"/>
      <c r="AA50" s="64"/>
      <c r="AB50" s="64"/>
      <c r="AC50" s="64"/>
      <c r="AD50" s="63"/>
      <c r="AE50" s="64"/>
      <c r="AF50" s="64"/>
      <c r="AG50" s="64"/>
      <c r="AH50" s="64"/>
      <c r="AI50" s="64"/>
      <c r="AJ50" s="64"/>
      <c r="AK50" s="64"/>
      <c r="AL50" s="64"/>
      <c r="AM50" s="64"/>
      <c r="AN50" s="64"/>
      <c r="AO50" s="65"/>
      <c r="AP50" s="64"/>
      <c r="AQ50" s="64"/>
      <c r="AR50" s="64"/>
      <c r="AS50" s="64"/>
      <c r="AT50" s="64"/>
      <c r="AU50" s="64"/>
      <c r="AV50" s="64"/>
      <c r="AW50" s="64"/>
      <c r="AX50" s="64"/>
      <c r="AY50" s="64"/>
      <c r="AZ50" s="64"/>
      <c r="BA50" s="64"/>
      <c r="BB50" s="63"/>
      <c r="BC50" s="64"/>
      <c r="BD50" s="64"/>
      <c r="BE50" s="64"/>
      <c r="BF50" s="64"/>
      <c r="BG50" s="64"/>
      <c r="BH50" s="64"/>
      <c r="BI50" s="64"/>
      <c r="BJ50" s="64"/>
      <c r="BK50" s="64"/>
      <c r="BL50" s="64"/>
      <c r="BM50" s="65"/>
      <c r="BN50" s="64"/>
      <c r="BO50" s="64"/>
      <c r="BP50" s="64"/>
      <c r="BQ50" s="64"/>
      <c r="BR50" s="64"/>
      <c r="BS50" s="64"/>
      <c r="BT50" s="64"/>
      <c r="BU50" s="64"/>
      <c r="BV50" s="64"/>
      <c r="BW50" s="64"/>
      <c r="BX50" s="64"/>
      <c r="BY50" s="64"/>
      <c r="BZ50" s="63"/>
      <c r="CA50" s="64"/>
      <c r="CB50" s="64"/>
      <c r="CC50" s="132">
        <f>($BA20+SUM($BB27:$BM27)/12)-CC43-CC36</f>
        <v>15374926.156944437</v>
      </c>
      <c r="CD50" s="132">
        <f t="shared" ref="CD50:CK50" si="46">($BA20+SUM($BB27:$BM27)/12)-CD43-CD36</f>
        <v>15374926.156944437</v>
      </c>
      <c r="CE50" s="132">
        <f t="shared" si="46"/>
        <v>15374926.156944437</v>
      </c>
      <c r="CF50" s="132">
        <f t="shared" si="46"/>
        <v>15374926.156944437</v>
      </c>
      <c r="CG50" s="132">
        <f t="shared" si="46"/>
        <v>15374926.156944437</v>
      </c>
      <c r="CH50" s="132">
        <f t="shared" si="46"/>
        <v>15374926.156944437</v>
      </c>
      <c r="CI50" s="132">
        <f t="shared" si="46"/>
        <v>15374926.156944437</v>
      </c>
      <c r="CJ50" s="132">
        <f t="shared" si="46"/>
        <v>15374926.156944437</v>
      </c>
      <c r="CK50" s="131">
        <f t="shared" si="46"/>
        <v>15374926.156944437</v>
      </c>
      <c r="CL50" s="137"/>
      <c r="CM50" s="70">
        <f t="shared" ref="CM50:CP53" ca="1" si="47">SUM(OFFSET($AP50:$BA50,0,12*(CM$5-$CM$5)))</f>
        <v>0</v>
      </c>
      <c r="CN50" s="70">
        <f t="shared" ca="1" si="47"/>
        <v>0</v>
      </c>
      <c r="CO50" s="70">
        <f t="shared" ca="1" si="47"/>
        <v>0</v>
      </c>
      <c r="CP50" s="71">
        <f t="shared" ca="1" si="47"/>
        <v>138374335.41249993</v>
      </c>
      <c r="CQ50" s="80">
        <f ca="1">SUM(CM50:CP50)</f>
        <v>138374335.41249993</v>
      </c>
    </row>
    <row r="51" spans="1:95">
      <c r="A51" s="105">
        <f>ROW()</f>
        <v>51</v>
      </c>
      <c r="B51" s="199"/>
      <c r="C51" s="63"/>
      <c r="D51" s="64" t="s">
        <v>1</v>
      </c>
      <c r="E51" s="159" t="str">
        <f>"See ("&amp;A$54&amp;")"</f>
        <v>See (54)</v>
      </c>
      <c r="F51" s="63"/>
      <c r="G51" s="64"/>
      <c r="H51" s="64"/>
      <c r="I51" s="64"/>
      <c r="J51" s="64"/>
      <c r="K51" s="64"/>
      <c r="L51" s="64"/>
      <c r="M51" s="64"/>
      <c r="N51" s="64"/>
      <c r="O51" s="64"/>
      <c r="P51" s="64"/>
      <c r="Q51" s="65"/>
      <c r="R51" s="64"/>
      <c r="S51" s="64"/>
      <c r="T51" s="64"/>
      <c r="U51" s="64"/>
      <c r="V51" s="64"/>
      <c r="W51" s="64"/>
      <c r="X51" s="64"/>
      <c r="Y51" s="64"/>
      <c r="Z51" s="64"/>
      <c r="AA51" s="64"/>
      <c r="AB51" s="64"/>
      <c r="AC51" s="64"/>
      <c r="AD51" s="63"/>
      <c r="AE51" s="64"/>
      <c r="AF51" s="64"/>
      <c r="AG51" s="64"/>
      <c r="AH51" s="64"/>
      <c r="AI51" s="64"/>
      <c r="AJ51" s="64"/>
      <c r="AK51" s="64"/>
      <c r="AL51" s="64"/>
      <c r="AM51" s="64"/>
      <c r="AN51" s="64"/>
      <c r="AO51" s="65"/>
      <c r="AP51" s="64"/>
      <c r="AQ51" s="64"/>
      <c r="AR51" s="64"/>
      <c r="AS51" s="64"/>
      <c r="AT51" s="64"/>
      <c r="AU51" s="64"/>
      <c r="AV51" s="64"/>
      <c r="AW51" s="64"/>
      <c r="AX51" s="64"/>
      <c r="AY51" s="64"/>
      <c r="AZ51" s="64"/>
      <c r="BA51" s="64"/>
      <c r="BB51" s="63"/>
      <c r="BC51" s="64"/>
      <c r="BD51" s="64"/>
      <c r="BE51" s="64"/>
      <c r="BF51" s="64"/>
      <c r="BG51" s="64"/>
      <c r="BH51" s="64"/>
      <c r="BI51" s="64"/>
      <c r="BJ51" s="64"/>
      <c r="BK51" s="64"/>
      <c r="BL51" s="64"/>
      <c r="BM51" s="65"/>
      <c r="BN51" s="64"/>
      <c r="BO51" s="64"/>
      <c r="BP51" s="64"/>
      <c r="BQ51" s="64"/>
      <c r="BR51" s="64"/>
      <c r="BS51" s="64"/>
      <c r="BT51" s="64"/>
      <c r="BU51" s="64"/>
      <c r="BV51" s="64"/>
      <c r="BW51" s="64"/>
      <c r="BX51" s="64"/>
      <c r="BY51" s="64"/>
      <c r="BZ51" s="63"/>
      <c r="CA51" s="64"/>
      <c r="CB51" s="64"/>
      <c r="CC51" s="58">
        <f t="shared" ref="CC51:CK51" si="48">($BA21+SUM($BB28:$BM28)/12)-CC44-CC37</f>
        <v>9185906.483750008</v>
      </c>
      <c r="CD51" s="58">
        <f t="shared" si="48"/>
        <v>9185906.483750008</v>
      </c>
      <c r="CE51" s="58">
        <f t="shared" si="48"/>
        <v>9185906.483750008</v>
      </c>
      <c r="CF51" s="58">
        <f t="shared" si="48"/>
        <v>9185906.483750008</v>
      </c>
      <c r="CG51" s="58">
        <f t="shared" si="48"/>
        <v>9185906.483750008</v>
      </c>
      <c r="CH51" s="58">
        <f t="shared" si="48"/>
        <v>9185906.483750008</v>
      </c>
      <c r="CI51" s="58">
        <f t="shared" si="48"/>
        <v>9185906.483750008</v>
      </c>
      <c r="CJ51" s="58">
        <f t="shared" si="48"/>
        <v>9185906.483750008</v>
      </c>
      <c r="CK51" s="59">
        <f t="shared" si="48"/>
        <v>9185906.483750008</v>
      </c>
      <c r="CL51" s="137"/>
      <c r="CM51" s="70">
        <f t="shared" ca="1" si="47"/>
        <v>0</v>
      </c>
      <c r="CN51" s="70">
        <f t="shared" ca="1" si="47"/>
        <v>0</v>
      </c>
      <c r="CO51" s="70">
        <f t="shared" ca="1" si="47"/>
        <v>0</v>
      </c>
      <c r="CP51" s="71">
        <f t="shared" ca="1" si="47"/>
        <v>82673158.35375008</v>
      </c>
      <c r="CQ51" s="80">
        <f ca="1">SUM(CM51:CP51)</f>
        <v>82673158.35375008</v>
      </c>
    </row>
    <row r="52" spans="1:95">
      <c r="A52" s="105">
        <f>ROW()</f>
        <v>52</v>
      </c>
      <c r="B52" s="199"/>
      <c r="C52" s="63"/>
      <c r="D52" s="64" t="s">
        <v>2</v>
      </c>
      <c r="E52" s="159" t="str">
        <f>"See ("&amp;A$54&amp;")"</f>
        <v>See (54)</v>
      </c>
      <c r="F52" s="63"/>
      <c r="G52" s="64"/>
      <c r="H52" s="64"/>
      <c r="I52" s="64"/>
      <c r="J52" s="64"/>
      <c r="K52" s="64"/>
      <c r="L52" s="64"/>
      <c r="M52" s="64"/>
      <c r="N52" s="64"/>
      <c r="O52" s="64"/>
      <c r="P52" s="64"/>
      <c r="Q52" s="65"/>
      <c r="R52" s="64"/>
      <c r="S52" s="64"/>
      <c r="T52" s="64"/>
      <c r="U52" s="64"/>
      <c r="V52" s="64"/>
      <c r="W52" s="64"/>
      <c r="X52" s="64"/>
      <c r="Y52" s="64"/>
      <c r="Z52" s="64"/>
      <c r="AA52" s="64"/>
      <c r="AB52" s="64"/>
      <c r="AC52" s="64"/>
      <c r="AD52" s="63"/>
      <c r="AE52" s="64"/>
      <c r="AF52" s="64"/>
      <c r="AG52" s="64"/>
      <c r="AH52" s="64"/>
      <c r="AI52" s="64"/>
      <c r="AJ52" s="64"/>
      <c r="AK52" s="64"/>
      <c r="AL52" s="64"/>
      <c r="AM52" s="64"/>
      <c r="AN52" s="64"/>
      <c r="AO52" s="65"/>
      <c r="AP52" s="64"/>
      <c r="AQ52" s="64"/>
      <c r="AR52" s="64"/>
      <c r="AS52" s="64"/>
      <c r="AT52" s="64"/>
      <c r="AU52" s="64"/>
      <c r="AV52" s="64"/>
      <c r="AW52" s="64"/>
      <c r="AX52" s="64"/>
      <c r="AY52" s="64"/>
      <c r="AZ52" s="64"/>
      <c r="BA52" s="64"/>
      <c r="BB52" s="63"/>
      <c r="BC52" s="64"/>
      <c r="BD52" s="64"/>
      <c r="BE52" s="64"/>
      <c r="BF52" s="64"/>
      <c r="BG52" s="64"/>
      <c r="BH52" s="64"/>
      <c r="BI52" s="64"/>
      <c r="BJ52" s="64"/>
      <c r="BK52" s="64"/>
      <c r="BL52" s="64"/>
      <c r="BM52" s="65"/>
      <c r="BN52" s="64"/>
      <c r="BO52" s="64"/>
      <c r="BP52" s="64"/>
      <c r="BQ52" s="64"/>
      <c r="BR52" s="64"/>
      <c r="BS52" s="64"/>
      <c r="BT52" s="64"/>
      <c r="BU52" s="64"/>
      <c r="BV52" s="64"/>
      <c r="BW52" s="64"/>
      <c r="BX52" s="64"/>
      <c r="BY52" s="64"/>
      <c r="BZ52" s="63"/>
      <c r="CA52" s="64"/>
      <c r="CB52" s="64"/>
      <c r="CC52" s="61">
        <f t="shared" ref="CC52:CK52" si="49">($BA22+SUM($BB29:$BM29)/12)-CC45-CC38</f>
        <v>1020656.2759722228</v>
      </c>
      <c r="CD52" s="61">
        <f t="shared" si="49"/>
        <v>1020656.2759722228</v>
      </c>
      <c r="CE52" s="61">
        <f t="shared" si="49"/>
        <v>1020656.2759722228</v>
      </c>
      <c r="CF52" s="61">
        <f t="shared" si="49"/>
        <v>1020656.2759722228</v>
      </c>
      <c r="CG52" s="61">
        <f t="shared" si="49"/>
        <v>1020656.2759722228</v>
      </c>
      <c r="CH52" s="61">
        <f t="shared" si="49"/>
        <v>1020656.2759722228</v>
      </c>
      <c r="CI52" s="61">
        <f t="shared" si="49"/>
        <v>1020656.2759722228</v>
      </c>
      <c r="CJ52" s="61">
        <f t="shared" si="49"/>
        <v>1020656.2759722228</v>
      </c>
      <c r="CK52" s="62">
        <f t="shared" si="49"/>
        <v>1020656.2759722228</v>
      </c>
      <c r="CL52" s="137"/>
      <c r="CM52" s="73">
        <f t="shared" ca="1" si="47"/>
        <v>0</v>
      </c>
      <c r="CN52" s="73">
        <f t="shared" ca="1" si="47"/>
        <v>0</v>
      </c>
      <c r="CO52" s="73">
        <f t="shared" ca="1" si="47"/>
        <v>0</v>
      </c>
      <c r="CP52" s="74">
        <f t="shared" ca="1" si="47"/>
        <v>9185906.4837500043</v>
      </c>
      <c r="CQ52" s="83">
        <f ca="1">SUM(CM52:CP52)</f>
        <v>9185906.4837500043</v>
      </c>
    </row>
    <row r="53" spans="1:95">
      <c r="A53" s="105">
        <f>ROW()</f>
        <v>53</v>
      </c>
      <c r="B53" s="199"/>
      <c r="C53" s="63"/>
      <c r="D53" s="64" t="s">
        <v>3</v>
      </c>
      <c r="E53" s="182" t="str">
        <f>"("&amp;A50&amp;")+"&amp;"("&amp;A51&amp;")+"&amp;"("&amp;A52&amp;")"</f>
        <v>(50)+(51)+(52)</v>
      </c>
      <c r="F53" s="63"/>
      <c r="G53" s="64"/>
      <c r="H53" s="64"/>
      <c r="I53" s="64"/>
      <c r="J53" s="64"/>
      <c r="K53" s="64"/>
      <c r="L53" s="64"/>
      <c r="M53" s="64"/>
      <c r="N53" s="64"/>
      <c r="O53" s="64"/>
      <c r="P53" s="64"/>
      <c r="Q53" s="65"/>
      <c r="R53" s="64"/>
      <c r="S53" s="64"/>
      <c r="T53" s="64"/>
      <c r="U53" s="64"/>
      <c r="V53" s="64"/>
      <c r="W53" s="64"/>
      <c r="X53" s="64"/>
      <c r="Y53" s="64"/>
      <c r="Z53" s="64"/>
      <c r="AA53" s="64"/>
      <c r="AB53" s="64"/>
      <c r="AC53" s="64"/>
      <c r="AD53" s="63"/>
      <c r="AE53" s="64"/>
      <c r="AF53" s="64"/>
      <c r="AG53" s="64"/>
      <c r="AH53" s="64"/>
      <c r="AI53" s="64"/>
      <c r="AJ53" s="64"/>
      <c r="AK53" s="64"/>
      <c r="AL53" s="64"/>
      <c r="AM53" s="64"/>
      <c r="AN53" s="64"/>
      <c r="AO53" s="65"/>
      <c r="AP53" s="64"/>
      <c r="AQ53" s="64"/>
      <c r="AR53" s="64"/>
      <c r="AS53" s="64"/>
      <c r="AT53" s="64"/>
      <c r="AU53" s="64"/>
      <c r="AV53" s="64"/>
      <c r="AW53" s="64"/>
      <c r="AX53" s="64"/>
      <c r="AY53" s="64"/>
      <c r="AZ53" s="64"/>
      <c r="BA53" s="64"/>
      <c r="BB53" s="63"/>
      <c r="BC53" s="64"/>
      <c r="BD53" s="64"/>
      <c r="BE53" s="64"/>
      <c r="BF53" s="64"/>
      <c r="BG53" s="64"/>
      <c r="BH53" s="64"/>
      <c r="BI53" s="64"/>
      <c r="BJ53" s="64"/>
      <c r="BK53" s="64"/>
      <c r="BL53" s="64"/>
      <c r="BM53" s="65"/>
      <c r="BN53" s="64"/>
      <c r="BO53" s="64"/>
      <c r="BP53" s="64"/>
      <c r="BQ53" s="64"/>
      <c r="BR53" s="64"/>
      <c r="BS53" s="64"/>
      <c r="BT53" s="64"/>
      <c r="BU53" s="64"/>
      <c r="BV53" s="64"/>
      <c r="BW53" s="64"/>
      <c r="BX53" s="64"/>
      <c r="BY53" s="64"/>
      <c r="BZ53" s="63"/>
      <c r="CA53" s="64"/>
      <c r="CB53" s="64"/>
      <c r="CC53" s="58">
        <f t="shared" ref="CC53:CK53" si="50">SUM(CC50:CC52)</f>
        <v>25581488.916666668</v>
      </c>
      <c r="CD53" s="58">
        <f t="shared" si="50"/>
        <v>25581488.916666668</v>
      </c>
      <c r="CE53" s="58">
        <f t="shared" si="50"/>
        <v>25581488.916666668</v>
      </c>
      <c r="CF53" s="58">
        <f t="shared" si="50"/>
        <v>25581488.916666668</v>
      </c>
      <c r="CG53" s="58">
        <f t="shared" si="50"/>
        <v>25581488.916666668</v>
      </c>
      <c r="CH53" s="58">
        <f t="shared" si="50"/>
        <v>25581488.916666668</v>
      </c>
      <c r="CI53" s="58">
        <f t="shared" si="50"/>
        <v>25581488.916666668</v>
      </c>
      <c r="CJ53" s="58">
        <f t="shared" si="50"/>
        <v>25581488.916666668</v>
      </c>
      <c r="CK53" s="59">
        <f t="shared" si="50"/>
        <v>25581488.916666668</v>
      </c>
      <c r="CL53" s="137"/>
      <c r="CM53" s="70">
        <f t="shared" ca="1" si="47"/>
        <v>0</v>
      </c>
      <c r="CN53" s="70">
        <f t="shared" ca="1" si="47"/>
        <v>0</v>
      </c>
      <c r="CO53" s="70">
        <f t="shared" ca="1" si="47"/>
        <v>0</v>
      </c>
      <c r="CP53" s="71">
        <f t="shared" ca="1" si="47"/>
        <v>230233400.24999997</v>
      </c>
      <c r="CQ53" s="80">
        <f ca="1">SUM(CM53:CP53)</f>
        <v>230233400.24999997</v>
      </c>
    </row>
    <row r="54" spans="1:95" ht="56.25" customHeight="1">
      <c r="A54" s="105">
        <f>ROW()</f>
        <v>54</v>
      </c>
      <c r="B54" s="199"/>
      <c r="C54" s="63"/>
      <c r="D54" s="207" t="s">
        <v>22</v>
      </c>
      <c r="E54" s="208"/>
      <c r="F54" s="63"/>
      <c r="G54" s="64"/>
      <c r="H54" s="64"/>
      <c r="I54" s="64"/>
      <c r="J54" s="64"/>
      <c r="K54" s="64"/>
      <c r="L54" s="64"/>
      <c r="M54" s="64"/>
      <c r="N54" s="64"/>
      <c r="O54" s="64"/>
      <c r="P54" s="64"/>
      <c r="Q54" s="65"/>
      <c r="R54" s="64"/>
      <c r="S54" s="64"/>
      <c r="T54" s="64"/>
      <c r="U54" s="64"/>
      <c r="V54" s="64"/>
      <c r="W54" s="64"/>
      <c r="X54" s="64"/>
      <c r="Y54" s="64"/>
      <c r="Z54" s="64"/>
      <c r="AA54" s="64"/>
      <c r="AB54" s="64"/>
      <c r="AC54" s="64"/>
      <c r="AD54" s="63"/>
      <c r="AE54" s="64"/>
      <c r="AF54" s="64"/>
      <c r="AG54" s="64"/>
      <c r="AH54" s="64"/>
      <c r="AI54" s="64"/>
      <c r="AJ54" s="64"/>
      <c r="AK54" s="64"/>
      <c r="AL54" s="64"/>
      <c r="AM54" s="64"/>
      <c r="AN54" s="64"/>
      <c r="AO54" s="65"/>
      <c r="AP54" s="64"/>
      <c r="AQ54" s="64"/>
      <c r="AR54" s="64"/>
      <c r="AS54" s="64"/>
      <c r="AT54" s="64"/>
      <c r="AU54" s="64"/>
      <c r="AV54" s="64"/>
      <c r="AW54" s="64"/>
      <c r="AX54" s="64"/>
      <c r="AY54" s="64"/>
      <c r="AZ54" s="64"/>
      <c r="BA54" s="64"/>
      <c r="BB54" s="63"/>
      <c r="BC54" s="64"/>
      <c r="BD54" s="64"/>
      <c r="BE54" s="64"/>
      <c r="BF54" s="64"/>
      <c r="BG54" s="64"/>
      <c r="BH54" s="64"/>
      <c r="BI54" s="64"/>
      <c r="BJ54" s="64"/>
      <c r="BK54" s="64"/>
      <c r="BL54" s="64"/>
      <c r="BM54" s="65"/>
      <c r="BN54" s="64"/>
      <c r="BO54" s="64"/>
      <c r="BP54" s="64"/>
      <c r="BQ54" s="64"/>
      <c r="BR54" s="64"/>
      <c r="BS54" s="64"/>
      <c r="BT54" s="64"/>
      <c r="BU54" s="64"/>
      <c r="BV54" s="64"/>
      <c r="BW54" s="64"/>
      <c r="BX54" s="64"/>
      <c r="BY54" s="64"/>
      <c r="BZ54" s="63"/>
      <c r="CA54" s="64"/>
      <c r="CB54" s="64"/>
      <c r="CC54" s="64"/>
      <c r="CD54" s="64"/>
      <c r="CE54" s="64"/>
      <c r="CF54" s="64"/>
      <c r="CG54" s="64"/>
      <c r="CH54" s="64"/>
      <c r="CI54" s="64"/>
      <c r="CJ54" s="64"/>
      <c r="CK54" s="65"/>
      <c r="CL54" s="137"/>
      <c r="CM54" s="67"/>
      <c r="CN54" s="67"/>
      <c r="CO54" s="67"/>
      <c r="CP54" s="68"/>
      <c r="CQ54" s="77"/>
    </row>
    <row r="55" spans="1:95">
      <c r="A55" s="105">
        <f>ROW()</f>
        <v>55</v>
      </c>
      <c r="B55" s="199"/>
      <c r="C55" s="63"/>
      <c r="D55" s="183"/>
      <c r="E55" s="184"/>
      <c r="F55" s="63"/>
      <c r="G55" s="64"/>
      <c r="H55" s="64"/>
      <c r="I55" s="64"/>
      <c r="J55" s="64"/>
      <c r="K55" s="64"/>
      <c r="L55" s="64"/>
      <c r="M55" s="64"/>
      <c r="N55" s="64"/>
      <c r="O55" s="64"/>
      <c r="P55" s="64"/>
      <c r="Q55" s="65"/>
      <c r="R55" s="64"/>
      <c r="S55" s="64"/>
      <c r="T55" s="64"/>
      <c r="U55" s="64"/>
      <c r="V55" s="64"/>
      <c r="W55" s="64"/>
      <c r="X55" s="64"/>
      <c r="Y55" s="64"/>
      <c r="Z55" s="64"/>
      <c r="AA55" s="64"/>
      <c r="AB55" s="64"/>
      <c r="AC55" s="64"/>
      <c r="AD55" s="63"/>
      <c r="AE55" s="64"/>
      <c r="AF55" s="64"/>
      <c r="AG55" s="64"/>
      <c r="AH55" s="64"/>
      <c r="AI55" s="64"/>
      <c r="AJ55" s="64"/>
      <c r="AK55" s="64"/>
      <c r="AL55" s="64"/>
      <c r="AM55" s="64"/>
      <c r="AN55" s="64"/>
      <c r="AO55" s="65"/>
      <c r="AP55" s="64"/>
      <c r="AQ55" s="64"/>
      <c r="AR55" s="64"/>
      <c r="AS55" s="64"/>
      <c r="AT55" s="64"/>
      <c r="AU55" s="64"/>
      <c r="AV55" s="64"/>
      <c r="AW55" s="64"/>
      <c r="AX55" s="64"/>
      <c r="AY55" s="64"/>
      <c r="AZ55" s="64"/>
      <c r="BA55" s="64"/>
      <c r="BB55" s="63"/>
      <c r="BC55" s="64"/>
      <c r="BD55" s="64"/>
      <c r="BE55" s="64"/>
      <c r="BF55" s="64"/>
      <c r="BG55" s="64"/>
      <c r="BH55" s="64"/>
      <c r="BI55" s="64"/>
      <c r="BJ55" s="64"/>
      <c r="BK55" s="64"/>
      <c r="BL55" s="64"/>
      <c r="BM55" s="65"/>
      <c r="BN55" s="64"/>
      <c r="BO55" s="64"/>
      <c r="BP55" s="64"/>
      <c r="BQ55" s="64"/>
      <c r="BR55" s="64"/>
      <c r="BS55" s="64"/>
      <c r="BT55" s="64"/>
      <c r="BU55" s="64"/>
      <c r="BV55" s="64"/>
      <c r="BW55" s="64"/>
      <c r="BX55" s="64"/>
      <c r="BY55" s="64"/>
      <c r="BZ55" s="63"/>
      <c r="CA55" s="64"/>
      <c r="CB55" s="64"/>
      <c r="CC55" s="64"/>
      <c r="CD55" s="64"/>
      <c r="CE55" s="64"/>
      <c r="CF55" s="64"/>
      <c r="CG55" s="64"/>
      <c r="CH55" s="64"/>
      <c r="CI55" s="64"/>
      <c r="CJ55" s="64"/>
      <c r="CK55" s="65"/>
      <c r="CL55" s="137"/>
      <c r="CM55" s="67"/>
      <c r="CN55" s="67"/>
      <c r="CO55" s="67"/>
      <c r="CP55" s="68"/>
      <c r="CQ55" s="77"/>
    </row>
    <row r="56" spans="1:95" ht="24" customHeight="1">
      <c r="A56" s="105">
        <f>ROW()</f>
        <v>56</v>
      </c>
      <c r="B56" s="199"/>
      <c r="C56" s="63"/>
      <c r="D56" s="196" t="s">
        <v>29</v>
      </c>
      <c r="E56" s="197"/>
      <c r="F56" s="63"/>
      <c r="G56" s="64"/>
      <c r="H56" s="64"/>
      <c r="I56" s="64"/>
      <c r="J56" s="64"/>
      <c r="K56" s="64"/>
      <c r="L56" s="64"/>
      <c r="M56" s="64"/>
      <c r="N56" s="64"/>
      <c r="O56" s="64"/>
      <c r="P56" s="64"/>
      <c r="Q56" s="65"/>
      <c r="R56" s="64"/>
      <c r="S56" s="64"/>
      <c r="T56" s="64"/>
      <c r="U56" s="64"/>
      <c r="V56" s="64"/>
      <c r="W56" s="64"/>
      <c r="X56" s="64"/>
      <c r="Y56" s="64"/>
      <c r="Z56" s="64"/>
      <c r="AA56" s="64"/>
      <c r="AB56" s="64"/>
      <c r="AC56" s="64"/>
      <c r="AD56" s="63"/>
      <c r="AE56" s="64"/>
      <c r="AF56" s="64"/>
      <c r="AG56" s="64"/>
      <c r="AH56" s="64"/>
      <c r="AI56" s="64"/>
      <c r="AJ56" s="64"/>
      <c r="AK56" s="64"/>
      <c r="AL56" s="64"/>
      <c r="AM56" s="64"/>
      <c r="AN56" s="64"/>
      <c r="AO56" s="65"/>
      <c r="AP56" s="64"/>
      <c r="AQ56" s="64"/>
      <c r="AR56" s="64"/>
      <c r="AS56" s="64"/>
      <c r="AT56" s="64"/>
      <c r="AU56" s="64"/>
      <c r="AV56" s="64"/>
      <c r="AW56" s="64"/>
      <c r="AX56" s="64"/>
      <c r="AY56" s="64"/>
      <c r="AZ56" s="64"/>
      <c r="BA56" s="64"/>
      <c r="BB56" s="63"/>
      <c r="BC56" s="64"/>
      <c r="BD56" s="64"/>
      <c r="BE56" s="64"/>
      <c r="BF56" s="64"/>
      <c r="BG56" s="64"/>
      <c r="BH56" s="64"/>
      <c r="BI56" s="64"/>
      <c r="BJ56" s="64"/>
      <c r="BK56" s="64"/>
      <c r="BL56" s="64"/>
      <c r="BM56" s="65"/>
      <c r="BN56" s="64"/>
      <c r="BO56" s="64"/>
      <c r="BP56" s="64"/>
      <c r="BQ56" s="64"/>
      <c r="BR56" s="64"/>
      <c r="BS56" s="64"/>
      <c r="BT56" s="64"/>
      <c r="BU56" s="64"/>
      <c r="BV56" s="64"/>
      <c r="BW56" s="64"/>
      <c r="BX56" s="64"/>
      <c r="BY56" s="64"/>
      <c r="BZ56" s="63"/>
      <c r="CA56" s="64"/>
      <c r="CB56" s="64"/>
      <c r="CC56" s="64"/>
      <c r="CD56" s="64"/>
      <c r="CE56" s="64"/>
      <c r="CF56" s="64"/>
      <c r="CG56" s="64"/>
      <c r="CH56" s="64"/>
      <c r="CI56" s="64"/>
      <c r="CJ56" s="64"/>
      <c r="CK56" s="65"/>
      <c r="CL56" s="137"/>
      <c r="CM56" s="67"/>
      <c r="CN56" s="67"/>
      <c r="CO56" s="67"/>
      <c r="CP56" s="68"/>
      <c r="CQ56" s="77"/>
    </row>
    <row r="57" spans="1:95">
      <c r="A57" s="105">
        <f>ROW()</f>
        <v>57</v>
      </c>
      <c r="B57" s="199"/>
      <c r="C57" s="63"/>
      <c r="D57" s="64" t="s">
        <v>0</v>
      </c>
      <c r="E57" s="185" t="str">
        <f>"("&amp;A36&amp;")+"&amp;"("&amp;A43&amp;")+"&amp;"("&amp;A50&amp;")"</f>
        <v>(36)+(43)+(50)</v>
      </c>
      <c r="F57" s="63"/>
      <c r="G57" s="64"/>
      <c r="H57" s="64"/>
      <c r="I57" s="64"/>
      <c r="J57" s="64"/>
      <c r="K57" s="64"/>
      <c r="L57" s="64"/>
      <c r="M57" s="64"/>
      <c r="N57" s="64"/>
      <c r="O57" s="64"/>
      <c r="P57" s="64"/>
      <c r="Q57" s="65"/>
      <c r="R57" s="64"/>
      <c r="S57" s="64"/>
      <c r="T57" s="64"/>
      <c r="U57" s="64"/>
      <c r="V57" s="64"/>
      <c r="W57" s="64"/>
      <c r="X57" s="64"/>
      <c r="Y57" s="64"/>
      <c r="Z57" s="64"/>
      <c r="AA57" s="64"/>
      <c r="AB57" s="64"/>
      <c r="AC57" s="64"/>
      <c r="AD57" s="63"/>
      <c r="AE57" s="64"/>
      <c r="AF57" s="64"/>
      <c r="AG57" s="64"/>
      <c r="AH57" s="64"/>
      <c r="AI57" s="64"/>
      <c r="AJ57" s="64"/>
      <c r="AK57" s="64"/>
      <c r="AL57" s="64"/>
      <c r="AM57" s="64"/>
      <c r="AN57" s="64"/>
      <c r="AO57" s="65"/>
      <c r="AP57" s="58">
        <f t="shared" ref="AP57:CK57" si="51">AP36+AP43+AP50</f>
        <v>3434413.2291666665</v>
      </c>
      <c r="AQ57" s="58">
        <f t="shared" si="51"/>
        <v>3434413.2291666665</v>
      </c>
      <c r="AR57" s="58">
        <f t="shared" si="51"/>
        <v>3434413.2291666665</v>
      </c>
      <c r="AS57" s="58">
        <f t="shared" si="51"/>
        <v>3434413.2291666665</v>
      </c>
      <c r="AT57" s="58">
        <f t="shared" si="51"/>
        <v>3434413.2291666665</v>
      </c>
      <c r="AU57" s="58">
        <f t="shared" si="51"/>
        <v>3434413.2291666665</v>
      </c>
      <c r="AV57" s="58">
        <f t="shared" si="51"/>
        <v>3434413.2291666665</v>
      </c>
      <c r="AW57" s="58">
        <f t="shared" si="51"/>
        <v>3434413.2291666665</v>
      </c>
      <c r="AX57" s="58">
        <f t="shared" si="51"/>
        <v>3434413.2291666665</v>
      </c>
      <c r="AY57" s="58">
        <f t="shared" si="51"/>
        <v>3434413.2291666665</v>
      </c>
      <c r="AZ57" s="58">
        <f t="shared" si="51"/>
        <v>3434413.2291666665</v>
      </c>
      <c r="BA57" s="58">
        <f t="shared" si="51"/>
        <v>3434413.2291666665</v>
      </c>
      <c r="BB57" s="57">
        <f t="shared" si="51"/>
        <v>3434413.2291666665</v>
      </c>
      <c r="BC57" s="58">
        <f t="shared" si="51"/>
        <v>3434413.2291666665</v>
      </c>
      <c r="BD57" s="58">
        <f t="shared" si="51"/>
        <v>3434413.2291666665</v>
      </c>
      <c r="BE57" s="58">
        <f t="shared" si="51"/>
        <v>3434413.2291666665</v>
      </c>
      <c r="BF57" s="58">
        <f t="shared" si="51"/>
        <v>3434413.2291666665</v>
      </c>
      <c r="BG57" s="58">
        <f t="shared" si="51"/>
        <v>3434413.2291666665</v>
      </c>
      <c r="BH57" s="58">
        <f t="shared" si="51"/>
        <v>3434413.2291666665</v>
      </c>
      <c r="BI57" s="58">
        <f t="shared" si="51"/>
        <v>3434413.2291666665</v>
      </c>
      <c r="BJ57" s="58">
        <f t="shared" si="51"/>
        <v>3434413.2291666665</v>
      </c>
      <c r="BK57" s="58">
        <f t="shared" si="51"/>
        <v>3434413.2291666665</v>
      </c>
      <c r="BL57" s="58">
        <f t="shared" si="51"/>
        <v>15373855.236111116</v>
      </c>
      <c r="BM57" s="59">
        <f t="shared" si="51"/>
        <v>15373855.236111116</v>
      </c>
      <c r="BN57" s="58">
        <f t="shared" si="51"/>
        <v>15373855.236111116</v>
      </c>
      <c r="BO57" s="58">
        <f t="shared" si="51"/>
        <v>15373855.236111116</v>
      </c>
      <c r="BP57" s="58">
        <f t="shared" si="51"/>
        <v>15373855.236111116</v>
      </c>
      <c r="BQ57" s="58">
        <f t="shared" si="51"/>
        <v>15373855.236111116</v>
      </c>
      <c r="BR57" s="58">
        <f t="shared" si="51"/>
        <v>15373855.236111116</v>
      </c>
      <c r="BS57" s="58">
        <f t="shared" si="51"/>
        <v>15373855.236111116</v>
      </c>
      <c r="BT57" s="58">
        <f t="shared" si="51"/>
        <v>15373855.236111116</v>
      </c>
      <c r="BU57" s="58">
        <f t="shared" si="51"/>
        <v>15373855.236111116</v>
      </c>
      <c r="BV57" s="58">
        <f t="shared" si="51"/>
        <v>15373855.236111116</v>
      </c>
      <c r="BW57" s="58">
        <f t="shared" si="51"/>
        <v>15373855.236111116</v>
      </c>
      <c r="BX57" s="58">
        <f t="shared" si="51"/>
        <v>15373855.236111116</v>
      </c>
      <c r="BY57" s="58">
        <f t="shared" si="51"/>
        <v>15373855.236111116</v>
      </c>
      <c r="BZ57" s="57">
        <f t="shared" si="51"/>
        <v>15373855.236111116</v>
      </c>
      <c r="CA57" s="58">
        <f t="shared" si="51"/>
        <v>15373855.236111116</v>
      </c>
      <c r="CB57" s="58">
        <f t="shared" si="51"/>
        <v>15373855.236111116</v>
      </c>
      <c r="CC57" s="58">
        <f t="shared" si="51"/>
        <v>30748781.393055551</v>
      </c>
      <c r="CD57" s="58">
        <f t="shared" si="51"/>
        <v>30748781.393055551</v>
      </c>
      <c r="CE57" s="58">
        <f t="shared" si="51"/>
        <v>30748781.393055551</v>
      </c>
      <c r="CF57" s="58">
        <f t="shared" si="51"/>
        <v>30748781.393055551</v>
      </c>
      <c r="CG57" s="58">
        <f t="shared" si="51"/>
        <v>30748781.393055551</v>
      </c>
      <c r="CH57" s="58">
        <f t="shared" si="51"/>
        <v>30748781.393055551</v>
      </c>
      <c r="CI57" s="58">
        <f t="shared" si="51"/>
        <v>30748781.393055551</v>
      </c>
      <c r="CJ57" s="58">
        <f t="shared" si="51"/>
        <v>30748781.393055551</v>
      </c>
      <c r="CK57" s="59">
        <f t="shared" si="51"/>
        <v>30748781.393055551</v>
      </c>
      <c r="CL57" s="137"/>
      <c r="CM57" s="70">
        <f t="shared" ref="CM57:CP60" ca="1" si="52">SUM(OFFSET($AP57:$BA57,0,12*(CM$5-$CM$5)))</f>
        <v>41212958.75</v>
      </c>
      <c r="CN57" s="70">
        <f t="shared" ca="1" si="52"/>
        <v>65091842.76388891</v>
      </c>
      <c r="CO57" s="70">
        <f t="shared" ca="1" si="52"/>
        <v>184486262.83333337</v>
      </c>
      <c r="CP57" s="71">
        <f t="shared" ca="1" si="52"/>
        <v>322860598.24583334</v>
      </c>
      <c r="CQ57" s="80">
        <f ca="1">SUM(CM57:CP57)</f>
        <v>613651662.59305561</v>
      </c>
    </row>
    <row r="58" spans="1:95">
      <c r="A58" s="105">
        <f>ROW()</f>
        <v>58</v>
      </c>
      <c r="B58" s="199"/>
      <c r="C58" s="63"/>
      <c r="D58" s="64" t="s">
        <v>1</v>
      </c>
      <c r="E58" s="185" t="str">
        <f t="shared" ref="E58:E59" si="53">"("&amp;A37&amp;")+"&amp;"("&amp;A44&amp;")+"&amp;"("&amp;A51&amp;")"</f>
        <v>(37)+(44)+(51)</v>
      </c>
      <c r="F58" s="63"/>
      <c r="G58" s="64"/>
      <c r="H58" s="64"/>
      <c r="I58" s="64"/>
      <c r="J58" s="64"/>
      <c r="K58" s="64"/>
      <c r="L58" s="64"/>
      <c r="M58" s="64"/>
      <c r="N58" s="64"/>
      <c r="O58" s="64"/>
      <c r="P58" s="64"/>
      <c r="Q58" s="65"/>
      <c r="R58" s="64"/>
      <c r="S58" s="64"/>
      <c r="T58" s="64"/>
      <c r="U58" s="64"/>
      <c r="V58" s="64"/>
      <c r="W58" s="64"/>
      <c r="X58" s="64"/>
      <c r="Y58" s="64"/>
      <c r="Z58" s="64"/>
      <c r="AA58" s="64"/>
      <c r="AB58" s="64"/>
      <c r="AC58" s="64"/>
      <c r="AD58" s="63"/>
      <c r="AE58" s="64"/>
      <c r="AF58" s="64"/>
      <c r="AG58" s="64"/>
      <c r="AH58" s="64"/>
      <c r="AI58" s="64"/>
      <c r="AJ58" s="64"/>
      <c r="AK58" s="64"/>
      <c r="AL58" s="64"/>
      <c r="AM58" s="64"/>
      <c r="AN58" s="64"/>
      <c r="AO58" s="65"/>
      <c r="AP58" s="58">
        <f t="shared" ref="AP58:CK58" si="54">AP37+AP44+AP51</f>
        <v>5174031.8312499998</v>
      </c>
      <c r="AQ58" s="58">
        <f t="shared" si="54"/>
        <v>5174031.8312499998</v>
      </c>
      <c r="AR58" s="58">
        <f t="shared" si="54"/>
        <v>5174031.8312499998</v>
      </c>
      <c r="AS58" s="58">
        <f t="shared" si="54"/>
        <v>5174031.8312499998</v>
      </c>
      <c r="AT58" s="58">
        <f t="shared" si="54"/>
        <v>5174031.8312499998</v>
      </c>
      <c r="AU58" s="58">
        <f t="shared" si="54"/>
        <v>5174031.8312499998</v>
      </c>
      <c r="AV58" s="58">
        <f t="shared" si="54"/>
        <v>5174031.8312499998</v>
      </c>
      <c r="AW58" s="58">
        <f t="shared" si="54"/>
        <v>5174031.8312499998</v>
      </c>
      <c r="AX58" s="58">
        <f t="shared" si="54"/>
        <v>5174031.8312499998</v>
      </c>
      <c r="AY58" s="58">
        <f t="shared" si="54"/>
        <v>5174031.8312499998</v>
      </c>
      <c r="AZ58" s="58">
        <f t="shared" si="54"/>
        <v>5174031.8312499998</v>
      </c>
      <c r="BA58" s="58">
        <f t="shared" si="54"/>
        <v>5174031.8312499998</v>
      </c>
      <c r="BB58" s="57">
        <f t="shared" si="54"/>
        <v>5174031.8312499998</v>
      </c>
      <c r="BC58" s="58">
        <f t="shared" si="54"/>
        <v>5174031.8312499998</v>
      </c>
      <c r="BD58" s="58">
        <f t="shared" si="54"/>
        <v>5174031.8312499998</v>
      </c>
      <c r="BE58" s="58">
        <f t="shared" si="54"/>
        <v>5174031.8312499998</v>
      </c>
      <c r="BF58" s="58">
        <f t="shared" si="54"/>
        <v>5174031.8312499998</v>
      </c>
      <c r="BG58" s="58">
        <f t="shared" si="54"/>
        <v>5174031.8312499998</v>
      </c>
      <c r="BH58" s="58">
        <f t="shared" si="54"/>
        <v>5174031.8312499998</v>
      </c>
      <c r="BI58" s="58">
        <f t="shared" si="54"/>
        <v>5174031.8312499998</v>
      </c>
      <c r="BJ58" s="58">
        <f t="shared" si="54"/>
        <v>5174031.8312499998</v>
      </c>
      <c r="BK58" s="58">
        <f t="shared" si="54"/>
        <v>5174031.8312499998</v>
      </c>
      <c r="BL58" s="58">
        <f t="shared" si="54"/>
        <v>21066050.031249996</v>
      </c>
      <c r="BM58" s="59">
        <f t="shared" si="54"/>
        <v>21066050.031249996</v>
      </c>
      <c r="BN58" s="58">
        <f t="shared" si="54"/>
        <v>21066050.031249996</v>
      </c>
      <c r="BO58" s="58">
        <f t="shared" si="54"/>
        <v>21066050.031249996</v>
      </c>
      <c r="BP58" s="58">
        <f t="shared" si="54"/>
        <v>21066050.031249996</v>
      </c>
      <c r="BQ58" s="58">
        <f t="shared" si="54"/>
        <v>21066050.031249996</v>
      </c>
      <c r="BR58" s="58">
        <f t="shared" si="54"/>
        <v>21066050.031249996</v>
      </c>
      <c r="BS58" s="58">
        <f t="shared" si="54"/>
        <v>21066050.031249996</v>
      </c>
      <c r="BT58" s="58">
        <f t="shared" si="54"/>
        <v>21066050.031249996</v>
      </c>
      <c r="BU58" s="58">
        <f t="shared" si="54"/>
        <v>21066050.031249996</v>
      </c>
      <c r="BV58" s="58">
        <f t="shared" si="54"/>
        <v>21066050.031249996</v>
      </c>
      <c r="BW58" s="58">
        <f t="shared" si="54"/>
        <v>21066050.031249996</v>
      </c>
      <c r="BX58" s="58">
        <f t="shared" si="54"/>
        <v>21066050.031249996</v>
      </c>
      <c r="BY58" s="58">
        <f t="shared" si="54"/>
        <v>21066050.031249996</v>
      </c>
      <c r="BZ58" s="57">
        <f t="shared" si="54"/>
        <v>21066050.031249996</v>
      </c>
      <c r="CA58" s="58">
        <f t="shared" si="54"/>
        <v>21066050.031249996</v>
      </c>
      <c r="CB58" s="58">
        <f t="shared" si="54"/>
        <v>21066050.031249996</v>
      </c>
      <c r="CC58" s="58">
        <f t="shared" si="54"/>
        <v>30251956.515000004</v>
      </c>
      <c r="CD58" s="58">
        <f t="shared" si="54"/>
        <v>30251956.515000004</v>
      </c>
      <c r="CE58" s="58">
        <f t="shared" si="54"/>
        <v>30251956.515000004</v>
      </c>
      <c r="CF58" s="58">
        <f t="shared" si="54"/>
        <v>30251956.515000004</v>
      </c>
      <c r="CG58" s="58">
        <f t="shared" si="54"/>
        <v>30251956.515000004</v>
      </c>
      <c r="CH58" s="58">
        <f t="shared" si="54"/>
        <v>30251956.515000004</v>
      </c>
      <c r="CI58" s="58">
        <f t="shared" si="54"/>
        <v>30251956.515000004</v>
      </c>
      <c r="CJ58" s="58">
        <f t="shared" si="54"/>
        <v>30251956.515000004</v>
      </c>
      <c r="CK58" s="59">
        <f t="shared" si="54"/>
        <v>30251956.515000004</v>
      </c>
      <c r="CL58" s="137"/>
      <c r="CM58" s="70">
        <f t="shared" ca="1" si="52"/>
        <v>62088381.974999987</v>
      </c>
      <c r="CN58" s="70">
        <f t="shared" ca="1" si="52"/>
        <v>93872418.374999985</v>
      </c>
      <c r="CO58" s="70">
        <f t="shared" ca="1" si="52"/>
        <v>252792600.37499997</v>
      </c>
      <c r="CP58" s="71">
        <f t="shared" ca="1" si="52"/>
        <v>335465758.72874999</v>
      </c>
      <c r="CQ58" s="80">
        <f ca="1">SUM(CM58:CP58)</f>
        <v>744219159.4537499</v>
      </c>
    </row>
    <row r="59" spans="1:95">
      <c r="A59" s="105">
        <f>ROW()</f>
        <v>59</v>
      </c>
      <c r="B59" s="199"/>
      <c r="C59" s="63"/>
      <c r="D59" s="64" t="s">
        <v>2</v>
      </c>
      <c r="E59" s="185" t="str">
        <f t="shared" si="53"/>
        <v>(38)+(45)+(52)</v>
      </c>
      <c r="F59" s="63"/>
      <c r="G59" s="64"/>
      <c r="H59" s="64"/>
      <c r="I59" s="64"/>
      <c r="J59" s="64"/>
      <c r="K59" s="64"/>
      <c r="L59" s="64"/>
      <c r="M59" s="64"/>
      <c r="N59" s="64"/>
      <c r="O59" s="64"/>
      <c r="P59" s="64"/>
      <c r="Q59" s="65"/>
      <c r="R59" s="64"/>
      <c r="S59" s="64"/>
      <c r="T59" s="64"/>
      <c r="U59" s="64"/>
      <c r="V59" s="64"/>
      <c r="W59" s="64"/>
      <c r="X59" s="64"/>
      <c r="Y59" s="64"/>
      <c r="Z59" s="64"/>
      <c r="AA59" s="64"/>
      <c r="AB59" s="64"/>
      <c r="AC59" s="64"/>
      <c r="AD59" s="63"/>
      <c r="AE59" s="64"/>
      <c r="AF59" s="64"/>
      <c r="AG59" s="64"/>
      <c r="AH59" s="64"/>
      <c r="AI59" s="64"/>
      <c r="AJ59" s="64"/>
      <c r="AK59" s="64"/>
      <c r="AL59" s="64"/>
      <c r="AM59" s="64"/>
      <c r="AN59" s="64"/>
      <c r="AO59" s="65"/>
      <c r="AP59" s="61">
        <f t="shared" ref="AP59:CK59" si="55">AP38+AP45+AP52</f>
        <v>574892.42569444433</v>
      </c>
      <c r="AQ59" s="61">
        <f t="shared" si="55"/>
        <v>574892.42569444433</v>
      </c>
      <c r="AR59" s="61">
        <f t="shared" si="55"/>
        <v>574892.42569444433</v>
      </c>
      <c r="AS59" s="61">
        <f t="shared" si="55"/>
        <v>574892.42569444433</v>
      </c>
      <c r="AT59" s="61">
        <f t="shared" si="55"/>
        <v>574892.42569444433</v>
      </c>
      <c r="AU59" s="61">
        <f t="shared" si="55"/>
        <v>574892.42569444433</v>
      </c>
      <c r="AV59" s="61">
        <f t="shared" si="55"/>
        <v>574892.42569444433</v>
      </c>
      <c r="AW59" s="61">
        <f t="shared" si="55"/>
        <v>574892.42569444433</v>
      </c>
      <c r="AX59" s="61">
        <f t="shared" si="55"/>
        <v>574892.42569444433</v>
      </c>
      <c r="AY59" s="61">
        <f t="shared" si="55"/>
        <v>574892.42569444433</v>
      </c>
      <c r="AZ59" s="61">
        <f t="shared" si="55"/>
        <v>574892.42569444433</v>
      </c>
      <c r="BA59" s="61">
        <f t="shared" si="55"/>
        <v>574892.42569444433</v>
      </c>
      <c r="BB59" s="60">
        <f t="shared" si="55"/>
        <v>574892.42569444433</v>
      </c>
      <c r="BC59" s="61">
        <f t="shared" si="55"/>
        <v>574892.42569444433</v>
      </c>
      <c r="BD59" s="61">
        <f t="shared" si="55"/>
        <v>574892.42569444433</v>
      </c>
      <c r="BE59" s="61">
        <f t="shared" si="55"/>
        <v>574892.42569444433</v>
      </c>
      <c r="BF59" s="61">
        <f t="shared" si="55"/>
        <v>574892.42569444433</v>
      </c>
      <c r="BG59" s="61">
        <f t="shared" si="55"/>
        <v>574892.42569444433</v>
      </c>
      <c r="BH59" s="61">
        <f t="shared" si="55"/>
        <v>574892.42569444433</v>
      </c>
      <c r="BI59" s="61">
        <f t="shared" si="55"/>
        <v>574892.42569444433</v>
      </c>
      <c r="BJ59" s="61">
        <f t="shared" si="55"/>
        <v>574892.42569444433</v>
      </c>
      <c r="BK59" s="61">
        <f t="shared" si="55"/>
        <v>574892.42569444433</v>
      </c>
      <c r="BL59" s="61">
        <f t="shared" si="55"/>
        <v>2340672.225694444</v>
      </c>
      <c r="BM59" s="62">
        <f t="shared" si="55"/>
        <v>2340672.225694444</v>
      </c>
      <c r="BN59" s="61">
        <f t="shared" si="55"/>
        <v>2340672.225694444</v>
      </c>
      <c r="BO59" s="61">
        <f t="shared" si="55"/>
        <v>2340672.225694444</v>
      </c>
      <c r="BP59" s="61">
        <f t="shared" si="55"/>
        <v>2340672.225694444</v>
      </c>
      <c r="BQ59" s="61">
        <f t="shared" si="55"/>
        <v>2340672.225694444</v>
      </c>
      <c r="BR59" s="61">
        <f t="shared" si="55"/>
        <v>2340672.225694444</v>
      </c>
      <c r="BS59" s="61">
        <f t="shared" si="55"/>
        <v>2340672.225694444</v>
      </c>
      <c r="BT59" s="61">
        <f t="shared" si="55"/>
        <v>2340672.225694444</v>
      </c>
      <c r="BU59" s="61">
        <f t="shared" si="55"/>
        <v>2340672.225694444</v>
      </c>
      <c r="BV59" s="61">
        <f t="shared" si="55"/>
        <v>2340672.225694444</v>
      </c>
      <c r="BW59" s="61">
        <f t="shared" si="55"/>
        <v>2340672.225694444</v>
      </c>
      <c r="BX59" s="61">
        <f t="shared" si="55"/>
        <v>2340672.225694444</v>
      </c>
      <c r="BY59" s="61">
        <f t="shared" si="55"/>
        <v>2340672.225694444</v>
      </c>
      <c r="BZ59" s="60">
        <f t="shared" si="55"/>
        <v>2340672.225694444</v>
      </c>
      <c r="CA59" s="61">
        <f t="shared" si="55"/>
        <v>2340672.225694444</v>
      </c>
      <c r="CB59" s="61">
        <f t="shared" si="55"/>
        <v>2340672.225694444</v>
      </c>
      <c r="CC59" s="61">
        <f t="shared" si="55"/>
        <v>3361328.5016666669</v>
      </c>
      <c r="CD59" s="61">
        <f t="shared" si="55"/>
        <v>3361328.5016666669</v>
      </c>
      <c r="CE59" s="61">
        <f t="shared" si="55"/>
        <v>3361328.5016666669</v>
      </c>
      <c r="CF59" s="61">
        <f t="shared" si="55"/>
        <v>3361328.5016666669</v>
      </c>
      <c r="CG59" s="61">
        <f t="shared" si="55"/>
        <v>3361328.5016666669</v>
      </c>
      <c r="CH59" s="61">
        <f t="shared" si="55"/>
        <v>3361328.5016666669</v>
      </c>
      <c r="CI59" s="61">
        <f t="shared" si="55"/>
        <v>3361328.5016666669</v>
      </c>
      <c r="CJ59" s="61">
        <f t="shared" si="55"/>
        <v>3361328.5016666669</v>
      </c>
      <c r="CK59" s="62">
        <f t="shared" si="55"/>
        <v>3361328.5016666669</v>
      </c>
      <c r="CL59" s="137"/>
      <c r="CM59" s="73">
        <f t="shared" ca="1" si="52"/>
        <v>6898709.1083333315</v>
      </c>
      <c r="CN59" s="73">
        <f t="shared" ca="1" si="52"/>
        <v>10430268.708333332</v>
      </c>
      <c r="CO59" s="73">
        <f t="shared" ca="1" si="52"/>
        <v>28088066.708333328</v>
      </c>
      <c r="CP59" s="74">
        <f t="shared" ca="1" si="52"/>
        <v>37273973.192083322</v>
      </c>
      <c r="CQ59" s="83">
        <f ca="1">SUM(CM59:CP59)</f>
        <v>82691017.717083305</v>
      </c>
    </row>
    <row r="60" spans="1:95">
      <c r="A60" s="105">
        <f>ROW()</f>
        <v>60</v>
      </c>
      <c r="B60" s="199"/>
      <c r="C60" s="63"/>
      <c r="D60" s="64" t="s">
        <v>3</v>
      </c>
      <c r="E60" s="182" t="str">
        <f>"("&amp;A57&amp;")+"&amp;"("&amp;A58&amp;")+"&amp;"("&amp;A59&amp;")"</f>
        <v>(57)+(58)+(59)</v>
      </c>
      <c r="F60" s="63"/>
      <c r="G60" s="64"/>
      <c r="H60" s="64"/>
      <c r="I60" s="64"/>
      <c r="J60" s="64"/>
      <c r="K60" s="64"/>
      <c r="L60" s="64"/>
      <c r="M60" s="64"/>
      <c r="N60" s="64"/>
      <c r="O60" s="64"/>
      <c r="P60" s="64"/>
      <c r="Q60" s="65"/>
      <c r="R60" s="64"/>
      <c r="S60" s="64"/>
      <c r="T60" s="64"/>
      <c r="U60" s="64"/>
      <c r="V60" s="64"/>
      <c r="W60" s="64"/>
      <c r="X60" s="64"/>
      <c r="Y60" s="64"/>
      <c r="Z60" s="64"/>
      <c r="AA60" s="64"/>
      <c r="AB60" s="64"/>
      <c r="AC60" s="64"/>
      <c r="AD60" s="63"/>
      <c r="AE60" s="64"/>
      <c r="AF60" s="64"/>
      <c r="AG60" s="64"/>
      <c r="AH60" s="64"/>
      <c r="AI60" s="64"/>
      <c r="AJ60" s="64"/>
      <c r="AK60" s="64"/>
      <c r="AL60" s="64"/>
      <c r="AM60" s="64"/>
      <c r="AN60" s="64"/>
      <c r="AO60" s="65"/>
      <c r="AP60" s="58">
        <f t="shared" ref="AP60:BU60" si="56">SUM(AP57:AP59)</f>
        <v>9183337.4861111119</v>
      </c>
      <c r="AQ60" s="58">
        <f t="shared" si="56"/>
        <v>9183337.4861111119</v>
      </c>
      <c r="AR60" s="58">
        <f t="shared" si="56"/>
        <v>9183337.4861111119</v>
      </c>
      <c r="AS60" s="58">
        <f t="shared" si="56"/>
        <v>9183337.4861111119</v>
      </c>
      <c r="AT60" s="58">
        <f t="shared" si="56"/>
        <v>9183337.4861111119</v>
      </c>
      <c r="AU60" s="58">
        <f t="shared" si="56"/>
        <v>9183337.4861111119</v>
      </c>
      <c r="AV60" s="58">
        <f t="shared" si="56"/>
        <v>9183337.4861111119</v>
      </c>
      <c r="AW60" s="58">
        <f t="shared" si="56"/>
        <v>9183337.4861111119</v>
      </c>
      <c r="AX60" s="58">
        <f t="shared" si="56"/>
        <v>9183337.4861111119</v>
      </c>
      <c r="AY60" s="58">
        <f t="shared" si="56"/>
        <v>9183337.4861111119</v>
      </c>
      <c r="AZ60" s="58">
        <f t="shared" si="56"/>
        <v>9183337.4861111119</v>
      </c>
      <c r="BA60" s="58">
        <f t="shared" si="56"/>
        <v>9183337.4861111119</v>
      </c>
      <c r="BB60" s="57">
        <f t="shared" si="56"/>
        <v>9183337.4861111119</v>
      </c>
      <c r="BC60" s="58">
        <f t="shared" si="56"/>
        <v>9183337.4861111119</v>
      </c>
      <c r="BD60" s="58">
        <f t="shared" si="56"/>
        <v>9183337.4861111119</v>
      </c>
      <c r="BE60" s="58">
        <f t="shared" si="56"/>
        <v>9183337.4861111119</v>
      </c>
      <c r="BF60" s="58">
        <f t="shared" si="56"/>
        <v>9183337.4861111119</v>
      </c>
      <c r="BG60" s="58">
        <f t="shared" si="56"/>
        <v>9183337.4861111119</v>
      </c>
      <c r="BH60" s="58">
        <f t="shared" si="56"/>
        <v>9183337.4861111119</v>
      </c>
      <c r="BI60" s="58">
        <f t="shared" si="56"/>
        <v>9183337.4861111119</v>
      </c>
      <c r="BJ60" s="58">
        <f t="shared" si="56"/>
        <v>9183337.4861111119</v>
      </c>
      <c r="BK60" s="58">
        <f t="shared" si="56"/>
        <v>9183337.4861111119</v>
      </c>
      <c r="BL60" s="58">
        <f t="shared" si="56"/>
        <v>38780577.493055552</v>
      </c>
      <c r="BM60" s="59">
        <f t="shared" si="56"/>
        <v>38780577.493055552</v>
      </c>
      <c r="BN60" s="58">
        <f t="shared" si="56"/>
        <v>38780577.493055552</v>
      </c>
      <c r="BO60" s="58">
        <f t="shared" si="56"/>
        <v>38780577.493055552</v>
      </c>
      <c r="BP60" s="58">
        <f t="shared" si="56"/>
        <v>38780577.493055552</v>
      </c>
      <c r="BQ60" s="58">
        <f t="shared" si="56"/>
        <v>38780577.493055552</v>
      </c>
      <c r="BR60" s="58">
        <f t="shared" si="56"/>
        <v>38780577.493055552</v>
      </c>
      <c r="BS60" s="58">
        <f t="shared" si="56"/>
        <v>38780577.493055552</v>
      </c>
      <c r="BT60" s="58">
        <f t="shared" si="56"/>
        <v>38780577.493055552</v>
      </c>
      <c r="BU60" s="58">
        <f t="shared" si="56"/>
        <v>38780577.493055552</v>
      </c>
      <c r="BV60" s="58">
        <f t="shared" ref="BV60:CK60" si="57">SUM(BV57:BV59)</f>
        <v>38780577.493055552</v>
      </c>
      <c r="BW60" s="58">
        <f t="shared" si="57"/>
        <v>38780577.493055552</v>
      </c>
      <c r="BX60" s="58">
        <f t="shared" si="57"/>
        <v>38780577.493055552</v>
      </c>
      <c r="BY60" s="58">
        <f t="shared" si="57"/>
        <v>38780577.493055552</v>
      </c>
      <c r="BZ60" s="57">
        <f t="shared" si="57"/>
        <v>38780577.493055552</v>
      </c>
      <c r="CA60" s="58">
        <f t="shared" si="57"/>
        <v>38780577.493055552</v>
      </c>
      <c r="CB60" s="58">
        <f t="shared" si="57"/>
        <v>38780577.493055552</v>
      </c>
      <c r="CC60" s="58">
        <f t="shared" si="57"/>
        <v>64362066.409722224</v>
      </c>
      <c r="CD60" s="58">
        <f t="shared" si="57"/>
        <v>64362066.409722224</v>
      </c>
      <c r="CE60" s="58">
        <f t="shared" si="57"/>
        <v>64362066.409722224</v>
      </c>
      <c r="CF60" s="58">
        <f t="shared" si="57"/>
        <v>64362066.409722224</v>
      </c>
      <c r="CG60" s="58">
        <f t="shared" si="57"/>
        <v>64362066.409722224</v>
      </c>
      <c r="CH60" s="58">
        <f t="shared" si="57"/>
        <v>64362066.409722224</v>
      </c>
      <c r="CI60" s="58">
        <f t="shared" si="57"/>
        <v>64362066.409722224</v>
      </c>
      <c r="CJ60" s="58">
        <f t="shared" si="57"/>
        <v>64362066.409722224</v>
      </c>
      <c r="CK60" s="59">
        <f t="shared" si="57"/>
        <v>64362066.409722224</v>
      </c>
      <c r="CL60" s="137"/>
      <c r="CM60" s="70">
        <f t="shared" ca="1" si="52"/>
        <v>110200049.83333331</v>
      </c>
      <c r="CN60" s="70">
        <f t="shared" ca="1" si="52"/>
        <v>169394529.84722221</v>
      </c>
      <c r="CO60" s="70">
        <f t="shared" ca="1" si="52"/>
        <v>465366929.91666675</v>
      </c>
      <c r="CP60" s="71">
        <f t="shared" ca="1" si="52"/>
        <v>695600330.16666663</v>
      </c>
      <c r="CQ60" s="80">
        <f ca="1">SUM(CM60:CP60)</f>
        <v>1440561839.7638888</v>
      </c>
    </row>
    <row r="61" spans="1:95">
      <c r="A61" s="105">
        <f>ROW()</f>
        <v>61</v>
      </c>
      <c r="B61" s="199"/>
      <c r="C61" s="63"/>
      <c r="D61" s="64"/>
      <c r="E61" s="159"/>
      <c r="F61" s="63"/>
      <c r="G61" s="64"/>
      <c r="H61" s="64"/>
      <c r="I61" s="64"/>
      <c r="J61" s="64"/>
      <c r="K61" s="64"/>
      <c r="L61" s="64"/>
      <c r="M61" s="64"/>
      <c r="N61" s="64"/>
      <c r="O61" s="64"/>
      <c r="P61" s="64"/>
      <c r="Q61" s="65"/>
      <c r="R61" s="64"/>
      <c r="S61" s="64"/>
      <c r="T61" s="64"/>
      <c r="U61" s="64"/>
      <c r="V61" s="64"/>
      <c r="W61" s="64"/>
      <c r="X61" s="64"/>
      <c r="Y61" s="64"/>
      <c r="Z61" s="64"/>
      <c r="AA61" s="64"/>
      <c r="AB61" s="64"/>
      <c r="AC61" s="64"/>
      <c r="AD61" s="63"/>
      <c r="AE61" s="64"/>
      <c r="AF61" s="64"/>
      <c r="AG61" s="64"/>
      <c r="AH61" s="64"/>
      <c r="AI61" s="64"/>
      <c r="AJ61" s="64"/>
      <c r="AK61" s="64"/>
      <c r="AL61" s="64"/>
      <c r="AM61" s="64"/>
      <c r="AN61" s="64"/>
      <c r="AO61" s="65"/>
      <c r="AP61" s="64"/>
      <c r="AQ61" s="64"/>
      <c r="AR61" s="64"/>
      <c r="AS61" s="64"/>
      <c r="AT61" s="64"/>
      <c r="AU61" s="64"/>
      <c r="AV61" s="64"/>
      <c r="AW61" s="64"/>
      <c r="AX61" s="64"/>
      <c r="AY61" s="64"/>
      <c r="AZ61" s="64"/>
      <c r="BA61" s="64"/>
      <c r="BB61" s="63"/>
      <c r="BC61" s="64"/>
      <c r="BD61" s="64"/>
      <c r="BE61" s="64"/>
      <c r="BF61" s="64"/>
      <c r="BG61" s="64"/>
      <c r="BH61" s="64"/>
      <c r="BI61" s="64"/>
      <c r="BJ61" s="64"/>
      <c r="BK61" s="64"/>
      <c r="BL61" s="64"/>
      <c r="BM61" s="65"/>
      <c r="BN61" s="64"/>
      <c r="BO61" s="64"/>
      <c r="BP61" s="64"/>
      <c r="BQ61" s="64"/>
      <c r="BR61" s="64"/>
      <c r="BS61" s="64"/>
      <c r="BT61" s="64"/>
      <c r="BU61" s="64"/>
      <c r="BV61" s="64"/>
      <c r="BW61" s="64"/>
      <c r="BX61" s="64"/>
      <c r="BY61" s="64"/>
      <c r="BZ61" s="63"/>
      <c r="CA61" s="64"/>
      <c r="CB61" s="64"/>
      <c r="CC61" s="64"/>
      <c r="CD61" s="64"/>
      <c r="CE61" s="64"/>
      <c r="CF61" s="64"/>
      <c r="CG61" s="64"/>
      <c r="CH61" s="64"/>
      <c r="CI61" s="64"/>
      <c r="CJ61" s="64"/>
      <c r="CK61" s="65"/>
      <c r="CL61" s="137"/>
      <c r="CM61" s="64"/>
      <c r="CN61" s="64"/>
      <c r="CO61" s="64"/>
      <c r="CP61" s="65"/>
      <c r="CQ61" s="77"/>
    </row>
    <row r="62" spans="1:95" ht="24" customHeight="1">
      <c r="A62" s="105">
        <f>ROW()</f>
        <v>62</v>
      </c>
      <c r="B62" s="199"/>
      <c r="C62" s="201" t="s">
        <v>28</v>
      </c>
      <c r="D62" s="202"/>
      <c r="E62" s="203"/>
      <c r="F62" s="75"/>
      <c r="G62" s="76"/>
      <c r="H62" s="76"/>
      <c r="I62" s="76"/>
      <c r="J62" s="76"/>
      <c r="K62" s="76"/>
      <c r="L62" s="76"/>
      <c r="M62" s="76"/>
      <c r="N62" s="76"/>
      <c r="O62" s="76"/>
      <c r="P62" s="76"/>
      <c r="Q62" s="77"/>
      <c r="R62" s="76"/>
      <c r="S62" s="76"/>
      <c r="T62" s="76"/>
      <c r="U62" s="76"/>
      <c r="V62" s="76"/>
      <c r="W62" s="76"/>
      <c r="X62" s="76"/>
      <c r="Y62" s="76"/>
      <c r="Z62" s="76"/>
      <c r="AA62" s="76"/>
      <c r="AB62" s="76"/>
      <c r="AC62" s="76"/>
      <c r="AD62" s="75"/>
      <c r="AE62" s="76"/>
      <c r="AF62" s="76"/>
      <c r="AG62" s="76"/>
      <c r="AH62" s="76"/>
      <c r="AI62" s="76"/>
      <c r="AJ62" s="76"/>
      <c r="AK62" s="76"/>
      <c r="AL62" s="76"/>
      <c r="AM62" s="76"/>
      <c r="AN62" s="76"/>
      <c r="AO62" s="77"/>
      <c r="AP62" s="76"/>
      <c r="AQ62" s="76"/>
      <c r="AR62" s="76"/>
      <c r="AS62" s="76"/>
      <c r="AT62" s="76"/>
      <c r="AU62" s="76"/>
      <c r="AV62" s="76"/>
      <c r="AW62" s="76"/>
      <c r="AX62" s="76"/>
      <c r="AY62" s="76"/>
      <c r="AZ62" s="76"/>
      <c r="BA62" s="76"/>
      <c r="BB62" s="75"/>
      <c r="BC62" s="76"/>
      <c r="BD62" s="76"/>
      <c r="BE62" s="76"/>
      <c r="BF62" s="76"/>
      <c r="BG62" s="76"/>
      <c r="BH62" s="76"/>
      <c r="BI62" s="76"/>
      <c r="BJ62" s="76"/>
      <c r="BK62" s="76"/>
      <c r="BL62" s="76"/>
      <c r="BM62" s="77"/>
      <c r="BN62" s="76"/>
      <c r="BO62" s="76"/>
      <c r="BP62" s="76"/>
      <c r="BQ62" s="76"/>
      <c r="BR62" s="76"/>
      <c r="BS62" s="76"/>
      <c r="BT62" s="76"/>
      <c r="BU62" s="76"/>
      <c r="BV62" s="76"/>
      <c r="BW62" s="76"/>
      <c r="BX62" s="76"/>
      <c r="BY62" s="76"/>
      <c r="BZ62" s="75"/>
      <c r="CA62" s="76"/>
      <c r="CB62" s="76"/>
      <c r="CC62" s="76"/>
      <c r="CD62" s="76"/>
      <c r="CE62" s="76"/>
      <c r="CF62" s="76"/>
      <c r="CG62" s="76"/>
      <c r="CH62" s="76"/>
      <c r="CI62" s="76"/>
      <c r="CJ62" s="76"/>
      <c r="CK62" s="77"/>
      <c r="CL62" s="139"/>
      <c r="CM62" s="76"/>
      <c r="CN62" s="76"/>
      <c r="CO62" s="76"/>
      <c r="CP62" s="77"/>
      <c r="CQ62" s="77"/>
    </row>
    <row r="63" spans="1:95">
      <c r="A63" s="105">
        <f>ROW()</f>
        <v>63</v>
      </c>
      <c r="B63" s="199"/>
      <c r="C63" s="75"/>
      <c r="D63" s="76" t="s">
        <v>0</v>
      </c>
      <c r="E63" s="160" t="str">
        <f>"("&amp;A20&amp;") - "&amp;"("&amp;A57&amp;")"</f>
        <v>(20) - (57)</v>
      </c>
      <c r="F63" s="78"/>
      <c r="G63" s="79"/>
      <c r="H63" s="79"/>
      <c r="I63" s="79"/>
      <c r="J63" s="79"/>
      <c r="K63" s="79"/>
      <c r="L63" s="79"/>
      <c r="M63" s="79"/>
      <c r="N63" s="79"/>
      <c r="O63" s="79"/>
      <c r="P63" s="79"/>
      <c r="Q63" s="80"/>
      <c r="R63" s="79"/>
      <c r="S63" s="79"/>
      <c r="T63" s="79"/>
      <c r="U63" s="79"/>
      <c r="V63" s="79"/>
      <c r="W63" s="79"/>
      <c r="X63" s="79"/>
      <c r="Y63" s="79"/>
      <c r="Z63" s="79"/>
      <c r="AA63" s="79"/>
      <c r="AB63" s="79"/>
      <c r="AC63" s="79"/>
      <c r="AD63" s="78"/>
      <c r="AE63" s="79"/>
      <c r="AF63" s="79"/>
      <c r="AG63" s="79"/>
      <c r="AH63" s="79"/>
      <c r="AI63" s="79"/>
      <c r="AJ63" s="79"/>
      <c r="AK63" s="79"/>
      <c r="AL63" s="79"/>
      <c r="AM63" s="79"/>
      <c r="AN63" s="79"/>
      <c r="AO63" s="80"/>
      <c r="AP63" s="79">
        <f t="shared" ref="AP63:BQ63" si="58">AP20-AP57</f>
        <v>10350106.187500004</v>
      </c>
      <c r="AQ63" s="79">
        <f t="shared" si="58"/>
        <v>10560610.187500004</v>
      </c>
      <c r="AR63" s="79">
        <f t="shared" si="58"/>
        <v>11410102.437500004</v>
      </c>
      <c r="AS63" s="79">
        <f t="shared" si="58"/>
        <v>11866782.35416667</v>
      </c>
      <c r="AT63" s="79">
        <f t="shared" si="58"/>
        <v>12614141.020833336</v>
      </c>
      <c r="AU63" s="79">
        <f t="shared" si="58"/>
        <v>13739628.770833334</v>
      </c>
      <c r="AV63" s="79">
        <f t="shared" si="58"/>
        <v>14566431.354166666</v>
      </c>
      <c r="AW63" s="79">
        <f t="shared" si="58"/>
        <v>15434404.187499998</v>
      </c>
      <c r="AX63" s="79">
        <f t="shared" si="58"/>
        <v>16129396.52083333</v>
      </c>
      <c r="AY63" s="79">
        <f t="shared" si="58"/>
        <v>17649949.35416666</v>
      </c>
      <c r="AZ63" s="79">
        <f t="shared" si="58"/>
        <v>19018868.770833328</v>
      </c>
      <c r="BA63" s="79">
        <f t="shared" si="58"/>
        <v>19977502.270833328</v>
      </c>
      <c r="BB63" s="78">
        <f t="shared" si="58"/>
        <v>20718246.020833328</v>
      </c>
      <c r="BC63" s="79">
        <f t="shared" si="58"/>
        <v>21798197.187499996</v>
      </c>
      <c r="BD63" s="79">
        <f t="shared" si="58"/>
        <v>23659930.437499996</v>
      </c>
      <c r="BE63" s="79">
        <f t="shared" si="58"/>
        <v>24301755.687499996</v>
      </c>
      <c r="BF63" s="79">
        <f t="shared" si="58"/>
        <v>25016016.104166664</v>
      </c>
      <c r="BG63" s="79">
        <f t="shared" si="58"/>
        <v>26867229.187499996</v>
      </c>
      <c r="BH63" s="79">
        <f t="shared" si="58"/>
        <v>27824084.854166664</v>
      </c>
      <c r="BI63" s="79">
        <f t="shared" si="58"/>
        <v>29030873.604166664</v>
      </c>
      <c r="BJ63" s="79">
        <f t="shared" si="58"/>
        <v>30191787.770833332</v>
      </c>
      <c r="BK63" s="79">
        <f t="shared" si="58"/>
        <v>31643861.487500001</v>
      </c>
      <c r="BL63" s="79">
        <f t="shared" si="58"/>
        <v>21147337.197222222</v>
      </c>
      <c r="BM63" s="80">
        <f t="shared" si="58"/>
        <v>21694214.41388889</v>
      </c>
      <c r="BN63" s="79">
        <f t="shared" si="58"/>
        <v>23573617.713888887</v>
      </c>
      <c r="BO63" s="79">
        <f t="shared" si="58"/>
        <v>25059196.59722222</v>
      </c>
      <c r="BP63" s="79">
        <f t="shared" si="58"/>
        <v>26236712.063888889</v>
      </c>
      <c r="BQ63" s="79">
        <f t="shared" si="58"/>
        <v>27318780.947222222</v>
      </c>
      <c r="BR63" s="79">
        <f t="shared" ref="BR63:CK63" si="59">BR20-BR57</f>
        <v>28373833.830555554</v>
      </c>
      <c r="BS63" s="79">
        <f t="shared" si="59"/>
        <v>29435432.880555551</v>
      </c>
      <c r="BT63" s="79">
        <f t="shared" si="59"/>
        <v>29873509.430555549</v>
      </c>
      <c r="BU63" s="79">
        <f t="shared" si="59"/>
        <v>30830540.647222217</v>
      </c>
      <c r="BV63" s="79">
        <f t="shared" si="59"/>
        <v>31846124.78055555</v>
      </c>
      <c r="BW63" s="79">
        <f t="shared" si="59"/>
        <v>33155745.080555547</v>
      </c>
      <c r="BX63" s="79">
        <f t="shared" si="59"/>
        <v>35648288.797222212</v>
      </c>
      <c r="BY63" s="79">
        <f t="shared" si="59"/>
        <v>37206195.013888881</v>
      </c>
      <c r="BZ63" s="78">
        <f t="shared" si="59"/>
        <v>38326596.140649453</v>
      </c>
      <c r="CA63" s="79">
        <f t="shared" si="59"/>
        <v>39338571.351917058</v>
      </c>
      <c r="CB63" s="79">
        <f t="shared" si="59"/>
        <v>40458972.478677616</v>
      </c>
      <c r="CC63" s="79">
        <f t="shared" si="59"/>
        <v>26168305.476662762</v>
      </c>
      <c r="CD63" s="79">
        <f t="shared" si="59"/>
        <v>27288706.603423327</v>
      </c>
      <c r="CE63" s="79">
        <f t="shared" si="59"/>
        <v>28372965.758352906</v>
      </c>
      <c r="CF63" s="79">
        <f t="shared" si="59"/>
        <v>29493366.88511347</v>
      </c>
      <c r="CG63" s="79">
        <f t="shared" si="59"/>
        <v>30613768.011874035</v>
      </c>
      <c r="CH63" s="79">
        <f t="shared" si="59"/>
        <v>31698027.166803613</v>
      </c>
      <c r="CI63" s="79">
        <f t="shared" si="59"/>
        <v>32818428.293564178</v>
      </c>
      <c r="CJ63" s="79">
        <f t="shared" si="59"/>
        <v>33902687.448493756</v>
      </c>
      <c r="CK63" s="80">
        <f t="shared" si="59"/>
        <v>35023088.575254321</v>
      </c>
      <c r="CL63" s="139"/>
      <c r="CM63" s="79">
        <f t="shared" ref="CM63:CP66" ca="1" si="60">SUM(OFFSET($AP63:$BA63,0,12*(CM$5-$CM$5)))</f>
        <v>173317923.41666663</v>
      </c>
      <c r="CN63" s="79">
        <f t="shared" ca="1" si="60"/>
        <v>303893533.95277774</v>
      </c>
      <c r="CO63" s="79">
        <f t="shared" ca="1" si="60"/>
        <v>358557977.7833333</v>
      </c>
      <c r="CP63" s="80">
        <f t="shared" ca="1" si="60"/>
        <v>393503484.19078654</v>
      </c>
      <c r="CQ63" s="80">
        <f ca="1">SUM(CM63:CP63)</f>
        <v>1229272919.3435643</v>
      </c>
    </row>
    <row r="64" spans="1:95">
      <c r="A64" s="105">
        <f>ROW()</f>
        <v>64</v>
      </c>
      <c r="B64" s="199"/>
      <c r="C64" s="75"/>
      <c r="D64" s="76" t="s">
        <v>1</v>
      </c>
      <c r="E64" s="160" t="str">
        <f>"("&amp;A21&amp;") - "&amp;"("&amp;A58&amp;")"</f>
        <v>(21) - (58)</v>
      </c>
      <c r="F64" s="78"/>
      <c r="G64" s="79"/>
      <c r="H64" s="79"/>
      <c r="I64" s="79"/>
      <c r="J64" s="79"/>
      <c r="K64" s="79"/>
      <c r="L64" s="79"/>
      <c r="M64" s="79"/>
      <c r="N64" s="79"/>
      <c r="O64" s="79"/>
      <c r="P64" s="79"/>
      <c r="Q64" s="80"/>
      <c r="R64" s="79"/>
      <c r="S64" s="79"/>
      <c r="T64" s="79"/>
      <c r="U64" s="79"/>
      <c r="V64" s="79"/>
      <c r="W64" s="79"/>
      <c r="X64" s="79"/>
      <c r="Y64" s="79"/>
      <c r="Z64" s="79"/>
      <c r="AA64" s="79"/>
      <c r="AB64" s="79"/>
      <c r="AC64" s="79"/>
      <c r="AD64" s="78"/>
      <c r="AE64" s="79"/>
      <c r="AF64" s="79"/>
      <c r="AG64" s="79"/>
      <c r="AH64" s="79"/>
      <c r="AI64" s="79"/>
      <c r="AJ64" s="79"/>
      <c r="AK64" s="79"/>
      <c r="AL64" s="79"/>
      <c r="AM64" s="79"/>
      <c r="AN64" s="79"/>
      <c r="AO64" s="80"/>
      <c r="AP64" s="79">
        <f t="shared" ref="AP64:BQ64" si="61">AP21-AP58</f>
        <v>14396633.918749999</v>
      </c>
      <c r="AQ64" s="79">
        <f t="shared" si="61"/>
        <v>14745503.543749999</v>
      </c>
      <c r="AR64" s="79">
        <f t="shared" si="61"/>
        <v>15396398.918749999</v>
      </c>
      <c r="AS64" s="79">
        <f t="shared" si="61"/>
        <v>16422875.543749999</v>
      </c>
      <c r="AT64" s="79">
        <f t="shared" si="61"/>
        <v>16839086.543749999</v>
      </c>
      <c r="AU64" s="79">
        <f t="shared" si="61"/>
        <v>17585893.643750001</v>
      </c>
      <c r="AV64" s="79">
        <f t="shared" si="61"/>
        <v>18089426.168749999</v>
      </c>
      <c r="AW64" s="79">
        <f t="shared" si="61"/>
        <v>19061391.518750001</v>
      </c>
      <c r="AX64" s="79">
        <f t="shared" si="61"/>
        <v>19641125.618750002</v>
      </c>
      <c r="AY64" s="79">
        <f t="shared" si="61"/>
        <v>20236639.418750003</v>
      </c>
      <c r="AZ64" s="79">
        <f t="shared" si="61"/>
        <v>21059295.218750004</v>
      </c>
      <c r="BA64" s="79">
        <f t="shared" si="61"/>
        <v>21652913.468750004</v>
      </c>
      <c r="BB64" s="78">
        <f t="shared" si="61"/>
        <v>21890043.368750002</v>
      </c>
      <c r="BC64" s="79">
        <f t="shared" si="61"/>
        <v>22472698.718750004</v>
      </c>
      <c r="BD64" s="79">
        <f t="shared" si="61"/>
        <v>22834503.818750005</v>
      </c>
      <c r="BE64" s="79">
        <f t="shared" si="61"/>
        <v>23262346.568750005</v>
      </c>
      <c r="BF64" s="79">
        <f t="shared" si="61"/>
        <v>23788424.018750004</v>
      </c>
      <c r="BG64" s="79">
        <f t="shared" si="61"/>
        <v>24374082.743750006</v>
      </c>
      <c r="BH64" s="79">
        <f t="shared" si="61"/>
        <v>25048955.693750005</v>
      </c>
      <c r="BI64" s="79">
        <f t="shared" si="61"/>
        <v>25706668.643750004</v>
      </c>
      <c r="BJ64" s="79">
        <f t="shared" si="61"/>
        <v>26520681.143750004</v>
      </c>
      <c r="BK64" s="79">
        <f t="shared" si="61"/>
        <v>27180484.748750005</v>
      </c>
      <c r="BL64" s="79">
        <f t="shared" si="61"/>
        <v>12090611.978750009</v>
      </c>
      <c r="BM64" s="80">
        <f t="shared" si="61"/>
        <v>13981558.358750012</v>
      </c>
      <c r="BN64" s="79">
        <f t="shared" si="61"/>
        <v>15183792.93875001</v>
      </c>
      <c r="BO64" s="79">
        <f t="shared" si="61"/>
        <v>15701930.693750013</v>
      </c>
      <c r="BP64" s="79">
        <f t="shared" si="61"/>
        <v>16168298.798750009</v>
      </c>
      <c r="BQ64" s="79">
        <f t="shared" si="61"/>
        <v>17030412.803750012</v>
      </c>
      <c r="BR64" s="79">
        <f t="shared" ref="BR64:CK64" si="62">BR21-BR58</f>
        <v>17400173.933750015</v>
      </c>
      <c r="BS64" s="79">
        <f t="shared" si="62"/>
        <v>18022079.288750011</v>
      </c>
      <c r="BT64" s="79">
        <f t="shared" si="62"/>
        <v>18949174.718750011</v>
      </c>
      <c r="BU64" s="79">
        <f t="shared" si="62"/>
        <v>19620763.448750008</v>
      </c>
      <c r="BV64" s="79">
        <f t="shared" si="62"/>
        <v>20311970.228750009</v>
      </c>
      <c r="BW64" s="79">
        <f t="shared" si="62"/>
        <v>21062556.833750006</v>
      </c>
      <c r="BX64" s="79">
        <f t="shared" si="62"/>
        <v>21846891.788750004</v>
      </c>
      <c r="BY64" s="79">
        <f t="shared" si="62"/>
        <v>23112374.543750007</v>
      </c>
      <c r="BZ64" s="78">
        <f t="shared" si="62"/>
        <v>23895099.219806347</v>
      </c>
      <c r="CA64" s="79">
        <f t="shared" si="62"/>
        <v>24602076.346566912</v>
      </c>
      <c r="CB64" s="79">
        <f t="shared" si="62"/>
        <v>25384801.022623252</v>
      </c>
      <c r="CC64" s="79">
        <f t="shared" si="62"/>
        <v>16956370.031830993</v>
      </c>
      <c r="CD64" s="79">
        <f t="shared" si="62"/>
        <v>17739094.707887333</v>
      </c>
      <c r="CE64" s="79">
        <f t="shared" si="62"/>
        <v>18496570.200845081</v>
      </c>
      <c r="CF64" s="79">
        <f t="shared" si="62"/>
        <v>19279294.876901422</v>
      </c>
      <c r="CG64" s="79">
        <f t="shared" si="62"/>
        <v>20062019.552957762</v>
      </c>
      <c r="CH64" s="79">
        <f t="shared" si="62"/>
        <v>20819495.045915511</v>
      </c>
      <c r="CI64" s="79">
        <f t="shared" si="62"/>
        <v>21602219.721971851</v>
      </c>
      <c r="CJ64" s="79">
        <f t="shared" si="62"/>
        <v>22359695.214929599</v>
      </c>
      <c r="CK64" s="80">
        <f t="shared" si="62"/>
        <v>23142419.89098594</v>
      </c>
      <c r="CL64" s="139"/>
      <c r="CM64" s="79">
        <f t="shared" ca="1" si="60"/>
        <v>215127183.52499998</v>
      </c>
      <c r="CN64" s="79">
        <f t="shared" ca="1" si="60"/>
        <v>269151059.80500007</v>
      </c>
      <c r="CO64" s="79">
        <f t="shared" ca="1" si="60"/>
        <v>224410420.02000013</v>
      </c>
      <c r="CP64" s="80">
        <f t="shared" ca="1" si="60"/>
        <v>254339155.83322203</v>
      </c>
      <c r="CQ64" s="80">
        <f ca="1">SUM(CM64:CP64)</f>
        <v>963027819.18322217</v>
      </c>
    </row>
    <row r="65" spans="1:95">
      <c r="A65" s="105">
        <f>ROW()</f>
        <v>65</v>
      </c>
      <c r="B65" s="199"/>
      <c r="C65" s="75"/>
      <c r="D65" s="76" t="s">
        <v>2</v>
      </c>
      <c r="E65" s="160" t="str">
        <f>"("&amp;A22&amp;") - "&amp;"("&amp;A59&amp;")"</f>
        <v>(22) - (59)</v>
      </c>
      <c r="F65" s="81"/>
      <c r="G65" s="82"/>
      <c r="H65" s="82"/>
      <c r="I65" s="82"/>
      <c r="J65" s="82"/>
      <c r="K65" s="82"/>
      <c r="L65" s="82"/>
      <c r="M65" s="82"/>
      <c r="N65" s="82"/>
      <c r="O65" s="82"/>
      <c r="P65" s="82"/>
      <c r="Q65" s="83"/>
      <c r="R65" s="82"/>
      <c r="S65" s="82"/>
      <c r="T65" s="82"/>
      <c r="U65" s="82"/>
      <c r="V65" s="82"/>
      <c r="W65" s="82"/>
      <c r="X65" s="82"/>
      <c r="Y65" s="82"/>
      <c r="Z65" s="82"/>
      <c r="AA65" s="82"/>
      <c r="AB65" s="82"/>
      <c r="AC65" s="82"/>
      <c r="AD65" s="81"/>
      <c r="AE65" s="82"/>
      <c r="AF65" s="82"/>
      <c r="AG65" s="82"/>
      <c r="AH65" s="82"/>
      <c r="AI65" s="82"/>
      <c r="AJ65" s="82"/>
      <c r="AK65" s="82"/>
      <c r="AL65" s="82"/>
      <c r="AM65" s="82"/>
      <c r="AN65" s="82"/>
      <c r="AO65" s="83"/>
      <c r="AP65" s="82">
        <f t="shared" ref="AP65:BQ65" si="63">AP22-AP59</f>
        <v>1599625.9909722223</v>
      </c>
      <c r="AQ65" s="82">
        <f t="shared" si="63"/>
        <v>1638389.2826388888</v>
      </c>
      <c r="AR65" s="82">
        <f t="shared" si="63"/>
        <v>1710710.9909722223</v>
      </c>
      <c r="AS65" s="82">
        <f t="shared" si="63"/>
        <v>1824763.9493055558</v>
      </c>
      <c r="AT65" s="82">
        <f t="shared" si="63"/>
        <v>1871009.6159722223</v>
      </c>
      <c r="AU65" s="82">
        <f t="shared" si="63"/>
        <v>1953988.1826388892</v>
      </c>
      <c r="AV65" s="82">
        <f t="shared" si="63"/>
        <v>2009936.2409722223</v>
      </c>
      <c r="AW65" s="82">
        <f t="shared" si="63"/>
        <v>2117932.3909722222</v>
      </c>
      <c r="AX65" s="82">
        <f t="shared" si="63"/>
        <v>2182347.2909722221</v>
      </c>
      <c r="AY65" s="82">
        <f t="shared" si="63"/>
        <v>2248515.4909722223</v>
      </c>
      <c r="AZ65" s="82">
        <f t="shared" si="63"/>
        <v>2339921.6909722225</v>
      </c>
      <c r="BA65" s="82">
        <f t="shared" si="63"/>
        <v>2405879.274305556</v>
      </c>
      <c r="BB65" s="81">
        <f t="shared" si="63"/>
        <v>2432227.0409722226</v>
      </c>
      <c r="BC65" s="82">
        <f t="shared" si="63"/>
        <v>2496966.524305556</v>
      </c>
      <c r="BD65" s="82">
        <f t="shared" si="63"/>
        <v>2537167.0909722229</v>
      </c>
      <c r="BE65" s="82">
        <f t="shared" si="63"/>
        <v>2584705.1743055563</v>
      </c>
      <c r="BF65" s="82">
        <f t="shared" si="63"/>
        <v>2643158.2243055562</v>
      </c>
      <c r="BG65" s="82">
        <f t="shared" si="63"/>
        <v>2708231.415972223</v>
      </c>
      <c r="BH65" s="82">
        <f t="shared" si="63"/>
        <v>2783217.2993055563</v>
      </c>
      <c r="BI65" s="82">
        <f t="shared" si="63"/>
        <v>2856296.5159722231</v>
      </c>
      <c r="BJ65" s="82">
        <f t="shared" si="63"/>
        <v>2946742.3493055566</v>
      </c>
      <c r="BK65" s="82">
        <f t="shared" si="63"/>
        <v>3020053.8609722233</v>
      </c>
      <c r="BL65" s="82">
        <f t="shared" si="63"/>
        <v>1343401.3309722235</v>
      </c>
      <c r="BM65" s="83">
        <f t="shared" si="63"/>
        <v>1553506.4843055569</v>
      </c>
      <c r="BN65" s="82">
        <f t="shared" si="63"/>
        <v>1687088.104305557</v>
      </c>
      <c r="BO65" s="82">
        <f t="shared" si="63"/>
        <v>1744658.9659722238</v>
      </c>
      <c r="BP65" s="82">
        <f t="shared" si="63"/>
        <v>1796477.644305557</v>
      </c>
      <c r="BQ65" s="82">
        <f t="shared" si="63"/>
        <v>1892268.0893055573</v>
      </c>
      <c r="BR65" s="82">
        <f t="shared" ref="BR65:CK65" si="64">BR22-BR59</f>
        <v>1933352.6593055576</v>
      </c>
      <c r="BS65" s="82">
        <f t="shared" si="64"/>
        <v>2002453.2543055573</v>
      </c>
      <c r="BT65" s="82">
        <f t="shared" si="64"/>
        <v>2105463.8576388909</v>
      </c>
      <c r="BU65" s="82">
        <f t="shared" si="64"/>
        <v>2180084.8276388906</v>
      </c>
      <c r="BV65" s="82">
        <f t="shared" si="64"/>
        <v>2256885.5809722235</v>
      </c>
      <c r="BW65" s="82">
        <f t="shared" si="64"/>
        <v>2340284.0926388903</v>
      </c>
      <c r="BX65" s="82">
        <f t="shared" si="64"/>
        <v>2427432.4209722234</v>
      </c>
      <c r="BY65" s="82">
        <f t="shared" si="64"/>
        <v>2568041.6159722237</v>
      </c>
      <c r="BZ65" s="81">
        <f t="shared" si="64"/>
        <v>2655011.0244229278</v>
      </c>
      <c r="CA65" s="82">
        <f t="shared" si="64"/>
        <v>2733564.0385074345</v>
      </c>
      <c r="CB65" s="82">
        <f t="shared" si="64"/>
        <v>2820533.4469581386</v>
      </c>
      <c r="CC65" s="82">
        <f t="shared" si="64"/>
        <v>1884041.1146478876</v>
      </c>
      <c r="CD65" s="82">
        <f t="shared" si="64"/>
        <v>1971010.5230985917</v>
      </c>
      <c r="CE65" s="82">
        <f t="shared" si="64"/>
        <v>2055174.4667605637</v>
      </c>
      <c r="CF65" s="82">
        <f t="shared" si="64"/>
        <v>2142143.8752112677</v>
      </c>
      <c r="CG65" s="82">
        <f t="shared" si="64"/>
        <v>2229113.2836619718</v>
      </c>
      <c r="CH65" s="82">
        <f t="shared" si="64"/>
        <v>2313277.2273239437</v>
      </c>
      <c r="CI65" s="82">
        <f t="shared" si="64"/>
        <v>2400246.6357746478</v>
      </c>
      <c r="CJ65" s="82">
        <f t="shared" si="64"/>
        <v>2484410.5794366198</v>
      </c>
      <c r="CK65" s="83">
        <f t="shared" si="64"/>
        <v>2571379.9878873238</v>
      </c>
      <c r="CL65" s="139"/>
      <c r="CM65" s="82">
        <f t="shared" ca="1" si="60"/>
        <v>23903020.391666669</v>
      </c>
      <c r="CN65" s="82">
        <f t="shared" ca="1" si="60"/>
        <v>29905673.311666675</v>
      </c>
      <c r="CO65" s="82">
        <f t="shared" ca="1" si="60"/>
        <v>24934491.113333356</v>
      </c>
      <c r="CP65" s="83">
        <f t="shared" ca="1" si="60"/>
        <v>28259906.203691322</v>
      </c>
      <c r="CQ65" s="83">
        <f ca="1">SUM(CM65:CP65)</f>
        <v>107003091.02035803</v>
      </c>
    </row>
    <row r="66" spans="1:95">
      <c r="A66" s="105">
        <f>ROW()</f>
        <v>66</v>
      </c>
      <c r="B66" s="199"/>
      <c r="C66" s="75"/>
      <c r="D66" s="76" t="s">
        <v>3</v>
      </c>
      <c r="E66" s="160" t="str">
        <f>"("&amp;A63&amp;")+"&amp;"("&amp;A64&amp;")+"&amp;"("&amp;A65&amp;")"</f>
        <v>(63)+(64)+(65)</v>
      </c>
      <c r="F66" s="78"/>
      <c r="G66" s="79"/>
      <c r="H66" s="79"/>
      <c r="I66" s="79"/>
      <c r="J66" s="79"/>
      <c r="K66" s="79"/>
      <c r="L66" s="79"/>
      <c r="M66" s="79"/>
      <c r="N66" s="79"/>
      <c r="O66" s="79"/>
      <c r="P66" s="79"/>
      <c r="Q66" s="80"/>
      <c r="R66" s="79"/>
      <c r="S66" s="79"/>
      <c r="T66" s="79"/>
      <c r="U66" s="79"/>
      <c r="V66" s="79"/>
      <c r="W66" s="79"/>
      <c r="X66" s="79"/>
      <c r="Y66" s="79"/>
      <c r="Z66" s="79"/>
      <c r="AA66" s="79"/>
      <c r="AB66" s="79"/>
      <c r="AC66" s="79"/>
      <c r="AD66" s="78"/>
      <c r="AE66" s="79"/>
      <c r="AF66" s="79"/>
      <c r="AG66" s="79"/>
      <c r="AH66" s="79"/>
      <c r="AI66" s="79"/>
      <c r="AJ66" s="79"/>
      <c r="AK66" s="79"/>
      <c r="AL66" s="79"/>
      <c r="AM66" s="79"/>
      <c r="AN66" s="79"/>
      <c r="AO66" s="80"/>
      <c r="AP66" s="79">
        <f t="shared" ref="AP66:BQ66" si="65">SUM(AP63:AP65)</f>
        <v>26346366.097222224</v>
      </c>
      <c r="AQ66" s="79">
        <f t="shared" si="65"/>
        <v>26944503.013888892</v>
      </c>
      <c r="AR66" s="79">
        <f t="shared" si="65"/>
        <v>28517212.347222224</v>
      </c>
      <c r="AS66" s="79">
        <f t="shared" si="65"/>
        <v>30114421.847222224</v>
      </c>
      <c r="AT66" s="79">
        <f t="shared" si="65"/>
        <v>31324237.180555556</v>
      </c>
      <c r="AU66" s="79">
        <f t="shared" si="65"/>
        <v>33279510.597222224</v>
      </c>
      <c r="AV66" s="79">
        <f t="shared" si="65"/>
        <v>34665793.763888888</v>
      </c>
      <c r="AW66" s="79">
        <f t="shared" si="65"/>
        <v>36613728.097222216</v>
      </c>
      <c r="AX66" s="79">
        <f t="shared" si="65"/>
        <v>37952869.43055556</v>
      </c>
      <c r="AY66" s="79">
        <f t="shared" si="65"/>
        <v>40135104.263888881</v>
      </c>
      <c r="AZ66" s="79">
        <f t="shared" si="65"/>
        <v>42418085.680555552</v>
      </c>
      <c r="BA66" s="79">
        <f t="shared" si="65"/>
        <v>44036295.013888881</v>
      </c>
      <c r="BB66" s="78">
        <f t="shared" si="65"/>
        <v>45040516.43055556</v>
      </c>
      <c r="BC66" s="79">
        <f t="shared" si="65"/>
        <v>46767862.430555552</v>
      </c>
      <c r="BD66" s="79">
        <f t="shared" si="65"/>
        <v>49031601.347222224</v>
      </c>
      <c r="BE66" s="79">
        <f t="shared" si="65"/>
        <v>50148807.43055556</v>
      </c>
      <c r="BF66" s="79">
        <f t="shared" si="65"/>
        <v>51447598.347222224</v>
      </c>
      <c r="BG66" s="79">
        <f t="shared" si="65"/>
        <v>53949543.347222231</v>
      </c>
      <c r="BH66" s="79">
        <f t="shared" si="65"/>
        <v>55656257.847222224</v>
      </c>
      <c r="BI66" s="79">
        <f t="shared" si="65"/>
        <v>57593838.763888896</v>
      </c>
      <c r="BJ66" s="79">
        <f t="shared" si="65"/>
        <v>59659211.263888896</v>
      </c>
      <c r="BK66" s="79">
        <f t="shared" si="65"/>
        <v>61844400.097222231</v>
      </c>
      <c r="BL66" s="79">
        <f t="shared" si="65"/>
        <v>34581350.506944455</v>
      </c>
      <c r="BM66" s="80">
        <f t="shared" si="65"/>
        <v>37229279.256944463</v>
      </c>
      <c r="BN66" s="79">
        <f t="shared" si="65"/>
        <v>40444498.756944455</v>
      </c>
      <c r="BO66" s="79">
        <f t="shared" si="65"/>
        <v>42505786.256944455</v>
      </c>
      <c r="BP66" s="79">
        <f t="shared" si="65"/>
        <v>44201488.506944455</v>
      </c>
      <c r="BQ66" s="79">
        <f t="shared" si="65"/>
        <v>46241461.840277791</v>
      </c>
      <c r="BR66" s="79">
        <f t="shared" ref="BR66:CK66" si="66">SUM(BR63:BR65)</f>
        <v>47707360.423611127</v>
      </c>
      <c r="BS66" s="79">
        <f t="shared" si="66"/>
        <v>49459965.423611119</v>
      </c>
      <c r="BT66" s="79">
        <f t="shared" si="66"/>
        <v>50928148.006944448</v>
      </c>
      <c r="BU66" s="79">
        <f t="shared" si="66"/>
        <v>52631388.923611119</v>
      </c>
      <c r="BV66" s="79">
        <f t="shared" si="66"/>
        <v>54414980.590277784</v>
      </c>
      <c r="BW66" s="79">
        <f t="shared" si="66"/>
        <v>56558586.00694444</v>
      </c>
      <c r="BX66" s="79">
        <f t="shared" si="66"/>
        <v>59922613.00694444</v>
      </c>
      <c r="BY66" s="79">
        <f t="shared" si="66"/>
        <v>62886611.173611104</v>
      </c>
      <c r="BZ66" s="78">
        <f t="shared" si="66"/>
        <v>64876706.384878725</v>
      </c>
      <c r="CA66" s="79">
        <f t="shared" si="66"/>
        <v>66674211.736991405</v>
      </c>
      <c r="CB66" s="79">
        <f t="shared" si="66"/>
        <v>68664306.948259011</v>
      </c>
      <c r="CC66" s="79">
        <f t="shared" si="66"/>
        <v>45008716.623141639</v>
      </c>
      <c r="CD66" s="79">
        <f t="shared" si="66"/>
        <v>46998811.834409252</v>
      </c>
      <c r="CE66" s="79">
        <f t="shared" si="66"/>
        <v>48924710.425958544</v>
      </c>
      <c r="CF66" s="79">
        <f t="shared" si="66"/>
        <v>50914805.637226164</v>
      </c>
      <c r="CG66" s="79">
        <f t="shared" si="66"/>
        <v>52904900.848493762</v>
      </c>
      <c r="CH66" s="79">
        <f t="shared" si="66"/>
        <v>54830799.440043069</v>
      </c>
      <c r="CI66" s="79">
        <f t="shared" si="66"/>
        <v>56820894.651310675</v>
      </c>
      <c r="CJ66" s="79">
        <f t="shared" si="66"/>
        <v>58746793.242859982</v>
      </c>
      <c r="CK66" s="80">
        <f t="shared" si="66"/>
        <v>60736888.45412758</v>
      </c>
      <c r="CL66" s="139"/>
      <c r="CM66" s="79">
        <f t="shared" ca="1" si="60"/>
        <v>412348127.33333343</v>
      </c>
      <c r="CN66" s="79">
        <f t="shared" ca="1" si="60"/>
        <v>602950267.06944442</v>
      </c>
      <c r="CO66" s="79">
        <f t="shared" ca="1" si="60"/>
        <v>607902888.91666675</v>
      </c>
      <c r="CP66" s="80">
        <f t="shared" ca="1" si="60"/>
        <v>676102546.22769976</v>
      </c>
      <c r="CQ66" s="80">
        <f ca="1">SUM(CM66:CP66)</f>
        <v>2299303829.5471444</v>
      </c>
    </row>
    <row r="67" spans="1:95">
      <c r="A67" s="105">
        <f>ROW()</f>
        <v>67</v>
      </c>
      <c r="B67" s="200"/>
      <c r="C67" s="101"/>
      <c r="D67" s="102"/>
      <c r="E67" s="161"/>
      <c r="F67" s="149"/>
      <c r="G67" s="147"/>
      <c r="H67" s="147"/>
      <c r="I67" s="147"/>
      <c r="J67" s="147"/>
      <c r="K67" s="147"/>
      <c r="L67" s="147"/>
      <c r="M67" s="147"/>
      <c r="N67" s="147"/>
      <c r="O67" s="147"/>
      <c r="P67" s="147"/>
      <c r="Q67" s="148"/>
      <c r="R67" s="147"/>
      <c r="S67" s="147"/>
      <c r="T67" s="147"/>
      <c r="U67" s="147"/>
      <c r="V67" s="147"/>
      <c r="W67" s="147"/>
      <c r="X67" s="147"/>
      <c r="Y67" s="147"/>
      <c r="Z67" s="147"/>
      <c r="AA67" s="147"/>
      <c r="AB67" s="147"/>
      <c r="AC67" s="147"/>
      <c r="AD67" s="149"/>
      <c r="AE67" s="147"/>
      <c r="AF67" s="147"/>
      <c r="AG67" s="147"/>
      <c r="AH67" s="147"/>
      <c r="AI67" s="147"/>
      <c r="AJ67" s="147"/>
      <c r="AK67" s="147"/>
      <c r="AL67" s="147"/>
      <c r="AM67" s="147"/>
      <c r="AN67" s="147"/>
      <c r="AO67" s="148"/>
      <c r="AP67" s="147"/>
      <c r="AQ67" s="147"/>
      <c r="AR67" s="147"/>
      <c r="AS67" s="147"/>
      <c r="AT67" s="147"/>
      <c r="AU67" s="147"/>
      <c r="AV67" s="147"/>
      <c r="AW67" s="147"/>
      <c r="AX67" s="147"/>
      <c r="AY67" s="147"/>
      <c r="AZ67" s="147"/>
      <c r="BA67" s="147"/>
      <c r="BB67" s="149"/>
      <c r="BC67" s="147"/>
      <c r="BD67" s="147"/>
      <c r="BE67" s="147"/>
      <c r="BF67" s="147"/>
      <c r="BG67" s="147"/>
      <c r="BH67" s="147"/>
      <c r="BI67" s="147"/>
      <c r="BJ67" s="147"/>
      <c r="BK67" s="147"/>
      <c r="BL67" s="147"/>
      <c r="BM67" s="148"/>
      <c r="BN67" s="147"/>
      <c r="BO67" s="147"/>
      <c r="BP67" s="147"/>
      <c r="BQ67" s="147"/>
      <c r="BR67" s="147"/>
      <c r="BS67" s="147"/>
      <c r="BT67" s="147"/>
      <c r="BU67" s="147"/>
      <c r="BV67" s="147"/>
      <c r="BW67" s="147"/>
      <c r="BX67" s="147"/>
      <c r="BY67" s="147"/>
      <c r="BZ67" s="149"/>
      <c r="CA67" s="147"/>
      <c r="CB67" s="147"/>
      <c r="CC67" s="147"/>
      <c r="CD67" s="147"/>
      <c r="CE67" s="147"/>
      <c r="CF67" s="147"/>
      <c r="CG67" s="147"/>
      <c r="CH67" s="147"/>
      <c r="CI67" s="147"/>
      <c r="CJ67" s="147"/>
      <c r="CK67" s="148"/>
      <c r="CL67" s="140"/>
      <c r="CM67" s="102"/>
      <c r="CN67" s="102"/>
      <c r="CO67" s="102"/>
      <c r="CP67" s="103"/>
      <c r="CQ67" s="119"/>
    </row>
    <row r="68" spans="1:95">
      <c r="A68" s="105">
        <f>ROW()</f>
        <v>68</v>
      </c>
      <c r="B68" s="190"/>
      <c r="C68" s="98"/>
      <c r="D68" s="99"/>
      <c r="E68" s="162"/>
      <c r="F68" s="98"/>
      <c r="G68" s="99"/>
      <c r="H68" s="99"/>
      <c r="I68" s="99"/>
      <c r="J68" s="99"/>
      <c r="K68" s="99"/>
      <c r="L68" s="99"/>
      <c r="M68" s="99"/>
      <c r="N68" s="99"/>
      <c r="O68" s="99"/>
      <c r="P68" s="99"/>
      <c r="Q68" s="100"/>
      <c r="R68" s="99"/>
      <c r="S68" s="99"/>
      <c r="T68" s="99"/>
      <c r="U68" s="99"/>
      <c r="V68" s="99"/>
      <c r="W68" s="99"/>
      <c r="X68" s="99"/>
      <c r="Y68" s="99"/>
      <c r="Z68" s="99"/>
      <c r="AA68" s="99"/>
      <c r="AB68" s="99"/>
      <c r="AC68" s="99"/>
      <c r="AD68" s="98"/>
      <c r="AE68" s="99"/>
      <c r="AF68" s="99"/>
      <c r="AG68" s="99"/>
      <c r="AH68" s="99"/>
      <c r="AI68" s="99"/>
      <c r="AJ68" s="99"/>
      <c r="AK68" s="99"/>
      <c r="AL68" s="99"/>
      <c r="AM68" s="99"/>
      <c r="AN68" s="99"/>
      <c r="AO68" s="100"/>
      <c r="AP68" s="99"/>
      <c r="AQ68" s="99"/>
      <c r="AR68" s="99"/>
      <c r="AS68" s="99"/>
      <c r="AT68" s="99"/>
      <c r="AU68" s="99"/>
      <c r="AV68" s="99"/>
      <c r="AW68" s="99"/>
      <c r="AX68" s="99"/>
      <c r="AY68" s="99"/>
      <c r="AZ68" s="99"/>
      <c r="BA68" s="99"/>
      <c r="BB68" s="98"/>
      <c r="BC68" s="99"/>
      <c r="BD68" s="99"/>
      <c r="BE68" s="99"/>
      <c r="BF68" s="99"/>
      <c r="BG68" s="99"/>
      <c r="BH68" s="99"/>
      <c r="BI68" s="99"/>
      <c r="BJ68" s="99"/>
      <c r="BK68" s="99"/>
      <c r="BL68" s="99"/>
      <c r="BM68" s="100"/>
      <c r="BN68" s="130"/>
      <c r="BO68" s="99"/>
      <c r="BP68" s="99"/>
      <c r="BQ68" s="99"/>
      <c r="BR68" s="99"/>
      <c r="BS68" s="99"/>
      <c r="BT68" s="99"/>
      <c r="BU68" s="99"/>
      <c r="BV68" s="99"/>
      <c r="BW68" s="99"/>
      <c r="BX68" s="99"/>
      <c r="BY68" s="99"/>
      <c r="BZ68" s="98"/>
      <c r="CA68" s="99"/>
      <c r="CB68" s="99"/>
      <c r="CC68" s="99"/>
      <c r="CD68" s="99"/>
      <c r="CE68" s="99"/>
      <c r="CF68" s="99"/>
      <c r="CG68" s="99"/>
      <c r="CH68" s="99"/>
      <c r="CI68" s="99"/>
      <c r="CJ68" s="99"/>
      <c r="CK68" s="100"/>
      <c r="CL68" s="145"/>
      <c r="CM68" s="99"/>
      <c r="CN68" s="99"/>
      <c r="CO68" s="99"/>
      <c r="CP68" s="100"/>
      <c r="CQ68" s="120"/>
    </row>
    <row r="69" spans="1:95">
      <c r="A69" s="105">
        <f>ROW()</f>
        <v>69</v>
      </c>
      <c r="B69" s="191"/>
      <c r="C69" s="189" t="s">
        <v>8</v>
      </c>
      <c r="D69" s="187"/>
      <c r="E69" s="188"/>
      <c r="F69" s="32"/>
      <c r="G69" s="33"/>
      <c r="H69" s="33"/>
      <c r="I69" s="33"/>
      <c r="J69" s="33"/>
      <c r="K69" s="33"/>
      <c r="L69" s="33"/>
      <c r="M69" s="33"/>
      <c r="N69" s="39"/>
      <c r="O69" s="39"/>
      <c r="P69" s="39"/>
      <c r="Q69" s="91"/>
      <c r="R69" s="39"/>
      <c r="S69" s="39"/>
      <c r="T69" s="39"/>
      <c r="U69" s="39"/>
      <c r="V69" s="39"/>
      <c r="W69" s="39"/>
      <c r="X69" s="39"/>
      <c r="Y69" s="39"/>
      <c r="Z69" s="39"/>
      <c r="AA69" s="39"/>
      <c r="AB69" s="39"/>
      <c r="AC69" s="39"/>
      <c r="AD69" s="90"/>
      <c r="AE69" s="39"/>
      <c r="AF69" s="33"/>
      <c r="AG69" s="33"/>
      <c r="AH69" s="33"/>
      <c r="AI69" s="33"/>
      <c r="AJ69" s="33"/>
      <c r="AK69" s="33"/>
      <c r="AL69" s="33"/>
      <c r="AM69" s="33"/>
      <c r="AN69" s="33"/>
      <c r="AO69" s="38"/>
      <c r="AP69" s="33"/>
      <c r="AQ69" s="33"/>
      <c r="AR69" s="33"/>
      <c r="AS69" s="33"/>
      <c r="AT69" s="33"/>
      <c r="AU69" s="33"/>
      <c r="AV69" s="33"/>
      <c r="AW69" s="33"/>
      <c r="AX69" s="33"/>
      <c r="AY69" s="33"/>
      <c r="AZ69" s="33"/>
      <c r="BA69" s="33"/>
      <c r="BB69" s="32"/>
      <c r="BC69" s="33"/>
      <c r="BD69" s="33"/>
      <c r="BE69" s="33"/>
      <c r="BF69" s="33"/>
      <c r="BG69" s="33"/>
      <c r="BH69" s="33"/>
      <c r="BI69" s="33"/>
      <c r="BJ69" s="33"/>
      <c r="BK69" s="33"/>
      <c r="BL69" s="33"/>
      <c r="BM69" s="38"/>
      <c r="BN69" s="33"/>
      <c r="BO69" s="33"/>
      <c r="BP69" s="33"/>
      <c r="BQ69" s="33"/>
      <c r="BR69" s="33"/>
      <c r="BS69" s="33"/>
      <c r="BT69" s="33"/>
      <c r="BU69" s="33"/>
      <c r="BV69" s="33"/>
      <c r="BW69" s="33"/>
      <c r="BX69" s="33"/>
      <c r="BY69" s="33"/>
      <c r="BZ69" s="32"/>
      <c r="CA69" s="33"/>
      <c r="CB69" s="33"/>
      <c r="CC69" s="33"/>
      <c r="CD69" s="33"/>
      <c r="CE69" s="33"/>
      <c r="CF69" s="33"/>
      <c r="CG69" s="33"/>
      <c r="CH69" s="33"/>
      <c r="CI69" s="33"/>
      <c r="CJ69" s="33"/>
      <c r="CK69" s="38"/>
      <c r="CL69" s="141"/>
      <c r="CM69" s="33"/>
      <c r="CN69" s="33"/>
      <c r="CO69" s="33"/>
      <c r="CP69" s="38"/>
      <c r="CQ69" s="120"/>
    </row>
    <row r="70" spans="1:95">
      <c r="A70" s="105">
        <f>ROW()</f>
        <v>70</v>
      </c>
      <c r="B70" s="191"/>
      <c r="C70" s="32"/>
      <c r="D70" s="33" t="s">
        <v>0</v>
      </c>
      <c r="E70" s="163" t="s">
        <v>6</v>
      </c>
      <c r="F70" s="84"/>
      <c r="G70" s="34"/>
      <c r="H70" s="34"/>
      <c r="I70" s="34"/>
      <c r="J70" s="34"/>
      <c r="K70" s="34"/>
      <c r="L70" s="34"/>
      <c r="M70" s="34"/>
      <c r="N70" s="34"/>
      <c r="O70" s="34"/>
      <c r="P70" s="34"/>
      <c r="Q70" s="35"/>
      <c r="R70" s="34"/>
      <c r="S70" s="34"/>
      <c r="T70" s="34"/>
      <c r="U70" s="34"/>
      <c r="V70" s="34"/>
      <c r="W70" s="34"/>
      <c r="X70" s="34"/>
      <c r="Y70" s="34"/>
      <c r="Z70" s="34"/>
      <c r="AA70" s="34"/>
      <c r="AB70" s="34"/>
      <c r="AC70" s="34"/>
      <c r="AD70" s="84"/>
      <c r="AE70" s="34"/>
      <c r="AF70" s="34"/>
      <c r="AG70" s="34"/>
      <c r="AH70" s="34"/>
      <c r="AI70" s="34"/>
      <c r="AJ70" s="34"/>
      <c r="AK70" s="34"/>
      <c r="AL70" s="34"/>
      <c r="AM70" s="34"/>
      <c r="AN70" s="34"/>
      <c r="AO70" s="35"/>
      <c r="AP70" s="34">
        <v>2.989860235900095E-2</v>
      </c>
      <c r="AQ70" s="34">
        <v>2.9385606550374144E-2</v>
      </c>
      <c r="AR70" s="34">
        <v>2.8581165189228444E-2</v>
      </c>
      <c r="AS70" s="34">
        <v>2.7319711476104756E-2</v>
      </c>
      <c r="AT70" s="34">
        <v>2.6361522692448458E-2</v>
      </c>
      <c r="AU70" s="34">
        <v>2.5584344329980975E-2</v>
      </c>
      <c r="AV70" s="34">
        <v>2.4735339280600101E-2</v>
      </c>
      <c r="AW70" s="34">
        <v>2.4178155706301545E-2</v>
      </c>
      <c r="AX70" s="34">
        <v>2.7847982267031252E-2</v>
      </c>
      <c r="AY70" s="34">
        <v>2.9128696059716554E-2</v>
      </c>
      <c r="AZ70" s="34">
        <v>3.100625678826948E-2</v>
      </c>
      <c r="BA70" s="34">
        <v>3.2924159746767795E-2</v>
      </c>
      <c r="BB70" s="84">
        <v>3.2974422894526387E-2</v>
      </c>
      <c r="BC70" s="34">
        <v>3.2787336847349531E-2</v>
      </c>
      <c r="BD70" s="34">
        <v>3.180660655037415E-2</v>
      </c>
      <c r="BE70" s="34">
        <v>3.129643808868051E-2</v>
      </c>
      <c r="BF70" s="34">
        <v>3.0458527146333694E-2</v>
      </c>
      <c r="BG70" s="34">
        <v>2.9026963544422912E-2</v>
      </c>
      <c r="BH70" s="34">
        <v>2.8157158801754227E-2</v>
      </c>
      <c r="BI70" s="34">
        <v>2.7836342078241254E-2</v>
      </c>
      <c r="BJ70" s="34">
        <v>2.7890161351244523E-2</v>
      </c>
      <c r="BK70" s="34">
        <v>2.8754797505666521E-2</v>
      </c>
      <c r="BL70" s="34">
        <v>2.8845469374429403E-2</v>
      </c>
      <c r="BM70" s="35">
        <v>3.0507186452825505E-2</v>
      </c>
      <c r="BN70" s="34">
        <v>3.113072719112854E-2</v>
      </c>
      <c r="BO70" s="34">
        <v>3.0958441090347136E-2</v>
      </c>
      <c r="BP70" s="34">
        <v>2.9966969109606681E-2</v>
      </c>
      <c r="BQ70" s="34">
        <v>2.9446820635794776E-2</v>
      </c>
      <c r="BR70" s="34">
        <v>2.861547642104291E-2</v>
      </c>
      <c r="BS70" s="34">
        <v>2.7186764420670084E-2</v>
      </c>
      <c r="BT70" s="34">
        <v>2.6315489714415968E-2</v>
      </c>
      <c r="BU70" s="34">
        <v>2.5979015723914659E-2</v>
      </c>
      <c r="BV70" s="34">
        <v>2.6032764420670096E-2</v>
      </c>
      <c r="BW70" s="34">
        <v>2.6900881954741995E-2</v>
      </c>
      <c r="BX70" s="34">
        <v>2.8849210191301974E-2</v>
      </c>
      <c r="BY70" s="34">
        <v>3.0543067530797344E-2</v>
      </c>
      <c r="BZ70" s="84">
        <v>3.113072719112854E-2</v>
      </c>
      <c r="CA70" s="34">
        <v>3.0958441090347136E-2</v>
      </c>
      <c r="CB70" s="34">
        <v>2.9966969109606681E-2</v>
      </c>
      <c r="CC70" s="34">
        <v>2.8500593581834169E-2</v>
      </c>
      <c r="CD70" s="34">
        <v>2.4966868504526646E-2</v>
      </c>
      <c r="CE70" s="34">
        <v>2.3534774439694123E-2</v>
      </c>
      <c r="CF70" s="34">
        <v>2.2657687540099405E-2</v>
      </c>
      <c r="CG70" s="34">
        <v>2.2371817797184973E-2</v>
      </c>
      <c r="CH70" s="34">
        <v>2.2393020156281709E-2</v>
      </c>
      <c r="CI70" s="34">
        <v>2.3249731872524201E-2</v>
      </c>
      <c r="CJ70" s="34">
        <v>2.5213913662654477E-2</v>
      </c>
      <c r="CK70" s="35">
        <v>2.6922058492903522E-2</v>
      </c>
      <c r="CL70" s="141"/>
      <c r="CM70" s="34">
        <f t="shared" ref="CM70:CQ72" ca="1" si="67">CM76/CM63</f>
        <v>2.8262285932938714E-2</v>
      </c>
      <c r="CN70" s="34">
        <f t="shared" ref="CN70:CP70" ca="1" si="68">CN76/CN63</f>
        <v>2.9839937618617408E-2</v>
      </c>
      <c r="CO70" s="34">
        <f t="shared" ca="1" si="68"/>
        <v>2.8406533871464159E-2</v>
      </c>
      <c r="CP70" s="35">
        <f t="shared" ca="1" si="68"/>
        <v>2.6281825723781717E-2</v>
      </c>
      <c r="CQ70" s="121">
        <f t="shared" ca="1" si="67"/>
        <v>2.8060411643303779E-2</v>
      </c>
    </row>
    <row r="71" spans="1:95">
      <c r="A71" s="105">
        <f>ROW()</f>
        <v>71</v>
      </c>
      <c r="B71" s="191"/>
      <c r="C71" s="32"/>
      <c r="D71" s="33" t="s">
        <v>1</v>
      </c>
      <c r="E71" s="163" t="s">
        <v>6</v>
      </c>
      <c r="F71" s="84"/>
      <c r="G71" s="34"/>
      <c r="H71" s="34"/>
      <c r="I71" s="34"/>
      <c r="J71" s="34"/>
      <c r="K71" s="34"/>
      <c r="L71" s="34"/>
      <c r="M71" s="34"/>
      <c r="N71" s="34"/>
      <c r="O71" s="34"/>
      <c r="P71" s="34"/>
      <c r="Q71" s="35"/>
      <c r="R71" s="34"/>
      <c r="S71" s="34"/>
      <c r="T71" s="34"/>
      <c r="U71" s="34"/>
      <c r="V71" s="34"/>
      <c r="W71" s="34"/>
      <c r="X71" s="34"/>
      <c r="Y71" s="34"/>
      <c r="Z71" s="34"/>
      <c r="AA71" s="34"/>
      <c r="AB71" s="34"/>
      <c r="AC71" s="34"/>
      <c r="AD71" s="84"/>
      <c r="AE71" s="34"/>
      <c r="AF71" s="34"/>
      <c r="AG71" s="34"/>
      <c r="AH71" s="34"/>
      <c r="AI71" s="34"/>
      <c r="AJ71" s="34"/>
      <c r="AK71" s="34"/>
      <c r="AL71" s="34"/>
      <c r="AM71" s="34"/>
      <c r="AN71" s="34"/>
      <c r="AO71" s="35"/>
      <c r="AP71" s="34">
        <v>1.9018063368697012E-2</v>
      </c>
      <c r="AQ71" s="34">
        <v>1.9054396924907964E-2</v>
      </c>
      <c r="AR71" s="34">
        <v>1.8901769505316073E-2</v>
      </c>
      <c r="AS71" s="34">
        <v>1.6939459950728285E-2</v>
      </c>
      <c r="AT71" s="34">
        <v>1.7139217317992686E-2</v>
      </c>
      <c r="AU71" s="34">
        <v>1.7087623094190277E-2</v>
      </c>
      <c r="AV71" s="34">
        <v>1.6996059206491727E-2</v>
      </c>
      <c r="AW71" s="34">
        <v>1.7106590547092432E-2</v>
      </c>
      <c r="AX71" s="34">
        <v>2.0071100719193914E-2</v>
      </c>
      <c r="AY71" s="34">
        <v>2.1357688241289134E-2</v>
      </c>
      <c r="AZ71" s="34">
        <v>2.1718868636465348E-2</v>
      </c>
      <c r="BA71" s="34">
        <v>2.1728538071176522E-2</v>
      </c>
      <c r="BB71" s="84">
        <v>2.1859946705318288E-2</v>
      </c>
      <c r="BC71" s="34">
        <v>2.1781092598412537E-2</v>
      </c>
      <c r="BD71" s="34">
        <v>2.1816039943394615E-2</v>
      </c>
      <c r="BE71" s="34">
        <v>1.9937165520868695E-2</v>
      </c>
      <c r="BF71" s="34">
        <v>2.0008818698126124E-2</v>
      </c>
      <c r="BG71" s="34">
        <v>1.9881952233253224E-2</v>
      </c>
      <c r="BH71" s="34">
        <v>1.9969644811182748E-2</v>
      </c>
      <c r="BI71" s="34">
        <v>2.0000222899839777E-2</v>
      </c>
      <c r="BJ71" s="34">
        <v>1.9893774688937181E-2</v>
      </c>
      <c r="BK71" s="34">
        <v>1.9956434448121167E-2</v>
      </c>
      <c r="BL71" s="34">
        <v>2.08372228208306E-2</v>
      </c>
      <c r="BM71" s="35">
        <v>2.0813709585220989E-2</v>
      </c>
      <c r="BN71" s="34">
        <v>2.0869641769879009E-2</v>
      </c>
      <c r="BO71" s="34">
        <v>2.0947653978221993E-2</v>
      </c>
      <c r="BP71" s="34">
        <v>2.0803408820223954E-2</v>
      </c>
      <c r="BQ71" s="34">
        <v>1.9007238833893596E-2</v>
      </c>
      <c r="BR71" s="34">
        <v>1.8916534566381815E-2</v>
      </c>
      <c r="BS71" s="34">
        <v>1.887450844683386E-2</v>
      </c>
      <c r="BT71" s="34">
        <v>1.8979294961299992E-2</v>
      </c>
      <c r="BU71" s="34">
        <v>1.9055617659225095E-2</v>
      </c>
      <c r="BV71" s="34">
        <v>1.897825591106956E-2</v>
      </c>
      <c r="BW71" s="34">
        <v>1.9699114563117751E-2</v>
      </c>
      <c r="BX71" s="34">
        <v>1.9885541260476744E-2</v>
      </c>
      <c r="BY71" s="34">
        <v>2.0114681926231837E-2</v>
      </c>
      <c r="BZ71" s="84">
        <v>1.9928641769878998E-2</v>
      </c>
      <c r="CA71" s="34">
        <v>2.0001653978221991E-2</v>
      </c>
      <c r="CB71" s="34">
        <v>1.9859408820223953E-2</v>
      </c>
      <c r="CC71" s="34">
        <v>1.7177174539275961E-2</v>
      </c>
      <c r="CD71" s="34">
        <v>1.5062285469891426E-2</v>
      </c>
      <c r="CE71" s="34">
        <v>1.5010985383082404E-2</v>
      </c>
      <c r="CF71" s="34">
        <v>1.5095883447751243E-2</v>
      </c>
      <c r="CG71" s="34">
        <v>1.5220717240618978E-2</v>
      </c>
      <c r="CH71" s="34">
        <v>1.5110559522083608E-2</v>
      </c>
      <c r="CI71" s="34">
        <v>1.6787686342540659E-2</v>
      </c>
      <c r="CJ71" s="34">
        <v>1.6973156127122024E-2</v>
      </c>
      <c r="CK71" s="35">
        <v>1.7220095537965066E-2</v>
      </c>
      <c r="CL71" s="141"/>
      <c r="CM71" s="34">
        <f t="shared" ca="1" si="67"/>
        <v>1.9062713805215244E-2</v>
      </c>
      <c r="CN71" s="34">
        <f t="shared" ref="CN71:CP71" ca="1" si="69">CN77/CN64</f>
        <v>2.0500919335456606E-2</v>
      </c>
      <c r="CO71" s="34">
        <f t="shared" ca="1" si="69"/>
        <v>1.9644485426385909E-2</v>
      </c>
      <c r="CP71" s="35">
        <f t="shared" ca="1" si="69"/>
        <v>1.7143183877506595E-2</v>
      </c>
      <c r="CQ71" s="121">
        <f t="shared" ca="1" si="67"/>
        <v>1.9093282532876142E-2</v>
      </c>
    </row>
    <row r="72" spans="1:95">
      <c r="A72" s="105">
        <f>ROW()</f>
        <v>72</v>
      </c>
      <c r="B72" s="191"/>
      <c r="C72" s="36"/>
      <c r="D72" s="37" t="s">
        <v>2</v>
      </c>
      <c r="E72" s="163" t="s">
        <v>6</v>
      </c>
      <c r="F72" s="84"/>
      <c r="G72" s="34"/>
      <c r="H72" s="34"/>
      <c r="I72" s="34"/>
      <c r="J72" s="34"/>
      <c r="K72" s="34"/>
      <c r="L72" s="34"/>
      <c r="M72" s="34"/>
      <c r="N72" s="34"/>
      <c r="O72" s="34"/>
      <c r="P72" s="34"/>
      <c r="Q72" s="35"/>
      <c r="R72" s="34"/>
      <c r="S72" s="34"/>
      <c r="T72" s="34"/>
      <c r="U72" s="34"/>
      <c r="V72" s="34"/>
      <c r="W72" s="34"/>
      <c r="X72" s="34"/>
      <c r="Y72" s="34"/>
      <c r="Z72" s="34"/>
      <c r="AA72" s="34"/>
      <c r="AB72" s="34"/>
      <c r="AC72" s="34"/>
      <c r="AD72" s="84"/>
      <c r="AE72" s="34"/>
      <c r="AF72" s="34"/>
      <c r="AG72" s="34"/>
      <c r="AH72" s="34"/>
      <c r="AI72" s="34"/>
      <c r="AJ72" s="34"/>
      <c r="AK72" s="34"/>
      <c r="AL72" s="34"/>
      <c r="AM72" s="34"/>
      <c r="AN72" s="34"/>
      <c r="AO72" s="35"/>
      <c r="AP72" s="34">
        <v>1.5559192898453214E-2</v>
      </c>
      <c r="AQ72" s="34">
        <v>1.5633855150869062E-2</v>
      </c>
      <c r="AR72" s="34">
        <v>1.5610923931606686E-2</v>
      </c>
      <c r="AS72" s="34">
        <v>1.4266687199318125E-2</v>
      </c>
      <c r="AT72" s="34">
        <v>1.4490118615710035E-2</v>
      </c>
      <c r="AU72" s="34">
        <v>1.4523891201979916E-2</v>
      </c>
      <c r="AV72" s="34">
        <v>1.4329460139059357E-2</v>
      </c>
      <c r="AW72" s="34">
        <v>1.4190112372757191E-2</v>
      </c>
      <c r="AX72" s="34">
        <v>1.7242775639926003E-2</v>
      </c>
      <c r="AY72" s="34">
        <v>1.7808474325145471E-2</v>
      </c>
      <c r="AZ72" s="34">
        <v>1.8007733201416361E-2</v>
      </c>
      <c r="BA72" s="34">
        <v>1.8205160808206861E-2</v>
      </c>
      <c r="BB72" s="84">
        <v>1.8371489026306524E-2</v>
      </c>
      <c r="BC72" s="34">
        <v>1.8454429180389108E-2</v>
      </c>
      <c r="BD72" s="34">
        <v>1.8599212132382408E-2</v>
      </c>
      <c r="BE72" s="34">
        <v>1.7482255016602E-2</v>
      </c>
      <c r="BF72" s="34">
        <v>1.7337512781691371E-2</v>
      </c>
      <c r="BG72" s="34">
        <v>1.7254942848475029E-2</v>
      </c>
      <c r="BH72" s="34">
        <v>1.7336055013214224E-2</v>
      </c>
      <c r="BI72" s="34">
        <v>1.7200293648070124E-2</v>
      </c>
      <c r="BJ72" s="34">
        <v>1.7225922585969472E-2</v>
      </c>
      <c r="BK72" s="34">
        <v>1.7429626672363481E-2</v>
      </c>
      <c r="BL72" s="34">
        <v>1.737938107115708E-2</v>
      </c>
      <c r="BM72" s="35">
        <v>1.7652177228370584E-2</v>
      </c>
      <c r="BN72" s="34">
        <v>1.7868704305409544E-2</v>
      </c>
      <c r="BO72" s="34">
        <v>1.7823978197847971E-2</v>
      </c>
      <c r="BP72" s="34">
        <v>1.8078695336586459E-2</v>
      </c>
      <c r="BQ72" s="34">
        <v>1.6784013796728725E-2</v>
      </c>
      <c r="BR72" s="34">
        <v>1.6837062278992378E-2</v>
      </c>
      <c r="BS72" s="34">
        <v>1.6707800398913154E-2</v>
      </c>
      <c r="BT72" s="34">
        <v>1.6664288590701126E-2</v>
      </c>
      <c r="BU72" s="34">
        <v>1.6507439883277325E-2</v>
      </c>
      <c r="BV72" s="34">
        <v>1.6481052934677436E-2</v>
      </c>
      <c r="BW72" s="34">
        <v>1.679607674855732E-2</v>
      </c>
      <c r="BX72" s="34">
        <v>1.6830321814638366E-2</v>
      </c>
      <c r="BY72" s="34">
        <v>1.7209323809387909E-2</v>
      </c>
      <c r="BZ72" s="84">
        <v>1.7301704305409546E-2</v>
      </c>
      <c r="CA72" s="34">
        <v>1.7259978197847962E-2</v>
      </c>
      <c r="CB72" s="34">
        <v>1.7515695336586465E-2</v>
      </c>
      <c r="CC72" s="34">
        <v>1.5742204207880098E-2</v>
      </c>
      <c r="CD72" s="34">
        <v>1.3814818354572156E-2</v>
      </c>
      <c r="CE72" s="34">
        <v>1.3683212506213752E-2</v>
      </c>
      <c r="CF72" s="34">
        <v>1.3658401341139589E-2</v>
      </c>
      <c r="CG72" s="34">
        <v>1.3399437291186297E-2</v>
      </c>
      <c r="CH72" s="34">
        <v>1.3430392650624928E-2</v>
      </c>
      <c r="CI72" s="34">
        <v>1.4289554113925379E-2</v>
      </c>
      <c r="CJ72" s="34">
        <v>1.4324902539213744E-2</v>
      </c>
      <c r="CK72" s="35">
        <v>1.4731818298121632E-2</v>
      </c>
      <c r="CL72" s="141"/>
      <c r="CM72" s="34">
        <f t="shared" ca="1" si="67"/>
        <v>1.5947627625006316E-2</v>
      </c>
      <c r="CN72" s="34">
        <f t="shared" ref="CN72:CP72" ca="1" si="70">CN78/CN65</f>
        <v>1.7630228215525994E-2</v>
      </c>
      <c r="CO72" s="34">
        <f t="shared" ca="1" si="70"/>
        <v>1.7009173403500867E-2</v>
      </c>
      <c r="CP72" s="35">
        <f t="shared" ca="1" si="70"/>
        <v>1.5056469629092269E-2</v>
      </c>
      <c r="CQ72" s="121">
        <f t="shared" ca="1" si="67"/>
        <v>1.6429897487354024E-2</v>
      </c>
    </row>
    <row r="73" spans="1:95">
      <c r="A73" s="105">
        <f>ROW()</f>
        <v>73</v>
      </c>
      <c r="B73" s="192"/>
      <c r="C73" s="40"/>
      <c r="D73" s="41"/>
      <c r="E73" s="164"/>
      <c r="F73" s="88"/>
      <c r="G73" s="42"/>
      <c r="H73" s="42"/>
      <c r="I73" s="42"/>
      <c r="J73" s="42"/>
      <c r="K73" s="42"/>
      <c r="L73" s="42"/>
      <c r="M73" s="42"/>
      <c r="N73" s="42"/>
      <c r="O73" s="42"/>
      <c r="P73" s="42"/>
      <c r="Q73" s="89"/>
      <c r="R73" s="42"/>
      <c r="S73" s="42"/>
      <c r="T73" s="42"/>
      <c r="U73" s="42"/>
      <c r="V73" s="42"/>
      <c r="W73" s="42"/>
      <c r="X73" s="42"/>
      <c r="Y73" s="42"/>
      <c r="Z73" s="42"/>
      <c r="AA73" s="42"/>
      <c r="AB73" s="42"/>
      <c r="AC73" s="42"/>
      <c r="AD73" s="88"/>
      <c r="AE73" s="42"/>
      <c r="AF73" s="42"/>
      <c r="AG73" s="42"/>
      <c r="AH73" s="42"/>
      <c r="AI73" s="42"/>
      <c r="AJ73" s="42"/>
      <c r="AK73" s="42"/>
      <c r="AL73" s="42"/>
      <c r="AM73" s="42"/>
      <c r="AN73" s="42"/>
      <c r="AO73" s="89"/>
      <c r="AP73" s="42"/>
      <c r="AQ73" s="42"/>
      <c r="AR73" s="42"/>
      <c r="AS73" s="42"/>
      <c r="AT73" s="42"/>
      <c r="AU73" s="42"/>
      <c r="AV73" s="42"/>
      <c r="AW73" s="42"/>
      <c r="AX73" s="42"/>
      <c r="AY73" s="42"/>
      <c r="AZ73" s="42"/>
      <c r="BA73" s="42"/>
      <c r="BB73" s="88"/>
      <c r="BC73" s="42"/>
      <c r="BD73" s="42"/>
      <c r="BE73" s="42"/>
      <c r="BF73" s="42"/>
      <c r="BG73" s="42"/>
      <c r="BH73" s="42"/>
      <c r="BI73" s="42"/>
      <c r="BJ73" s="42"/>
      <c r="BK73" s="42"/>
      <c r="BL73" s="42"/>
      <c r="BM73" s="89"/>
      <c r="BN73" s="42"/>
      <c r="BO73" s="42"/>
      <c r="BP73" s="42"/>
      <c r="BQ73" s="42"/>
      <c r="BR73" s="42"/>
      <c r="BS73" s="42"/>
      <c r="BT73" s="42"/>
      <c r="BU73" s="42"/>
      <c r="BV73" s="42"/>
      <c r="BW73" s="42"/>
      <c r="BX73" s="42"/>
      <c r="BY73" s="42"/>
      <c r="BZ73" s="88"/>
      <c r="CA73" s="42"/>
      <c r="CB73" s="42"/>
      <c r="CC73" s="42"/>
      <c r="CD73" s="42"/>
      <c r="CE73" s="42"/>
      <c r="CF73" s="42"/>
      <c r="CG73" s="42"/>
      <c r="CH73" s="42"/>
      <c r="CI73" s="42"/>
      <c r="CJ73" s="42"/>
      <c r="CK73" s="89"/>
      <c r="CL73" s="142"/>
      <c r="CM73" s="43"/>
      <c r="CN73" s="43"/>
      <c r="CO73" s="43"/>
      <c r="CP73" s="44"/>
      <c r="CQ73" s="122"/>
    </row>
    <row r="74" spans="1:95" ht="12.75" customHeight="1">
      <c r="A74" s="105">
        <f>ROW()</f>
        <v>74</v>
      </c>
      <c r="B74" s="193"/>
      <c r="C74" s="45"/>
      <c r="D74" s="46"/>
      <c r="E74" s="165"/>
      <c r="F74" s="45"/>
      <c r="G74" s="46"/>
      <c r="H74" s="46"/>
      <c r="I74" s="46"/>
      <c r="J74" s="46"/>
      <c r="K74" s="46"/>
      <c r="L74" s="46"/>
      <c r="M74" s="46"/>
      <c r="N74" s="46"/>
      <c r="O74" s="46"/>
      <c r="P74" s="46"/>
      <c r="Q74" s="51"/>
      <c r="R74" s="46"/>
      <c r="S74" s="46"/>
      <c r="T74" s="46"/>
      <c r="U74" s="46"/>
      <c r="V74" s="46"/>
      <c r="W74" s="46"/>
      <c r="X74" s="46"/>
      <c r="Y74" s="46"/>
      <c r="Z74" s="46"/>
      <c r="AA74" s="46"/>
      <c r="AB74" s="46"/>
      <c r="AC74" s="46"/>
      <c r="AD74" s="45"/>
      <c r="AE74" s="46"/>
      <c r="AF74" s="46"/>
      <c r="AG74" s="46"/>
      <c r="AH74" s="46"/>
      <c r="AI74" s="46"/>
      <c r="AJ74" s="46"/>
      <c r="AK74" s="46"/>
      <c r="AL74" s="46"/>
      <c r="AM74" s="46"/>
      <c r="AN74" s="46"/>
      <c r="AO74" s="51"/>
      <c r="AP74" s="46"/>
      <c r="AQ74" s="46"/>
      <c r="AR74" s="46"/>
      <c r="AS74" s="46"/>
      <c r="AT74" s="46"/>
      <c r="AU74" s="46"/>
      <c r="AV74" s="46"/>
      <c r="AW74" s="46"/>
      <c r="AX74" s="46"/>
      <c r="AY74" s="46"/>
      <c r="AZ74" s="46"/>
      <c r="BA74" s="46"/>
      <c r="BB74" s="45"/>
      <c r="BC74" s="46"/>
      <c r="BD74" s="46"/>
      <c r="BE74" s="46"/>
      <c r="BF74" s="46"/>
      <c r="BG74" s="46"/>
      <c r="BH74" s="46"/>
      <c r="BI74" s="46"/>
      <c r="BJ74" s="46"/>
      <c r="BK74" s="46"/>
      <c r="BL74" s="46"/>
      <c r="BM74" s="51"/>
      <c r="BN74" s="46"/>
      <c r="BO74" s="46"/>
      <c r="BP74" s="46"/>
      <c r="BQ74" s="46"/>
      <c r="BR74" s="46"/>
      <c r="BS74" s="46"/>
      <c r="BT74" s="46"/>
      <c r="BU74" s="46"/>
      <c r="BV74" s="46"/>
      <c r="BW74" s="46"/>
      <c r="BX74" s="46"/>
      <c r="BY74" s="46"/>
      <c r="BZ74" s="45"/>
      <c r="CA74" s="46"/>
      <c r="CB74" s="46"/>
      <c r="CC74" s="46"/>
      <c r="CD74" s="46"/>
      <c r="CE74" s="46"/>
      <c r="CF74" s="46"/>
      <c r="CG74" s="46"/>
      <c r="CH74" s="46"/>
      <c r="CI74" s="46"/>
      <c r="CJ74" s="46"/>
      <c r="CK74" s="51"/>
      <c r="CL74" s="143"/>
      <c r="CM74" s="46"/>
      <c r="CN74" s="46"/>
      <c r="CO74" s="46"/>
      <c r="CP74" s="51"/>
      <c r="CQ74" s="123"/>
    </row>
    <row r="75" spans="1:95" ht="23.25" customHeight="1">
      <c r="A75" s="105">
        <f>ROW()</f>
        <v>75</v>
      </c>
      <c r="B75" s="194"/>
      <c r="C75" s="186" t="s">
        <v>30</v>
      </c>
      <c r="D75" s="187"/>
      <c r="E75" s="188"/>
      <c r="F75" s="45"/>
      <c r="G75" s="46"/>
      <c r="H75" s="46"/>
      <c r="I75" s="46"/>
      <c r="J75" s="46"/>
      <c r="K75" s="46"/>
      <c r="L75" s="46"/>
      <c r="M75" s="46"/>
      <c r="N75" s="46"/>
      <c r="O75" s="46"/>
      <c r="P75" s="46"/>
      <c r="Q75" s="51"/>
      <c r="R75" s="46"/>
      <c r="S75" s="46"/>
      <c r="T75" s="46"/>
      <c r="U75" s="46"/>
      <c r="V75" s="46"/>
      <c r="W75" s="46"/>
      <c r="X75" s="46"/>
      <c r="Y75" s="46"/>
      <c r="Z75" s="46"/>
      <c r="AA75" s="46"/>
      <c r="AB75" s="46"/>
      <c r="AC75" s="46"/>
      <c r="AD75" s="45"/>
      <c r="AE75" s="46"/>
      <c r="AF75" s="46"/>
      <c r="AG75" s="46"/>
      <c r="AH75" s="46"/>
      <c r="AI75" s="46"/>
      <c r="AJ75" s="46"/>
      <c r="AK75" s="46"/>
      <c r="AL75" s="46"/>
      <c r="AM75" s="46"/>
      <c r="AN75" s="46"/>
      <c r="AO75" s="51"/>
      <c r="AP75" s="46"/>
      <c r="AQ75" s="46"/>
      <c r="AR75" s="46"/>
      <c r="AS75" s="46"/>
      <c r="AT75" s="46"/>
      <c r="AU75" s="46"/>
      <c r="AV75" s="46"/>
      <c r="AW75" s="46"/>
      <c r="AX75" s="46"/>
      <c r="AY75" s="46"/>
      <c r="AZ75" s="46"/>
      <c r="BA75" s="46"/>
      <c r="BB75" s="45"/>
      <c r="BC75" s="46"/>
      <c r="BD75" s="46"/>
      <c r="BE75" s="46"/>
      <c r="BF75" s="46"/>
      <c r="BG75" s="46"/>
      <c r="BH75" s="46"/>
      <c r="BI75" s="46"/>
      <c r="BJ75" s="46"/>
      <c r="BK75" s="46"/>
      <c r="BL75" s="46"/>
      <c r="BM75" s="51"/>
      <c r="BN75" s="46"/>
      <c r="BO75" s="46"/>
      <c r="BP75" s="46"/>
      <c r="BQ75" s="46"/>
      <c r="BR75" s="46"/>
      <c r="BS75" s="46"/>
      <c r="BT75" s="46"/>
      <c r="BU75" s="46"/>
      <c r="BV75" s="46"/>
      <c r="BW75" s="46"/>
      <c r="BX75" s="46"/>
      <c r="BY75" s="46"/>
      <c r="BZ75" s="45"/>
      <c r="CA75" s="46"/>
      <c r="CB75" s="46"/>
      <c r="CC75" s="46"/>
      <c r="CD75" s="46"/>
      <c r="CE75" s="46"/>
      <c r="CF75" s="46"/>
      <c r="CG75" s="46"/>
      <c r="CH75" s="46"/>
      <c r="CI75" s="46"/>
      <c r="CJ75" s="46"/>
      <c r="CK75" s="51"/>
      <c r="CL75" s="143"/>
      <c r="CM75" s="46"/>
      <c r="CN75" s="133"/>
      <c r="CO75" s="158"/>
      <c r="CP75" s="51"/>
      <c r="CQ75" s="123"/>
    </row>
    <row r="76" spans="1:95">
      <c r="A76" s="105">
        <f>ROW()</f>
        <v>76</v>
      </c>
      <c r="B76" s="194"/>
      <c r="C76" s="45"/>
      <c r="D76" s="46" t="s">
        <v>0</v>
      </c>
      <c r="E76" s="165" t="str">
        <f>"("&amp;A63&amp;") x "&amp;"("&amp;A70&amp;")"</f>
        <v>(63) x (70)</v>
      </c>
      <c r="F76" s="85"/>
      <c r="G76" s="47"/>
      <c r="H76" s="47"/>
      <c r="I76" s="47"/>
      <c r="J76" s="47"/>
      <c r="K76" s="47"/>
      <c r="L76" s="47"/>
      <c r="M76" s="47"/>
      <c r="N76" s="47"/>
      <c r="O76" s="47"/>
      <c r="P76" s="47"/>
      <c r="Q76" s="48"/>
      <c r="R76" s="47"/>
      <c r="S76" s="47"/>
      <c r="T76" s="47"/>
      <c r="U76" s="47"/>
      <c r="V76" s="47"/>
      <c r="W76" s="47"/>
      <c r="X76" s="47"/>
      <c r="Y76" s="47"/>
      <c r="Z76" s="47"/>
      <c r="AA76" s="47"/>
      <c r="AB76" s="47"/>
      <c r="AC76" s="47"/>
      <c r="AD76" s="85"/>
      <c r="AE76" s="47"/>
      <c r="AF76" s="47"/>
      <c r="AG76" s="47"/>
      <c r="AH76" s="47"/>
      <c r="AI76" s="47"/>
      <c r="AJ76" s="47"/>
      <c r="AK76" s="47"/>
      <c r="AL76" s="47"/>
      <c r="AM76" s="47"/>
      <c r="AN76" s="47"/>
      <c r="AO76" s="48"/>
      <c r="AP76" s="47">
        <f t="shared" ref="AP76:BQ76" si="71">AP63*AP70</f>
        <v>309453.70927349792</v>
      </c>
      <c r="AQ76" s="47">
        <f t="shared" si="71"/>
        <v>310329.93590174802</v>
      </c>
      <c r="AR76" s="47">
        <f t="shared" si="71"/>
        <v>326114.02259220573</v>
      </c>
      <c r="AS76" s="47">
        <f t="shared" si="71"/>
        <v>324197.07006556459</v>
      </c>
      <c r="AT76" s="47">
        <f t="shared" si="71"/>
        <v>332527.96476644295</v>
      </c>
      <c r="AU76" s="47">
        <f t="shared" si="71"/>
        <v>351519.39343911328</v>
      </c>
      <c r="AV76" s="47">
        <f t="shared" si="71"/>
        <v>360305.62165288365</v>
      </c>
      <c r="AW76" s="47">
        <f t="shared" si="71"/>
        <v>373175.42767936754</v>
      </c>
      <c r="AX76" s="47">
        <f t="shared" si="71"/>
        <v>449171.14829008217</v>
      </c>
      <c r="AY76" s="47">
        <f t="shared" si="71"/>
        <v>514120.01020691113</v>
      </c>
      <c r="AZ76" s="47">
        <f t="shared" si="71"/>
        <v>589703.92893085734</v>
      </c>
      <c r="BA76" s="47">
        <f t="shared" si="71"/>
        <v>657742.47610633285</v>
      </c>
      <c r="BB76" s="85">
        <f t="shared" si="71"/>
        <v>683172.20592379675</v>
      </c>
      <c r="BC76" s="47">
        <f t="shared" si="71"/>
        <v>714704.83385150949</v>
      </c>
      <c r="BD76" s="47">
        <f t="shared" si="71"/>
        <v>752542.0984347841</v>
      </c>
      <c r="BE76" s="47">
        <f t="shared" si="71"/>
        <v>760558.39232008311</v>
      </c>
      <c r="BF76" s="47">
        <f t="shared" si="71"/>
        <v>761951.00560188119</v>
      </c>
      <c r="BG76" s="47">
        <f t="shared" si="71"/>
        <v>779874.08216521761</v>
      </c>
      <c r="BH76" s="47">
        <f t="shared" si="71"/>
        <v>783447.17575225537</v>
      </c>
      <c r="BI76" s="47">
        <f t="shared" si="71"/>
        <v>808113.32847576786</v>
      </c>
      <c r="BJ76" s="47">
        <f t="shared" si="71"/>
        <v>842053.8324110728</v>
      </c>
      <c r="BK76" s="47">
        <f t="shared" si="71"/>
        <v>909912.82937042194</v>
      </c>
      <c r="BL76" s="47">
        <f t="shared" si="71"/>
        <v>610004.86747320532</v>
      </c>
      <c r="BM76" s="48">
        <f t="shared" si="71"/>
        <v>661829.44407208299</v>
      </c>
      <c r="BN76" s="47">
        <f t="shared" si="71"/>
        <v>733863.86195903015</v>
      </c>
      <c r="BO76" s="47">
        <f t="shared" si="71"/>
        <v>775793.66162653151</v>
      </c>
      <c r="BP76" s="47">
        <f t="shared" si="71"/>
        <v>786234.73995620327</v>
      </c>
      <c r="BQ76" s="47">
        <f t="shared" si="71"/>
        <v>804451.24254142051</v>
      </c>
      <c r="BR76" s="47">
        <f t="shared" ref="BR76:CK76" si="72">BR63*BR70</f>
        <v>811930.77295285207</v>
      </c>
      <c r="BS76" s="47">
        <f t="shared" si="72"/>
        <v>800254.17934410996</v>
      </c>
      <c r="BT76" s="47">
        <f t="shared" si="72"/>
        <v>786136.03015329293</v>
      </c>
      <c r="BU76" s="47">
        <f t="shared" si="72"/>
        <v>800947.10025097604</v>
      </c>
      <c r="BV76" s="47">
        <f t="shared" si="72"/>
        <v>829042.66412346682</v>
      </c>
      <c r="BW76" s="47">
        <f t="shared" si="72"/>
        <v>891918.78453354235</v>
      </c>
      <c r="BX76" s="47">
        <f t="shared" si="72"/>
        <v>1028424.9764712991</v>
      </c>
      <c r="BY76" s="47">
        <f t="shared" si="72"/>
        <v>1136391.3268732235</v>
      </c>
      <c r="BZ76" s="85">
        <f t="shared" si="72"/>
        <v>1193134.8086191181</v>
      </c>
      <c r="CA76" s="47">
        <f t="shared" si="72"/>
        <v>1217860.8437767418</v>
      </c>
      <c r="CB76" s="47">
        <f t="shared" si="72"/>
        <v>1212432.7784749588</v>
      </c>
      <c r="CC76" s="47">
        <f t="shared" si="72"/>
        <v>745812.23911565065</v>
      </c>
      <c r="CD76" s="47">
        <f t="shared" si="72"/>
        <v>681313.54942627822</v>
      </c>
      <c r="CE76" s="47">
        <f t="shared" si="72"/>
        <v>667751.34930800053</v>
      </c>
      <c r="CF76" s="47">
        <f t="shared" si="72"/>
        <v>668251.49138841592</v>
      </c>
      <c r="CG76" s="47">
        <f t="shared" si="72"/>
        <v>684885.64004693553</v>
      </c>
      <c r="CH76" s="47">
        <f t="shared" si="72"/>
        <v>709814.56126059848</v>
      </c>
      <c r="CI76" s="47">
        <f t="shared" si="72"/>
        <v>763019.65830302914</v>
      </c>
      <c r="CJ76" s="47">
        <f t="shared" si="72"/>
        <v>854819.43425828114</v>
      </c>
      <c r="CK76" s="48">
        <f t="shared" si="72"/>
        <v>942893.63922513789</v>
      </c>
      <c r="CL76" s="143"/>
      <c r="CM76" s="47">
        <f t="shared" ref="CM76:CP79" ca="1" si="73">SUM(OFFSET($AP76:$BA76,0,12*(CM$5-$CM$5)))</f>
        <v>4898360.7089050068</v>
      </c>
      <c r="CN76" s="47">
        <f t="shared" ca="1" si="73"/>
        <v>9068164.0958520789</v>
      </c>
      <c r="CO76" s="47">
        <f t="shared" ca="1" si="73"/>
        <v>10185389.34078595</v>
      </c>
      <c r="CP76" s="48">
        <f t="shared" ca="1" si="73"/>
        <v>10341989.993203146</v>
      </c>
      <c r="CQ76" s="104">
        <f ca="1">SUM(CM76:CP76)</f>
        <v>34493904.13874618</v>
      </c>
    </row>
    <row r="77" spans="1:95">
      <c r="A77" s="105">
        <f>ROW()</f>
        <v>77</v>
      </c>
      <c r="B77" s="194"/>
      <c r="C77" s="45"/>
      <c r="D77" s="46" t="s">
        <v>1</v>
      </c>
      <c r="E77" s="165" t="str">
        <f>"("&amp;A64&amp;") x "&amp;"("&amp;A71&amp;")"</f>
        <v>(64) x (71)</v>
      </c>
      <c r="F77" s="85"/>
      <c r="G77" s="47"/>
      <c r="H77" s="47"/>
      <c r="I77" s="47"/>
      <c r="J77" s="47"/>
      <c r="K77" s="47"/>
      <c r="L77" s="47"/>
      <c r="M77" s="47"/>
      <c r="N77" s="47"/>
      <c r="O77" s="47"/>
      <c r="P77" s="47"/>
      <c r="Q77" s="48"/>
      <c r="R77" s="47"/>
      <c r="S77" s="47"/>
      <c r="T77" s="47"/>
      <c r="U77" s="47"/>
      <c r="V77" s="47"/>
      <c r="W77" s="47"/>
      <c r="X77" s="47"/>
      <c r="Y77" s="47"/>
      <c r="Z77" s="47"/>
      <c r="AA77" s="47"/>
      <c r="AB77" s="47"/>
      <c r="AC77" s="47"/>
      <c r="AD77" s="85"/>
      <c r="AE77" s="47"/>
      <c r="AF77" s="47"/>
      <c r="AG77" s="47"/>
      <c r="AH77" s="47"/>
      <c r="AI77" s="47"/>
      <c r="AJ77" s="47"/>
      <c r="AK77" s="47"/>
      <c r="AL77" s="47"/>
      <c r="AM77" s="47"/>
      <c r="AN77" s="47"/>
      <c r="AO77" s="48"/>
      <c r="AP77" s="47">
        <f t="shared" ref="AP77:BQ77" si="74">AP64*AP71</f>
        <v>273796.09616272029</v>
      </c>
      <c r="AQ77" s="47">
        <f t="shared" si="74"/>
        <v>280966.67738024949</v>
      </c>
      <c r="AR77" s="47">
        <f t="shared" si="74"/>
        <v>291019.18357411009</v>
      </c>
      <c r="AS77" s="47">
        <f t="shared" si="74"/>
        <v>278194.64254914812</v>
      </c>
      <c r="AT77" s="47">
        <f t="shared" si="74"/>
        <v>288608.76370981761</v>
      </c>
      <c r="AU77" s="47">
        <f t="shared" si="74"/>
        <v>300501.1223589165</v>
      </c>
      <c r="AV77" s="47">
        <f t="shared" si="74"/>
        <v>307448.95817553578</v>
      </c>
      <c r="AW77" s="47">
        <f t="shared" si="74"/>
        <v>326075.41996907664</v>
      </c>
      <c r="AX77" s="47">
        <f t="shared" si="74"/>
        <v>394219.01053227118</v>
      </c>
      <c r="AY77" s="47">
        <f t="shared" si="74"/>
        <v>432207.83575704513</v>
      </c>
      <c r="AZ77" s="47">
        <f t="shared" si="74"/>
        <v>457384.06643257412</v>
      </c>
      <c r="BA77" s="47">
        <f t="shared" si="74"/>
        <v>470486.15465762536</v>
      </c>
      <c r="BB77" s="85">
        <f t="shared" si="74"/>
        <v>478515.18141798105</v>
      </c>
      <c r="BC77" s="47">
        <f t="shared" si="74"/>
        <v>489479.93172932061</v>
      </c>
      <c r="BD77" s="47">
        <f t="shared" si="74"/>
        <v>498158.44739744696</v>
      </c>
      <c r="BE77" s="47">
        <f t="shared" si="74"/>
        <v>463785.2539449808</v>
      </c>
      <c r="BF77" s="47">
        <f t="shared" si="74"/>
        <v>475978.26330531767</v>
      </c>
      <c r="BG77" s="47">
        <f t="shared" si="74"/>
        <v>484604.3488405993</v>
      </c>
      <c r="BH77" s="47">
        <f t="shared" si="74"/>
        <v>500218.74809524132</v>
      </c>
      <c r="BI77" s="47">
        <f t="shared" si="74"/>
        <v>514139.10288732196</v>
      </c>
      <c r="BJ77" s="47">
        <f t="shared" si="74"/>
        <v>527596.45527090738</v>
      </c>
      <c r="BK77" s="47">
        <f t="shared" si="74"/>
        <v>542425.56215658656</v>
      </c>
      <c r="BL77" s="47">
        <f t="shared" si="74"/>
        <v>251934.77584141752</v>
      </c>
      <c r="BM77" s="48">
        <f t="shared" si="74"/>
        <v>291008.09522784175</v>
      </c>
      <c r="BN77" s="47">
        <f t="shared" si="74"/>
        <v>316880.31933973118</v>
      </c>
      <c r="BO77" s="47">
        <f t="shared" si="74"/>
        <v>328918.61096269847</v>
      </c>
      <c r="BP77" s="47">
        <f t="shared" si="74"/>
        <v>336355.72983793227</v>
      </c>
      <c r="BQ77" s="47">
        <f t="shared" si="74"/>
        <v>323701.12360067596</v>
      </c>
      <c r="BR77" s="47">
        <f t="shared" ref="BR77:CK77" si="75">BR64*BR71</f>
        <v>329150.99167883798</v>
      </c>
      <c r="BS77" s="47">
        <f t="shared" si="75"/>
        <v>340157.88776502165</v>
      </c>
      <c r="BT77" s="47">
        <f t="shared" si="75"/>
        <v>359641.97626036528</v>
      </c>
      <c r="BU77" s="47">
        <f t="shared" si="75"/>
        <v>373885.76646147895</v>
      </c>
      <c r="BV77" s="47">
        <f t="shared" si="75"/>
        <v>385485.76905924379</v>
      </c>
      <c r="BW77" s="47">
        <f t="shared" si="75"/>
        <v>414913.72006022005</v>
      </c>
      <c r="BX77" s="47">
        <f t="shared" si="75"/>
        <v>434437.26807835879</v>
      </c>
      <c r="BY77" s="47">
        <f t="shared" si="75"/>
        <v>464898.06250746903</v>
      </c>
      <c r="BZ77" s="85">
        <f>BZ64*BZ71</f>
        <v>476196.87240723585</v>
      </c>
      <c r="CA77" s="47">
        <f t="shared" si="75"/>
        <v>492082.2182298312</v>
      </c>
      <c r="CB77" s="47">
        <f t="shared" si="75"/>
        <v>504127.14132831426</v>
      </c>
      <c r="CC77" s="47">
        <f t="shared" si="75"/>
        <v>291262.52758930926</v>
      </c>
      <c r="CD77" s="47">
        <f t="shared" si="75"/>
        <v>267191.30846763926</v>
      </c>
      <c r="CE77" s="47">
        <f t="shared" si="75"/>
        <v>277651.74492204306</v>
      </c>
      <c r="CF77" s="47">
        <f t="shared" si="75"/>
        <v>291037.98841653153</v>
      </c>
      <c r="CG77" s="47">
        <f t="shared" si="75"/>
        <v>305358.32689133927</v>
      </c>
      <c r="CH77" s="47">
        <f t="shared" si="75"/>
        <v>314594.2191110311</v>
      </c>
      <c r="CI77" s="47">
        <f t="shared" si="75"/>
        <v>362651.28899510932</v>
      </c>
      <c r="CJ77" s="47">
        <f t="shared" si="75"/>
        <v>379514.59783786332</v>
      </c>
      <c r="CK77" s="48">
        <f t="shared" si="75"/>
        <v>398514.68150248099</v>
      </c>
      <c r="CL77" s="143"/>
      <c r="CM77" s="47">
        <f t="shared" ca="1" si="73"/>
        <v>4100907.9312590901</v>
      </c>
      <c r="CN77" s="47">
        <f t="shared" ca="1" si="73"/>
        <v>5517844.1661149636</v>
      </c>
      <c r="CO77" s="47">
        <f t="shared" ca="1" si="73"/>
        <v>4408427.2256120332</v>
      </c>
      <c r="CP77" s="48">
        <f t="shared" ca="1" si="73"/>
        <v>4360182.9156987295</v>
      </c>
      <c r="CQ77" s="104">
        <f ca="1">SUM(CM77:CP77)</f>
        <v>18387362.238684818</v>
      </c>
    </row>
    <row r="78" spans="1:95">
      <c r="A78" s="105">
        <f>ROW()</f>
        <v>78</v>
      </c>
      <c r="B78" s="194"/>
      <c r="C78" s="45"/>
      <c r="D78" s="46" t="s">
        <v>2</v>
      </c>
      <c r="E78" s="165" t="str">
        <f>"("&amp;A65&amp;") x "&amp;"("&amp;A72&amp;")"</f>
        <v>(65) x (72)</v>
      </c>
      <c r="F78" s="86"/>
      <c r="G78" s="49"/>
      <c r="H78" s="49"/>
      <c r="I78" s="49"/>
      <c r="J78" s="49"/>
      <c r="K78" s="49"/>
      <c r="L78" s="49"/>
      <c r="M78" s="49"/>
      <c r="N78" s="49"/>
      <c r="O78" s="49"/>
      <c r="P78" s="49"/>
      <c r="Q78" s="50"/>
      <c r="R78" s="49"/>
      <c r="S78" s="49"/>
      <c r="T78" s="49"/>
      <c r="U78" s="49"/>
      <c r="V78" s="49"/>
      <c r="W78" s="49"/>
      <c r="X78" s="49"/>
      <c r="Y78" s="49"/>
      <c r="Z78" s="49"/>
      <c r="AA78" s="49"/>
      <c r="AB78" s="49"/>
      <c r="AC78" s="49"/>
      <c r="AD78" s="86"/>
      <c r="AE78" s="49"/>
      <c r="AF78" s="49"/>
      <c r="AG78" s="49"/>
      <c r="AH78" s="49"/>
      <c r="AI78" s="49"/>
      <c r="AJ78" s="49"/>
      <c r="AK78" s="49"/>
      <c r="AL78" s="49"/>
      <c r="AM78" s="49"/>
      <c r="AN78" s="49"/>
      <c r="AO78" s="50"/>
      <c r="AP78" s="49">
        <f t="shared" ref="AP78:BQ78" si="76">AP65*AP72</f>
        <v>24888.889358916185</v>
      </c>
      <c r="AQ78" s="49">
        <f t="shared" si="76"/>
        <v>25614.340725512659</v>
      </c>
      <c r="AR78" s="49">
        <f t="shared" si="76"/>
        <v>26705.779149030855</v>
      </c>
      <c r="AS78" s="49">
        <f t="shared" si="76"/>
        <v>26033.33647733476</v>
      </c>
      <c r="AT78" s="49">
        <f t="shared" si="76"/>
        <v>27111.151266571582</v>
      </c>
      <c r="AU78" s="49">
        <f t="shared" si="76"/>
        <v>28379.511774601688</v>
      </c>
      <c r="AV78" s="49">
        <f t="shared" si="76"/>
        <v>28801.30124706226</v>
      </c>
      <c r="AW78" s="49">
        <f t="shared" si="76"/>
        <v>30053.698625798152</v>
      </c>
      <c r="AX78" s="49">
        <f t="shared" si="76"/>
        <v>37629.724706634333</v>
      </c>
      <c r="AY78" s="49">
        <f t="shared" si="76"/>
        <v>40042.630390670682</v>
      </c>
      <c r="AZ78" s="49">
        <f t="shared" si="76"/>
        <v>42136.685523234803</v>
      </c>
      <c r="BA78" s="49">
        <f t="shared" si="76"/>
        <v>43799.419073864672</v>
      </c>
      <c r="BB78" s="86">
        <f t="shared" si="76"/>
        <v>44683.632392707179</v>
      </c>
      <c r="BC78" s="49">
        <f t="shared" si="76"/>
        <v>46080.091888599221</v>
      </c>
      <c r="BD78" s="49">
        <f t="shared" si="76"/>
        <v>47189.308940291943</v>
      </c>
      <c r="BE78" s="49">
        <f t="shared" si="76"/>
        <v>45186.474999940459</v>
      </c>
      <c r="BF78" s="49">
        <f t="shared" si="76"/>
        <v>45825.789497930244</v>
      </c>
      <c r="BG78" s="49">
        <f t="shared" si="76"/>
        <v>46730.378303045312</v>
      </c>
      <c r="BH78" s="49">
        <f t="shared" si="76"/>
        <v>48250.008214490641</v>
      </c>
      <c r="BI78" s="49">
        <f t="shared" si="76"/>
        <v>49129.138820681852</v>
      </c>
      <c r="BJ78" s="49">
        <f t="shared" si="76"/>
        <v>50760.35558993533</v>
      </c>
      <c r="BK78" s="49">
        <f t="shared" si="76"/>
        <v>52638.411327175774</v>
      </c>
      <c r="BL78" s="49">
        <f t="shared" si="76"/>
        <v>23347.483662465889</v>
      </c>
      <c r="BM78" s="50">
        <f t="shared" si="76"/>
        <v>27422.771786384594</v>
      </c>
      <c r="BN78" s="49">
        <f t="shared" si="76"/>
        <v>30146.078473009933</v>
      </c>
      <c r="BO78" s="49">
        <f t="shared" si="76"/>
        <v>31096.763372168902</v>
      </c>
      <c r="BP78" s="49">
        <f t="shared" si="76"/>
        <v>32477.972010388701</v>
      </c>
      <c r="BQ78" s="49">
        <f t="shared" si="76"/>
        <v>31759.853718013976</v>
      </c>
      <c r="BR78" s="49">
        <f t="shared" ref="BR78:CK78" si="77">BR65*BR72</f>
        <v>32551.979131983207</v>
      </c>
      <c r="BS78" s="49">
        <f t="shared" si="77"/>
        <v>33456.589281091336</v>
      </c>
      <c r="BT78" s="49">
        <f t="shared" si="77"/>
        <v>35086.057340985346</v>
      </c>
      <c r="BU78" s="49">
        <f t="shared" si="77"/>
        <v>35987.619232693993</v>
      </c>
      <c r="BV78" s="49">
        <f t="shared" si="77"/>
        <v>37195.850727513454</v>
      </c>
      <c r="BW78" s="49">
        <f t="shared" si="77"/>
        <v>39307.591233390631</v>
      </c>
      <c r="BX78" s="49">
        <f t="shared" si="77"/>
        <v>40854.468828249235</v>
      </c>
      <c r="BY78" s="49">
        <f t="shared" si="77"/>
        <v>44194.259725249794</v>
      </c>
      <c r="BZ78" s="86">
        <f t="shared" si="77"/>
        <v>45936.215672167978</v>
      </c>
      <c r="CA78" s="49">
        <f t="shared" si="77"/>
        <v>47181.25570705955</v>
      </c>
      <c r="CB78" s="49">
        <f t="shared" si="77"/>
        <v>49403.604543570815</v>
      </c>
      <c r="CC78" s="49">
        <f t="shared" si="77"/>
        <v>29658.959962829085</v>
      </c>
      <c r="CD78" s="49">
        <f t="shared" si="77"/>
        <v>27229.152351557292</v>
      </c>
      <c r="CE78" s="49">
        <f t="shared" si="77"/>
        <v>28121.388966029324</v>
      </c>
      <c r="CF78" s="49">
        <f t="shared" si="77"/>
        <v>29258.260778099535</v>
      </c>
      <c r="CG78" s="49">
        <f t="shared" si="77"/>
        <v>29868.863659378963</v>
      </c>
      <c r="CH78" s="49">
        <f t="shared" si="77"/>
        <v>31068.221472709505</v>
      </c>
      <c r="CI78" s="49">
        <f t="shared" si="77"/>
        <v>34298.454188669166</v>
      </c>
      <c r="CJ78" s="49">
        <f t="shared" si="77"/>
        <v>35588.939417821122</v>
      </c>
      <c r="CK78" s="50">
        <f t="shared" si="77"/>
        <v>37881.102756982262</v>
      </c>
      <c r="CL78" s="143"/>
      <c r="CM78" s="49">
        <f t="shared" ca="1" si="73"/>
        <v>381196.46831923269</v>
      </c>
      <c r="CN78" s="49">
        <f t="shared" ca="1" si="73"/>
        <v>527243.84542364848</v>
      </c>
      <c r="CO78" s="49">
        <f t="shared" ca="1" si="73"/>
        <v>424115.08307473845</v>
      </c>
      <c r="CP78" s="50">
        <f t="shared" ca="1" si="73"/>
        <v>425494.41947687458</v>
      </c>
      <c r="CQ78" s="124">
        <f ca="1">SUM(CM78:CP78)</f>
        <v>1758049.8162944943</v>
      </c>
    </row>
    <row r="79" spans="1:95">
      <c r="A79" s="105">
        <f>ROW()</f>
        <v>79</v>
      </c>
      <c r="B79" s="194"/>
      <c r="C79" s="45"/>
      <c r="D79" s="46" t="s">
        <v>3</v>
      </c>
      <c r="E79" s="165" t="str">
        <f>"("&amp;A76&amp;")+"&amp;"("&amp;A77&amp;")+"&amp;"("&amp;A78&amp;")"</f>
        <v>(76)+(77)+(78)</v>
      </c>
      <c r="F79" s="85"/>
      <c r="G79" s="47"/>
      <c r="H79" s="47"/>
      <c r="I79" s="47"/>
      <c r="J79" s="47"/>
      <c r="K79" s="47"/>
      <c r="L79" s="47"/>
      <c r="M79" s="47"/>
      <c r="N79" s="47"/>
      <c r="O79" s="47"/>
      <c r="P79" s="47"/>
      <c r="Q79" s="48"/>
      <c r="R79" s="47"/>
      <c r="S79" s="47"/>
      <c r="T79" s="47"/>
      <c r="U79" s="47"/>
      <c r="V79" s="47"/>
      <c r="W79" s="47"/>
      <c r="X79" s="47"/>
      <c r="Y79" s="47"/>
      <c r="Z79" s="47"/>
      <c r="AA79" s="47"/>
      <c r="AB79" s="47"/>
      <c r="AC79" s="47"/>
      <c r="AD79" s="85"/>
      <c r="AE79" s="47"/>
      <c r="AF79" s="47"/>
      <c r="AG79" s="47"/>
      <c r="AH79" s="47"/>
      <c r="AI79" s="47"/>
      <c r="AJ79" s="47"/>
      <c r="AK79" s="47"/>
      <c r="AL79" s="47"/>
      <c r="AM79" s="47"/>
      <c r="AN79" s="47"/>
      <c r="AO79" s="48"/>
      <c r="AP79" s="47">
        <f t="shared" ref="AP79:BQ79" si="78">SUM(AP76:AP78)</f>
        <v>608138.69479513436</v>
      </c>
      <c r="AQ79" s="47">
        <f t="shared" si="78"/>
        <v>616910.95400751021</v>
      </c>
      <c r="AR79" s="47">
        <f t="shared" si="78"/>
        <v>643838.98531534662</v>
      </c>
      <c r="AS79" s="47">
        <f t="shared" si="78"/>
        <v>628425.0490920475</v>
      </c>
      <c r="AT79" s="47">
        <f t="shared" si="78"/>
        <v>648247.87974283216</v>
      </c>
      <c r="AU79" s="47">
        <f t="shared" si="78"/>
        <v>680400.02757263137</v>
      </c>
      <c r="AV79" s="47">
        <f t="shared" si="78"/>
        <v>696555.88107548177</v>
      </c>
      <c r="AW79" s="47">
        <f t="shared" si="78"/>
        <v>729304.54627424222</v>
      </c>
      <c r="AX79" s="47">
        <f t="shared" si="78"/>
        <v>881019.88352898764</v>
      </c>
      <c r="AY79" s="47">
        <f t="shared" si="78"/>
        <v>986370.47635462706</v>
      </c>
      <c r="AZ79" s="47">
        <f t="shared" si="78"/>
        <v>1089224.6808866663</v>
      </c>
      <c r="BA79" s="47">
        <f t="shared" si="78"/>
        <v>1172028.0498378228</v>
      </c>
      <c r="BB79" s="85">
        <f t="shared" si="78"/>
        <v>1206371.0197344851</v>
      </c>
      <c r="BC79" s="47">
        <f t="shared" si="78"/>
        <v>1250264.8574694295</v>
      </c>
      <c r="BD79" s="47">
        <f t="shared" si="78"/>
        <v>1297889.854772523</v>
      </c>
      <c r="BE79" s="47">
        <f t="shared" si="78"/>
        <v>1269530.1212650044</v>
      </c>
      <c r="BF79" s="47">
        <f t="shared" si="78"/>
        <v>1283755.0584051292</v>
      </c>
      <c r="BG79" s="47">
        <f t="shared" si="78"/>
        <v>1311208.8093088623</v>
      </c>
      <c r="BH79" s="47">
        <f t="shared" si="78"/>
        <v>1331915.9320619875</v>
      </c>
      <c r="BI79" s="47">
        <f t="shared" si="78"/>
        <v>1371381.5701837719</v>
      </c>
      <c r="BJ79" s="47">
        <f t="shared" si="78"/>
        <v>1420410.6432719154</v>
      </c>
      <c r="BK79" s="47">
        <f t="shared" si="78"/>
        <v>1504976.8028541843</v>
      </c>
      <c r="BL79" s="47">
        <f t="shared" si="78"/>
        <v>885287.12697708874</v>
      </c>
      <c r="BM79" s="48">
        <f t="shared" si="78"/>
        <v>980260.31108630938</v>
      </c>
      <c r="BN79" s="47">
        <f t="shared" si="78"/>
        <v>1080890.2597717713</v>
      </c>
      <c r="BO79" s="47">
        <f t="shared" si="78"/>
        <v>1135809.0359613989</v>
      </c>
      <c r="BP79" s="47">
        <f t="shared" si="78"/>
        <v>1155068.4418045243</v>
      </c>
      <c r="BQ79" s="47">
        <f t="shared" si="78"/>
        <v>1159912.2198601104</v>
      </c>
      <c r="BR79" s="47">
        <f t="shared" ref="BR79:CK79" si="79">SUM(BR76:BR78)</f>
        <v>1173633.7437636731</v>
      </c>
      <c r="BS79" s="47">
        <f t="shared" si="79"/>
        <v>1173868.656390223</v>
      </c>
      <c r="BT79" s="47">
        <f t="shared" si="79"/>
        <v>1180864.0637546435</v>
      </c>
      <c r="BU79" s="47">
        <f t="shared" si="79"/>
        <v>1210820.4859451489</v>
      </c>
      <c r="BV79" s="47">
        <f t="shared" si="79"/>
        <v>1251724.283910224</v>
      </c>
      <c r="BW79" s="47">
        <f t="shared" si="79"/>
        <v>1346140.095827153</v>
      </c>
      <c r="BX79" s="47">
        <f t="shared" si="79"/>
        <v>1503716.7133779072</v>
      </c>
      <c r="BY79" s="47">
        <f t="shared" si="79"/>
        <v>1645483.6491059423</v>
      </c>
      <c r="BZ79" s="85">
        <f t="shared" si="79"/>
        <v>1715267.8966985219</v>
      </c>
      <c r="CA79" s="47">
        <f t="shared" si="79"/>
        <v>1757124.3177136325</v>
      </c>
      <c r="CB79" s="47">
        <f t="shared" si="79"/>
        <v>1765963.5243468441</v>
      </c>
      <c r="CC79" s="47">
        <f t="shared" si="79"/>
        <v>1066733.726667789</v>
      </c>
      <c r="CD79" s="47">
        <f t="shared" si="79"/>
        <v>975734.01024547475</v>
      </c>
      <c r="CE79" s="47">
        <f t="shared" si="79"/>
        <v>973524.48319607286</v>
      </c>
      <c r="CF79" s="47">
        <f t="shared" si="79"/>
        <v>988547.74058304704</v>
      </c>
      <c r="CG79" s="47">
        <f t="shared" si="79"/>
        <v>1020112.8305976538</v>
      </c>
      <c r="CH79" s="47">
        <f t="shared" si="79"/>
        <v>1055477.0018443391</v>
      </c>
      <c r="CI79" s="47">
        <f t="shared" si="79"/>
        <v>1159969.4014868075</v>
      </c>
      <c r="CJ79" s="47">
        <f t="shared" si="79"/>
        <v>1269922.9715139656</v>
      </c>
      <c r="CK79" s="48">
        <f t="shared" si="79"/>
        <v>1379289.4234846011</v>
      </c>
      <c r="CL79" s="143"/>
      <c r="CM79" s="47">
        <f t="shared" ca="1" si="73"/>
        <v>9380465.1084833294</v>
      </c>
      <c r="CN79" s="47">
        <f t="shared" ca="1" si="73"/>
        <v>15113252.107390691</v>
      </c>
      <c r="CO79" s="47">
        <f t="shared" ca="1" si="73"/>
        <v>15017931.649472719</v>
      </c>
      <c r="CP79" s="48">
        <f t="shared" ca="1" si="73"/>
        <v>15127667.32837875</v>
      </c>
      <c r="CQ79" s="104">
        <f ca="1">SUM(CM79:CP79)</f>
        <v>54639316.193725489</v>
      </c>
    </row>
    <row r="80" spans="1:95">
      <c r="A80" s="105">
        <f>ROW()</f>
        <v>80</v>
      </c>
      <c r="B80" s="195"/>
      <c r="C80" s="166"/>
      <c r="D80" s="52"/>
      <c r="E80" s="167"/>
      <c r="F80" s="87"/>
      <c r="G80" s="53"/>
      <c r="H80" s="53"/>
      <c r="I80" s="53"/>
      <c r="J80" s="53"/>
      <c r="K80" s="53"/>
      <c r="L80" s="53"/>
      <c r="M80" s="53"/>
      <c r="N80" s="53"/>
      <c r="O80" s="53"/>
      <c r="P80" s="53"/>
      <c r="Q80" s="54"/>
      <c r="R80" s="53"/>
      <c r="S80" s="53"/>
      <c r="T80" s="53"/>
      <c r="U80" s="53"/>
      <c r="V80" s="53"/>
      <c r="W80" s="53"/>
      <c r="X80" s="53"/>
      <c r="Y80" s="53"/>
      <c r="Z80" s="53"/>
      <c r="AA80" s="53"/>
      <c r="AB80" s="53"/>
      <c r="AC80" s="53"/>
      <c r="AD80" s="87"/>
      <c r="AE80" s="53"/>
      <c r="AF80" s="53"/>
      <c r="AG80" s="53"/>
      <c r="AH80" s="53"/>
      <c r="AI80" s="53"/>
      <c r="AJ80" s="53"/>
      <c r="AK80" s="53"/>
      <c r="AL80" s="53"/>
      <c r="AM80" s="53"/>
      <c r="AN80" s="53"/>
      <c r="AO80" s="54"/>
      <c r="AP80" s="53"/>
      <c r="AQ80" s="53"/>
      <c r="AR80" s="53"/>
      <c r="AS80" s="53"/>
      <c r="AT80" s="53"/>
      <c r="AU80" s="53"/>
      <c r="AV80" s="53"/>
      <c r="AW80" s="53"/>
      <c r="AX80" s="53"/>
      <c r="AY80" s="53"/>
      <c r="AZ80" s="53"/>
      <c r="BA80" s="53"/>
      <c r="BB80" s="87"/>
      <c r="BC80" s="53"/>
      <c r="BD80" s="53"/>
      <c r="BE80" s="53"/>
      <c r="BF80" s="53"/>
      <c r="BG80" s="53"/>
      <c r="BH80" s="53"/>
      <c r="BI80" s="53"/>
      <c r="BJ80" s="53"/>
      <c r="BK80" s="53"/>
      <c r="BL80" s="53"/>
      <c r="BM80" s="54"/>
      <c r="BN80" s="53"/>
      <c r="BO80" s="53"/>
      <c r="BP80" s="53"/>
      <c r="BQ80" s="53"/>
      <c r="BR80" s="53"/>
      <c r="BS80" s="53"/>
      <c r="BT80" s="53"/>
      <c r="BU80" s="53"/>
      <c r="BV80" s="53"/>
      <c r="BW80" s="53"/>
      <c r="BX80" s="53"/>
      <c r="BY80" s="53"/>
      <c r="BZ80" s="87"/>
      <c r="CA80" s="53"/>
      <c r="CB80" s="53"/>
      <c r="CC80" s="150"/>
      <c r="CD80" s="150"/>
      <c r="CE80" s="150"/>
      <c r="CF80" s="150"/>
      <c r="CG80" s="150"/>
      <c r="CH80" s="150"/>
      <c r="CI80" s="150"/>
      <c r="CJ80" s="150"/>
      <c r="CK80" s="151"/>
      <c r="CL80" s="144"/>
      <c r="CM80" s="53"/>
      <c r="CN80" s="53"/>
      <c r="CO80" s="53"/>
      <c r="CP80" s="54"/>
      <c r="CQ80" s="54"/>
    </row>
    <row r="81" spans="91:94">
      <c r="CM81" s="125"/>
      <c r="CN81" s="125"/>
      <c r="CO81" s="125"/>
      <c r="CP81" s="125"/>
    </row>
  </sheetData>
  <mergeCells count="19">
    <mergeCell ref="B6:B24"/>
    <mergeCell ref="C13:E13"/>
    <mergeCell ref="C19:E19"/>
    <mergeCell ref="C75:E75"/>
    <mergeCell ref="C69:E69"/>
    <mergeCell ref="B68:B73"/>
    <mergeCell ref="B74:B80"/>
    <mergeCell ref="D56:E56"/>
    <mergeCell ref="B25:B67"/>
    <mergeCell ref="C26:E26"/>
    <mergeCell ref="C33:E33"/>
    <mergeCell ref="C62:E62"/>
    <mergeCell ref="C31:E31"/>
    <mergeCell ref="D35:E35"/>
    <mergeCell ref="D42:E42"/>
    <mergeCell ref="D40:E40"/>
    <mergeCell ref="D49:E49"/>
    <mergeCell ref="D54:E54"/>
    <mergeCell ref="D47:E47"/>
  </mergeCells>
  <phoneticPr fontId="2" type="noConversion"/>
  <printOptions horizontalCentered="1" verticalCentered="1"/>
  <pageMargins left="0.75" right="0.75" top="0.75" bottom="0.75" header="0.5" footer="0.5"/>
  <pageSetup scale="52" orientation="landscape" r:id="rId1"/>
  <headerFooter alignWithMargins="0">
    <oddHeader>&amp;CPuget Sound Energy
Lost Revenue Calculations
2004-2009</oddHeader>
    <oddFooter>&amp;L&amp;F - &amp;A&amp;C&amp;P of &amp;N&amp;R&amp;D</oddFooter>
  </headerFooter>
  <rowBreaks count="2" manualBreakCount="2">
    <brk id="24" max="16383" man="1"/>
    <brk id="67" max="16383" man="1"/>
  </rowBreaks>
  <colBreaks count="7" manualBreakCount="7">
    <brk id="17" max="1048575" man="1"/>
    <brk id="29" max="1048575" man="1"/>
    <brk id="41" max="1048575" man="1"/>
    <brk id="53" max="1048575" man="1"/>
    <brk id="65" max="1048575" man="1"/>
    <brk id="77" max="1048575" man="1"/>
    <brk id="8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Comment</DocumentSetType>
    <IsConfidential xmlns="dc463f71-b30c-4ab2-9473-d307f9d35888">false</IsConfidential>
    <AgendaOrder xmlns="dc463f71-b30c-4ab2-9473-d307f9d35888">false</AgendaOrder>
    <CaseType xmlns="dc463f71-b30c-4ab2-9473-d307f9d35888">Rulemaking</CaseType>
    <IndustryCode xmlns="dc463f71-b30c-4ab2-9473-d307f9d35888">501</IndustryCode>
    <CaseStatus xmlns="dc463f71-b30c-4ab2-9473-d307f9d35888">Closed</CaseStatus>
    <OpenedDate xmlns="dc463f71-b30c-4ab2-9473-d307f9d35888">2010-04-01T07:00:00+00:00</OpenedDate>
    <Date1 xmlns="dc463f71-b30c-4ab2-9473-d307f9d35888">2010-06-04T07:00:00+00:00</Date1>
    <IsDocumentOrder xmlns="dc463f71-b30c-4ab2-9473-d307f9d35888" xsi:nil="true"/>
    <IsHighlyConfidential xmlns="dc463f71-b30c-4ab2-9473-d307f9d35888">false</IsHighlyConfidential>
    <CaseCompanyNames xmlns="dc463f71-b30c-4ab2-9473-d307f9d35888" xsi:nil="true"/>
    <DocketNumber xmlns="dc463f71-b30c-4ab2-9473-d307f9d35888">100522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9EE2A892445B4449BEE64C5DA82ED1C" ma:contentTypeVersion="131" ma:contentTypeDescription="" ma:contentTypeScope="" ma:versionID="e352a3cb6e42bb69f9fc8c1bbb28d15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E365F13C-FAAC-4C80-9E83-D2196736F1C6}"/>
</file>

<file path=customXml/itemProps2.xml><?xml version="1.0" encoding="utf-8"?>
<ds:datastoreItem xmlns:ds="http://schemas.openxmlformats.org/officeDocument/2006/customXml" ds:itemID="{7AAFE7E6-FFA0-4BCC-B29C-A38A39C6BAF5}"/>
</file>

<file path=customXml/itemProps3.xml><?xml version="1.0" encoding="utf-8"?>
<ds:datastoreItem xmlns:ds="http://schemas.openxmlformats.org/officeDocument/2006/customXml" ds:itemID="{A55E8374-E560-47E4-A7EF-2DEDFD9EAC48}"/>
</file>

<file path=customXml/itemProps4.xml><?xml version="1.0" encoding="utf-8"?>
<ds:datastoreItem xmlns:ds="http://schemas.openxmlformats.org/officeDocument/2006/customXml" ds:itemID="{074E56C4-4FE2-4CAD-8CE6-1C75655743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Analysis</vt:lpstr>
      <vt:lpstr>Analysis!Print_Area</vt:lpstr>
      <vt:lpstr>Analysis!Print_Titles</vt:lpstr>
    </vt:vector>
  </TitlesOfParts>
  <Company>Puget Sound Energy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Puget Sound Energy</dc:creator>
  <cp:lastModifiedBy>jpilia</cp:lastModifiedBy>
  <cp:lastPrinted>2010-05-26T22:40:02Z</cp:lastPrinted>
  <dcterms:created xsi:type="dcterms:W3CDTF">2009-08-05T15:26:43Z</dcterms:created>
  <dcterms:modified xsi:type="dcterms:W3CDTF">2010-06-03T18:25:39Z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0x0101006E56B4D1795A2E4DB2F0B01679ED314A0029EE2A892445B4449BEE64C5DA82ED1C</vt:lpwstr>
  </property>
  <property fmtid="{D5CDD505-2E9C-101B-9397-08002B2CF9AE}" pid="3" name="_docset_NoMedatataSyncRequired">
    <vt:lpwstr>False</vt:lpwstr>
  </property>
</Properties>
</file>