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22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0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ome.utc.wa.gov/sites/ue-170485/Staffs Testimony and Exhibits/"/>
    </mc:Choice>
  </mc:AlternateContent>
  <bookViews>
    <workbookView xWindow="0" yWindow="0" windowWidth="23040" windowHeight="9060" tabRatio="627" activeTab="3"/>
  </bookViews>
  <sheets>
    <sheet name="DCP-3" sheetId="97" r:id="rId1"/>
    <sheet name="DCP-4, P 1" sheetId="103" r:id="rId2"/>
    <sheet name="DCP-4, P 2" sheetId="104" r:id="rId3"/>
    <sheet name="DCP-4, P 3" sheetId="105" r:id="rId4"/>
    <sheet name="DCP-5" sheetId="115" r:id="rId5"/>
    <sheet name="DCP-6, P 1" sheetId="90" r:id="rId6"/>
    <sheet name="DCP-6, P 2" sheetId="102" r:id="rId7"/>
    <sheet name="DCP-7" sheetId="111" r:id="rId8"/>
    <sheet name="DCP-8" sheetId="75" r:id="rId9"/>
    <sheet name="DCP-9 , P 1" sheetId="12" r:id="rId10"/>
    <sheet name="DCP-9, P 2" sheetId="13" r:id="rId11"/>
    <sheet name="DCP-9, P 3" sheetId="14" r:id="rId12"/>
    <sheet name="DCP-9, P 4" sheetId="16" r:id="rId13"/>
    <sheet name="DCP-10" sheetId="106" r:id="rId14"/>
    <sheet name="DCP-11" sheetId="39" r:id="rId15"/>
    <sheet name="DCP-12, P 1" sheetId="19" r:id="rId16"/>
    <sheet name="DCP-12, P 2" sheetId="20" r:id="rId17"/>
    <sheet name="DCP-13" sheetId="107" r:id="rId18"/>
    <sheet name="DCP-14,P 1" sheetId="23" r:id="rId19"/>
    <sheet name="DCP-14, P 2" sheetId="25" r:id="rId20"/>
    <sheet name="DCP-15" sheetId="89" r:id="rId21"/>
    <sheet name="DCP-16" sheetId="116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\22" localSheetId="0">'[1]Jun 99'!#REF!</definedName>
    <definedName name="\22" localSheetId="4">'[1]Jun 99'!#REF!</definedName>
    <definedName name="\22" localSheetId="6">'[1]Jun 99'!#REF!</definedName>
    <definedName name="\22" localSheetId="7">'[1]Jun 99'!#REF!</definedName>
    <definedName name="\22">'[1]Jun 99'!#REF!</definedName>
    <definedName name="\A" localSheetId="21">'[1]Jun 99'!#REF!</definedName>
    <definedName name="\A" localSheetId="0">'[1]Jun 99'!#REF!</definedName>
    <definedName name="\A" localSheetId="1">'[1]Jun 99'!#REF!</definedName>
    <definedName name="\A" localSheetId="2">'[1]Jun 99'!#REF!</definedName>
    <definedName name="\A" localSheetId="3">'[1]Jun 99'!#REF!</definedName>
    <definedName name="\A" localSheetId="4">'[1]Jun 99'!#REF!</definedName>
    <definedName name="\A" localSheetId="5">'[1]Jun 99'!#REF!</definedName>
    <definedName name="\A" localSheetId="6">'[1]Jun 99'!#REF!</definedName>
    <definedName name="\A" localSheetId="7">'[1]Jun 99'!#REF!</definedName>
    <definedName name="\A">'[1]Jun 99'!#REF!</definedName>
    <definedName name="\P" localSheetId="13">#REF!</definedName>
    <definedName name="\P" localSheetId="21">#REF!</definedName>
    <definedName name="\P" localSheetId="0">#REF!</definedName>
    <definedName name="\P" localSheetId="1">'DCP-4, P 1'!#REF!</definedName>
    <definedName name="\P" localSheetId="2">#REF!</definedName>
    <definedName name="\P" localSheetId="3">#REF!</definedName>
    <definedName name="\P" localSheetId="4">#REF!</definedName>
    <definedName name="\P" localSheetId="6">#REF!</definedName>
    <definedName name="\P" localSheetId="7">#REF!</definedName>
    <definedName name="\P">#REF!</definedName>
    <definedName name="\Q" localSheetId="13">#REF!</definedName>
    <definedName name="\Q" localSheetId="21">#REF!</definedName>
    <definedName name="\Q" localSheetId="0">#REF!</definedName>
    <definedName name="\Q" localSheetId="1">'DCP-4, P 1'!#REF!</definedName>
    <definedName name="\Q" localSheetId="2">#REF!</definedName>
    <definedName name="\Q" localSheetId="3">#REF!</definedName>
    <definedName name="\Q" localSheetId="4">#REF!</definedName>
    <definedName name="\Q" localSheetId="6">#REF!</definedName>
    <definedName name="\Q" localSheetId="7">#REF!</definedName>
    <definedName name="\Q">#REF!</definedName>
    <definedName name="\R" localSheetId="13">#REF!</definedName>
    <definedName name="\R" localSheetId="21">#REF!</definedName>
    <definedName name="\R" localSheetId="0">#REF!</definedName>
    <definedName name="\R" localSheetId="1">'DCP-4, P 1'!#REF!</definedName>
    <definedName name="\R" localSheetId="2">#REF!</definedName>
    <definedName name="\R" localSheetId="3">#REF!</definedName>
    <definedName name="\R" localSheetId="4">#REF!</definedName>
    <definedName name="\R" localSheetId="6">#REF!</definedName>
    <definedName name="\R" localSheetId="7">#REF!</definedName>
    <definedName name="\R">#REF!</definedName>
    <definedName name="\S" localSheetId="13">#REF!</definedName>
    <definedName name="\S" localSheetId="21">#REF!</definedName>
    <definedName name="\S" localSheetId="0">#REF!</definedName>
    <definedName name="\S" localSheetId="1">'DCP-4, P 1'!#REF!</definedName>
    <definedName name="\S" localSheetId="2">#REF!</definedName>
    <definedName name="\S" localSheetId="3">#REF!</definedName>
    <definedName name="\S" localSheetId="4">#REF!</definedName>
    <definedName name="\S" localSheetId="6">#REF!</definedName>
    <definedName name="\S" localSheetId="7">#REF!</definedName>
    <definedName name="\S">#REF!</definedName>
    <definedName name="\T" localSheetId="13">#REF!</definedName>
    <definedName name="\T" localSheetId="21">#REF!</definedName>
    <definedName name="\T" localSheetId="0">#REF!</definedName>
    <definedName name="\T" localSheetId="1">'DCP-4, P 1'!#REF!</definedName>
    <definedName name="\T" localSheetId="2">#REF!</definedName>
    <definedName name="\T" localSheetId="3">#REF!</definedName>
    <definedName name="\T" localSheetId="4">#REF!</definedName>
    <definedName name="\T" localSheetId="6">#REF!</definedName>
    <definedName name="\T" localSheetId="7">#REF!</definedName>
    <definedName name="\T">#REF!</definedName>
    <definedName name="\U" localSheetId="13">#REF!</definedName>
    <definedName name="\U" localSheetId="21">#REF!</definedName>
    <definedName name="\U" localSheetId="0">#REF!</definedName>
    <definedName name="\U" localSheetId="1">'DCP-4, P 1'!#REF!</definedName>
    <definedName name="\U" localSheetId="2">#REF!</definedName>
    <definedName name="\U" localSheetId="3">#REF!</definedName>
    <definedName name="\U" localSheetId="4">#REF!</definedName>
    <definedName name="\U" localSheetId="6">#REF!</definedName>
    <definedName name="\U" localSheetId="7">#REF!</definedName>
    <definedName name="\U">#REF!</definedName>
    <definedName name="__Div02">'[2]Alloc factors'!$D$12</definedName>
    <definedName name="__div10" localSheetId="0">'[3]WP 1-2'!#REF!</definedName>
    <definedName name="__div10" localSheetId="1">'[3]WP 1-2'!#REF!</definedName>
    <definedName name="__div10" localSheetId="2">'[3]WP 1-2'!#REF!</definedName>
    <definedName name="__div10" localSheetId="3">'[3]WP 1-2'!#REF!</definedName>
    <definedName name="__div10" localSheetId="4">'[3]WP 1-2'!#REF!</definedName>
    <definedName name="__div10" localSheetId="5">'[3]WP 1-2'!#REF!</definedName>
    <definedName name="__div10" localSheetId="6">'[3]WP 1-2'!#REF!</definedName>
    <definedName name="__div10" localSheetId="7">'[3]WP 1-2'!#REF!</definedName>
    <definedName name="__div10">'[3]WP 1-2'!#REF!</definedName>
    <definedName name="__DIV12">'[4]Alloc factors'!$D$13</definedName>
    <definedName name="__div21" localSheetId="0">'[3]WP 1-2'!#REF!</definedName>
    <definedName name="__div21" localSheetId="1">'[3]WP 1-2'!#REF!</definedName>
    <definedName name="__div21" localSheetId="2">'[3]WP 1-2'!#REF!</definedName>
    <definedName name="__div21" localSheetId="3">'[3]WP 1-2'!#REF!</definedName>
    <definedName name="__div21" localSheetId="4">'[3]WP 1-2'!#REF!</definedName>
    <definedName name="__div21" localSheetId="5">'[3]WP 1-2'!#REF!</definedName>
    <definedName name="__div21" localSheetId="6">'[3]WP 1-2'!#REF!</definedName>
    <definedName name="__div21" localSheetId="7">'[3]WP 1-2'!#REF!</definedName>
    <definedName name="__div21">'[3]WP 1-2'!#REF!</definedName>
    <definedName name="__EXH1" localSheetId="0">#REF!</definedName>
    <definedName name="__EXH1" localSheetId="1">#REF!</definedName>
    <definedName name="__EXH1" localSheetId="2">#REF!</definedName>
    <definedName name="__EXH1" localSheetId="3">#REF!</definedName>
    <definedName name="__EXH1" localSheetId="4">#REF!</definedName>
    <definedName name="__EXH1" localSheetId="5">#REF!</definedName>
    <definedName name="__EXH1" localSheetId="6">#REF!</definedName>
    <definedName name="__EXH1" localSheetId="7">#REF!</definedName>
    <definedName name="__EXH1">#REF!</definedName>
    <definedName name="__EXH6" localSheetId="0">#REF!</definedName>
    <definedName name="__EXH6" localSheetId="1">#REF!</definedName>
    <definedName name="__EXH6" localSheetId="2">#REF!</definedName>
    <definedName name="__EXH6" localSheetId="3">#REF!</definedName>
    <definedName name="__EXH6" localSheetId="4">#REF!</definedName>
    <definedName name="__EXH6" localSheetId="5">#REF!</definedName>
    <definedName name="__EXH6" localSheetId="6">#REF!</definedName>
    <definedName name="__EXH6" localSheetId="7">#REF!</definedName>
    <definedName name="__EXH6">#REF!</definedName>
    <definedName name="__swe80">[5]Input!$E$29</definedName>
    <definedName name="__ucg80">[5]Input!$E$31</definedName>
    <definedName name="_Div02">'[2]Alloc factors'!$D$12</definedName>
    <definedName name="_div10" localSheetId="21">'[3]WP 1-2'!#REF!</definedName>
    <definedName name="_div10" localSheetId="1">'[3]WP 1-2'!#REF!</definedName>
    <definedName name="_div10" localSheetId="2">'[3]WP 1-2'!#REF!</definedName>
    <definedName name="_div10" localSheetId="3">'[3]WP 1-2'!#REF!</definedName>
    <definedName name="_div10" localSheetId="6">'[3]WP 1-2'!#REF!</definedName>
    <definedName name="_div10" localSheetId="7">'[3]WP 1-2'!#REF!</definedName>
    <definedName name="_div10">'[3]WP 1-2'!#REF!</definedName>
    <definedName name="_DIV12">'[4]Alloc factors'!$D$13</definedName>
    <definedName name="_div21" localSheetId="21">'[3]WP 1-2'!#REF!</definedName>
    <definedName name="_div21" localSheetId="1">'[3]WP 1-2'!#REF!</definedName>
    <definedName name="_div21" localSheetId="2">'[3]WP 1-2'!#REF!</definedName>
    <definedName name="_div21" localSheetId="3">'[3]WP 1-2'!#REF!</definedName>
    <definedName name="_div21" localSheetId="6">'[3]WP 1-2'!#REF!</definedName>
    <definedName name="_div21" localSheetId="7">'[3]WP 1-2'!#REF!</definedName>
    <definedName name="_div21">'[3]WP 1-2'!#REF!</definedName>
    <definedName name="_EXH1" localSheetId="21">#REF!</definedName>
    <definedName name="_EXH1" localSheetId="0">#REF!</definedName>
    <definedName name="_EXH1" localSheetId="1">#REF!</definedName>
    <definedName name="_EXH1" localSheetId="2">#REF!</definedName>
    <definedName name="_EXH1" localSheetId="3">#REF!</definedName>
    <definedName name="_EXH1" localSheetId="4">#REF!</definedName>
    <definedName name="_EXH1" localSheetId="6">#REF!</definedName>
    <definedName name="_EXH1" localSheetId="7">#REF!</definedName>
    <definedName name="_EXH1">#REF!</definedName>
    <definedName name="_EXH6" localSheetId="21">#REF!</definedName>
    <definedName name="_EXH6" localSheetId="0">#REF!</definedName>
    <definedName name="_EXH6" localSheetId="1">#REF!</definedName>
    <definedName name="_EXH6" localSheetId="2">#REF!</definedName>
    <definedName name="_EXH6" localSheetId="3">#REF!</definedName>
    <definedName name="_EXH6" localSheetId="4">#REF!</definedName>
    <definedName name="_EXH6" localSheetId="6">#REF!</definedName>
    <definedName name="_EXH6" localSheetId="7">#REF!</definedName>
    <definedName name="_EXH6">#REF!</definedName>
    <definedName name="_Key1" localSheetId="21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6" hidden="1">#REF!</definedName>
    <definedName name="_Key1" localSheetId="7" hidden="1">#REF!</definedName>
    <definedName name="_Key1" hidden="1">#REF!</definedName>
    <definedName name="_Key2" localSheetId="7" hidden="1">#REF!</definedName>
    <definedName name="_Key2" hidden="1">#REF!</definedName>
    <definedName name="_Order1" hidden="1">255</definedName>
    <definedName name="_Order2" hidden="1">255</definedName>
    <definedName name="_Regression_Out" localSheetId="7" hidden="1">#REF!</definedName>
    <definedName name="_Regression_Out" hidden="1">#REF!</definedName>
    <definedName name="_Regression_X" localSheetId="7" hidden="1">#REF!</definedName>
    <definedName name="_Regression_X" hidden="1">#REF!</definedName>
    <definedName name="_Regression_Y" localSheetId="7" hidden="1">#REF!</definedName>
    <definedName name="_Regression_Y" hidden="1">#REF!</definedName>
    <definedName name="_Sort" localSheetId="21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6" hidden="1">#REF!</definedName>
    <definedName name="_Sort" localSheetId="7" hidden="1">#REF!</definedName>
    <definedName name="_Sort" hidden="1">#REF!</definedName>
    <definedName name="_swe80">[5]Input!$E$29</definedName>
    <definedName name="_ucg80">[5]Input!$E$31</definedName>
    <definedName name="a" localSheetId="13">#REF!</definedName>
    <definedName name="a" localSheetId="17">#REF!</definedName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6">#REF!</definedName>
    <definedName name="a" localSheetId="7">#REF!</definedName>
    <definedName name="a">#REF!</definedName>
    <definedName name="AAA" localSheetId="13">#REF!</definedName>
    <definedName name="AAA" localSheetId="21">#REF!</definedName>
    <definedName name="AAA" localSheetId="0">#REF!</definedName>
    <definedName name="AAA" localSheetId="1">'DCP-4, P 1'!$A$5:$J$76</definedName>
    <definedName name="AAA" localSheetId="2">#REF!</definedName>
    <definedName name="AAA" localSheetId="3">#REF!</definedName>
    <definedName name="AAA" localSheetId="4">#REF!</definedName>
    <definedName name="AAA" localSheetId="6">#REF!</definedName>
    <definedName name="AAA" localSheetId="7">#REF!</definedName>
    <definedName name="AAA">#REF!</definedName>
    <definedName name="atmos" localSheetId="21">#REF!</definedName>
    <definedName name="atmos" localSheetId="0">#REF!</definedName>
    <definedName name="atmos" localSheetId="1">#REF!</definedName>
    <definedName name="atmos" localSheetId="2">#REF!</definedName>
    <definedName name="atmos" localSheetId="3">#REF!</definedName>
    <definedName name="atmos" localSheetId="4">#REF!</definedName>
    <definedName name="atmos" localSheetId="6">#REF!</definedName>
    <definedName name="atmos" localSheetId="7">#REF!</definedName>
    <definedName name="atmos">#REF!</definedName>
    <definedName name="AVG_RESIDUAL_PROFORMA">'[6]DATA INPUT'!$D$43</definedName>
    <definedName name="BaaUBondYldFY06">[7]MonthlyYields!$G$7:$G$18</definedName>
    <definedName name="BaaUBondYldFY07">[7]MonthlyYields!$G$19:$G$30</definedName>
    <definedName name="BaaUBondYldFY08">[7]MonthlyYields!$G$31:$G$42</definedName>
    <definedName name="BaaUBondYldFY09">[7]MonthlyYields!$G$43:$G$54</definedName>
    <definedName name="BaaUBondYldFY10">[7]MonthlyYields!$G$55:$G$66</definedName>
    <definedName name="BaaUBondYldFY11">[7]MonthlyYields!$G$67:$G$78</definedName>
    <definedName name="BaaUBondYldFY12">[7]MonthlyYields!$G$79:$G$90</definedName>
    <definedName name="BaaUBondYldFY13">[7]MonthlyYields!$G$91:$G$102</definedName>
    <definedName name="BaaUBondYldFY14">[7]MonthlyYields!$G$103:$G$114</definedName>
    <definedName name="BBB" localSheetId="13">#REF!</definedName>
    <definedName name="BBB" localSheetId="21">#REF!</definedName>
    <definedName name="BBB" localSheetId="0">#REF!</definedName>
    <definedName name="BBB" localSheetId="1">#REF!</definedName>
    <definedName name="BBB" localSheetId="2">'DCP-4, P 2'!$A$5:$N$78</definedName>
    <definedName name="BBB" localSheetId="3">#REF!</definedName>
    <definedName name="BBB" localSheetId="4">#REF!</definedName>
    <definedName name="BBB" localSheetId="5">#REF!</definedName>
    <definedName name="BBB" localSheetId="6">#REF!</definedName>
    <definedName name="BBB" localSheetId="7">#REF!</definedName>
    <definedName name="BBB">#REF!</definedName>
    <definedName name="BUSUNIT">'[8]Input '!$C$9</definedName>
    <definedName name="BUTLER" localSheetId="21">#REF!</definedName>
    <definedName name="BUTLER" localSheetId="0">#REF!</definedName>
    <definedName name="BUTLER" localSheetId="1">#REF!</definedName>
    <definedName name="BUTLER" localSheetId="2">#REF!</definedName>
    <definedName name="BUTLER" localSheetId="3">#REF!</definedName>
    <definedName name="BUTLER" localSheetId="4">#REF!</definedName>
    <definedName name="BUTLER" localSheetId="6">#REF!</definedName>
    <definedName name="BUTLER" localSheetId="7">#REF!</definedName>
    <definedName name="BUTLER">#REF!</definedName>
    <definedName name="C_" localSheetId="21">'[4]Schedule 4 O&amp;M'!#REF!</definedName>
    <definedName name="C_" localSheetId="1">'[4]Schedule 4 O&amp;M'!#REF!</definedName>
    <definedName name="C_" localSheetId="2">'[4]Schedule 4 O&amp;M'!#REF!</definedName>
    <definedName name="C_" localSheetId="3">'[4]Schedule 4 O&amp;M'!#REF!</definedName>
    <definedName name="C_" localSheetId="6">'[4]Schedule 4 O&amp;M'!#REF!</definedName>
    <definedName name="C_" localSheetId="7">'[4]Schedule 4 O&amp;M'!#REF!</definedName>
    <definedName name="C_">'[4]Schedule 4 O&amp;M'!#REF!</definedName>
    <definedName name="capitalization" localSheetId="7">#REF!</definedName>
    <definedName name="capitalization">#REF!</definedName>
    <definedName name="CC" localSheetId="21">#REF!</definedName>
    <definedName name="CC" localSheetId="0">#REF!</definedName>
    <definedName name="CC" localSheetId="1">#REF!</definedName>
    <definedName name="CC" localSheetId="2">#REF!</definedName>
    <definedName name="CC" localSheetId="3">#REF!</definedName>
    <definedName name="CC" localSheetId="4">#REF!</definedName>
    <definedName name="CC" localSheetId="6">#REF!</definedName>
    <definedName name="CC" localSheetId="7">#REF!</definedName>
    <definedName name="CC">#REF!</definedName>
    <definedName name="CCC" localSheetId="13">#REF!</definedName>
    <definedName name="CCC" localSheetId="21">#REF!</definedName>
    <definedName name="CCC" localSheetId="0">#REF!</definedName>
    <definedName name="CCC" localSheetId="1">#REF!</definedName>
    <definedName name="CCC" localSheetId="2">#REF!</definedName>
    <definedName name="CCC" localSheetId="3">'DCP-4, P 3'!$A$5:$F$75</definedName>
    <definedName name="CCC" localSheetId="4">#REF!</definedName>
    <definedName name="CCC" localSheetId="6">#REF!</definedName>
    <definedName name="CCC" localSheetId="7">#REF!</definedName>
    <definedName name="CCC">#REF!</definedName>
    <definedName name="Central_Only" localSheetId="21">'[4]Alloc factors'!#REF!</definedName>
    <definedName name="Central_Only" localSheetId="1">'[4]Alloc factors'!#REF!</definedName>
    <definedName name="Central_Only" localSheetId="2">'[4]Alloc factors'!#REF!</definedName>
    <definedName name="Central_Only" localSheetId="3">'[4]Alloc factors'!#REF!</definedName>
    <definedName name="Central_Only" localSheetId="6">'[4]Alloc factors'!#REF!</definedName>
    <definedName name="Central_Only" localSheetId="7">'[4]Alloc factors'!#REF!</definedName>
    <definedName name="Central_Only">'[4]Alloc factors'!#REF!</definedName>
    <definedName name="company" localSheetId="21">'[9]Company Groups'!#REF!</definedName>
    <definedName name="company" localSheetId="0">'[10]Company Groups'!#REF!</definedName>
    <definedName name="company" localSheetId="1">'[9]Company Groups'!#REF!</definedName>
    <definedName name="company" localSheetId="2">'[9]Company Groups'!#REF!</definedName>
    <definedName name="company" localSheetId="3">'[9]Company Groups'!#REF!</definedName>
    <definedName name="company" localSheetId="4">'[9]Company Groups'!#REF!</definedName>
    <definedName name="company" localSheetId="5">'[10]Company Groups'!#REF!</definedName>
    <definedName name="company" localSheetId="6">'[10]Company Groups'!#REF!</definedName>
    <definedName name="company" localSheetId="7">'[9]Company Groups'!#REF!</definedName>
    <definedName name="company">'[9]Company Groups'!#REF!</definedName>
    <definedName name="Cortez" localSheetId="21">'[4]Alloc factors'!#REF!</definedName>
    <definedName name="Cortez" localSheetId="1">'[4]Alloc factors'!#REF!</definedName>
    <definedName name="Cortez" localSheetId="2">'[4]Alloc factors'!#REF!</definedName>
    <definedName name="Cortez" localSheetId="3">'[4]Alloc factors'!#REF!</definedName>
    <definedName name="Cortez" localSheetId="6">'[4]Alloc factors'!#REF!</definedName>
    <definedName name="Cortez" localSheetId="7">'[4]Alloc factors'!#REF!</definedName>
    <definedName name="Cortez">'[4]Alloc factors'!#REF!</definedName>
    <definedName name="csDesignMode">1</definedName>
    <definedName name="customerinput" localSheetId="21">#REF!</definedName>
    <definedName name="customerinput" localSheetId="0">#REF!</definedName>
    <definedName name="customerinput" localSheetId="1">#REF!</definedName>
    <definedName name="customerinput" localSheetId="2">#REF!</definedName>
    <definedName name="customerinput" localSheetId="3">#REF!</definedName>
    <definedName name="customerinput" localSheetId="4">#REF!</definedName>
    <definedName name="customerinput" localSheetId="6">#REF!</definedName>
    <definedName name="customerinput" localSheetId="7">#REF!</definedName>
    <definedName name="customerinput">#REF!</definedName>
    <definedName name="DATA">#N/A</definedName>
    <definedName name="dataset" localSheetId="21">#REF!</definedName>
    <definedName name="dataset" localSheetId="0">#REF!</definedName>
    <definedName name="dataset" localSheetId="1">#REF!</definedName>
    <definedName name="dataset" localSheetId="2">#REF!</definedName>
    <definedName name="dataset" localSheetId="3">#REF!</definedName>
    <definedName name="dataset" localSheetId="4">#REF!</definedName>
    <definedName name="dataset" localSheetId="6">#REF!</definedName>
    <definedName name="dataset" localSheetId="7">#REF!</definedName>
    <definedName name="dataset">#REF!</definedName>
    <definedName name="date" localSheetId="21">#REF!</definedName>
    <definedName name="date" localSheetId="0">#REF!</definedName>
    <definedName name="date" localSheetId="1">#REF!</definedName>
    <definedName name="date" localSheetId="2">#REF!</definedName>
    <definedName name="date" localSheetId="3">#REF!</definedName>
    <definedName name="date" localSheetId="4">#REF!</definedName>
    <definedName name="date" localSheetId="6">#REF!</definedName>
    <definedName name="date" localSheetId="7">#REF!</definedName>
    <definedName name="date">#REF!</definedName>
    <definedName name="DDD" localSheetId="21">#REF!</definedName>
    <definedName name="DDD" localSheetId="0">#REF!</definedName>
    <definedName name="DDD" localSheetId="1">#REF!</definedName>
    <definedName name="DDD" localSheetId="2">#REF!</definedName>
    <definedName name="DDD" localSheetId="3">#REF!</definedName>
    <definedName name="DDD" localSheetId="4">#REF!</definedName>
    <definedName name="DDD" localSheetId="6">#REF!</definedName>
    <definedName name="DDD" localSheetId="7">#REF!</definedName>
    <definedName name="DDD">#REF!</definedName>
    <definedName name="DEPRECIATION" localSheetId="21">'[1]Jun 99'!#REF!</definedName>
    <definedName name="DEPRECIATION" localSheetId="1">'[1]Jun 99'!#REF!</definedName>
    <definedName name="DEPRECIATION" localSheetId="2">'[1]Jun 99'!#REF!</definedName>
    <definedName name="DEPRECIATION" localSheetId="3">'[1]Jun 99'!#REF!</definedName>
    <definedName name="DEPRECIATION" localSheetId="6">'[1]Jun 99'!#REF!</definedName>
    <definedName name="DEPRECIATION" localSheetId="7">'[1]Jun 99'!#REF!</definedName>
    <definedName name="DEPRECIATION">'[1]Jun 99'!#REF!</definedName>
    <definedName name="DJInd" localSheetId="21">#REF!</definedName>
    <definedName name="DJInd" localSheetId="0">#REF!</definedName>
    <definedName name="DJInd" localSheetId="1">#REF!</definedName>
    <definedName name="DJInd" localSheetId="2">#REF!</definedName>
    <definedName name="DJInd" localSheetId="3">#REF!</definedName>
    <definedName name="DJInd" localSheetId="4">#REF!</definedName>
    <definedName name="DJInd" localSheetId="6">#REF!</definedName>
    <definedName name="DJInd" localSheetId="7">#REF!</definedName>
    <definedName name="DJInd">#REF!</definedName>
    <definedName name="DJUtil" localSheetId="21">#REF!</definedName>
    <definedName name="DJUtil" localSheetId="0">#REF!</definedName>
    <definedName name="DJUtil" localSheetId="1">#REF!</definedName>
    <definedName name="DJUtil" localSheetId="2">#REF!</definedName>
    <definedName name="DJUtil" localSheetId="3">#REF!</definedName>
    <definedName name="DJUtil" localSheetId="4">#REF!</definedName>
    <definedName name="DJUtil" localSheetId="6">#REF!</definedName>
    <definedName name="DJUtil" localSheetId="7">#REF!</definedName>
    <definedName name="DJUtil">#REF!</definedName>
    <definedName name="Durango" localSheetId="21">'[4]Alloc factors'!#REF!</definedName>
    <definedName name="Durango" localSheetId="1">'[4]Alloc factors'!#REF!</definedName>
    <definedName name="Durango" localSheetId="2">'[4]Alloc factors'!#REF!</definedName>
    <definedName name="Durango" localSheetId="3">'[4]Alloc factors'!#REF!</definedName>
    <definedName name="Durango" localSheetId="6">'[4]Alloc factors'!#REF!</definedName>
    <definedName name="Durango" localSheetId="7">'[4]Alloc factors'!#REF!</definedName>
    <definedName name="Durango">'[4]Alloc factors'!#REF!</definedName>
    <definedName name="EEE" localSheetId="21">#REF!</definedName>
    <definedName name="EEE" localSheetId="0">#REF!</definedName>
    <definedName name="EEE" localSheetId="1">#REF!</definedName>
    <definedName name="EEE" localSheetId="2">#REF!</definedName>
    <definedName name="EEE" localSheetId="3">#REF!</definedName>
    <definedName name="EEE" localSheetId="4">#REF!</definedName>
    <definedName name="EEE" localSheetId="6">#REF!</definedName>
    <definedName name="EEE" localSheetId="7">#REF!</definedName>
    <definedName name="EEE">#REF!</definedName>
    <definedName name="EV__LASTREFTIME__" hidden="1">39198.5712152778</definedName>
    <definedName name="EXH1A" localSheetId="21">#REF!</definedName>
    <definedName name="EXH1A" localSheetId="0">#REF!</definedName>
    <definedName name="EXH1A" localSheetId="1">#REF!</definedName>
    <definedName name="EXH1A" localSheetId="2">#REF!</definedName>
    <definedName name="EXH1A" localSheetId="3">#REF!</definedName>
    <definedName name="EXH1A" localSheetId="4">#REF!</definedName>
    <definedName name="EXH1A" localSheetId="6">#REF!</definedName>
    <definedName name="EXH1A" localSheetId="7">#REF!</definedName>
    <definedName name="EXH1A">#REF!</definedName>
    <definedName name="FFF" localSheetId="21">#REF!</definedName>
    <definedName name="FFF" localSheetId="0">#REF!</definedName>
    <definedName name="FFF" localSheetId="1">#REF!</definedName>
    <definedName name="FFF" localSheetId="2">#REF!</definedName>
    <definedName name="FFF" localSheetId="3">#REF!</definedName>
    <definedName name="FFF" localSheetId="4">#REF!</definedName>
    <definedName name="FFF" localSheetId="6">#REF!</definedName>
    <definedName name="FFF" localSheetId="7">#REF!</definedName>
    <definedName name="FFF">#REF!</definedName>
    <definedName name="Fremont" localSheetId="21">'[4]Alloc factors'!#REF!</definedName>
    <definedName name="Fremont" localSheetId="1">'[4]Alloc factors'!#REF!</definedName>
    <definedName name="Fremont" localSheetId="2">'[4]Alloc factors'!#REF!</definedName>
    <definedName name="Fremont" localSheetId="3">'[4]Alloc factors'!#REF!</definedName>
    <definedName name="Fremont" localSheetId="6">'[4]Alloc factors'!#REF!</definedName>
    <definedName name="Fremont" localSheetId="7">'[4]Alloc factors'!#REF!</definedName>
    <definedName name="Fremont">'[4]Alloc factors'!#REF!</definedName>
    <definedName name="GGG" localSheetId="21">#REF!</definedName>
    <definedName name="GGG" localSheetId="0">#REF!</definedName>
    <definedName name="GGG" localSheetId="1">#REF!</definedName>
    <definedName name="GGG" localSheetId="2">#REF!</definedName>
    <definedName name="GGG" localSheetId="3">#REF!</definedName>
    <definedName name="GGG" localSheetId="4">#REF!</definedName>
    <definedName name="GGG" localSheetId="6">#REF!</definedName>
    <definedName name="GGG" localSheetId="7">#REF!</definedName>
    <definedName name="GGG">#REF!</definedName>
    <definedName name="GOEXP" localSheetId="21">'[8]Input '!#REF!</definedName>
    <definedName name="GOEXP" localSheetId="1">'[8]Input '!#REF!</definedName>
    <definedName name="GOEXP" localSheetId="2">'[8]Input '!#REF!</definedName>
    <definedName name="GOEXP" localSheetId="3">'[8]Input '!#REF!</definedName>
    <definedName name="GOEXP" localSheetId="6">'[8]Input '!#REF!</definedName>
    <definedName name="GOEXP" localSheetId="7">'[8]Input '!#REF!</definedName>
    <definedName name="GOEXP">'[8]Input '!#REF!</definedName>
    <definedName name="GOEXP_PROFORMA">'[6]DATA INPUT'!$D$53</definedName>
    <definedName name="GOPLANT" localSheetId="21">'[8]Input '!#REF!</definedName>
    <definedName name="GOPLANT" localSheetId="1">'[8]Input '!#REF!</definedName>
    <definedName name="GOPLANT" localSheetId="2">'[8]Input '!#REF!</definedName>
    <definedName name="GOPLANT" localSheetId="3">'[8]Input '!#REF!</definedName>
    <definedName name="GOPLANT" localSheetId="6">'[8]Input '!#REF!</definedName>
    <definedName name="GOPLANT" localSheetId="7">'[8]Input '!#REF!</definedName>
    <definedName name="GOPLANT">'[8]Input '!#REF!</definedName>
    <definedName name="GOPLANT_PROFORMA">'[6]DATA INPUT'!$D$57</definedName>
    <definedName name="HTML_CodePage" hidden="1">1252</definedName>
    <definedName name="HTML_Control" localSheetId="13" hidden="1">{"'Sheet1'!$A$1:$O$40"}</definedName>
    <definedName name="HTML_Control" localSheetId="17" hidden="1">{"'Sheet1'!$A$1:$O$40"}</definedName>
    <definedName name="HTML_Control" localSheetId="2" hidden="1">{"'Sheet1'!$A$1:$O$40"}</definedName>
    <definedName name="HTML_Control" localSheetId="3" hidden="1">{"'Sheet1'!$A$1:$O$40"}</definedName>
    <definedName name="HTML_Control" hidden="1">{"'Sheet1'!$A$1:$O$40"}</definedName>
    <definedName name="HTML_Description" hidden="1">""</definedName>
    <definedName name="HTML_Email" hidden="1">""</definedName>
    <definedName name="HTML_Header" hidden="1">"Sheet1"</definedName>
    <definedName name="HTML_LastUpdate" hidden="1">"2/5/99"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HD:HomePageStuff:pc:datasets:implprem.html"</definedName>
    <definedName name="HTML_Title" hidden="1">"S&amp;P Implied Equity Premiums"</definedName>
    <definedName name="HTML1_1" hidden="1">"[RiskPremiumUS]Sheet1!$A$1:$M$38"</definedName>
    <definedName name="HTML1_10" hidden="1">""</definedName>
    <definedName name="HTML1_11" hidden="1">1</definedName>
    <definedName name="HTML1_12" hidden="1">"Zip 100:New_Home_Page:datafile:implpr.html"</definedName>
    <definedName name="HTML1_2" hidden="1">1</definedName>
    <definedName name="HTML1_3" hidden="1">"RiskPremiumUS"</definedName>
    <definedName name="HTML1_4" hidden="1">"Implied Risk Premiums for US"</definedName>
    <definedName name="HTML1_5" hidden="1">""</definedName>
    <definedName name="HTML1_6" hidden="1">-4146</definedName>
    <definedName name="HTML1_7" hidden="1">-4146</definedName>
    <definedName name="HTML1_8" hidden="1">"3/19/97"</definedName>
    <definedName name="HTML1_9" hidden="1">"Aswath Damodaran"</definedName>
    <definedName name="HTMLCount" hidden="1">1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EST" hidden="1">"c399"</definedName>
    <definedName name="IQ_EPS_EST_REUT" hidden="1">"c5453"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39623.4334259259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hlkqFL" localSheetId="13" hidden="1">{"'Sheet1'!$A$1:$O$40"}</definedName>
    <definedName name="jhlkqFL" localSheetId="17" hidden="1">{"'Sheet1'!$A$1:$O$40"}</definedName>
    <definedName name="jhlkqFL" localSheetId="2" hidden="1">{"'Sheet1'!$A$1:$O$40"}</definedName>
    <definedName name="jhlkqFL" localSheetId="3" hidden="1">{"'Sheet1'!$A$1:$O$40"}</definedName>
    <definedName name="jhlkqFL" hidden="1">{"'Sheet1'!$A$1:$O$40"}</definedName>
    <definedName name="JURISDICTION">'[8]Input '!$C$8</definedName>
    <definedName name="KIRK" localSheetId="21">#REF!</definedName>
    <definedName name="KIRK" localSheetId="0">#REF!</definedName>
    <definedName name="KIRK" localSheetId="1">#REF!</definedName>
    <definedName name="KIRK" localSheetId="2">#REF!</definedName>
    <definedName name="KIRK" localSheetId="3">#REF!</definedName>
    <definedName name="KIRK" localSheetId="4">#REF!</definedName>
    <definedName name="KIRK" localSheetId="6">#REF!</definedName>
    <definedName name="KIRK" localSheetId="7">#REF!</definedName>
    <definedName name="KIRK">#REF!</definedName>
    <definedName name="Kirk_Plant" localSheetId="21">#REF!</definedName>
    <definedName name="Kirk_Plant" localSheetId="0">#REF!</definedName>
    <definedName name="Kirk_Plant" localSheetId="1">#REF!</definedName>
    <definedName name="Kirk_Plant" localSheetId="2">#REF!</definedName>
    <definedName name="Kirk_Plant" localSheetId="3">#REF!</definedName>
    <definedName name="Kirk_Plant" localSheetId="4">#REF!</definedName>
    <definedName name="Kirk_Plant" localSheetId="6">#REF!</definedName>
    <definedName name="Kirk_Plant" localSheetId="7">#REF!</definedName>
    <definedName name="Kirk_Plant">#REF!</definedName>
    <definedName name="LDCs" localSheetId="21">#REF!</definedName>
    <definedName name="LDCs" localSheetId="0">#REF!</definedName>
    <definedName name="LDCs" localSheetId="1">#REF!</definedName>
    <definedName name="LDCs" localSheetId="2">#REF!</definedName>
    <definedName name="LDCs" localSheetId="3">#REF!</definedName>
    <definedName name="LDCs" localSheetId="4">#REF!</definedName>
    <definedName name="LDCs" localSheetId="6">#REF!</definedName>
    <definedName name="LDCs" localSheetId="7">#REF!</definedName>
    <definedName name="LDCs">#REF!</definedName>
    <definedName name="Litigated_BaseROEs_2006" localSheetId="7">#REF!</definedName>
    <definedName name="Litigated_BaseROEs_2006">#REF!</definedName>
    <definedName name="Litigated_BaseROEs_2007" localSheetId="7">#REF!</definedName>
    <definedName name="Litigated_BaseROEs_2007">#REF!</definedName>
    <definedName name="Litigated_BaseROEs_2008" localSheetId="7">#REF!</definedName>
    <definedName name="Litigated_BaseROEs_2008">#REF!</definedName>
    <definedName name="Litigated_BaseROEs_2009" localSheetId="7">#REF!</definedName>
    <definedName name="Litigated_BaseROEs_2009">#REF!</definedName>
    <definedName name="Litigated_BaseROEs_2010" localSheetId="7">#REF!</definedName>
    <definedName name="Litigated_BaseROEs_2010">#REF!</definedName>
    <definedName name="Litigated_BaseROEs_2011" localSheetId="7">#REF!</definedName>
    <definedName name="Litigated_BaseROEs_2011">#REF!</definedName>
    <definedName name="Litigated_BaseROEs_2012" localSheetId="7">#REF!</definedName>
    <definedName name="Litigated_BaseROEs_2012">#REF!</definedName>
    <definedName name="Litigated_BaseROEs_2013" localSheetId="7">#REF!</definedName>
    <definedName name="Litigated_BaseROEs_2013">#REF!</definedName>
    <definedName name="Litigated_BaseROEs_2014" localSheetId="7">#REF!</definedName>
    <definedName name="Litigated_BaseROEs_2014">#REF!</definedName>
    <definedName name="LTD_Rate">'[8]Input '!$C$23</definedName>
    <definedName name="LTDcostrate" localSheetId="21">#REF!</definedName>
    <definedName name="LTDcostrate" localSheetId="0">#REF!</definedName>
    <definedName name="LTDcostrate" localSheetId="1">#REF!</definedName>
    <definedName name="LTDcostrate" localSheetId="2">#REF!</definedName>
    <definedName name="LTDcostrate" localSheetId="3">#REF!</definedName>
    <definedName name="LTDcostrate" localSheetId="4">#REF!</definedName>
    <definedName name="LTDcostrate" localSheetId="6">#REF!</definedName>
    <definedName name="LTDcostrate" localSheetId="7">#REF!</definedName>
    <definedName name="LTDcostrate">#REF!</definedName>
    <definedName name="Market_Return" localSheetId="21">#REF!</definedName>
    <definedName name="Market_Return" localSheetId="0">#REF!</definedName>
    <definedName name="Market_Return" localSheetId="1">#REF!</definedName>
    <definedName name="Market_Return" localSheetId="2">#REF!</definedName>
    <definedName name="Market_Return" localSheetId="3">#REF!</definedName>
    <definedName name="Market_Return" localSheetId="4">#REF!</definedName>
    <definedName name="Market_Return" localSheetId="6">#REF!</definedName>
    <definedName name="Market_Return" localSheetId="7">#REF!</definedName>
    <definedName name="Market_Return">#REF!</definedName>
    <definedName name="Moodys" localSheetId="7">#REF!</definedName>
    <definedName name="Moodys">#REF!</definedName>
    <definedName name="MS" localSheetId="21">#REF!</definedName>
    <definedName name="MS" localSheetId="0">#REF!</definedName>
    <definedName name="MS" localSheetId="1">#REF!</definedName>
    <definedName name="MS" localSheetId="2">#REF!</definedName>
    <definedName name="MS" localSheetId="3">#REF!</definedName>
    <definedName name="MS" localSheetId="4">#REF!</definedName>
    <definedName name="MS" localSheetId="6">#REF!</definedName>
    <definedName name="MS" localSheetId="7">#REF!</definedName>
    <definedName name="MS">#REF!</definedName>
    <definedName name="MS_Plant" localSheetId="21">#REF!</definedName>
    <definedName name="MS_Plant" localSheetId="0">#REF!</definedName>
    <definedName name="MS_Plant" localSheetId="1">#REF!</definedName>
    <definedName name="MS_Plant" localSheetId="2">#REF!</definedName>
    <definedName name="MS_Plant" localSheetId="3">#REF!</definedName>
    <definedName name="MS_Plant" localSheetId="4">#REF!</definedName>
    <definedName name="MS_Plant" localSheetId="6">#REF!</definedName>
    <definedName name="MS_Plant" localSheetId="7">#REF!</definedName>
    <definedName name="MS_Plant">#REF!</definedName>
    <definedName name="NAME">#N/A</definedName>
    <definedName name="NEadit" localSheetId="21">#REF!</definedName>
    <definedName name="NEadit" localSheetId="0">#REF!</definedName>
    <definedName name="NEadit" localSheetId="1">#REF!</definedName>
    <definedName name="NEadit" localSheetId="2">#REF!</definedName>
    <definedName name="NEadit" localSheetId="3">#REF!</definedName>
    <definedName name="NEadit" localSheetId="4">#REF!</definedName>
    <definedName name="NEadit" localSheetId="6">#REF!</definedName>
    <definedName name="NEadit" localSheetId="7">#REF!</definedName>
    <definedName name="NEadit">#REF!</definedName>
    <definedName name="NEadv" localSheetId="21">#REF!</definedName>
    <definedName name="NEadv" localSheetId="0">#REF!</definedName>
    <definedName name="NEadv" localSheetId="1">#REF!</definedName>
    <definedName name="NEadv" localSheetId="2">#REF!</definedName>
    <definedName name="NEadv" localSheetId="3">#REF!</definedName>
    <definedName name="NEadv" localSheetId="4">#REF!</definedName>
    <definedName name="NEadv" localSheetId="6">#REF!</definedName>
    <definedName name="NEadv" localSheetId="7">#REF!</definedName>
    <definedName name="NEadv">#REF!</definedName>
    <definedName name="NEcash" localSheetId="21">#REF!</definedName>
    <definedName name="NEcash" localSheetId="0">#REF!</definedName>
    <definedName name="NEcash" localSheetId="1">#REF!</definedName>
    <definedName name="NEcash" localSheetId="2">#REF!</definedName>
    <definedName name="NEcash" localSheetId="3">#REF!</definedName>
    <definedName name="NEcash" localSheetId="4">#REF!</definedName>
    <definedName name="NEcash" localSheetId="6">#REF!</definedName>
    <definedName name="NEcash" localSheetId="7">#REF!</definedName>
    <definedName name="NEcash">#REF!</definedName>
    <definedName name="NEcwip" localSheetId="21">#REF!</definedName>
    <definedName name="NEcwip" localSheetId="0">#REF!</definedName>
    <definedName name="NEcwip" localSheetId="1">#REF!</definedName>
    <definedName name="NEcwip" localSheetId="2">#REF!</definedName>
    <definedName name="NEcwip" localSheetId="3">#REF!</definedName>
    <definedName name="NEcwip" localSheetId="4">#REF!</definedName>
    <definedName name="NEcwip" localSheetId="6">#REF!</definedName>
    <definedName name="NEcwip" localSheetId="7">#REF!</definedName>
    <definedName name="NEcwip">#REF!</definedName>
    <definedName name="NEdep" localSheetId="21">#REF!</definedName>
    <definedName name="NEdep" localSheetId="0">#REF!</definedName>
    <definedName name="NEdep" localSheetId="1">#REF!</definedName>
    <definedName name="NEdep" localSheetId="2">#REF!</definedName>
    <definedName name="NEdep" localSheetId="3">#REF!</definedName>
    <definedName name="NEdep" localSheetId="4">#REF!</definedName>
    <definedName name="NEdep" localSheetId="6">#REF!</definedName>
    <definedName name="NEdep" localSheetId="7">#REF!</definedName>
    <definedName name="NEdep">#REF!</definedName>
    <definedName name="NEmatsup" localSheetId="21">#REF!</definedName>
    <definedName name="NEmatsup" localSheetId="0">#REF!</definedName>
    <definedName name="NEmatsup" localSheetId="1">#REF!</definedName>
    <definedName name="NEmatsup" localSheetId="2">#REF!</definedName>
    <definedName name="NEmatsup" localSheetId="3">#REF!</definedName>
    <definedName name="NEmatsup" localSheetId="4">#REF!</definedName>
    <definedName name="NEmatsup" localSheetId="6">#REF!</definedName>
    <definedName name="NEmatsup" localSheetId="7">#REF!</definedName>
    <definedName name="NEmatsup">#REF!</definedName>
    <definedName name="NEplant" localSheetId="21">#REF!</definedName>
    <definedName name="NEplant" localSheetId="0">#REF!</definedName>
    <definedName name="NEplant" localSheetId="1">#REF!</definedName>
    <definedName name="NEplant" localSheetId="2">#REF!</definedName>
    <definedName name="NEplant" localSheetId="3">#REF!</definedName>
    <definedName name="NEplant" localSheetId="4">#REF!</definedName>
    <definedName name="NEplant" localSheetId="6">#REF!</definedName>
    <definedName name="NEplant" localSheetId="7">#REF!</definedName>
    <definedName name="NEplant">#REF!</definedName>
    <definedName name="NEpp" localSheetId="21">#REF!</definedName>
    <definedName name="NEpp" localSheetId="0">#REF!</definedName>
    <definedName name="NEpp" localSheetId="1">#REF!</definedName>
    <definedName name="NEpp" localSheetId="2">#REF!</definedName>
    <definedName name="NEpp" localSheetId="3">#REF!</definedName>
    <definedName name="NEpp" localSheetId="4">#REF!</definedName>
    <definedName name="NEpp" localSheetId="6">#REF!</definedName>
    <definedName name="NEpp" localSheetId="7">#REF!</definedName>
    <definedName name="NEpp">#REF!</definedName>
    <definedName name="NEstorg" localSheetId="21">#REF!</definedName>
    <definedName name="NEstorg" localSheetId="0">#REF!</definedName>
    <definedName name="NEstorg" localSheetId="1">#REF!</definedName>
    <definedName name="NEstorg" localSheetId="2">#REF!</definedName>
    <definedName name="NEstorg" localSheetId="3">#REF!</definedName>
    <definedName name="NEstorg" localSheetId="4">#REF!</definedName>
    <definedName name="NEstorg" localSheetId="6">#REF!</definedName>
    <definedName name="NEstorg" localSheetId="7">#REF!</definedName>
    <definedName name="NEstorg">#REF!</definedName>
    <definedName name="NW_Only" localSheetId="21">'[4]Alloc factors'!#REF!</definedName>
    <definedName name="NW_Only" localSheetId="1">'[4]Alloc factors'!#REF!</definedName>
    <definedName name="NW_Only" localSheetId="2">'[4]Alloc factors'!#REF!</definedName>
    <definedName name="NW_Only" localSheetId="3">'[4]Alloc factors'!#REF!</definedName>
    <definedName name="NW_Only" localSheetId="6">'[4]Alloc factors'!#REF!</definedName>
    <definedName name="NW_Only" localSheetId="7">'[4]Alloc factors'!#REF!</definedName>
    <definedName name="NW_Only">'[4]Alloc factors'!#REF!</definedName>
    <definedName name="NWadit" localSheetId="21">#REF!</definedName>
    <definedName name="NWadit" localSheetId="0">#REF!</definedName>
    <definedName name="NWadit" localSheetId="1">#REF!</definedName>
    <definedName name="NWadit" localSheetId="2">#REF!</definedName>
    <definedName name="NWadit" localSheetId="3">#REF!</definedName>
    <definedName name="NWadit" localSheetId="4">#REF!</definedName>
    <definedName name="NWadit" localSheetId="6">#REF!</definedName>
    <definedName name="NWadit" localSheetId="7">#REF!</definedName>
    <definedName name="NWadit">#REF!</definedName>
    <definedName name="NWadv" localSheetId="21">#REF!</definedName>
    <definedName name="NWadv" localSheetId="0">#REF!</definedName>
    <definedName name="NWadv" localSheetId="1">#REF!</definedName>
    <definedName name="NWadv" localSheetId="2">#REF!</definedName>
    <definedName name="NWadv" localSheetId="3">#REF!</definedName>
    <definedName name="NWadv" localSheetId="4">#REF!</definedName>
    <definedName name="NWadv" localSheetId="6">#REF!</definedName>
    <definedName name="NWadv" localSheetId="7">#REF!</definedName>
    <definedName name="NWadv">#REF!</definedName>
    <definedName name="NWcash" localSheetId="21">#REF!</definedName>
    <definedName name="NWcash" localSheetId="0">#REF!</definedName>
    <definedName name="NWcash" localSheetId="1">#REF!</definedName>
    <definedName name="NWcash" localSheetId="2">#REF!</definedName>
    <definedName name="NWcash" localSheetId="3">#REF!</definedName>
    <definedName name="NWcash" localSheetId="4">#REF!</definedName>
    <definedName name="NWcash" localSheetId="6">#REF!</definedName>
    <definedName name="NWcash" localSheetId="7">#REF!</definedName>
    <definedName name="NWcash">#REF!</definedName>
    <definedName name="NWcwip" localSheetId="21">#REF!</definedName>
    <definedName name="NWcwip" localSheetId="0">#REF!</definedName>
    <definedName name="NWcwip" localSheetId="1">#REF!</definedName>
    <definedName name="NWcwip" localSheetId="2">#REF!</definedName>
    <definedName name="NWcwip" localSheetId="3">#REF!</definedName>
    <definedName name="NWcwip" localSheetId="4">#REF!</definedName>
    <definedName name="NWcwip" localSheetId="6">#REF!</definedName>
    <definedName name="NWcwip" localSheetId="7">#REF!</definedName>
    <definedName name="NWcwip">#REF!</definedName>
    <definedName name="NWdep" localSheetId="21">#REF!</definedName>
    <definedName name="NWdep" localSheetId="0">#REF!</definedName>
    <definedName name="NWdep" localSheetId="1">#REF!</definedName>
    <definedName name="NWdep" localSheetId="2">#REF!</definedName>
    <definedName name="NWdep" localSheetId="3">#REF!</definedName>
    <definedName name="NWdep" localSheetId="4">#REF!</definedName>
    <definedName name="NWdep" localSheetId="6">#REF!</definedName>
    <definedName name="NWdep" localSheetId="7">#REF!</definedName>
    <definedName name="NWdep">#REF!</definedName>
    <definedName name="NWmatsup" localSheetId="21">#REF!</definedName>
    <definedName name="NWmatsup" localSheetId="0">#REF!</definedName>
    <definedName name="NWmatsup" localSheetId="1">#REF!</definedName>
    <definedName name="NWmatsup" localSheetId="2">#REF!</definedName>
    <definedName name="NWmatsup" localSheetId="3">#REF!</definedName>
    <definedName name="NWmatsup" localSheetId="4">#REF!</definedName>
    <definedName name="NWmatsup" localSheetId="6">#REF!</definedName>
    <definedName name="NWmatsup" localSheetId="7">#REF!</definedName>
    <definedName name="NWmatsup">#REF!</definedName>
    <definedName name="NWplant" localSheetId="21">#REF!</definedName>
    <definedName name="NWplant" localSheetId="0">#REF!</definedName>
    <definedName name="NWplant" localSheetId="1">#REF!</definedName>
    <definedName name="NWplant" localSheetId="2">#REF!</definedName>
    <definedName name="NWplant" localSheetId="3">#REF!</definedName>
    <definedName name="NWplant" localSheetId="4">#REF!</definedName>
    <definedName name="NWplant" localSheetId="6">#REF!</definedName>
    <definedName name="NWplant" localSheetId="7">#REF!</definedName>
    <definedName name="NWplant">#REF!</definedName>
    <definedName name="NWpp" localSheetId="21">#REF!</definedName>
    <definedName name="NWpp" localSheetId="0">#REF!</definedName>
    <definedName name="NWpp" localSheetId="1">#REF!</definedName>
    <definedName name="NWpp" localSheetId="2">#REF!</definedName>
    <definedName name="NWpp" localSheetId="3">#REF!</definedName>
    <definedName name="NWpp" localSheetId="4">#REF!</definedName>
    <definedName name="NWpp" localSheetId="6">#REF!</definedName>
    <definedName name="NWpp" localSheetId="7">#REF!</definedName>
    <definedName name="NWpp">#REF!</definedName>
    <definedName name="NWstorg" localSheetId="21">#REF!</definedName>
    <definedName name="NWstorg" localSheetId="0">#REF!</definedName>
    <definedName name="NWstorg" localSheetId="1">#REF!</definedName>
    <definedName name="NWstorg" localSheetId="2">#REF!</definedName>
    <definedName name="NWstorg" localSheetId="3">#REF!</definedName>
    <definedName name="NWstorg" localSheetId="4">#REF!</definedName>
    <definedName name="NWstorg" localSheetId="6">#REF!</definedName>
    <definedName name="NWstorg" localSheetId="7">#REF!</definedName>
    <definedName name="NWstorg">#REF!</definedName>
    <definedName name="PAGE1">#N/A</definedName>
    <definedName name="PAGE5" localSheetId="21">#REF!</definedName>
    <definedName name="PAGE5" localSheetId="0">#REF!</definedName>
    <definedName name="PAGE5" localSheetId="1">#REF!</definedName>
    <definedName name="PAGE5" localSheetId="2">#REF!</definedName>
    <definedName name="PAGE5" localSheetId="3">#REF!</definedName>
    <definedName name="PAGE5" localSheetId="4">#REF!</definedName>
    <definedName name="PAGE5" localSheetId="6">#REF!</definedName>
    <definedName name="PAGE5" localSheetId="7">#REF!</definedName>
    <definedName name="PAGE5">#REF!</definedName>
    <definedName name="PAGE6" localSheetId="21">#REF!</definedName>
    <definedName name="PAGE6" localSheetId="0">#REF!</definedName>
    <definedName name="PAGE6" localSheetId="1">#REF!</definedName>
    <definedName name="PAGE6" localSheetId="2">#REF!</definedName>
    <definedName name="PAGE6" localSheetId="3">#REF!</definedName>
    <definedName name="PAGE6" localSheetId="4">#REF!</definedName>
    <definedName name="PAGE6" localSheetId="6">#REF!</definedName>
    <definedName name="PAGE6" localSheetId="7">#REF!</definedName>
    <definedName name="PAGE6">#REF!</definedName>
    <definedName name="PAGE7" localSheetId="21">#REF!</definedName>
    <definedName name="PAGE7" localSheetId="0">#REF!</definedName>
    <definedName name="PAGE7" localSheetId="1">#REF!</definedName>
    <definedName name="PAGE7" localSheetId="2">#REF!</definedName>
    <definedName name="PAGE7" localSheetId="3">#REF!</definedName>
    <definedName name="PAGE7" localSheetId="4">#REF!</definedName>
    <definedName name="PAGE7" localSheetId="6">#REF!</definedName>
    <definedName name="PAGE7" localSheetId="7">#REF!</definedName>
    <definedName name="PAGE7">#REF!</definedName>
    <definedName name="PAGE8" localSheetId="21">#REF!</definedName>
    <definedName name="PAGE8" localSheetId="0">#REF!</definedName>
    <definedName name="PAGE8" localSheetId="1">#REF!</definedName>
    <definedName name="PAGE8" localSheetId="2">#REF!</definedName>
    <definedName name="PAGE8" localSheetId="3">#REF!</definedName>
    <definedName name="PAGE8" localSheetId="4">#REF!</definedName>
    <definedName name="PAGE8" localSheetId="6">#REF!</definedName>
    <definedName name="PAGE8" localSheetId="7">#REF!</definedName>
    <definedName name="PAGE8">#REF!</definedName>
    <definedName name="Parent_Company" localSheetId="21">'[11]Company Groups'!$B$3</definedName>
    <definedName name="Parent_Company" localSheetId="0">'[12]Company Groups'!$B$3</definedName>
    <definedName name="Parent_Company" localSheetId="1">'[13]Company Groups'!$B$3</definedName>
    <definedName name="Parent_Company" localSheetId="2">'[13]Company Groups'!$B$3</definedName>
    <definedName name="Parent_Company" localSheetId="3">'[13]Company Groups'!$B$3</definedName>
    <definedName name="Parent_Company" localSheetId="4">'[12]Company Groups'!$B$3</definedName>
    <definedName name="Parent_Company" localSheetId="5">'[12]Company Groups'!$B$3</definedName>
    <definedName name="Parent_Company" localSheetId="6">'[12]Company Groups'!$B$3</definedName>
    <definedName name="Parent_Company">'[14]Company Groups'!$B$3</definedName>
    <definedName name="PPP" localSheetId="17">'DCP-13'!$A$3:$G$62</definedName>
    <definedName name="PPP" localSheetId="21">#REF!</definedName>
    <definedName name="PPP" localSheetId="0">#REF!</definedName>
    <definedName name="PPP" localSheetId="1">#REF!</definedName>
    <definedName name="PPP" localSheetId="2">#REF!</definedName>
    <definedName name="PPP" localSheetId="3">#REF!</definedName>
    <definedName name="PPP" localSheetId="4">#REF!</definedName>
    <definedName name="PPP" localSheetId="6">#REF!</definedName>
    <definedName name="PPP" localSheetId="7">#REF!</definedName>
    <definedName name="PPP">#REF!</definedName>
    <definedName name="_xlnm.Print_Area" localSheetId="13">#REF!</definedName>
    <definedName name="_xlnm.Print_Area" localSheetId="15">'DCP-12, P 1'!$A$1:$U$70</definedName>
    <definedName name="_xlnm.Print_Area" localSheetId="16">'DCP-12, P 2'!$A$1:$R$69</definedName>
    <definedName name="_xlnm.Print_Area" localSheetId="17">#REF!</definedName>
    <definedName name="_xlnm.Print_Area" localSheetId="20">'DCP-15'!$A$1:$M$42</definedName>
    <definedName name="_xlnm.Print_Area" localSheetId="21">'DCP-16'!$A$1:$N$87</definedName>
    <definedName name="_xlnm.Print_Area" localSheetId="1">'DCP-4, P 1'!$A$1:$J$75</definedName>
    <definedName name="_xlnm.Print_Area" localSheetId="2">'DCP-4, P 2'!$A$1:$O$77</definedName>
    <definedName name="_xlnm.Print_Area" localSheetId="3">'DCP-4, P 3'!$A$1:$G$73</definedName>
    <definedName name="_xlnm.Print_Area" localSheetId="4">#REF!</definedName>
    <definedName name="_xlnm.Print_Area" localSheetId="6">#REF!</definedName>
    <definedName name="_xlnm.Print_Area" localSheetId="7">'DCP-7'!$A$1:$I$62</definedName>
    <definedName name="_xlnm.Print_Area" localSheetId="10">'DCP-9, P 2'!$A$1:$L$59</definedName>
    <definedName name="_xlnm.Print_Area" localSheetId="11">'DCP-9, P 3'!$A$1:$K$59</definedName>
    <definedName name="_xlnm.Print_Area">#REF!</definedName>
    <definedName name="Print_Area_MI" localSheetId="21">'[1]Jun 99'!#REF!</definedName>
    <definedName name="Print_Area_MI" localSheetId="1">'[1]Jun 99'!#REF!</definedName>
    <definedName name="Print_Area_MI" localSheetId="2">'[1]Jun 99'!#REF!</definedName>
    <definedName name="Print_Area_MI" localSheetId="3">'[1]Jun 99'!#REF!</definedName>
    <definedName name="Print_Area_MI" localSheetId="6">'[1]Jun 99'!#REF!</definedName>
    <definedName name="Print_Area_MI" localSheetId="7">'[1]Jun 99'!#REF!</definedName>
    <definedName name="Print_Area_MI">'[1]Jun 99'!#REF!</definedName>
    <definedName name="_xlnm.Print_Titles" localSheetId="1">'DCP-4, P 1'!$6:$12</definedName>
    <definedName name="_xlnm.Print_Titles" localSheetId="2">'DCP-4, P 2'!$6:$13</definedName>
    <definedName name="_xlnm.Print_Titles" localSheetId="3">'DCP-4, P 3'!$6:$12</definedName>
    <definedName name="_xlnm.Print_Titles">#N/A</definedName>
    <definedName name="PROPERTY" localSheetId="21">'[1]Jun 99'!#REF!</definedName>
    <definedName name="PROPERTY" localSheetId="1">'[1]Jun 99'!#REF!</definedName>
    <definedName name="PROPERTY" localSheetId="2">'[1]Jun 99'!#REF!</definedName>
    <definedName name="PROPERTY" localSheetId="3">'[1]Jun 99'!#REF!</definedName>
    <definedName name="PROPERTY" localSheetId="6">'[1]Jun 99'!#REF!</definedName>
    <definedName name="PROPERTY" localSheetId="7">'[1]Jun 99'!#REF!</definedName>
    <definedName name="PROPERTY">'[1]Jun 99'!#REF!</definedName>
    <definedName name="Risk_Free_Rate" localSheetId="21">#REF!</definedName>
    <definedName name="Risk_Free_Rate" localSheetId="0">#REF!</definedName>
    <definedName name="Risk_Free_Rate" localSheetId="1">#REF!</definedName>
    <definedName name="Risk_Free_Rate" localSheetId="2">#REF!</definedName>
    <definedName name="Risk_Free_Rate" localSheetId="3">#REF!</definedName>
    <definedName name="Risk_Free_Rate" localSheetId="4">#REF!</definedName>
    <definedName name="Risk_Free_Rate" localSheetId="6">#REF!</definedName>
    <definedName name="Risk_Free_Rate" localSheetId="7">#REF!</definedName>
    <definedName name="Risk_Free_Rate">#REF!</definedName>
    <definedName name="riskmeasures">'[15]Utility Proxy Group'!$B$8:$O$53</definedName>
    <definedName name="ROEXP" localSheetId="21">'[8]Input '!#REF!</definedName>
    <definedName name="ROEXP" localSheetId="1">'[8]Input '!#REF!</definedName>
    <definedName name="ROEXP" localSheetId="2">'[8]Input '!#REF!</definedName>
    <definedName name="ROEXP" localSheetId="3">'[8]Input '!#REF!</definedName>
    <definedName name="ROEXP" localSheetId="6">'[8]Input '!#REF!</definedName>
    <definedName name="ROEXP" localSheetId="7">'[8]Input '!#REF!</definedName>
    <definedName name="ROEXP">'[8]Input '!#REF!</definedName>
    <definedName name="ROPLANT" localSheetId="21">'[8]Input '!#REF!</definedName>
    <definedName name="ROPLANT" localSheetId="1">'[8]Input '!#REF!</definedName>
    <definedName name="ROPLANT" localSheetId="2">'[8]Input '!#REF!</definedName>
    <definedName name="ROPLANT" localSheetId="3">'[8]Input '!#REF!</definedName>
    <definedName name="ROPLANT" localSheetId="6">'[8]Input '!#REF!</definedName>
    <definedName name="ROPLANT" localSheetId="7">'[8]Input '!#REF!</definedName>
    <definedName name="ROPLANT">'[8]Input '!#REF!</definedName>
    <definedName name="ROR_Rate">'[8]Input '!$C$25</definedName>
    <definedName name="RRR" localSheetId="1">#REF!</definedName>
    <definedName name="RRR" localSheetId="2">#REF!</definedName>
    <definedName name="RRR" localSheetId="3">#REF!</definedName>
    <definedName name="RRR">'DCP-14, P 2'!$A$2:$G$35</definedName>
    <definedName name="SAP" localSheetId="7">#REF!</definedName>
    <definedName name="SAP">#REF!</definedName>
    <definedName name="SAPBEXrevision" hidden="1">41</definedName>
    <definedName name="SAPBEXsysID" hidden="1">"PBW"</definedName>
    <definedName name="SAPBEXwbID" hidden="1">"3TD2FVG7ME7U056LVECBWI4A2"</definedName>
    <definedName name="sch">[16]WP_H9!$A$1:$Q$46</definedName>
    <definedName name="SCH_B1">[17]SCH_B1!$A$1:$G$30</definedName>
    <definedName name="SCH_B3">[17]SCH_B3!$A$1:$G$42</definedName>
    <definedName name="SCH_C2">[17]SCH_C2!$A$1:$G$42</definedName>
    <definedName name="SCH_D2">[17]SCH_D2!$A$1:$G$42</definedName>
    <definedName name="SCH_H2">[17]SCH_H2!$A$1:$G$42</definedName>
    <definedName name="SE_Only" localSheetId="21">'[4]Alloc factors'!#REF!</definedName>
    <definedName name="SE_Only" localSheetId="1">'[4]Alloc factors'!#REF!</definedName>
    <definedName name="SE_Only" localSheetId="2">'[4]Alloc factors'!#REF!</definedName>
    <definedName name="SE_Only" localSheetId="3">'[4]Alloc factors'!#REF!</definedName>
    <definedName name="SE_Only" localSheetId="6">'[4]Alloc factors'!#REF!</definedName>
    <definedName name="SE_Only" localSheetId="7">'[4]Alloc factors'!#REF!</definedName>
    <definedName name="SE_Only">'[4]Alloc factors'!#REF!</definedName>
    <definedName name="SEadit" localSheetId="21">#REF!</definedName>
    <definedName name="SEadit" localSheetId="0">#REF!</definedName>
    <definedName name="SEadit" localSheetId="1">#REF!</definedName>
    <definedName name="SEadit" localSheetId="2">#REF!</definedName>
    <definedName name="SEadit" localSheetId="3">#REF!</definedName>
    <definedName name="SEadit" localSheetId="4">#REF!</definedName>
    <definedName name="SEadit" localSheetId="6">#REF!</definedName>
    <definedName name="SEadit" localSheetId="7">#REF!</definedName>
    <definedName name="SEadit">#REF!</definedName>
    <definedName name="SEadv" localSheetId="21">#REF!</definedName>
    <definedName name="SEadv" localSheetId="0">#REF!</definedName>
    <definedName name="SEadv" localSheetId="1">#REF!</definedName>
    <definedName name="SEadv" localSheetId="2">#REF!</definedName>
    <definedName name="SEadv" localSheetId="3">#REF!</definedName>
    <definedName name="SEadv" localSheetId="4">#REF!</definedName>
    <definedName name="SEadv" localSheetId="6">#REF!</definedName>
    <definedName name="SEadv" localSheetId="7">#REF!</definedName>
    <definedName name="SEadv">#REF!</definedName>
    <definedName name="SEcash" localSheetId="21">#REF!</definedName>
    <definedName name="SEcash" localSheetId="0">#REF!</definedName>
    <definedName name="SEcash" localSheetId="1">#REF!</definedName>
    <definedName name="SEcash" localSheetId="2">#REF!</definedName>
    <definedName name="SEcash" localSheetId="3">#REF!</definedName>
    <definedName name="SEcash" localSheetId="4">#REF!</definedName>
    <definedName name="SEcash" localSheetId="6">#REF!</definedName>
    <definedName name="SEcash" localSheetId="7">#REF!</definedName>
    <definedName name="SEcash">#REF!</definedName>
    <definedName name="SEcwip" localSheetId="21">#REF!</definedName>
    <definedName name="SEcwip" localSheetId="0">#REF!</definedName>
    <definedName name="SEcwip" localSheetId="1">#REF!</definedName>
    <definedName name="SEcwip" localSheetId="2">#REF!</definedName>
    <definedName name="SEcwip" localSheetId="3">#REF!</definedName>
    <definedName name="SEcwip" localSheetId="4">#REF!</definedName>
    <definedName name="SEcwip" localSheetId="6">#REF!</definedName>
    <definedName name="SEcwip" localSheetId="7">#REF!</definedName>
    <definedName name="SEcwip">#REF!</definedName>
    <definedName name="SEdep" localSheetId="21">#REF!</definedName>
    <definedName name="SEdep" localSheetId="0">#REF!</definedName>
    <definedName name="SEdep" localSheetId="1">#REF!</definedName>
    <definedName name="SEdep" localSheetId="2">#REF!</definedName>
    <definedName name="SEdep" localSheetId="3">#REF!</definedName>
    <definedName name="SEdep" localSheetId="4">#REF!</definedName>
    <definedName name="SEdep" localSheetId="6">#REF!</definedName>
    <definedName name="SEdep" localSheetId="7">#REF!</definedName>
    <definedName name="SEdep">#REF!</definedName>
    <definedName name="SEmatsup" localSheetId="21">#REF!</definedName>
    <definedName name="SEmatsup" localSheetId="0">#REF!</definedName>
    <definedName name="SEmatsup" localSheetId="1">#REF!</definedName>
    <definedName name="SEmatsup" localSheetId="2">#REF!</definedName>
    <definedName name="SEmatsup" localSheetId="3">#REF!</definedName>
    <definedName name="SEmatsup" localSheetId="4">#REF!</definedName>
    <definedName name="SEmatsup" localSheetId="6">#REF!</definedName>
    <definedName name="SEmatsup" localSheetId="7">#REF!</definedName>
    <definedName name="SEmatsup">#REF!</definedName>
    <definedName name="SEMO" localSheetId="21">#REF!</definedName>
    <definedName name="SEMO" localSheetId="0">#REF!</definedName>
    <definedName name="SEMO" localSheetId="1">#REF!</definedName>
    <definedName name="SEMO" localSheetId="2">#REF!</definedName>
    <definedName name="SEMO" localSheetId="3">#REF!</definedName>
    <definedName name="SEMO" localSheetId="4">#REF!</definedName>
    <definedName name="SEMO" localSheetId="6">#REF!</definedName>
    <definedName name="SEMO" localSheetId="7">#REF!</definedName>
    <definedName name="SEMO">#REF!</definedName>
    <definedName name="SEMO_Plant" localSheetId="21">#REF!</definedName>
    <definedName name="SEMO_Plant" localSheetId="0">#REF!</definedName>
    <definedName name="SEMO_Plant" localSheetId="1">#REF!</definedName>
    <definedName name="SEMO_Plant" localSheetId="2">#REF!</definedName>
    <definedName name="SEMO_Plant" localSheetId="3">#REF!</definedName>
    <definedName name="SEMO_Plant" localSheetId="4">#REF!</definedName>
    <definedName name="SEMO_Plant" localSheetId="6">#REF!</definedName>
    <definedName name="SEMO_Plant" localSheetId="7">#REF!</definedName>
    <definedName name="SEMO_Plant">#REF!</definedName>
    <definedName name="SEplant" localSheetId="21">#REF!</definedName>
    <definedName name="SEplant" localSheetId="0">#REF!</definedName>
    <definedName name="SEplant" localSheetId="1">#REF!</definedName>
    <definedName name="SEplant" localSheetId="2">#REF!</definedName>
    <definedName name="SEplant" localSheetId="3">#REF!</definedName>
    <definedName name="SEplant" localSheetId="4">#REF!</definedName>
    <definedName name="SEplant" localSheetId="6">#REF!</definedName>
    <definedName name="SEplant" localSheetId="7">#REF!</definedName>
    <definedName name="SEplant">#REF!</definedName>
    <definedName name="SEpp" localSheetId="21">#REF!</definedName>
    <definedName name="SEpp" localSheetId="0">#REF!</definedName>
    <definedName name="SEpp" localSheetId="1">#REF!</definedName>
    <definedName name="SEpp" localSheetId="2">#REF!</definedName>
    <definedName name="SEpp" localSheetId="3">#REF!</definedName>
    <definedName name="SEpp" localSheetId="4">#REF!</definedName>
    <definedName name="SEpp" localSheetId="6">#REF!</definedName>
    <definedName name="SEpp" localSheetId="7">#REF!</definedName>
    <definedName name="SEpp">#REF!</definedName>
    <definedName name="SEstorg" localSheetId="21">#REF!</definedName>
    <definedName name="SEstorg" localSheetId="0">#REF!</definedName>
    <definedName name="SEstorg" localSheetId="1">#REF!</definedName>
    <definedName name="SEstorg" localSheetId="2">#REF!</definedName>
    <definedName name="SEstorg" localSheetId="3">#REF!</definedName>
    <definedName name="SEstorg" localSheetId="4">#REF!</definedName>
    <definedName name="SEstorg" localSheetId="6">#REF!</definedName>
    <definedName name="SEstorg" localSheetId="7">#REF!</definedName>
    <definedName name="SEstorg">#REF!</definedName>
    <definedName name="sp" localSheetId="21">#REF!</definedName>
    <definedName name="sp" localSheetId="0">#REF!</definedName>
    <definedName name="sp" localSheetId="1">#REF!</definedName>
    <definedName name="sp" localSheetId="2">#REF!</definedName>
    <definedName name="sp" localSheetId="3">#REF!</definedName>
    <definedName name="sp" localSheetId="4">#REF!</definedName>
    <definedName name="sp" localSheetId="6">#REF!</definedName>
    <definedName name="sp" localSheetId="7">#REF!</definedName>
    <definedName name="sp">#REF!</definedName>
    <definedName name="SSExp" localSheetId="21">'[8]Input '!#REF!</definedName>
    <definedName name="SSExp" localSheetId="1">'[8]Input '!#REF!</definedName>
    <definedName name="SSExp" localSheetId="2">'[8]Input '!#REF!</definedName>
    <definedName name="SSExp" localSheetId="3">'[8]Input '!#REF!</definedName>
    <definedName name="SSExp" localSheetId="6">'[8]Input '!#REF!</definedName>
    <definedName name="SSExp" localSheetId="7">'[8]Input '!#REF!</definedName>
    <definedName name="SSExp">'[8]Input '!#REF!</definedName>
    <definedName name="SSPlant" localSheetId="21">'[8]Input '!#REF!</definedName>
    <definedName name="SSPlant" localSheetId="1">'[8]Input '!#REF!</definedName>
    <definedName name="SSPlant" localSheetId="2">'[8]Input '!#REF!</definedName>
    <definedName name="SSPlant" localSheetId="3">'[8]Input '!#REF!</definedName>
    <definedName name="SSPlant" localSheetId="6">'[8]Input '!#REF!</definedName>
    <definedName name="SSPlant" localSheetId="7">'[8]Input '!#REF!</definedName>
    <definedName name="SSPlant">'[8]Input '!#REF!</definedName>
    <definedName name="SSS" localSheetId="0">#REF!</definedName>
    <definedName name="SSS" localSheetId="1">#REF!</definedName>
    <definedName name="SSS" localSheetId="2">#REF!</definedName>
    <definedName name="SSS" localSheetId="3">#REF!</definedName>
    <definedName name="SSS" localSheetId="4">#REF!</definedName>
    <definedName name="SSS" localSheetId="6">#REF!</definedName>
    <definedName name="SSS" localSheetId="7">#REF!</definedName>
    <definedName name="SSS">#REF!</definedName>
    <definedName name="STD_Rate">'[8]Input '!$C$24</definedName>
    <definedName name="stockprice">'[15]Stock Price (Electric)'!$C$1:$AW$33</definedName>
    <definedName name="Sttax" localSheetId="21">#REF!</definedName>
    <definedName name="Sttax" localSheetId="0">#REF!</definedName>
    <definedName name="Sttax" localSheetId="1">#REF!</definedName>
    <definedName name="Sttax" localSheetId="2">#REF!</definedName>
    <definedName name="Sttax" localSheetId="3">#REF!</definedName>
    <definedName name="Sttax" localSheetId="4">#REF!</definedName>
    <definedName name="Sttax" localSheetId="6">#REF!</definedName>
    <definedName name="Sttax" localSheetId="7">#REF!</definedName>
    <definedName name="Sttax">#REF!</definedName>
    <definedName name="Study_Company" localSheetId="21">#REF!</definedName>
    <definedName name="Study_Company" localSheetId="0">#REF!</definedName>
    <definedName name="Study_Company" localSheetId="1">#REF!</definedName>
    <definedName name="Study_Company" localSheetId="2">#REF!</definedName>
    <definedName name="Study_Company" localSheetId="3">#REF!</definedName>
    <definedName name="Study_Company" localSheetId="4">#REF!</definedName>
    <definedName name="Study_Company" localSheetId="6">#REF!</definedName>
    <definedName name="Study_Company" localSheetId="7">#REF!</definedName>
    <definedName name="Study_Company">#REF!</definedName>
    <definedName name="SWadit" localSheetId="21">#REF!</definedName>
    <definedName name="SWadit" localSheetId="0">#REF!</definedName>
    <definedName name="SWadit" localSheetId="1">#REF!</definedName>
    <definedName name="SWadit" localSheetId="2">#REF!</definedName>
    <definedName name="SWadit" localSheetId="3">#REF!</definedName>
    <definedName name="SWadit" localSheetId="4">#REF!</definedName>
    <definedName name="SWadit" localSheetId="6">#REF!</definedName>
    <definedName name="SWadit" localSheetId="7">#REF!</definedName>
    <definedName name="SWadit">#REF!</definedName>
    <definedName name="SWadv" localSheetId="21">#REF!</definedName>
    <definedName name="SWadv" localSheetId="0">#REF!</definedName>
    <definedName name="SWadv" localSheetId="1">#REF!</definedName>
    <definedName name="SWadv" localSheetId="2">#REF!</definedName>
    <definedName name="SWadv" localSheetId="3">#REF!</definedName>
    <definedName name="SWadv" localSheetId="4">#REF!</definedName>
    <definedName name="SWadv" localSheetId="6">#REF!</definedName>
    <definedName name="SWadv" localSheetId="7">#REF!</definedName>
    <definedName name="SWadv">#REF!</definedName>
    <definedName name="SWcash" localSheetId="21">#REF!</definedName>
    <definedName name="SWcash" localSheetId="0">#REF!</definedName>
    <definedName name="SWcash" localSheetId="1">#REF!</definedName>
    <definedName name="SWcash" localSheetId="2">#REF!</definedName>
    <definedName name="SWcash" localSheetId="3">#REF!</definedName>
    <definedName name="SWcash" localSheetId="4">#REF!</definedName>
    <definedName name="SWcash" localSheetId="6">#REF!</definedName>
    <definedName name="SWcash" localSheetId="7">#REF!</definedName>
    <definedName name="SWcash">#REF!</definedName>
    <definedName name="SWcwip" localSheetId="21">#REF!</definedName>
    <definedName name="SWcwip" localSheetId="0">#REF!</definedName>
    <definedName name="SWcwip" localSheetId="1">#REF!</definedName>
    <definedName name="SWcwip" localSheetId="2">#REF!</definedName>
    <definedName name="SWcwip" localSheetId="3">#REF!</definedName>
    <definedName name="SWcwip" localSheetId="4">#REF!</definedName>
    <definedName name="SWcwip" localSheetId="6">#REF!</definedName>
    <definedName name="SWcwip" localSheetId="7">#REF!</definedName>
    <definedName name="SWcwip">#REF!</definedName>
    <definedName name="SWdep" localSheetId="21">#REF!</definedName>
    <definedName name="SWdep" localSheetId="0">#REF!</definedName>
    <definedName name="SWdep" localSheetId="1">#REF!</definedName>
    <definedName name="SWdep" localSheetId="2">#REF!</definedName>
    <definedName name="SWdep" localSheetId="3">#REF!</definedName>
    <definedName name="SWdep" localSheetId="4">#REF!</definedName>
    <definedName name="SWdep" localSheetId="6">#REF!</definedName>
    <definedName name="SWdep" localSheetId="7">#REF!</definedName>
    <definedName name="SWdep">#REF!</definedName>
    <definedName name="SWmatsup" localSheetId="21">#REF!</definedName>
    <definedName name="SWmatsup" localSheetId="0">#REF!</definedName>
    <definedName name="SWmatsup" localSheetId="1">#REF!</definedName>
    <definedName name="SWmatsup" localSheetId="2">#REF!</definedName>
    <definedName name="SWmatsup" localSheetId="3">#REF!</definedName>
    <definedName name="SWmatsup" localSheetId="4">#REF!</definedName>
    <definedName name="SWmatsup" localSheetId="6">#REF!</definedName>
    <definedName name="SWmatsup" localSheetId="7">#REF!</definedName>
    <definedName name="SWmatsup">#REF!</definedName>
    <definedName name="SWplant" localSheetId="21">#REF!</definedName>
    <definedName name="SWplant" localSheetId="0">#REF!</definedName>
    <definedName name="SWplant" localSheetId="1">#REF!</definedName>
    <definedName name="SWplant" localSheetId="2">#REF!</definedName>
    <definedName name="SWplant" localSheetId="3">#REF!</definedName>
    <definedName name="SWplant" localSheetId="4">#REF!</definedName>
    <definedName name="SWplant" localSheetId="6">#REF!</definedName>
    <definedName name="SWplant" localSheetId="7">#REF!</definedName>
    <definedName name="SWplant">#REF!</definedName>
    <definedName name="SWpp" localSheetId="21">#REF!</definedName>
    <definedName name="SWpp" localSheetId="0">#REF!</definedName>
    <definedName name="SWpp" localSheetId="1">#REF!</definedName>
    <definedName name="SWpp" localSheetId="2">#REF!</definedName>
    <definedName name="SWpp" localSheetId="3">#REF!</definedName>
    <definedName name="SWpp" localSheetId="4">#REF!</definedName>
    <definedName name="SWpp" localSheetId="6">#REF!</definedName>
    <definedName name="SWpp" localSheetId="7">#REF!</definedName>
    <definedName name="SWpp">#REF!</definedName>
    <definedName name="SWstorg" localSheetId="21">#REF!</definedName>
    <definedName name="SWstorg" localSheetId="0">#REF!</definedName>
    <definedName name="SWstorg" localSheetId="1">#REF!</definedName>
    <definedName name="SWstorg" localSheetId="2">#REF!</definedName>
    <definedName name="SWstorg" localSheetId="3">#REF!</definedName>
    <definedName name="SWstorg" localSheetId="4">#REF!</definedName>
    <definedName name="SWstorg" localSheetId="6">#REF!</definedName>
    <definedName name="SWstorg" localSheetId="7">#REF!</definedName>
    <definedName name="SWstorg">#REF!</definedName>
    <definedName name="TESTPERIOD">'[8]Input '!$C$10</definedName>
    <definedName name="TestPeriodDate">[18]Inputs!$D$20</definedName>
    <definedName name="TESTYEAR">'[6]DATA INPUT'!$C$9</definedName>
    <definedName name="TOTadit" localSheetId="21">#REF!</definedName>
    <definedName name="TOTadit" localSheetId="0">#REF!</definedName>
    <definedName name="TOTadit" localSheetId="1">#REF!</definedName>
    <definedName name="TOTadit" localSheetId="2">#REF!</definedName>
    <definedName name="TOTadit" localSheetId="3">#REF!</definedName>
    <definedName name="TOTadit" localSheetId="4">#REF!</definedName>
    <definedName name="TOTadit" localSheetId="6">#REF!</definedName>
    <definedName name="TOTadit" localSheetId="7">#REF!</definedName>
    <definedName name="TOTadit">#REF!</definedName>
    <definedName name="TOTadv" localSheetId="21">#REF!</definedName>
    <definedName name="TOTadv" localSheetId="0">#REF!</definedName>
    <definedName name="TOTadv" localSheetId="1">#REF!</definedName>
    <definedName name="TOTadv" localSheetId="2">#REF!</definedName>
    <definedName name="TOTadv" localSheetId="3">#REF!</definedName>
    <definedName name="TOTadv" localSheetId="4">#REF!</definedName>
    <definedName name="TOTadv" localSheetId="6">#REF!</definedName>
    <definedName name="TOTadv" localSheetId="7">#REF!</definedName>
    <definedName name="TOTadv">#REF!</definedName>
    <definedName name="TOTcash" localSheetId="21">#REF!</definedName>
    <definedName name="TOTcash" localSheetId="0">#REF!</definedName>
    <definedName name="TOTcash" localSheetId="1">#REF!</definedName>
    <definedName name="TOTcash" localSheetId="2">#REF!</definedName>
    <definedName name="TOTcash" localSheetId="3">#REF!</definedName>
    <definedName name="TOTcash" localSheetId="4">#REF!</definedName>
    <definedName name="TOTcash" localSheetId="6">#REF!</definedName>
    <definedName name="TOTcash" localSheetId="7">#REF!</definedName>
    <definedName name="TOTcash">#REF!</definedName>
    <definedName name="TOTcwip" localSheetId="21">#REF!</definedName>
    <definedName name="TOTcwip" localSheetId="0">#REF!</definedName>
    <definedName name="TOTcwip" localSheetId="1">#REF!</definedName>
    <definedName name="TOTcwip" localSheetId="2">#REF!</definedName>
    <definedName name="TOTcwip" localSheetId="3">#REF!</definedName>
    <definedName name="TOTcwip" localSheetId="4">#REF!</definedName>
    <definedName name="TOTcwip" localSheetId="6">#REF!</definedName>
    <definedName name="TOTcwip" localSheetId="7">#REF!</definedName>
    <definedName name="TOTcwip">#REF!</definedName>
    <definedName name="TOTdep" localSheetId="21">#REF!</definedName>
    <definedName name="TOTdep" localSheetId="0">#REF!</definedName>
    <definedName name="TOTdep" localSheetId="1">#REF!</definedName>
    <definedName name="TOTdep" localSheetId="2">#REF!</definedName>
    <definedName name="TOTdep" localSheetId="3">#REF!</definedName>
    <definedName name="TOTdep" localSheetId="4">#REF!</definedName>
    <definedName name="TOTdep" localSheetId="6">#REF!</definedName>
    <definedName name="TOTdep" localSheetId="7">#REF!</definedName>
    <definedName name="TOTdep">#REF!</definedName>
    <definedName name="TOTmatsup" localSheetId="21">#REF!</definedName>
    <definedName name="TOTmatsup" localSheetId="0">#REF!</definedName>
    <definedName name="TOTmatsup" localSheetId="1">#REF!</definedName>
    <definedName name="TOTmatsup" localSheetId="2">#REF!</definedName>
    <definedName name="TOTmatsup" localSheetId="3">#REF!</definedName>
    <definedName name="TOTmatsup" localSheetId="4">#REF!</definedName>
    <definedName name="TOTmatsup" localSheetId="6">#REF!</definedName>
    <definedName name="TOTmatsup" localSheetId="7">#REF!</definedName>
    <definedName name="TOTmatsup">#REF!</definedName>
    <definedName name="TOTplant" localSheetId="21">#REF!</definedName>
    <definedName name="TOTplant" localSheetId="0">#REF!</definedName>
    <definedName name="TOTplant" localSheetId="1">#REF!</definedName>
    <definedName name="TOTplant" localSheetId="2">#REF!</definedName>
    <definedName name="TOTplant" localSheetId="3">#REF!</definedName>
    <definedName name="TOTplant" localSheetId="4">#REF!</definedName>
    <definedName name="TOTplant" localSheetId="6">#REF!</definedName>
    <definedName name="TOTplant" localSheetId="7">#REF!</definedName>
    <definedName name="TOTplant">#REF!</definedName>
    <definedName name="TOTpp" localSheetId="21">#REF!</definedName>
    <definedName name="TOTpp" localSheetId="0">#REF!</definedName>
    <definedName name="TOTpp" localSheetId="1">#REF!</definedName>
    <definedName name="TOTpp" localSheetId="2">#REF!</definedName>
    <definedName name="TOTpp" localSheetId="3">#REF!</definedName>
    <definedName name="TOTpp" localSheetId="4">#REF!</definedName>
    <definedName name="TOTpp" localSheetId="6">#REF!</definedName>
    <definedName name="TOTpp" localSheetId="7">#REF!</definedName>
    <definedName name="TOTpp">#REF!</definedName>
    <definedName name="TOTstorg" localSheetId="21">#REF!</definedName>
    <definedName name="TOTstorg" localSheetId="0">#REF!</definedName>
    <definedName name="TOTstorg" localSheetId="1">#REF!</definedName>
    <definedName name="TOTstorg" localSheetId="2">#REF!</definedName>
    <definedName name="TOTstorg" localSheetId="3">#REF!</definedName>
    <definedName name="TOTstorg" localSheetId="4">#REF!</definedName>
    <definedName name="TOTstorg" localSheetId="6">#REF!</definedName>
    <definedName name="TOTstorg" localSheetId="7">#REF!</definedName>
    <definedName name="TOTstorg">#REF!</definedName>
    <definedName name="Trans" localSheetId="21">#REF!</definedName>
    <definedName name="Trans" localSheetId="0">#REF!</definedName>
    <definedName name="Trans" localSheetId="1">#REF!</definedName>
    <definedName name="Trans" localSheetId="2">#REF!</definedName>
    <definedName name="Trans" localSheetId="3">#REF!</definedName>
    <definedName name="Trans" localSheetId="4">#REF!</definedName>
    <definedName name="Trans" localSheetId="6">#REF!</definedName>
    <definedName name="Trans" localSheetId="7">#REF!</definedName>
    <definedName name="Trans">#REF!</definedName>
    <definedName name="valueline" localSheetId="21">#REF!</definedName>
    <definedName name="valueline" localSheetId="0">#REF!</definedName>
    <definedName name="valueline" localSheetId="1">#REF!</definedName>
    <definedName name="valueline" localSheetId="2">#REF!</definedName>
    <definedName name="valueline" localSheetId="3">#REF!</definedName>
    <definedName name="valueline" localSheetId="4">#REF!</definedName>
    <definedName name="valueline" localSheetId="6">#REF!</definedName>
    <definedName name="valueline" localSheetId="7">#REF!</definedName>
    <definedName name="valueline">#REF!</definedName>
    <definedName name="vldatabase">'[19]Electric Utility Data'!$B$8:$AI$53</definedName>
    <definedName name="WP_2_3" localSheetId="21">#REF!</definedName>
    <definedName name="WP_2_3" localSheetId="0">#REF!</definedName>
    <definedName name="WP_2_3" localSheetId="1">#REF!</definedName>
    <definedName name="WP_2_3" localSheetId="2">#REF!</definedName>
    <definedName name="WP_2_3" localSheetId="3">#REF!</definedName>
    <definedName name="WP_2_3" localSheetId="4">#REF!</definedName>
    <definedName name="WP_2_3" localSheetId="6">#REF!</definedName>
    <definedName name="WP_2_3" localSheetId="7">#REF!</definedName>
    <definedName name="WP_2_3">#REF!</definedName>
    <definedName name="WP_3_1" localSheetId="21">#REF!</definedName>
    <definedName name="WP_3_1" localSheetId="0">#REF!</definedName>
    <definedName name="WP_3_1" localSheetId="1">#REF!</definedName>
    <definedName name="WP_3_1" localSheetId="2">#REF!</definedName>
    <definedName name="WP_3_1" localSheetId="3">#REF!</definedName>
    <definedName name="WP_3_1" localSheetId="4">#REF!</definedName>
    <definedName name="WP_3_1" localSheetId="6">#REF!</definedName>
    <definedName name="WP_3_1" localSheetId="7">#REF!</definedName>
    <definedName name="WP_3_1">#REF!</definedName>
    <definedName name="WP_6_1" localSheetId="21">#REF!</definedName>
    <definedName name="WP_6_1" localSheetId="0">#REF!</definedName>
    <definedName name="WP_6_1" localSheetId="1">#REF!</definedName>
    <definedName name="WP_6_1" localSheetId="2">#REF!</definedName>
    <definedName name="WP_6_1" localSheetId="3">#REF!</definedName>
    <definedName name="WP_6_1" localSheetId="4">#REF!</definedName>
    <definedName name="WP_6_1" localSheetId="6">#REF!</definedName>
    <definedName name="WP_6_1" localSheetId="7">#REF!</definedName>
    <definedName name="WP_6_1">#REF!</definedName>
    <definedName name="WP_6_1_1" localSheetId="21">#REF!</definedName>
    <definedName name="WP_6_1_1" localSheetId="0">#REF!</definedName>
    <definedName name="WP_6_1_1" localSheetId="1">#REF!</definedName>
    <definedName name="WP_6_1_1" localSheetId="2">#REF!</definedName>
    <definedName name="WP_6_1_1" localSheetId="3">#REF!</definedName>
    <definedName name="WP_6_1_1" localSheetId="4">#REF!</definedName>
    <definedName name="WP_6_1_1" localSheetId="6">#REF!</definedName>
    <definedName name="WP_6_1_1" localSheetId="7">#REF!</definedName>
    <definedName name="WP_6_1_1">#REF!</definedName>
    <definedName name="WP_6_2" localSheetId="21">#REF!</definedName>
    <definedName name="WP_6_2" localSheetId="0">#REF!</definedName>
    <definedName name="WP_6_2" localSheetId="1">#REF!</definedName>
    <definedName name="WP_6_2" localSheetId="2">#REF!</definedName>
    <definedName name="WP_6_2" localSheetId="3">#REF!</definedName>
    <definedName name="WP_6_2" localSheetId="4">#REF!</definedName>
    <definedName name="WP_6_2" localSheetId="6">#REF!</definedName>
    <definedName name="WP_6_2" localSheetId="7">#REF!</definedName>
    <definedName name="WP_6_2">#REF!</definedName>
    <definedName name="WP_6_2_1" localSheetId="21">#REF!</definedName>
    <definedName name="WP_6_2_1" localSheetId="0">#REF!</definedName>
    <definedName name="WP_6_2_1" localSheetId="1">#REF!</definedName>
    <definedName name="WP_6_2_1" localSheetId="2">#REF!</definedName>
    <definedName name="WP_6_2_1" localSheetId="3">#REF!</definedName>
    <definedName name="WP_6_2_1" localSheetId="4">#REF!</definedName>
    <definedName name="WP_6_2_1" localSheetId="6">#REF!</definedName>
    <definedName name="WP_6_2_1" localSheetId="7">#REF!</definedName>
    <definedName name="WP_6_2_1">#REF!</definedName>
    <definedName name="WP_6_3" localSheetId="21">#REF!</definedName>
    <definedName name="WP_6_3" localSheetId="0">#REF!</definedName>
    <definedName name="WP_6_3" localSheetId="1">#REF!</definedName>
    <definedName name="WP_6_3" localSheetId="2">#REF!</definedName>
    <definedName name="WP_6_3" localSheetId="3">#REF!</definedName>
    <definedName name="WP_6_3" localSheetId="4">#REF!</definedName>
    <definedName name="WP_6_3" localSheetId="6">#REF!</definedName>
    <definedName name="WP_6_3" localSheetId="7">#REF!</definedName>
    <definedName name="WP_6_3">#REF!</definedName>
    <definedName name="WP_6_3_1" localSheetId="21">#REF!</definedName>
    <definedName name="WP_6_3_1" localSheetId="0">#REF!</definedName>
    <definedName name="WP_6_3_1" localSheetId="1">#REF!</definedName>
    <definedName name="WP_6_3_1" localSheetId="2">#REF!</definedName>
    <definedName name="WP_6_3_1" localSheetId="3">#REF!</definedName>
    <definedName name="WP_6_3_1" localSheetId="4">#REF!</definedName>
    <definedName name="WP_6_3_1" localSheetId="6">#REF!</definedName>
    <definedName name="WP_6_3_1" localSheetId="7">#REF!</definedName>
    <definedName name="WP_6_3_1">#REF!</definedName>
    <definedName name="WP_7_3" localSheetId="21">#REF!</definedName>
    <definedName name="WP_7_3" localSheetId="0">#REF!</definedName>
    <definedName name="WP_7_3" localSheetId="1">#REF!</definedName>
    <definedName name="WP_7_3" localSheetId="2">#REF!</definedName>
    <definedName name="WP_7_3" localSheetId="3">#REF!</definedName>
    <definedName name="WP_7_3" localSheetId="4">#REF!</definedName>
    <definedName name="WP_7_3" localSheetId="6">#REF!</definedName>
    <definedName name="WP_7_3" localSheetId="7">#REF!</definedName>
    <definedName name="WP_7_3">#REF!</definedName>
    <definedName name="WP_7_6" localSheetId="21">#REF!</definedName>
    <definedName name="WP_7_6" localSheetId="0">#REF!</definedName>
    <definedName name="WP_7_6" localSheetId="1">#REF!</definedName>
    <definedName name="WP_7_6" localSheetId="2">#REF!</definedName>
    <definedName name="WP_7_6" localSheetId="3">#REF!</definedName>
    <definedName name="WP_7_6" localSheetId="4">#REF!</definedName>
    <definedName name="WP_7_6" localSheetId="6">#REF!</definedName>
    <definedName name="WP_7_6" localSheetId="7">#REF!</definedName>
    <definedName name="WP_7_6">#REF!</definedName>
    <definedName name="WP_9_1" localSheetId="21">#REF!</definedName>
    <definedName name="WP_9_1" localSheetId="0">#REF!</definedName>
    <definedName name="WP_9_1" localSheetId="1">#REF!</definedName>
    <definedName name="WP_9_1" localSheetId="2">#REF!</definedName>
    <definedName name="WP_9_1" localSheetId="3">#REF!</definedName>
    <definedName name="WP_9_1" localSheetId="4">#REF!</definedName>
    <definedName name="WP_9_1" localSheetId="6">#REF!</definedName>
    <definedName name="WP_9_1" localSheetId="7">#REF!</definedName>
    <definedName name="WP_9_1">#REF!</definedName>
    <definedName name="WP_B9a">[20]WP_B9!$A$30:$U$49</definedName>
    <definedName name="WP_B9b" localSheetId="21">[20]WP_B9!#REF!</definedName>
    <definedName name="WP_B9b" localSheetId="1">[20]WP_B9!#REF!</definedName>
    <definedName name="WP_B9b" localSheetId="2">[20]WP_B9!#REF!</definedName>
    <definedName name="WP_B9b" localSheetId="3">[20]WP_B9!#REF!</definedName>
    <definedName name="WP_B9b" localSheetId="6">[20]WP_B9!#REF!</definedName>
    <definedName name="WP_B9b" localSheetId="7">[20]WP_B9!#REF!</definedName>
    <definedName name="WP_B9b">[20]WP_B9!#REF!</definedName>
    <definedName name="WP_G6">[20]WP_B5!$A$13:$J$349</definedName>
    <definedName name="wrn.MFR." localSheetId="13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17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21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0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1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2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3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4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5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6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8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SUP." localSheetId="13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17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21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0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1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2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3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4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5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6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8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xxx" localSheetId="13" hidden="1">{"'Sheet1'!$A$1:$O$40"}</definedName>
    <definedName name="xxx" localSheetId="17" hidden="1">{"'Sheet1'!$A$1:$O$40"}</definedName>
    <definedName name="xxx" localSheetId="2" hidden="1">{"'Sheet1'!$A$1:$O$40"}</definedName>
    <definedName name="xxx" localSheetId="3" hidden="1">{"'Sheet1'!$A$1:$O$40"}</definedName>
    <definedName name="xxx" hidden="1">{"'Sheet1'!$A$1:$O$40"}</definedName>
    <definedName name="Yield">'[19]Dividend Yield - Utility'!$B$8:$D$53</definedName>
    <definedName name="z" localSheetId="7">#REF!</definedName>
    <definedName name="z">#REF!</definedName>
    <definedName name="zzz" localSheetId="13" hidden="1">{"'Sheet1'!$A$1:$O$40"}</definedName>
    <definedName name="zzz" localSheetId="17" hidden="1">{"'Sheet1'!$A$1:$O$40"}</definedName>
    <definedName name="zzz" localSheetId="2" hidden="1">{"'Sheet1'!$A$1:$O$40"}</definedName>
    <definedName name="zzz" localSheetId="3" hidden="1">{"'Sheet1'!$A$1:$O$40"}</definedName>
    <definedName name="zzz" hidden="1">{"'Sheet1'!$A$1:$O$40"}</definedName>
  </definedNames>
  <calcPr calcId="152511"/>
</workbook>
</file>

<file path=xl/calcChain.xml><?xml version="1.0" encoding="utf-8"?>
<calcChain xmlns="http://schemas.openxmlformats.org/spreadsheetml/2006/main">
  <c r="M40" i="89" l="1"/>
  <c r="M36" i="89"/>
  <c r="M16" i="89"/>
  <c r="L40" i="89"/>
  <c r="L36" i="89"/>
  <c r="L16" i="89"/>
  <c r="K40" i="89"/>
  <c r="K36" i="89"/>
  <c r="K16" i="89"/>
  <c r="J40" i="89"/>
  <c r="J36" i="89"/>
  <c r="J16" i="89"/>
  <c r="I40" i="89"/>
  <c r="I36" i="89"/>
  <c r="I16" i="89"/>
  <c r="D76" i="116"/>
  <c r="C76" i="116"/>
  <c r="D62" i="116"/>
  <c r="C62" i="116"/>
  <c r="D51" i="116"/>
  <c r="C51" i="116"/>
  <c r="D41" i="116"/>
  <c r="C41" i="116"/>
  <c r="D31" i="116"/>
  <c r="C31" i="116"/>
  <c r="D21" i="116"/>
  <c r="C21" i="116"/>
  <c r="I65" i="39" l="1"/>
  <c r="I62" i="39"/>
  <c r="I59" i="39"/>
  <c r="I58" i="39"/>
  <c r="I57" i="39"/>
  <c r="I56" i="39"/>
  <c r="I55" i="39"/>
  <c r="I54" i="39"/>
  <c r="I53" i="39"/>
  <c r="I52" i="39"/>
  <c r="I51" i="39"/>
  <c r="I50" i="39"/>
  <c r="I49" i="39"/>
  <c r="I48" i="39"/>
  <c r="I47" i="39"/>
  <c r="I46" i="39"/>
  <c r="I45" i="39"/>
  <c r="I43" i="39"/>
  <c r="I42" i="39"/>
  <c r="I37" i="39"/>
  <c r="I34" i="39"/>
  <c r="I31" i="39"/>
  <c r="I30" i="39"/>
  <c r="I29" i="39"/>
  <c r="I28" i="39"/>
  <c r="I27" i="39"/>
  <c r="I26" i="39"/>
  <c r="I25" i="39"/>
  <c r="I24" i="39"/>
  <c r="I23" i="39"/>
  <c r="I22" i="39"/>
  <c r="I21" i="39"/>
  <c r="I20" i="39"/>
  <c r="I19" i="39"/>
  <c r="I18" i="39"/>
  <c r="I17" i="39"/>
  <c r="L78" i="116"/>
  <c r="I78" i="116"/>
  <c r="F78" i="116"/>
  <c r="X76" i="116"/>
  <c r="M76" i="116"/>
  <c r="J76" i="116"/>
  <c r="G76" i="116"/>
  <c r="X62" i="116"/>
  <c r="M62" i="116"/>
  <c r="J62" i="116"/>
  <c r="G62" i="116"/>
  <c r="X51" i="116"/>
  <c r="M51" i="116"/>
  <c r="J51" i="116"/>
  <c r="G51" i="116"/>
  <c r="X41" i="116"/>
  <c r="M41" i="116"/>
  <c r="J41" i="116"/>
  <c r="G41" i="116"/>
  <c r="X31" i="116"/>
  <c r="M31" i="116"/>
  <c r="J31" i="116"/>
  <c r="G31" i="116"/>
  <c r="X21" i="116"/>
  <c r="M21" i="116"/>
  <c r="J21" i="116"/>
  <c r="G21" i="116"/>
  <c r="D78" i="116"/>
  <c r="C78" i="116"/>
  <c r="K9" i="116"/>
  <c r="I3" i="116"/>
  <c r="I2" i="116"/>
  <c r="K59" i="23" l="1"/>
  <c r="K34" i="23"/>
  <c r="R63" i="20"/>
  <c r="Q63" i="20"/>
  <c r="P66" i="20"/>
  <c r="O66" i="20"/>
  <c r="N66" i="20"/>
  <c r="M66" i="20"/>
  <c r="L66" i="20"/>
  <c r="K66" i="20"/>
  <c r="J66" i="20"/>
  <c r="I66" i="20"/>
  <c r="H66" i="20"/>
  <c r="G66" i="20"/>
  <c r="F66" i="20"/>
  <c r="E66" i="20"/>
  <c r="D66" i="20"/>
  <c r="C66" i="20"/>
  <c r="P63" i="20"/>
  <c r="O63" i="20"/>
  <c r="N63" i="20"/>
  <c r="M63" i="20"/>
  <c r="L63" i="20"/>
  <c r="K63" i="20"/>
  <c r="J63" i="20"/>
  <c r="I63" i="20"/>
  <c r="H63" i="20"/>
  <c r="G63" i="20"/>
  <c r="F63" i="20"/>
  <c r="E63" i="20"/>
  <c r="D63" i="20"/>
  <c r="C63" i="20"/>
  <c r="B66" i="20"/>
  <c r="B63" i="20"/>
  <c r="R35" i="20"/>
  <c r="Q35" i="20"/>
  <c r="P38" i="20"/>
  <c r="O38" i="20"/>
  <c r="N38" i="20"/>
  <c r="M38" i="20"/>
  <c r="L38" i="20"/>
  <c r="K38" i="20"/>
  <c r="J38" i="20"/>
  <c r="I38" i="20"/>
  <c r="H38" i="20"/>
  <c r="G38" i="20"/>
  <c r="F38" i="20"/>
  <c r="E38" i="20"/>
  <c r="D38" i="20"/>
  <c r="C38" i="20"/>
  <c r="P35" i="20"/>
  <c r="O35" i="20"/>
  <c r="N35" i="20"/>
  <c r="M35" i="20"/>
  <c r="L35" i="20"/>
  <c r="K35" i="20"/>
  <c r="J35" i="20"/>
  <c r="I35" i="20"/>
  <c r="H35" i="20"/>
  <c r="G35" i="20"/>
  <c r="F35" i="20"/>
  <c r="E35" i="20"/>
  <c r="D35" i="20"/>
  <c r="C35" i="20"/>
  <c r="B38" i="20"/>
  <c r="B35" i="20"/>
  <c r="R19" i="20"/>
  <c r="U67" i="19"/>
  <c r="T67" i="19"/>
  <c r="S67" i="19"/>
  <c r="U64" i="19"/>
  <c r="T64" i="19"/>
  <c r="S64" i="19"/>
  <c r="R64" i="19"/>
  <c r="Q64" i="19"/>
  <c r="P67" i="19"/>
  <c r="O67" i="19"/>
  <c r="N67" i="19"/>
  <c r="M67" i="19"/>
  <c r="L67" i="19"/>
  <c r="K67" i="19"/>
  <c r="J67" i="19"/>
  <c r="I67" i="19"/>
  <c r="H67" i="19"/>
  <c r="G67" i="19"/>
  <c r="F67" i="19"/>
  <c r="E67" i="19"/>
  <c r="D67" i="19"/>
  <c r="C67" i="19"/>
  <c r="P64" i="19"/>
  <c r="O64" i="19"/>
  <c r="N64" i="19"/>
  <c r="M64" i="19"/>
  <c r="L64" i="19"/>
  <c r="K64" i="19"/>
  <c r="J64" i="19"/>
  <c r="I64" i="19"/>
  <c r="H64" i="19"/>
  <c r="G64" i="19"/>
  <c r="F64" i="19"/>
  <c r="E64" i="19"/>
  <c r="D64" i="19"/>
  <c r="C64" i="19"/>
  <c r="B67" i="19"/>
  <c r="B64" i="19"/>
  <c r="U39" i="19"/>
  <c r="T39" i="19"/>
  <c r="S39" i="19"/>
  <c r="U36" i="19"/>
  <c r="T36" i="19"/>
  <c r="S36" i="19"/>
  <c r="R36" i="19"/>
  <c r="Q36" i="19"/>
  <c r="P39" i="19"/>
  <c r="O39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P36" i="19"/>
  <c r="O36" i="19"/>
  <c r="N36" i="19"/>
  <c r="M36" i="19"/>
  <c r="L36" i="19"/>
  <c r="K36" i="19"/>
  <c r="J36" i="19"/>
  <c r="I36" i="19"/>
  <c r="H36" i="19"/>
  <c r="G36" i="19"/>
  <c r="F36" i="19"/>
  <c r="E36" i="19"/>
  <c r="D36" i="19"/>
  <c r="C36" i="19"/>
  <c r="B39" i="19"/>
  <c r="B36" i="19"/>
  <c r="R19" i="19"/>
  <c r="Q50" i="19"/>
  <c r="Q27" i="19"/>
  <c r="Q33" i="19"/>
  <c r="Q20" i="19"/>
  <c r="C36" i="102" l="1"/>
  <c r="C35" i="102"/>
  <c r="C32" i="102"/>
  <c r="C31" i="102"/>
  <c r="C28" i="102"/>
  <c r="C27" i="102"/>
  <c r="C24" i="102"/>
  <c r="C23" i="102"/>
  <c r="C20" i="102"/>
  <c r="C19" i="102"/>
  <c r="C36" i="90"/>
  <c r="C35" i="90"/>
  <c r="C32" i="90"/>
  <c r="C31" i="90"/>
  <c r="C28" i="90"/>
  <c r="C27" i="90"/>
  <c r="C24" i="90"/>
  <c r="C23" i="90"/>
  <c r="C20" i="90"/>
  <c r="C19" i="90"/>
  <c r="B20" i="97" l="1"/>
  <c r="I17" i="97"/>
  <c r="H17" i="97"/>
  <c r="G17" i="97"/>
  <c r="H15" i="97"/>
  <c r="H21" i="97" s="1"/>
  <c r="H13" i="97"/>
  <c r="E31" i="97"/>
  <c r="E30" i="97"/>
  <c r="D32" i="97"/>
  <c r="G20" i="97" l="1"/>
  <c r="I20" i="97"/>
  <c r="I34" i="111"/>
  <c r="I32" i="111"/>
  <c r="H34" i="111"/>
  <c r="H32" i="111"/>
  <c r="I59" i="111"/>
  <c r="I57" i="111"/>
  <c r="H59" i="111"/>
  <c r="H57" i="111"/>
  <c r="H16" i="111"/>
  <c r="I51" i="111"/>
  <c r="I41" i="111"/>
  <c r="G41" i="111"/>
  <c r="F41" i="111"/>
  <c r="E41" i="111"/>
  <c r="D41" i="111"/>
  <c r="C41" i="111"/>
  <c r="H18" i="111"/>
  <c r="A18" i="111"/>
  <c r="H59" i="23"/>
  <c r="E59" i="23"/>
  <c r="C59" i="23"/>
  <c r="H34" i="23"/>
  <c r="E34" i="23"/>
  <c r="C34" i="23"/>
  <c r="U60" i="19"/>
  <c r="T60" i="19"/>
  <c r="S60" i="19"/>
  <c r="Q20" i="20"/>
  <c r="I77" i="16"/>
  <c r="H77" i="16"/>
  <c r="G77" i="16"/>
  <c r="F77" i="16"/>
  <c r="E77" i="16"/>
  <c r="D77" i="16"/>
  <c r="I74" i="16"/>
  <c r="H74" i="16"/>
  <c r="G74" i="16"/>
  <c r="F74" i="16"/>
  <c r="E74" i="16"/>
  <c r="D74" i="16"/>
  <c r="J71" i="16"/>
  <c r="I71" i="16"/>
  <c r="H71" i="16"/>
  <c r="G71" i="16"/>
  <c r="F71" i="16"/>
  <c r="E71" i="16"/>
  <c r="D71" i="16"/>
  <c r="J68" i="16"/>
  <c r="I68" i="16"/>
  <c r="H68" i="16"/>
  <c r="G68" i="16"/>
  <c r="F68" i="16"/>
  <c r="E68" i="16"/>
  <c r="D68" i="16"/>
  <c r="C71" i="16"/>
  <c r="C68" i="16"/>
  <c r="I43" i="16"/>
  <c r="H43" i="16"/>
  <c r="G43" i="16"/>
  <c r="F43" i="16"/>
  <c r="E43" i="16"/>
  <c r="D43" i="16"/>
  <c r="I40" i="16"/>
  <c r="H40" i="16"/>
  <c r="G40" i="16"/>
  <c r="F40" i="16"/>
  <c r="E40" i="16"/>
  <c r="D40" i="16"/>
  <c r="J37" i="16"/>
  <c r="I37" i="16"/>
  <c r="H37" i="16"/>
  <c r="G37" i="16"/>
  <c r="F37" i="16"/>
  <c r="E37" i="16"/>
  <c r="D37" i="16"/>
  <c r="J34" i="16"/>
  <c r="I34" i="16"/>
  <c r="H34" i="16"/>
  <c r="G34" i="16"/>
  <c r="F34" i="16"/>
  <c r="E34" i="16"/>
  <c r="D34" i="16"/>
  <c r="C37" i="16"/>
  <c r="C34" i="16"/>
  <c r="J17" i="16"/>
  <c r="I17" i="16"/>
  <c r="I55" i="12"/>
  <c r="I32" i="12"/>
  <c r="I16" i="12"/>
  <c r="D16" i="12"/>
  <c r="K56" i="14" l="1"/>
  <c r="K37" i="14"/>
  <c r="F56" i="14"/>
  <c r="K33" i="14"/>
  <c r="K17" i="14"/>
  <c r="F33" i="14"/>
  <c r="F17" i="14"/>
  <c r="L56" i="13"/>
  <c r="H56" i="13"/>
  <c r="K48" i="13"/>
  <c r="J48" i="13"/>
  <c r="I48" i="13"/>
  <c r="G48" i="13"/>
  <c r="F48" i="13"/>
  <c r="E48" i="13"/>
  <c r="D48" i="13"/>
  <c r="C48" i="13"/>
  <c r="L33" i="13"/>
  <c r="L17" i="13"/>
  <c r="H33" i="13"/>
  <c r="H31" i="13"/>
  <c r="H17" i="13"/>
  <c r="E19" i="39"/>
  <c r="Q46" i="20"/>
  <c r="R20" i="20"/>
  <c r="R21" i="19"/>
  <c r="Q21" i="19"/>
  <c r="G19" i="39"/>
  <c r="C19" i="39"/>
  <c r="A19" i="39"/>
  <c r="A21" i="19" s="1"/>
  <c r="A20" i="20" s="1"/>
  <c r="A19" i="23" s="1"/>
  <c r="G19" i="16"/>
  <c r="F19" i="16"/>
  <c r="I19" i="16" s="1"/>
  <c r="C19" i="16" s="1"/>
  <c r="J19" i="16" s="1"/>
  <c r="E19" i="16"/>
  <c r="D19" i="16"/>
  <c r="A19" i="16"/>
  <c r="J40" i="14"/>
  <c r="I40" i="14"/>
  <c r="H40" i="14"/>
  <c r="E40" i="14"/>
  <c r="D40" i="14"/>
  <c r="C40" i="14"/>
  <c r="K19" i="14"/>
  <c r="F19" i="14"/>
  <c r="A19" i="14"/>
  <c r="K40" i="13"/>
  <c r="J40" i="13"/>
  <c r="I40" i="13"/>
  <c r="G40" i="13"/>
  <c r="F40" i="13"/>
  <c r="E40" i="13"/>
  <c r="D40" i="13"/>
  <c r="C40" i="13"/>
  <c r="L19" i="13"/>
  <c r="H19" i="13"/>
  <c r="A19" i="13"/>
  <c r="F39" i="12"/>
  <c r="E39" i="12"/>
  <c r="C39" i="12"/>
  <c r="G18" i="12"/>
  <c r="D18" i="12"/>
  <c r="I18" i="12" s="1"/>
  <c r="D33" i="89" l="1"/>
  <c r="D32" i="89"/>
  <c r="D31" i="89"/>
  <c r="D30" i="89"/>
  <c r="D29" i="89"/>
  <c r="D28" i="89"/>
  <c r="D27" i="89"/>
  <c r="D26" i="89"/>
  <c r="D25" i="89"/>
  <c r="D24" i="89"/>
  <c r="D23" i="89"/>
  <c r="D22" i="89"/>
  <c r="D21" i="89"/>
  <c r="D20" i="89"/>
  <c r="D19" i="89"/>
  <c r="D18" i="89"/>
  <c r="D17" i="89"/>
  <c r="D16" i="89"/>
  <c r="C33" i="89"/>
  <c r="C32" i="89"/>
  <c r="C31" i="89"/>
  <c r="C30" i="89"/>
  <c r="C29" i="89"/>
  <c r="C28" i="89"/>
  <c r="C27" i="89"/>
  <c r="C26" i="89"/>
  <c r="C25" i="89"/>
  <c r="C24" i="89"/>
  <c r="C23" i="89"/>
  <c r="C22" i="89"/>
  <c r="C21" i="89"/>
  <c r="C20" i="89"/>
  <c r="C19" i="89"/>
  <c r="C18" i="89"/>
  <c r="C17" i="89"/>
  <c r="C16" i="89"/>
  <c r="B33" i="89"/>
  <c r="M33" i="89" s="1"/>
  <c r="B32" i="89"/>
  <c r="J32" i="89" s="1"/>
  <c r="B31" i="89"/>
  <c r="L31" i="89" s="1"/>
  <c r="B30" i="89"/>
  <c r="I30" i="89" s="1"/>
  <c r="B28" i="89"/>
  <c r="K28" i="89" s="1"/>
  <c r="B27" i="89"/>
  <c r="L27" i="89" s="1"/>
  <c r="B26" i="89"/>
  <c r="I26" i="89" s="1"/>
  <c r="B25" i="89"/>
  <c r="M25" i="89" s="1"/>
  <c r="B24" i="89"/>
  <c r="K24" i="89" s="1"/>
  <c r="B23" i="89"/>
  <c r="L23" i="89" s="1"/>
  <c r="B22" i="89"/>
  <c r="I22" i="89" s="1"/>
  <c r="B21" i="89"/>
  <c r="M21" i="89" s="1"/>
  <c r="B20" i="89"/>
  <c r="K20" i="89" s="1"/>
  <c r="B18" i="89"/>
  <c r="L18" i="89" s="1"/>
  <c r="B17" i="89"/>
  <c r="M17" i="89" s="1"/>
  <c r="B16" i="89"/>
  <c r="I23" i="89" l="1"/>
  <c r="I27" i="89"/>
  <c r="I31" i="89"/>
  <c r="J17" i="89"/>
  <c r="J21" i="89"/>
  <c r="J25" i="89"/>
  <c r="J33" i="89"/>
  <c r="K21" i="89"/>
  <c r="K25" i="89"/>
  <c r="L20" i="89"/>
  <c r="L24" i="89"/>
  <c r="L28" i="89"/>
  <c r="L32" i="89"/>
  <c r="M18" i="89"/>
  <c r="M22" i="89"/>
  <c r="M26" i="89"/>
  <c r="M30" i="89"/>
  <c r="I20" i="89"/>
  <c r="I24" i="89"/>
  <c r="I28" i="89"/>
  <c r="I32" i="89"/>
  <c r="J18" i="89"/>
  <c r="J22" i="89"/>
  <c r="J26" i="89"/>
  <c r="J30" i="89"/>
  <c r="K17" i="89"/>
  <c r="K22" i="89"/>
  <c r="K26" i="89"/>
  <c r="K31" i="89"/>
  <c r="L21" i="89"/>
  <c r="L25" i="89"/>
  <c r="L33" i="89"/>
  <c r="M23" i="89"/>
  <c r="M27" i="89"/>
  <c r="M31" i="89"/>
  <c r="I21" i="89"/>
  <c r="I25" i="89"/>
  <c r="I33" i="89"/>
  <c r="J23" i="89"/>
  <c r="J27" i="89"/>
  <c r="J31" i="89"/>
  <c r="K18" i="89"/>
  <c r="K38" i="89" s="1"/>
  <c r="K23" i="89"/>
  <c r="K27" i="89"/>
  <c r="K32" i="89"/>
  <c r="L17" i="89"/>
  <c r="L22" i="89"/>
  <c r="L26" i="89"/>
  <c r="L30" i="89"/>
  <c r="M20" i="89"/>
  <c r="M38" i="89" s="1"/>
  <c r="M24" i="89"/>
  <c r="M28" i="89"/>
  <c r="M32" i="89"/>
  <c r="I17" i="89"/>
  <c r="J20" i="89"/>
  <c r="J24" i="89"/>
  <c r="J28" i="89"/>
  <c r="K33" i="89"/>
  <c r="L38" i="89" l="1"/>
  <c r="J38" i="89"/>
  <c r="I38" i="89"/>
  <c r="F31" i="97"/>
  <c r="B15" i="97" s="1"/>
  <c r="F30" i="97"/>
  <c r="B13" i="97" s="1"/>
  <c r="B39" i="102" l="1"/>
  <c r="E59" i="39" l="1"/>
  <c r="E58" i="39"/>
  <c r="E57" i="39"/>
  <c r="E56" i="39"/>
  <c r="E55" i="39"/>
  <c r="E54" i="39"/>
  <c r="E53" i="39"/>
  <c r="E52" i="39"/>
  <c r="E51" i="39"/>
  <c r="E50" i="39"/>
  <c r="E49" i="39"/>
  <c r="E48" i="39"/>
  <c r="E47" i="39"/>
  <c r="E46" i="39"/>
  <c r="E45" i="39"/>
  <c r="E44" i="39"/>
  <c r="E43" i="39"/>
  <c r="E42" i="39"/>
  <c r="E31" i="39"/>
  <c r="E30" i="39"/>
  <c r="E29" i="39"/>
  <c r="E28" i="39"/>
  <c r="E27" i="39"/>
  <c r="E26" i="39"/>
  <c r="E25" i="39"/>
  <c r="E24" i="39"/>
  <c r="E23" i="39"/>
  <c r="E22" i="39"/>
  <c r="E21" i="39"/>
  <c r="E20" i="39"/>
  <c r="E18" i="39"/>
  <c r="E17" i="39"/>
  <c r="I54" i="111" l="1"/>
  <c r="G54" i="111"/>
  <c r="F54" i="111"/>
  <c r="E54" i="111"/>
  <c r="D54" i="111"/>
  <c r="C54" i="111"/>
  <c r="I52" i="111"/>
  <c r="G52" i="111"/>
  <c r="F52" i="111"/>
  <c r="E52" i="111"/>
  <c r="D52" i="111"/>
  <c r="C52" i="111"/>
  <c r="G51" i="111"/>
  <c r="F51" i="111"/>
  <c r="E51" i="111"/>
  <c r="D51" i="111"/>
  <c r="C51" i="111"/>
  <c r="I50" i="111"/>
  <c r="G50" i="111"/>
  <c r="F50" i="111"/>
  <c r="E50" i="111"/>
  <c r="D50" i="111"/>
  <c r="C50" i="111"/>
  <c r="I49" i="111"/>
  <c r="G49" i="111"/>
  <c r="F49" i="111"/>
  <c r="E49" i="111"/>
  <c r="D49" i="111"/>
  <c r="C49" i="111"/>
  <c r="H47" i="111"/>
  <c r="I47" i="111"/>
  <c r="G47" i="111"/>
  <c r="F47" i="111"/>
  <c r="E47" i="111"/>
  <c r="D47" i="111"/>
  <c r="C47" i="111"/>
  <c r="I42" i="111"/>
  <c r="G42" i="111"/>
  <c r="F42" i="111"/>
  <c r="E42" i="111"/>
  <c r="D42" i="111"/>
  <c r="C42" i="111"/>
  <c r="H38" i="111"/>
  <c r="I38" i="111"/>
  <c r="G38" i="111"/>
  <c r="F38" i="111"/>
  <c r="E38" i="111"/>
  <c r="D38" i="111"/>
  <c r="C38" i="111"/>
  <c r="H30" i="111"/>
  <c r="H26" i="111"/>
  <c r="H24" i="111"/>
  <c r="J56" i="23"/>
  <c r="J55" i="23"/>
  <c r="J54" i="23"/>
  <c r="J53" i="23"/>
  <c r="J52" i="23"/>
  <c r="J51" i="23"/>
  <c r="J50" i="23"/>
  <c r="J49" i="23"/>
  <c r="J48" i="23"/>
  <c r="J47" i="23"/>
  <c r="J46" i="23"/>
  <c r="J45" i="23"/>
  <c r="J44" i="23"/>
  <c r="J43" i="23"/>
  <c r="J42" i="23"/>
  <c r="J41" i="23"/>
  <c r="J40" i="23"/>
  <c r="J39" i="23"/>
  <c r="H55" i="23"/>
  <c r="G55" i="23"/>
  <c r="E55" i="23"/>
  <c r="C55" i="23"/>
  <c r="H53" i="23"/>
  <c r="G53" i="23"/>
  <c r="E53" i="23"/>
  <c r="C53" i="23"/>
  <c r="H52" i="23"/>
  <c r="G52" i="23"/>
  <c r="E52" i="23"/>
  <c r="C52" i="23"/>
  <c r="H51" i="23"/>
  <c r="G51" i="23"/>
  <c r="E51" i="23"/>
  <c r="C51" i="23"/>
  <c r="H50" i="23"/>
  <c r="G50" i="23"/>
  <c r="E50" i="23"/>
  <c r="C50" i="23"/>
  <c r="H48" i="23"/>
  <c r="G48" i="23"/>
  <c r="E48" i="23"/>
  <c r="C48" i="23"/>
  <c r="K43" i="23"/>
  <c r="H43" i="23"/>
  <c r="G43" i="23"/>
  <c r="E43" i="23"/>
  <c r="C43" i="23"/>
  <c r="K39" i="23"/>
  <c r="H39" i="23"/>
  <c r="G39" i="23"/>
  <c r="E39" i="23"/>
  <c r="C39" i="23"/>
  <c r="J31" i="23"/>
  <c r="J30" i="23"/>
  <c r="J29" i="23"/>
  <c r="J28" i="23"/>
  <c r="J27" i="23"/>
  <c r="J26" i="23"/>
  <c r="J25" i="23"/>
  <c r="J24" i="23"/>
  <c r="J23" i="23"/>
  <c r="J22" i="23"/>
  <c r="J21" i="23"/>
  <c r="J20" i="23"/>
  <c r="J18" i="23"/>
  <c r="J17" i="23"/>
  <c r="Q52" i="20"/>
  <c r="R60" i="20"/>
  <c r="R59" i="20"/>
  <c r="R58" i="20"/>
  <c r="R57" i="20"/>
  <c r="R56" i="20"/>
  <c r="R55" i="20"/>
  <c r="R54" i="20"/>
  <c r="R53" i="20"/>
  <c r="R52" i="20"/>
  <c r="R51" i="20"/>
  <c r="R50" i="20"/>
  <c r="R49" i="20"/>
  <c r="R48" i="20"/>
  <c r="R47" i="20"/>
  <c r="R46" i="20"/>
  <c r="P59" i="20"/>
  <c r="O59" i="20"/>
  <c r="N59" i="20"/>
  <c r="M59" i="20"/>
  <c r="L59" i="20"/>
  <c r="K59" i="20"/>
  <c r="J59" i="20"/>
  <c r="I59" i="20"/>
  <c r="H59" i="20"/>
  <c r="G59" i="20"/>
  <c r="F59" i="20"/>
  <c r="P57" i="20"/>
  <c r="O57" i="20"/>
  <c r="N57" i="20"/>
  <c r="M57" i="20"/>
  <c r="L57" i="20"/>
  <c r="K57" i="20"/>
  <c r="J57" i="20"/>
  <c r="I57" i="20"/>
  <c r="H57" i="20"/>
  <c r="G57" i="20"/>
  <c r="F57" i="20"/>
  <c r="E57" i="20"/>
  <c r="D57" i="20"/>
  <c r="C57" i="20"/>
  <c r="B57" i="20"/>
  <c r="P56" i="20"/>
  <c r="O56" i="20"/>
  <c r="N56" i="20"/>
  <c r="M56" i="20"/>
  <c r="L56" i="20"/>
  <c r="K56" i="20"/>
  <c r="J56" i="20"/>
  <c r="I56" i="20"/>
  <c r="H56" i="20"/>
  <c r="G56" i="20"/>
  <c r="F56" i="20"/>
  <c r="P55" i="20"/>
  <c r="O55" i="20"/>
  <c r="N55" i="20"/>
  <c r="M55" i="20"/>
  <c r="L55" i="20"/>
  <c r="K55" i="20"/>
  <c r="J55" i="20"/>
  <c r="I55" i="20"/>
  <c r="H55" i="20"/>
  <c r="G55" i="20"/>
  <c r="F55" i="20"/>
  <c r="E55" i="20"/>
  <c r="D55" i="20"/>
  <c r="C55" i="20"/>
  <c r="B55" i="20"/>
  <c r="P54" i="20"/>
  <c r="O54" i="20"/>
  <c r="N54" i="20"/>
  <c r="M54" i="20"/>
  <c r="L54" i="20"/>
  <c r="K54" i="20"/>
  <c r="J54" i="20"/>
  <c r="I54" i="20"/>
  <c r="H54" i="20"/>
  <c r="G54" i="20"/>
  <c r="F54" i="20"/>
  <c r="E54" i="20"/>
  <c r="D54" i="20"/>
  <c r="C54" i="20"/>
  <c r="B54" i="20"/>
  <c r="P52" i="20"/>
  <c r="O52" i="20"/>
  <c r="N52" i="20"/>
  <c r="M52" i="20"/>
  <c r="L52" i="20"/>
  <c r="K52" i="20"/>
  <c r="J52" i="20"/>
  <c r="I52" i="20"/>
  <c r="H52" i="20"/>
  <c r="G52" i="20"/>
  <c r="F52" i="20"/>
  <c r="E52" i="20"/>
  <c r="D52" i="20"/>
  <c r="C52" i="20"/>
  <c r="B52" i="20"/>
  <c r="P47" i="20"/>
  <c r="O47" i="20"/>
  <c r="N47" i="20"/>
  <c r="M47" i="20"/>
  <c r="L47" i="20"/>
  <c r="K47" i="20"/>
  <c r="J47" i="20"/>
  <c r="I47" i="20"/>
  <c r="H47" i="20"/>
  <c r="G47" i="20"/>
  <c r="F47" i="20"/>
  <c r="E47" i="20"/>
  <c r="D47" i="20"/>
  <c r="C47" i="20"/>
  <c r="B47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E43" i="20"/>
  <c r="Q32" i="20"/>
  <c r="Q28" i="20"/>
  <c r="Q26" i="20"/>
  <c r="R32" i="20"/>
  <c r="R28" i="20"/>
  <c r="R26" i="20"/>
  <c r="Q53" i="19"/>
  <c r="Q52" i="19"/>
  <c r="Q47" i="19"/>
  <c r="R61" i="19"/>
  <c r="R60" i="19"/>
  <c r="R59" i="19"/>
  <c r="R58" i="19"/>
  <c r="R57" i="19"/>
  <c r="R56" i="19"/>
  <c r="R55" i="19"/>
  <c r="R54" i="19"/>
  <c r="R53" i="19"/>
  <c r="R52" i="19"/>
  <c r="R51" i="19"/>
  <c r="R50" i="19"/>
  <c r="R49" i="19"/>
  <c r="R48" i="19"/>
  <c r="R47" i="19"/>
  <c r="R45" i="19"/>
  <c r="Q29" i="19"/>
  <c r="Q32" i="19"/>
  <c r="Q31" i="19"/>
  <c r="R33" i="19"/>
  <c r="R32" i="19"/>
  <c r="R31" i="19"/>
  <c r="R30" i="19"/>
  <c r="R29" i="19"/>
  <c r="R28" i="19"/>
  <c r="R27" i="19"/>
  <c r="R26" i="19"/>
  <c r="R25" i="19"/>
  <c r="R24" i="19"/>
  <c r="R23" i="19"/>
  <c r="R22" i="19"/>
  <c r="R20" i="19"/>
  <c r="P60" i="19"/>
  <c r="O60" i="19"/>
  <c r="N60" i="19"/>
  <c r="M60" i="19"/>
  <c r="L60" i="19"/>
  <c r="K60" i="19"/>
  <c r="J60" i="19"/>
  <c r="I60" i="19"/>
  <c r="H60" i="19"/>
  <c r="G60" i="19"/>
  <c r="F60" i="19"/>
  <c r="P58" i="19"/>
  <c r="O58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B58" i="19"/>
  <c r="P57" i="19"/>
  <c r="O57" i="19"/>
  <c r="N57" i="19"/>
  <c r="M57" i="19"/>
  <c r="L57" i="19"/>
  <c r="K57" i="19"/>
  <c r="J57" i="19"/>
  <c r="I57" i="19"/>
  <c r="H57" i="19"/>
  <c r="G57" i="19"/>
  <c r="F57" i="19"/>
  <c r="P55" i="19"/>
  <c r="O55" i="19"/>
  <c r="N55" i="19"/>
  <c r="M55" i="19"/>
  <c r="L55" i="19"/>
  <c r="K55" i="19"/>
  <c r="J55" i="19"/>
  <c r="I55" i="19"/>
  <c r="H55" i="19"/>
  <c r="G55" i="19"/>
  <c r="F55" i="19"/>
  <c r="E55" i="19"/>
  <c r="D55" i="19"/>
  <c r="C55" i="19"/>
  <c r="B55" i="19"/>
  <c r="P53" i="19"/>
  <c r="O53" i="19"/>
  <c r="N53" i="19"/>
  <c r="M53" i="19"/>
  <c r="L53" i="19"/>
  <c r="K53" i="19"/>
  <c r="J53" i="19"/>
  <c r="I53" i="19"/>
  <c r="H53" i="19"/>
  <c r="G53" i="19"/>
  <c r="F53" i="19"/>
  <c r="E53" i="19"/>
  <c r="D53" i="19"/>
  <c r="C53" i="19"/>
  <c r="B53" i="19"/>
  <c r="P48" i="19"/>
  <c r="O48" i="19"/>
  <c r="N48" i="19"/>
  <c r="M48" i="19"/>
  <c r="L48" i="19"/>
  <c r="K48" i="19"/>
  <c r="J48" i="19"/>
  <c r="I48" i="19"/>
  <c r="H48" i="19"/>
  <c r="G48" i="19"/>
  <c r="F48" i="19"/>
  <c r="E48" i="19"/>
  <c r="D48" i="19"/>
  <c r="C48" i="19"/>
  <c r="B48" i="19"/>
  <c r="R44" i="19"/>
  <c r="P44" i="19"/>
  <c r="O44" i="19"/>
  <c r="N44" i="19"/>
  <c r="M44" i="19"/>
  <c r="L44" i="19"/>
  <c r="K44" i="19"/>
  <c r="J44" i="19"/>
  <c r="I44" i="19"/>
  <c r="H44" i="19"/>
  <c r="G44" i="19"/>
  <c r="F44" i="19"/>
  <c r="E44" i="19"/>
  <c r="U58" i="19"/>
  <c r="T58" i="19"/>
  <c r="S58" i="19"/>
  <c r="U57" i="19"/>
  <c r="T57" i="19"/>
  <c r="S57" i="19"/>
  <c r="U56" i="19"/>
  <c r="T56" i="19"/>
  <c r="S56" i="19"/>
  <c r="U55" i="19"/>
  <c r="T55" i="19"/>
  <c r="S55" i="19"/>
  <c r="U53" i="19"/>
  <c r="T53" i="19"/>
  <c r="S53" i="19"/>
  <c r="U48" i="19"/>
  <c r="T48" i="19"/>
  <c r="S48" i="19"/>
  <c r="U44" i="19"/>
  <c r="T44" i="19"/>
  <c r="S44" i="19"/>
  <c r="G20" i="39"/>
  <c r="G21" i="39" s="1"/>
  <c r="G22" i="39" s="1"/>
  <c r="G23" i="39" s="1"/>
  <c r="G24" i="39" s="1"/>
  <c r="G25" i="39" s="1"/>
  <c r="G26" i="39" s="1"/>
  <c r="G27" i="39" s="1"/>
  <c r="G28" i="39" s="1"/>
  <c r="G29" i="39" s="1"/>
  <c r="G30" i="39" s="1"/>
  <c r="G31" i="39" s="1"/>
  <c r="G42" i="39" s="1"/>
  <c r="H64" i="16"/>
  <c r="H62" i="16"/>
  <c r="H61" i="16"/>
  <c r="H60" i="16"/>
  <c r="H59" i="16"/>
  <c r="H57" i="16"/>
  <c r="H52" i="16"/>
  <c r="H48" i="16"/>
  <c r="K54" i="14"/>
  <c r="K53" i="14"/>
  <c r="K52" i="14"/>
  <c r="G63" i="16" s="1"/>
  <c r="K51" i="14"/>
  <c r="G62" i="16" s="1"/>
  <c r="K50" i="14"/>
  <c r="K49" i="14"/>
  <c r="K48" i="14"/>
  <c r="G59" i="16" s="1"/>
  <c r="K47" i="14"/>
  <c r="G58" i="16" s="1"/>
  <c r="K46" i="14"/>
  <c r="K45" i="14"/>
  <c r="K44" i="14"/>
  <c r="K43" i="14"/>
  <c r="K42" i="14"/>
  <c r="K41" i="14"/>
  <c r="K40" i="14"/>
  <c r="G51" i="16" s="1"/>
  <c r="F45" i="14"/>
  <c r="F56" i="16" s="1"/>
  <c r="F48" i="14"/>
  <c r="F59" i="16" s="1"/>
  <c r="G65" i="16"/>
  <c r="F65" i="16"/>
  <c r="E65" i="16"/>
  <c r="D65" i="16"/>
  <c r="G64" i="16"/>
  <c r="F64" i="16"/>
  <c r="E64" i="16"/>
  <c r="D64" i="16"/>
  <c r="F63" i="16"/>
  <c r="E63" i="16"/>
  <c r="D63" i="16"/>
  <c r="F62" i="16"/>
  <c r="E62" i="16"/>
  <c r="D62" i="16"/>
  <c r="G61" i="16"/>
  <c r="F61" i="16"/>
  <c r="E61" i="16"/>
  <c r="D61" i="16"/>
  <c r="I61" i="16" s="1"/>
  <c r="G60" i="16"/>
  <c r="F60" i="16"/>
  <c r="E60" i="16"/>
  <c r="D60" i="16"/>
  <c r="I60" i="16" s="1"/>
  <c r="C60" i="16" s="1"/>
  <c r="J60" i="16" s="1"/>
  <c r="F58" i="16"/>
  <c r="D58" i="16"/>
  <c r="G57" i="16"/>
  <c r="F57" i="16"/>
  <c r="E57" i="16"/>
  <c r="D57" i="16"/>
  <c r="G56" i="16"/>
  <c r="E56" i="16"/>
  <c r="D56" i="16"/>
  <c r="G55" i="16"/>
  <c r="F55" i="16"/>
  <c r="E55" i="16"/>
  <c r="D55" i="16"/>
  <c r="G54" i="16"/>
  <c r="F54" i="16"/>
  <c r="E54" i="16"/>
  <c r="D54" i="16"/>
  <c r="G53" i="16"/>
  <c r="F53" i="16"/>
  <c r="E53" i="16"/>
  <c r="D53" i="16"/>
  <c r="G52" i="16"/>
  <c r="F52" i="16"/>
  <c r="E52" i="16"/>
  <c r="D52" i="16"/>
  <c r="G50" i="16"/>
  <c r="E50" i="16"/>
  <c r="D50" i="16"/>
  <c r="G49" i="16"/>
  <c r="F49" i="16"/>
  <c r="E49" i="16"/>
  <c r="D49" i="16"/>
  <c r="F46" i="14"/>
  <c r="J46" i="14"/>
  <c r="I46" i="14"/>
  <c r="H46" i="14"/>
  <c r="E46" i="14"/>
  <c r="C46" i="14"/>
  <c r="E48" i="16"/>
  <c r="D48" i="16"/>
  <c r="E31" i="16"/>
  <c r="E30" i="16"/>
  <c r="E29" i="16"/>
  <c r="E27" i="16"/>
  <c r="E26" i="16"/>
  <c r="E25" i="16"/>
  <c r="E23" i="16"/>
  <c r="E22" i="16"/>
  <c r="E21" i="16"/>
  <c r="E18" i="16"/>
  <c r="J53" i="14"/>
  <c r="I53" i="14"/>
  <c r="H53" i="14"/>
  <c r="E53" i="14"/>
  <c r="D53" i="14"/>
  <c r="C53" i="14"/>
  <c r="J51" i="14"/>
  <c r="I51" i="14"/>
  <c r="H51" i="14"/>
  <c r="E51" i="14"/>
  <c r="D51" i="14"/>
  <c r="C51" i="14"/>
  <c r="J50" i="14"/>
  <c r="I50" i="14"/>
  <c r="H50" i="14"/>
  <c r="E50" i="14"/>
  <c r="D50" i="14"/>
  <c r="C50" i="14"/>
  <c r="J48" i="14"/>
  <c r="I48" i="14"/>
  <c r="H48" i="14"/>
  <c r="E48" i="14"/>
  <c r="D48" i="14"/>
  <c r="C48" i="14"/>
  <c r="J41" i="14"/>
  <c r="I41" i="14"/>
  <c r="H41" i="14"/>
  <c r="E41" i="14"/>
  <c r="D41" i="14"/>
  <c r="C41" i="14"/>
  <c r="F40" i="14"/>
  <c r="F51" i="16" s="1"/>
  <c r="G48" i="16"/>
  <c r="F37" i="14"/>
  <c r="J37" i="14"/>
  <c r="I37" i="14"/>
  <c r="H37" i="14"/>
  <c r="E37" i="14"/>
  <c r="D37" i="14"/>
  <c r="C37" i="14"/>
  <c r="K31" i="14"/>
  <c r="G31" i="16" s="1"/>
  <c r="K30" i="14"/>
  <c r="G30" i="16" s="1"/>
  <c r="K29" i="14"/>
  <c r="G29" i="16" s="1"/>
  <c r="K28" i="14"/>
  <c r="G28" i="16" s="1"/>
  <c r="K27" i="14"/>
  <c r="G27" i="16" s="1"/>
  <c r="K26" i="14"/>
  <c r="G26" i="16" s="1"/>
  <c r="K25" i="14"/>
  <c r="G25" i="16" s="1"/>
  <c r="K24" i="14"/>
  <c r="G24" i="16" s="1"/>
  <c r="K23" i="14"/>
  <c r="G23" i="16" s="1"/>
  <c r="K22" i="14"/>
  <c r="G22" i="16" s="1"/>
  <c r="K21" i="14"/>
  <c r="K20" i="14"/>
  <c r="G20" i="16" s="1"/>
  <c r="K18" i="14"/>
  <c r="G18" i="16" s="1"/>
  <c r="F31" i="14"/>
  <c r="F31" i="16" s="1"/>
  <c r="F30" i="14"/>
  <c r="F30" i="16" s="1"/>
  <c r="F29" i="14"/>
  <c r="F29" i="16" s="1"/>
  <c r="F28" i="14"/>
  <c r="F28" i="16" s="1"/>
  <c r="F27" i="14"/>
  <c r="F27" i="16" s="1"/>
  <c r="F26" i="14"/>
  <c r="F26" i="16" s="1"/>
  <c r="F25" i="14"/>
  <c r="F25" i="16" s="1"/>
  <c r="F24" i="14"/>
  <c r="F24" i="16" s="1"/>
  <c r="F23" i="14"/>
  <c r="F23" i="16" s="1"/>
  <c r="F22" i="14"/>
  <c r="F22" i="16" s="1"/>
  <c r="F21" i="14"/>
  <c r="F21" i="16" s="1"/>
  <c r="F20" i="14"/>
  <c r="F20" i="16" s="1"/>
  <c r="F18" i="14"/>
  <c r="F18" i="16" s="1"/>
  <c r="K53" i="13"/>
  <c r="J53" i="13"/>
  <c r="I53" i="13"/>
  <c r="G53" i="13"/>
  <c r="F53" i="13"/>
  <c r="E53" i="13"/>
  <c r="D53" i="13"/>
  <c r="C53" i="13"/>
  <c r="K51" i="13"/>
  <c r="J51" i="13"/>
  <c r="I51" i="13"/>
  <c r="G51" i="13"/>
  <c r="F51" i="13"/>
  <c r="E51" i="13"/>
  <c r="D51" i="13"/>
  <c r="C51" i="13"/>
  <c r="K50" i="13"/>
  <c r="J50" i="13"/>
  <c r="I50" i="13"/>
  <c r="G50" i="13"/>
  <c r="F50" i="13"/>
  <c r="E50" i="13"/>
  <c r="D50" i="13"/>
  <c r="C50" i="13"/>
  <c r="L46" i="13"/>
  <c r="H46" i="13"/>
  <c r="K46" i="13"/>
  <c r="J46" i="13"/>
  <c r="I46" i="13"/>
  <c r="G46" i="13"/>
  <c r="F46" i="13"/>
  <c r="E46" i="13"/>
  <c r="D46" i="13"/>
  <c r="C46" i="13"/>
  <c r="K41" i="13"/>
  <c r="J41" i="13"/>
  <c r="I41" i="13"/>
  <c r="G41" i="13"/>
  <c r="F41" i="13"/>
  <c r="E41" i="13"/>
  <c r="D41" i="13"/>
  <c r="C41" i="13"/>
  <c r="L37" i="13"/>
  <c r="H37" i="13"/>
  <c r="K37" i="13"/>
  <c r="J37" i="13"/>
  <c r="I37" i="13"/>
  <c r="G37" i="13"/>
  <c r="F37" i="13"/>
  <c r="E37" i="13"/>
  <c r="D37" i="13"/>
  <c r="C37" i="13"/>
  <c r="L31" i="13"/>
  <c r="L30" i="13"/>
  <c r="L29" i="13"/>
  <c r="L28" i="13"/>
  <c r="E28" i="16" s="1"/>
  <c r="L27" i="13"/>
  <c r="L26" i="13"/>
  <c r="L25" i="13"/>
  <c r="L24" i="13"/>
  <c r="E24" i="16" s="1"/>
  <c r="L23" i="13"/>
  <c r="L22" i="13"/>
  <c r="L21" i="13"/>
  <c r="L20" i="13"/>
  <c r="E20" i="16" s="1"/>
  <c r="L18" i="13"/>
  <c r="D31" i="16"/>
  <c r="H30" i="13"/>
  <c r="D30" i="16" s="1"/>
  <c r="H29" i="13"/>
  <c r="D29" i="16" s="1"/>
  <c r="H28" i="13"/>
  <c r="D28" i="16" s="1"/>
  <c r="H27" i="13"/>
  <c r="D27" i="16" s="1"/>
  <c r="H26" i="13"/>
  <c r="D26" i="16" s="1"/>
  <c r="H25" i="13"/>
  <c r="D25" i="16" s="1"/>
  <c r="H24" i="13"/>
  <c r="D24" i="16" s="1"/>
  <c r="H23" i="13"/>
  <c r="D23" i="16" s="1"/>
  <c r="H22" i="13"/>
  <c r="D22" i="16" s="1"/>
  <c r="H21" i="13"/>
  <c r="D21" i="16" s="1"/>
  <c r="H20" i="13"/>
  <c r="D20" i="16" s="1"/>
  <c r="H18" i="13"/>
  <c r="D18" i="16" s="1"/>
  <c r="F52" i="12"/>
  <c r="E52" i="12"/>
  <c r="C52" i="12"/>
  <c r="F50" i="12"/>
  <c r="E50" i="12"/>
  <c r="C50" i="12"/>
  <c r="F49" i="12"/>
  <c r="E49" i="12"/>
  <c r="C49" i="12"/>
  <c r="F48" i="12"/>
  <c r="E48" i="12"/>
  <c r="C48" i="12"/>
  <c r="F47" i="12"/>
  <c r="E47" i="12"/>
  <c r="C47" i="12"/>
  <c r="G45" i="12"/>
  <c r="F45" i="12"/>
  <c r="E45" i="12"/>
  <c r="D45" i="12"/>
  <c r="C45" i="12"/>
  <c r="F40" i="12"/>
  <c r="E40" i="12"/>
  <c r="C40" i="12"/>
  <c r="F36" i="12"/>
  <c r="E36" i="12"/>
  <c r="C36" i="12"/>
  <c r="D36" i="12" s="1"/>
  <c r="G36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7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7" i="12"/>
  <c r="A30" i="12"/>
  <c r="A30" i="111" s="1"/>
  <c r="A26" i="12"/>
  <c r="A26" i="111" s="1"/>
  <c r="A24" i="12"/>
  <c r="A24" i="111" s="1"/>
  <c r="H52" i="75"/>
  <c r="G52" i="75"/>
  <c r="F52" i="75"/>
  <c r="E52" i="75"/>
  <c r="C52" i="75"/>
  <c r="B52" i="75"/>
  <c r="H50" i="75"/>
  <c r="B50" i="75"/>
  <c r="H49" i="75"/>
  <c r="G49" i="75"/>
  <c r="F49" i="75"/>
  <c r="E49" i="75"/>
  <c r="C49" i="75"/>
  <c r="B49" i="75"/>
  <c r="B48" i="75"/>
  <c r="H47" i="75"/>
  <c r="G47" i="75"/>
  <c r="F47" i="75"/>
  <c r="E47" i="75"/>
  <c r="C47" i="75"/>
  <c r="B47" i="75"/>
  <c r="H45" i="75"/>
  <c r="G45" i="75"/>
  <c r="F45" i="75"/>
  <c r="E45" i="75"/>
  <c r="C45" i="75"/>
  <c r="B45" i="75"/>
  <c r="B40" i="75"/>
  <c r="B39" i="75"/>
  <c r="H36" i="75"/>
  <c r="G36" i="75"/>
  <c r="F36" i="75"/>
  <c r="E36" i="75"/>
  <c r="C36" i="75"/>
  <c r="B36" i="75"/>
  <c r="G21" i="16" l="1"/>
  <c r="I17" i="12"/>
  <c r="I22" i="12"/>
  <c r="I19" i="12"/>
  <c r="I23" i="12"/>
  <c r="I27" i="12"/>
  <c r="I28" i="12"/>
  <c r="I21" i="12"/>
  <c r="I25" i="12"/>
  <c r="I29" i="12"/>
  <c r="I64" i="16"/>
  <c r="C64" i="16" s="1"/>
  <c r="J64" i="16" s="1"/>
  <c r="I49" i="16"/>
  <c r="C49" i="16" s="1"/>
  <c r="J49" i="16" s="1"/>
  <c r="I50" i="16"/>
  <c r="C50" i="16" s="1"/>
  <c r="J50" i="16" s="1"/>
  <c r="I65" i="16"/>
  <c r="C65" i="16" s="1"/>
  <c r="J65" i="16" s="1"/>
  <c r="I57" i="16"/>
  <c r="A31" i="13"/>
  <c r="A31" i="14" s="1"/>
  <c r="A27" i="13"/>
  <c r="A27" i="14" s="1"/>
  <c r="A25" i="13"/>
  <c r="A25" i="14" s="1"/>
  <c r="I45" i="12"/>
  <c r="C57" i="16"/>
  <c r="I52" i="16"/>
  <c r="C52" i="16" s="1"/>
  <c r="J52" i="16" s="1"/>
  <c r="I54" i="16"/>
  <c r="C54" i="16" s="1"/>
  <c r="J54" i="16" s="1"/>
  <c r="I53" i="16"/>
  <c r="I55" i="16"/>
  <c r="C55" i="16" s="1"/>
  <c r="J55" i="16" s="1"/>
  <c r="I62" i="16"/>
  <c r="I63" i="16"/>
  <c r="C63" i="16" s="1"/>
  <c r="J63" i="16" s="1"/>
  <c r="I56" i="16"/>
  <c r="C56" i="16" s="1"/>
  <c r="J56" i="16" s="1"/>
  <c r="I29" i="16"/>
  <c r="C29" i="16" s="1"/>
  <c r="J29" i="16" s="1"/>
  <c r="I30" i="16"/>
  <c r="C30" i="16" s="1"/>
  <c r="J30" i="16" s="1"/>
  <c r="I31" i="16"/>
  <c r="F48" i="16"/>
  <c r="I48" i="16" s="1"/>
  <c r="C48" i="16" s="1"/>
  <c r="J48" i="16" s="1"/>
  <c r="I18" i="16"/>
  <c r="C18" i="16" s="1"/>
  <c r="J18" i="16" s="1"/>
  <c r="I20" i="16"/>
  <c r="C20" i="16" s="1"/>
  <c r="J20" i="16" s="1"/>
  <c r="I21" i="16"/>
  <c r="I22" i="16"/>
  <c r="C22" i="16" s="1"/>
  <c r="J22" i="16" s="1"/>
  <c r="I23" i="16"/>
  <c r="C23" i="16" s="1"/>
  <c r="J23" i="16" s="1"/>
  <c r="I24" i="16"/>
  <c r="I25" i="16"/>
  <c r="I26" i="16"/>
  <c r="C26" i="16" s="1"/>
  <c r="J26" i="16" s="1"/>
  <c r="I27" i="16"/>
  <c r="I28" i="16"/>
  <c r="C28" i="16" s="1"/>
  <c r="J28" i="16" s="1"/>
  <c r="I36" i="12"/>
  <c r="I30" i="12"/>
  <c r="I26" i="12"/>
  <c r="I24" i="12"/>
  <c r="I20" i="12"/>
  <c r="A53" i="12"/>
  <c r="A52" i="12"/>
  <c r="A51" i="12"/>
  <c r="A50" i="12"/>
  <c r="A49" i="12"/>
  <c r="A48" i="12"/>
  <c r="A47" i="12"/>
  <c r="A46" i="12"/>
  <c r="A45" i="12"/>
  <c r="A44" i="12"/>
  <c r="A43" i="12"/>
  <c r="A42" i="12"/>
  <c r="A41" i="12"/>
  <c r="A40" i="12"/>
  <c r="A39" i="12"/>
  <c r="A38" i="12"/>
  <c r="A37" i="12"/>
  <c r="A36" i="12"/>
  <c r="C24" i="16" l="1"/>
  <c r="J24" i="16" s="1"/>
  <c r="C25" i="16"/>
  <c r="J25" i="16" s="1"/>
  <c r="C31" i="16"/>
  <c r="J31" i="16" s="1"/>
  <c r="C27" i="16"/>
  <c r="J27" i="16" s="1"/>
  <c r="A38" i="111"/>
  <c r="A37" i="13"/>
  <c r="A37" i="14" s="1"/>
  <c r="A25" i="16"/>
  <c r="A25" i="39"/>
  <c r="A27" i="19" s="1"/>
  <c r="A26" i="20" s="1"/>
  <c r="A25" i="23" s="1"/>
  <c r="A47" i="111"/>
  <c r="A46" i="13"/>
  <c r="A46" i="14" s="1"/>
  <c r="A27" i="16"/>
  <c r="A27" i="39"/>
  <c r="A29" i="19" s="1"/>
  <c r="A28" i="20" s="1"/>
  <c r="A27" i="23" s="1"/>
  <c r="A31" i="16"/>
  <c r="A31" i="39"/>
  <c r="A33" i="19" s="1"/>
  <c r="A32" i="20" s="1"/>
  <c r="A31" i="23" s="1"/>
  <c r="C53" i="16"/>
  <c r="J53" i="16" s="1"/>
  <c r="J57" i="16"/>
  <c r="C21" i="16"/>
  <c r="F50" i="107"/>
  <c r="D50" i="107"/>
  <c r="A51" i="39" l="1"/>
  <c r="A53" i="19" s="1"/>
  <c r="A52" i="20" s="1"/>
  <c r="A48" i="23" s="1"/>
  <c r="A25" i="89" s="1"/>
  <c r="A57" i="16"/>
  <c r="A48" i="16"/>
  <c r="A42" i="39"/>
  <c r="A44" i="19" s="1"/>
  <c r="A43" i="20" s="1"/>
  <c r="A39" i="23" s="1"/>
  <c r="A16" i="89" s="1"/>
  <c r="J21" i="16"/>
  <c r="R18" i="20" l="1"/>
  <c r="Q27" i="20"/>
  <c r="Q19" i="20"/>
  <c r="Q28" i="19"/>
  <c r="Q23" i="19"/>
  <c r="I57" i="106" l="1"/>
  <c r="E75" i="39"/>
  <c r="Q53" i="20" l="1"/>
  <c r="Q60" i="20"/>
  <c r="Q57" i="20"/>
  <c r="Q54" i="20"/>
  <c r="Q51" i="20"/>
  <c r="Q49" i="20"/>
  <c r="R44" i="20"/>
  <c r="Q44" i="20"/>
  <c r="Q61" i="19"/>
  <c r="Q58" i="19"/>
  <c r="Q55" i="19"/>
  <c r="Q54" i="19"/>
  <c r="Q45" i="19"/>
  <c r="P56" i="19"/>
  <c r="O56" i="19"/>
  <c r="N56" i="19"/>
  <c r="M56" i="19"/>
  <c r="L56" i="19"/>
  <c r="K56" i="19"/>
  <c r="J56" i="19"/>
  <c r="I56" i="19"/>
  <c r="H56" i="19"/>
  <c r="G56" i="19"/>
  <c r="F56" i="19"/>
  <c r="E56" i="19"/>
  <c r="D56" i="19"/>
  <c r="C56" i="19"/>
  <c r="B56" i="19"/>
  <c r="Q58" i="20"/>
  <c r="Q31" i="20"/>
  <c r="Q30" i="20"/>
  <c r="Q24" i="20"/>
  <c r="Q23" i="20"/>
  <c r="Q22" i="20"/>
  <c r="Q21" i="20"/>
  <c r="Q25" i="19"/>
  <c r="Q24" i="19"/>
  <c r="Q22" i="19"/>
  <c r="R31" i="20"/>
  <c r="R30" i="20"/>
  <c r="R29" i="20"/>
  <c r="R27" i="20"/>
  <c r="R25" i="20"/>
  <c r="R24" i="20"/>
  <c r="R23" i="20"/>
  <c r="R22" i="20"/>
  <c r="R21" i="20"/>
  <c r="R38" i="20" l="1"/>
  <c r="Q39" i="19"/>
  <c r="R39" i="19"/>
  <c r="Q48" i="20"/>
  <c r="Q55" i="20"/>
  <c r="Q38" i="20"/>
  <c r="Q50" i="20"/>
  <c r="Q47" i="20"/>
  <c r="Q51" i="19"/>
  <c r="Q56" i="19"/>
  <c r="Q49" i="19"/>
  <c r="Q59" i="19"/>
  <c r="Q48" i="19"/>
  <c r="D38" i="12"/>
  <c r="H55" i="111"/>
  <c r="H52" i="111"/>
  <c r="H49" i="111"/>
  <c r="H48" i="111"/>
  <c r="H46" i="111"/>
  <c r="H44" i="111"/>
  <c r="H41" i="111"/>
  <c r="H40" i="111"/>
  <c r="H39" i="111"/>
  <c r="H29" i="111"/>
  <c r="H28" i="111"/>
  <c r="H27" i="111"/>
  <c r="H25" i="111"/>
  <c r="H23" i="111"/>
  <c r="H22" i="111"/>
  <c r="H21" i="111"/>
  <c r="H20" i="111"/>
  <c r="H19" i="111"/>
  <c r="H17" i="111"/>
  <c r="A14" i="111"/>
  <c r="A10" i="111"/>
  <c r="A5" i="111"/>
  <c r="D36" i="102"/>
  <c r="E35" i="102"/>
  <c r="D35" i="102"/>
  <c r="D32" i="102"/>
  <c r="E31" i="102"/>
  <c r="D31" i="102"/>
  <c r="D28" i="102"/>
  <c r="E27" i="102"/>
  <c r="D27" i="102"/>
  <c r="D24" i="102"/>
  <c r="E23" i="102"/>
  <c r="D23" i="102"/>
  <c r="D20" i="102"/>
  <c r="E19" i="102"/>
  <c r="D19" i="102"/>
  <c r="D36" i="90"/>
  <c r="E35" i="90"/>
  <c r="D35" i="90"/>
  <c r="D32" i="90"/>
  <c r="E31" i="90"/>
  <c r="D31" i="90"/>
  <c r="D28" i="90"/>
  <c r="E27" i="90"/>
  <c r="D27" i="90"/>
  <c r="D24" i="90"/>
  <c r="E23" i="90"/>
  <c r="D23" i="90"/>
  <c r="E19" i="90"/>
  <c r="D19" i="90"/>
  <c r="D20" i="90"/>
  <c r="Q66" i="20" l="1"/>
  <c r="R66" i="20"/>
  <c r="Q67" i="19"/>
  <c r="R67" i="19"/>
  <c r="H42" i="111"/>
  <c r="H50" i="111"/>
  <c r="H51" i="111"/>
  <c r="H43" i="111"/>
  <c r="H45" i="111"/>
  <c r="H53" i="111"/>
  <c r="H54" i="111"/>
  <c r="F48" i="107" l="1"/>
  <c r="D48" i="107"/>
  <c r="G54" i="106"/>
  <c r="I54" i="106" s="1"/>
  <c r="G53" i="106"/>
  <c r="I53" i="106" s="1"/>
  <c r="I52" i="106"/>
  <c r="G52" i="106"/>
  <c r="G51" i="106"/>
  <c r="I51" i="106" s="1"/>
  <c r="G50" i="106"/>
  <c r="I50" i="106" s="1"/>
  <c r="G49" i="106"/>
  <c r="I49" i="106" s="1"/>
  <c r="G48" i="106"/>
  <c r="I48" i="106" s="1"/>
  <c r="G47" i="106"/>
  <c r="I47" i="106" s="1"/>
  <c r="G46" i="106"/>
  <c r="I46" i="106" s="1"/>
  <c r="G45" i="106"/>
  <c r="I45" i="106" s="1"/>
  <c r="G44" i="106"/>
  <c r="I44" i="106" s="1"/>
  <c r="G43" i="106"/>
  <c r="I43" i="106" s="1"/>
  <c r="G42" i="106"/>
  <c r="I42" i="106" s="1"/>
  <c r="G41" i="106"/>
  <c r="I41" i="106" s="1"/>
  <c r="G40" i="106"/>
  <c r="I40" i="106" s="1"/>
  <c r="G39" i="106"/>
  <c r="I39" i="106" s="1"/>
  <c r="A39" i="106"/>
  <c r="A40" i="106" s="1"/>
  <c r="A41" i="106" s="1"/>
  <c r="A42" i="106" s="1"/>
  <c r="G38" i="106"/>
  <c r="I38" i="106" s="1"/>
  <c r="G37" i="106"/>
  <c r="I37" i="106" s="1"/>
  <c r="G36" i="106"/>
  <c r="I36" i="106" s="1"/>
  <c r="G35" i="106"/>
  <c r="I35" i="106" s="1"/>
  <c r="G34" i="106"/>
  <c r="I34" i="106" s="1"/>
  <c r="G33" i="106"/>
  <c r="I33" i="106" s="1"/>
  <c r="G32" i="106"/>
  <c r="I32" i="106" s="1"/>
  <c r="G31" i="106"/>
  <c r="I31" i="106" s="1"/>
  <c r="G30" i="106"/>
  <c r="I30" i="106" s="1"/>
  <c r="G29" i="106"/>
  <c r="I29" i="106" s="1"/>
  <c r="G28" i="106"/>
  <c r="I28" i="106" s="1"/>
  <c r="G27" i="106"/>
  <c r="I27" i="106" s="1"/>
  <c r="G26" i="106"/>
  <c r="I26" i="106" s="1"/>
  <c r="G25" i="106"/>
  <c r="I25" i="106" s="1"/>
  <c r="G24" i="106"/>
  <c r="I24" i="106" s="1"/>
  <c r="G23" i="106"/>
  <c r="I23" i="106" s="1"/>
  <c r="G22" i="106"/>
  <c r="I22" i="106" s="1"/>
  <c r="I21" i="106"/>
  <c r="G21" i="106"/>
  <c r="G20" i="106"/>
  <c r="I20" i="106" s="1"/>
  <c r="G19" i="106"/>
  <c r="I19" i="106" s="1"/>
  <c r="G18" i="106"/>
  <c r="I18" i="106" s="1"/>
  <c r="G17" i="106"/>
  <c r="I17" i="106" s="1"/>
  <c r="G16" i="106"/>
  <c r="I16" i="106" s="1"/>
  <c r="A16" i="106"/>
  <c r="A17" i="106" s="1"/>
  <c r="A18" i="106" s="1"/>
  <c r="A19" i="106" s="1"/>
  <c r="A20" i="106" s="1"/>
  <c r="A21" i="106" s="1"/>
  <c r="A22" i="106" s="1"/>
  <c r="A23" i="106" s="1"/>
  <c r="A24" i="106" s="1"/>
  <c r="A25" i="106" s="1"/>
  <c r="A26" i="106" s="1"/>
  <c r="A27" i="106" s="1"/>
  <c r="A28" i="106" s="1"/>
  <c r="A29" i="106" s="1"/>
  <c r="A30" i="106" s="1"/>
  <c r="A31" i="106" s="1"/>
  <c r="A32" i="106" s="1"/>
  <c r="A33" i="106" s="1"/>
  <c r="A34" i="106" s="1"/>
  <c r="K54" i="23" l="1"/>
  <c r="K51" i="23"/>
  <c r="H46" i="23"/>
  <c r="G46" i="23"/>
  <c r="C46" i="23"/>
  <c r="C44" i="23"/>
  <c r="J49" i="14"/>
  <c r="I49" i="14"/>
  <c r="H49" i="14"/>
  <c r="E49" i="14"/>
  <c r="D49" i="14"/>
  <c r="C49" i="14"/>
  <c r="L54" i="13"/>
  <c r="L51" i="13"/>
  <c r="L48" i="13"/>
  <c r="E59" i="16" s="1"/>
  <c r="L47" i="13"/>
  <c r="E58" i="16" s="1"/>
  <c r="I58" i="16" s="1"/>
  <c r="C58" i="16" s="1"/>
  <c r="J58" i="16" s="1"/>
  <c r="L45" i="13"/>
  <c r="L43" i="13"/>
  <c r="L40" i="13"/>
  <c r="L39" i="13"/>
  <c r="H54" i="13"/>
  <c r="H51" i="13"/>
  <c r="H48" i="13"/>
  <c r="D59" i="16" s="1"/>
  <c r="H47" i="13"/>
  <c r="H45" i="13"/>
  <c r="H43" i="13"/>
  <c r="H40" i="13"/>
  <c r="H39" i="13"/>
  <c r="H38" i="13"/>
  <c r="K49" i="13"/>
  <c r="J49" i="13"/>
  <c r="I49" i="13"/>
  <c r="G49" i="13"/>
  <c r="F49" i="13"/>
  <c r="E49" i="13"/>
  <c r="D49" i="13"/>
  <c r="C49" i="13"/>
  <c r="K44" i="13"/>
  <c r="G18" i="39"/>
  <c r="A55" i="111"/>
  <c r="A54" i="111"/>
  <c r="A53" i="111"/>
  <c r="A52" i="111"/>
  <c r="A51" i="111"/>
  <c r="A50" i="111"/>
  <c r="A49" i="111"/>
  <c r="A48" i="111"/>
  <c r="A46" i="111"/>
  <c r="A45" i="111"/>
  <c r="A44" i="111"/>
  <c r="A43" i="111"/>
  <c r="A42" i="111"/>
  <c r="A41" i="111"/>
  <c r="A40" i="111"/>
  <c r="A39" i="111"/>
  <c r="A29" i="12"/>
  <c r="A29" i="111" s="1"/>
  <c r="A28" i="12"/>
  <c r="A28" i="111" s="1"/>
  <c r="A27" i="12"/>
  <c r="A27" i="111" s="1"/>
  <c r="A25" i="12"/>
  <c r="A23" i="12"/>
  <c r="A23" i="111" s="1"/>
  <c r="A22" i="12"/>
  <c r="A22" i="111" s="1"/>
  <c r="A21" i="12"/>
  <c r="A21" i="111" s="1"/>
  <c r="A20" i="12"/>
  <c r="A20" i="111" s="1"/>
  <c r="A19" i="12"/>
  <c r="A19" i="111" s="1"/>
  <c r="A17" i="12"/>
  <c r="A17" i="111" s="1"/>
  <c r="I59" i="16" l="1"/>
  <c r="C59" i="16" s="1"/>
  <c r="J59" i="16" s="1"/>
  <c r="E51" i="16"/>
  <c r="D51" i="16"/>
  <c r="G43" i="39"/>
  <c r="E17" i="16"/>
  <c r="H41" i="13"/>
  <c r="L42" i="13"/>
  <c r="L44" i="13"/>
  <c r="L49" i="13"/>
  <c r="L52" i="13"/>
  <c r="L53" i="13"/>
  <c r="H52" i="13"/>
  <c r="H50" i="13"/>
  <c r="L41" i="13"/>
  <c r="L50" i="13"/>
  <c r="D17" i="16"/>
  <c r="H42" i="13"/>
  <c r="H44" i="13"/>
  <c r="H49" i="13"/>
  <c r="H53" i="13"/>
  <c r="A18" i="13"/>
  <c r="A18" i="14" s="1"/>
  <c r="A22" i="13"/>
  <c r="A22" i="14" s="1"/>
  <c r="A42" i="13"/>
  <c r="A42" i="14" s="1"/>
  <c r="A53" i="16" s="1"/>
  <c r="A47" i="13"/>
  <c r="A47" i="14" s="1"/>
  <c r="A58" i="16" s="1"/>
  <c r="A51" i="13"/>
  <c r="A51" i="14" s="1"/>
  <c r="A62" i="16" s="1"/>
  <c r="A23" i="13"/>
  <c r="A23" i="14" s="1"/>
  <c r="A28" i="13"/>
  <c r="A28" i="14" s="1"/>
  <c r="A39" i="13"/>
  <c r="A39" i="14" s="1"/>
  <c r="A50" i="16" s="1"/>
  <c r="A43" i="13"/>
  <c r="A43" i="14" s="1"/>
  <c r="A54" i="16" s="1"/>
  <c r="A48" i="13"/>
  <c r="A48" i="14" s="1"/>
  <c r="A59" i="16" s="1"/>
  <c r="A52" i="13"/>
  <c r="A52" i="14" s="1"/>
  <c r="A63" i="16" s="1"/>
  <c r="A26" i="13"/>
  <c r="A26" i="14" s="1"/>
  <c r="A26" i="16" s="1"/>
  <c r="A25" i="111"/>
  <c r="A20" i="13"/>
  <c r="A20" i="14" s="1"/>
  <c r="A24" i="13"/>
  <c r="A24" i="14" s="1"/>
  <c r="A29" i="13"/>
  <c r="A29" i="14" s="1"/>
  <c r="A40" i="13"/>
  <c r="A40" i="14" s="1"/>
  <c r="A51" i="16" s="1"/>
  <c r="A44" i="13"/>
  <c r="A44" i="14" s="1"/>
  <c r="A55" i="16" s="1"/>
  <c r="A49" i="13"/>
  <c r="A49" i="14" s="1"/>
  <c r="A60" i="16" s="1"/>
  <c r="A53" i="13"/>
  <c r="A53" i="14" s="1"/>
  <c r="A64" i="16" s="1"/>
  <c r="A21" i="13"/>
  <c r="A21" i="14" s="1"/>
  <c r="A30" i="13"/>
  <c r="A30" i="14" s="1"/>
  <c r="A41" i="13"/>
  <c r="A41" i="14" s="1"/>
  <c r="A52" i="16" s="1"/>
  <c r="A45" i="13"/>
  <c r="A45" i="14" s="1"/>
  <c r="A56" i="16" s="1"/>
  <c r="A50" i="13"/>
  <c r="A50" i="14" s="1"/>
  <c r="A61" i="16" s="1"/>
  <c r="A54" i="13"/>
  <c r="A54" i="14" s="1"/>
  <c r="A65" i="16" s="1"/>
  <c r="G50" i="75"/>
  <c r="F50" i="75"/>
  <c r="E50" i="75"/>
  <c r="C50" i="75"/>
  <c r="H48" i="75"/>
  <c r="G48" i="75"/>
  <c r="F48" i="75"/>
  <c r="E48" i="75"/>
  <c r="C48" i="75"/>
  <c r="F42" i="75"/>
  <c r="E42" i="75"/>
  <c r="H40" i="75"/>
  <c r="G40" i="75"/>
  <c r="F40" i="75"/>
  <c r="E40" i="75"/>
  <c r="C40" i="75"/>
  <c r="C39" i="75"/>
  <c r="I51" i="16" l="1"/>
  <c r="A26" i="39"/>
  <c r="A28" i="19" s="1"/>
  <c r="A27" i="20" s="1"/>
  <c r="A26" i="23" s="1"/>
  <c r="A20" i="39"/>
  <c r="A22" i="19" s="1"/>
  <c r="A21" i="20" s="1"/>
  <c r="A20" i="23" s="1"/>
  <c r="A20" i="16"/>
  <c r="A23" i="39"/>
  <c r="A25" i="19" s="1"/>
  <c r="A24" i="20" s="1"/>
  <c r="A23" i="23" s="1"/>
  <c r="A23" i="16"/>
  <c r="A21" i="39"/>
  <c r="A23" i="19" s="1"/>
  <c r="A22" i="20" s="1"/>
  <c r="A21" i="23" s="1"/>
  <c r="A21" i="16"/>
  <c r="A29" i="39"/>
  <c r="A31" i="19" s="1"/>
  <c r="A30" i="20" s="1"/>
  <c r="A29" i="23" s="1"/>
  <c r="A29" i="16"/>
  <c r="A22" i="39"/>
  <c r="A24" i="19" s="1"/>
  <c r="A23" i="20" s="1"/>
  <c r="A22" i="23" s="1"/>
  <c r="A22" i="16"/>
  <c r="A30" i="39"/>
  <c r="A32" i="19" s="1"/>
  <c r="A31" i="20" s="1"/>
  <c r="A30" i="23" s="1"/>
  <c r="A30" i="16"/>
  <c r="A24" i="39"/>
  <c r="A26" i="19" s="1"/>
  <c r="A25" i="20" s="1"/>
  <c r="A24" i="23" s="1"/>
  <c r="A24" i="16"/>
  <c r="A28" i="39"/>
  <c r="A30" i="19" s="1"/>
  <c r="A29" i="20" s="1"/>
  <c r="A28" i="23" s="1"/>
  <c r="A28" i="16"/>
  <c r="A18" i="39"/>
  <c r="A20" i="19" s="1"/>
  <c r="A19" i="20" s="1"/>
  <c r="A18" i="23" s="1"/>
  <c r="A18" i="16"/>
  <c r="A36" i="89"/>
  <c r="H39" i="75" l="1"/>
  <c r="G39" i="75"/>
  <c r="F39" i="75"/>
  <c r="E39" i="75"/>
  <c r="F52" i="14"/>
  <c r="F54" i="14"/>
  <c r="F53" i="14"/>
  <c r="F51" i="14"/>
  <c r="F50" i="14"/>
  <c r="D51" i="12"/>
  <c r="G53" i="12"/>
  <c r="G52" i="12"/>
  <c r="G51" i="12"/>
  <c r="G50" i="12"/>
  <c r="G49" i="12"/>
  <c r="D53" i="12"/>
  <c r="D52" i="12"/>
  <c r="D50" i="12"/>
  <c r="D49" i="12"/>
  <c r="I49" i="12" l="1"/>
  <c r="B29" i="89" s="1"/>
  <c r="I53" i="12"/>
  <c r="I52" i="12"/>
  <c r="I51" i="12"/>
  <c r="I50" i="12"/>
  <c r="M29" i="89" l="1"/>
  <c r="I29" i="89"/>
  <c r="J29" i="89"/>
  <c r="K29" i="89"/>
  <c r="L29" i="89"/>
  <c r="C62" i="16"/>
  <c r="J62" i="16" s="1"/>
  <c r="C61" i="16"/>
  <c r="A47" i="39"/>
  <c r="A49" i="39"/>
  <c r="A58" i="39"/>
  <c r="A48" i="39"/>
  <c r="A57" i="39"/>
  <c r="A45" i="39"/>
  <c r="A56" i="39"/>
  <c r="A59" i="39"/>
  <c r="J61" i="16" l="1"/>
  <c r="A47" i="19"/>
  <c r="A46" i="20" s="1"/>
  <c r="A42" i="23" s="1"/>
  <c r="A19" i="89" s="1"/>
  <c r="A61" i="19"/>
  <c r="A60" i="20" s="1"/>
  <c r="A56" i="23" s="1"/>
  <c r="A33" i="89" s="1"/>
  <c r="A59" i="19"/>
  <c r="A58" i="20" s="1"/>
  <c r="A54" i="23" s="1"/>
  <c r="A31" i="89" s="1"/>
  <c r="A58" i="19"/>
  <c r="A57" i="20" s="1"/>
  <c r="A53" i="23" s="1"/>
  <c r="A30" i="89" s="1"/>
  <c r="A60" i="19"/>
  <c r="A59" i="20" s="1"/>
  <c r="A55" i="23" s="1"/>
  <c r="A32" i="89" s="1"/>
  <c r="A49" i="19"/>
  <c r="A48" i="20" s="1"/>
  <c r="A44" i="23" s="1"/>
  <c r="A21" i="89" s="1"/>
  <c r="A50" i="19"/>
  <c r="A49" i="20" s="1"/>
  <c r="A45" i="23" s="1"/>
  <c r="A22" i="89" s="1"/>
  <c r="A51" i="19"/>
  <c r="A50" i="20" s="1"/>
  <c r="A46" i="23" s="1"/>
  <c r="A23" i="89" s="1"/>
  <c r="A55" i="39"/>
  <c r="A46" i="39"/>
  <c r="A54" i="39"/>
  <c r="A50" i="39"/>
  <c r="A53" i="39"/>
  <c r="A52" i="39"/>
  <c r="A44" i="39"/>
  <c r="K45" i="23"/>
  <c r="C45" i="23"/>
  <c r="H40" i="23"/>
  <c r="G40" i="23"/>
  <c r="C40" i="23"/>
  <c r="F42" i="14"/>
  <c r="F41" i="14"/>
  <c r="G46" i="12"/>
  <c r="G41" i="12"/>
  <c r="G40" i="12"/>
  <c r="G39" i="12"/>
  <c r="G38" i="12"/>
  <c r="D46" i="12"/>
  <c r="D41" i="12"/>
  <c r="D40" i="12"/>
  <c r="D39" i="12"/>
  <c r="G16" i="12"/>
  <c r="F49" i="14"/>
  <c r="D48" i="12"/>
  <c r="G47" i="12"/>
  <c r="D47" i="12"/>
  <c r="D44" i="12"/>
  <c r="D43" i="12"/>
  <c r="D42" i="12"/>
  <c r="D37" i="12"/>
  <c r="G17" i="16" l="1"/>
  <c r="F17" i="16"/>
  <c r="A48" i="19"/>
  <c r="A47" i="20" s="1"/>
  <c r="A43" i="23" s="1"/>
  <c r="A20" i="89" s="1"/>
  <c r="A52" i="19"/>
  <c r="A51" i="20" s="1"/>
  <c r="A47" i="23" s="1"/>
  <c r="A24" i="89" s="1"/>
  <c r="A54" i="19"/>
  <c r="A53" i="20" s="1"/>
  <c r="A49" i="23" s="1"/>
  <c r="A26" i="89" s="1"/>
  <c r="A57" i="19"/>
  <c r="A56" i="20" s="1"/>
  <c r="A52" i="23" s="1"/>
  <c r="A29" i="89" s="1"/>
  <c r="A46" i="19"/>
  <c r="A45" i="20" s="1"/>
  <c r="A41" i="23" s="1"/>
  <c r="A18" i="89" s="1"/>
  <c r="A56" i="19"/>
  <c r="A55" i="20" s="1"/>
  <c r="A51" i="23" s="1"/>
  <c r="A28" i="89" s="1"/>
  <c r="A55" i="19"/>
  <c r="A54" i="20" s="1"/>
  <c r="A50" i="23" s="1"/>
  <c r="A27" i="89" s="1"/>
  <c r="G37" i="12"/>
  <c r="I37" i="12" s="1"/>
  <c r="F43" i="14"/>
  <c r="G43" i="12"/>
  <c r="I43" i="12" s="1"/>
  <c r="I46" i="12"/>
  <c r="G42" i="12"/>
  <c r="I42" i="12" s="1"/>
  <c r="G48" i="12"/>
  <c r="I48" i="12" s="1"/>
  <c r="L38" i="13"/>
  <c r="K38" i="14"/>
  <c r="I41" i="12"/>
  <c r="I47" i="12"/>
  <c r="G44" i="12"/>
  <c r="I44" i="12" s="1"/>
  <c r="F44" i="14"/>
  <c r="I39" i="12"/>
  <c r="B19" i="89" s="1"/>
  <c r="I38" i="12"/>
  <c r="I40" i="12"/>
  <c r="A34" i="12"/>
  <c r="J19" i="89" l="1"/>
  <c r="I19" i="89"/>
  <c r="M19" i="89"/>
  <c r="C51" i="16"/>
  <c r="A14" i="89"/>
  <c r="A36" i="111"/>
  <c r="J51" i="16" l="1"/>
  <c r="A16" i="12"/>
  <c r="A16" i="111" s="1"/>
  <c r="G44" i="39" l="1"/>
  <c r="B39" i="90" l="1"/>
  <c r="C17" i="39" l="1"/>
  <c r="C18" i="39" s="1"/>
  <c r="D16" i="25"/>
  <c r="R12" i="20"/>
  <c r="A35" i="13"/>
  <c r="A35" i="14" s="1"/>
  <c r="A38" i="20"/>
  <c r="A35" i="20"/>
  <c r="G16" i="25"/>
  <c r="F16" i="25"/>
  <c r="D18" i="25"/>
  <c r="G18" i="25"/>
  <c r="F18" i="25"/>
  <c r="E16" i="25"/>
  <c r="H10" i="75"/>
  <c r="A11" i="75"/>
  <c r="H11" i="75"/>
  <c r="A6" i="13"/>
  <c r="A5" i="14" s="1"/>
  <c r="A5" i="16" s="1"/>
  <c r="A5" i="39" s="1"/>
  <c r="A6" i="19" s="1"/>
  <c r="A5" i="20" s="1"/>
  <c r="A11" i="13"/>
  <c r="A11" i="14" s="1"/>
  <c r="A11" i="16" s="1"/>
  <c r="A12" i="39" s="1"/>
  <c r="A13" i="19" s="1"/>
  <c r="A11" i="23"/>
  <c r="A15" i="13"/>
  <c r="A15" i="14" s="1"/>
  <c r="A15" i="16" s="1"/>
  <c r="A15" i="39" s="1"/>
  <c r="A17" i="19" s="1"/>
  <c r="A16" i="20" s="1"/>
  <c r="A59" i="14"/>
  <c r="A69" i="20"/>
  <c r="A66" i="20"/>
  <c r="A63" i="20"/>
  <c r="Q12" i="20"/>
  <c r="C20" i="39" l="1"/>
  <c r="A15" i="23"/>
  <c r="B16" i="25" s="1"/>
  <c r="A17" i="13"/>
  <c r="A17" i="14" s="1"/>
  <c r="A17" i="16" s="1"/>
  <c r="E18" i="25"/>
  <c r="A40" i="39"/>
  <c r="A42" i="19" s="1"/>
  <c r="A41" i="20" s="1"/>
  <c r="A46" i="16"/>
  <c r="C21" i="39" l="1"/>
  <c r="G45" i="39"/>
  <c r="G46" i="39" s="1"/>
  <c r="G47" i="39" s="1"/>
  <c r="G48" i="39" s="1"/>
  <c r="G49" i="39" s="1"/>
  <c r="G50" i="39" s="1"/>
  <c r="C17" i="16"/>
  <c r="A37" i="23"/>
  <c r="B18" i="25" s="1"/>
  <c r="A17" i="39"/>
  <c r="A19" i="19" s="1"/>
  <c r="A18" i="20" s="1"/>
  <c r="G52" i="39" l="1"/>
  <c r="G53" i="39" s="1"/>
  <c r="G54" i="39" s="1"/>
  <c r="G55" i="39" s="1"/>
  <c r="G56" i="39" s="1"/>
  <c r="G57" i="39" s="1"/>
  <c r="G58" i="39" s="1"/>
  <c r="G59" i="39" s="1"/>
  <c r="G51" i="39"/>
  <c r="C22" i="39"/>
  <c r="A17" i="23"/>
  <c r="C23" i="39" l="1"/>
  <c r="C24" i="39" l="1"/>
  <c r="C25" i="39" l="1"/>
  <c r="C26" i="39" l="1"/>
  <c r="C27" i="39" l="1"/>
  <c r="A38" i="13"/>
  <c r="A38" i="14" s="1"/>
  <c r="A49" i="16" s="1"/>
  <c r="C28" i="39" l="1"/>
  <c r="A43" i="39"/>
  <c r="A45" i="19" s="1"/>
  <c r="A44" i="20" s="1"/>
  <c r="A40" i="23" s="1"/>
  <c r="A17" i="89" s="1"/>
  <c r="C29" i="39" l="1"/>
  <c r="C30" i="39" l="1"/>
  <c r="C31" i="39" l="1"/>
  <c r="C43" i="39"/>
  <c r="C44" i="39" l="1"/>
  <c r="C42" i="39"/>
  <c r="C45" i="39" l="1"/>
  <c r="C46" i="39" l="1"/>
  <c r="C47" i="39" l="1"/>
  <c r="C48" i="39" l="1"/>
  <c r="C49" i="39" l="1"/>
  <c r="C50" i="39" l="1"/>
  <c r="C51" i="39" s="1"/>
  <c r="C52" i="39" l="1"/>
  <c r="C53" i="39" l="1"/>
  <c r="C54" i="39" l="1"/>
  <c r="C55" i="39" l="1"/>
  <c r="C56" i="39" l="1"/>
  <c r="C57" i="39" l="1"/>
  <c r="C58" i="39" l="1"/>
  <c r="C59" i="39" l="1"/>
</calcChain>
</file>

<file path=xl/sharedStrings.xml><?xml version="1.0" encoding="utf-8"?>
<sst xmlns="http://schemas.openxmlformats.org/spreadsheetml/2006/main" count="902" uniqueCount="380">
  <si>
    <t>YEAR</t>
  </si>
  <si>
    <t>1992</t>
  </si>
  <si>
    <t>1993</t>
  </si>
  <si>
    <t>1994</t>
  </si>
  <si>
    <t>1995</t>
  </si>
  <si>
    <t>1996</t>
  </si>
  <si>
    <t>1997</t>
  </si>
  <si>
    <t>GROWTH</t>
  </si>
  <si>
    <t>RATE</t>
  </si>
  <si>
    <t>S&amp;P</t>
  </si>
  <si>
    <t>Year</t>
  </si>
  <si>
    <t>S &amp; P</t>
  </si>
  <si>
    <t>CAPITAL STRUCTURE RATIOS</t>
  </si>
  <si>
    <t>COMMON</t>
  </si>
  <si>
    <t>STOCK</t>
  </si>
  <si>
    <t>LONG-TERM</t>
  </si>
  <si>
    <t>SHORT-TERM</t>
  </si>
  <si>
    <t>COMPANY</t>
  </si>
  <si>
    <t>RANKING</t>
  </si>
  <si>
    <t>A-</t>
  </si>
  <si>
    <t>VALUE LINE</t>
  </si>
  <si>
    <t>SAFETY</t>
  </si>
  <si>
    <t>DIVIDEND YIELD</t>
  </si>
  <si>
    <t>AVERAGE</t>
  </si>
  <si>
    <t>DPS</t>
  </si>
  <si>
    <t>HIGH</t>
  </si>
  <si>
    <t>LOW</t>
  </si>
  <si>
    <t>YIELD</t>
  </si>
  <si>
    <t>RETENTION GROWTH RATES</t>
  </si>
  <si>
    <t>Source:  Value Line Investment Survey.</t>
  </si>
  <si>
    <t>Average</t>
  </si>
  <si>
    <t>PER SHARE GROWTH RATES</t>
  </si>
  <si>
    <t>5-Year Historic Growth Rates</t>
  </si>
  <si>
    <t>EPS</t>
  </si>
  <si>
    <t>BVPS</t>
  </si>
  <si>
    <t>DCF COST RATES</t>
  </si>
  <si>
    <t>Sources:  Prior pages of this schedule.</t>
  </si>
  <si>
    <t>ADJUSTED</t>
  </si>
  <si>
    <t>HISTORIC</t>
  </si>
  <si>
    <t>RETENTION</t>
  </si>
  <si>
    <t>PROSPECTIVE</t>
  </si>
  <si>
    <t>PER SHARE</t>
  </si>
  <si>
    <t>DCF</t>
  </si>
  <si>
    <t>RATES</t>
  </si>
  <si>
    <t>CAPM COST RATES</t>
  </si>
  <si>
    <t>RISK-FREE</t>
  </si>
  <si>
    <t>BETA</t>
  </si>
  <si>
    <t>CAPM</t>
  </si>
  <si>
    <t>RATES OF RETURN ON AVERAGE COMMON EQUITY</t>
  </si>
  <si>
    <t>MARKET TO BOOK RATIOS</t>
  </si>
  <si>
    <t>ROE</t>
  </si>
  <si>
    <t>STANDARD &amp; POOR'S 500 COMPOSITE</t>
  </si>
  <si>
    <t>RETURNS AND MARKET-TO-BOOK RATIOS</t>
  </si>
  <si>
    <t>Averages:</t>
  </si>
  <si>
    <t xml:space="preserve">  RETURN ON</t>
  </si>
  <si>
    <t>AVERAGE EQUITY</t>
  </si>
  <si>
    <t>MARKET-TO</t>
  </si>
  <si>
    <t>BOOK RATIO</t>
  </si>
  <si>
    <t>FINANCIAL</t>
  </si>
  <si>
    <t>STRENGTH</t>
  </si>
  <si>
    <t>B++</t>
  </si>
  <si>
    <t>B</t>
  </si>
  <si>
    <t>A</t>
  </si>
  <si>
    <t>S&amp; P</t>
  </si>
  <si>
    <t>RISK INDICATORS</t>
  </si>
  <si>
    <t>GROUP</t>
  </si>
  <si>
    <t>S &amp; P's 500</t>
  </si>
  <si>
    <t>Composite</t>
  </si>
  <si>
    <t>Sources:  Value Line Investment Survey, Standard &amp; Poor's Stock Guide.</t>
  </si>
  <si>
    <t>Definitions:</t>
  </si>
  <si>
    <t>Safety rankings are in a range of 1 to 5, with 1 representing the highest safety or lowest risk.</t>
  </si>
  <si>
    <t>Beta reflects the variability of a particular stock, relative to the market as a whole.  A stock with</t>
  </si>
  <si>
    <t>a beta of 1.0 moves in concert with the market, a stock with a beta below 1.0 is less variable</t>
  </si>
  <si>
    <t>than the market, and a stock with a beta above 1.0 is more variable than the market.</t>
  </si>
  <si>
    <t>Financial strengths range from C to A++, with the latter representing the highest level.</t>
  </si>
  <si>
    <t>Common stock rankings range from D to A+, with the later representing the highest level.</t>
  </si>
  <si>
    <t>FIN STR</t>
  </si>
  <si>
    <t>STK RANK</t>
  </si>
  <si>
    <t>FIRST CALL</t>
  </si>
  <si>
    <t>Source:  Calculations made from data contained in Value Line Investment Survey.</t>
  </si>
  <si>
    <t>Median</t>
  </si>
  <si>
    <t>RISK</t>
  </si>
  <si>
    <t>PREMIUM</t>
  </si>
  <si>
    <t>Mean</t>
  </si>
  <si>
    <t>Source:  Yahoo! Finance.</t>
  </si>
  <si>
    <t>BBB</t>
  </si>
  <si>
    <t>20-YEAR U.S. TREASURY BOND YIELDS</t>
  </si>
  <si>
    <t>RISK PREMIUMS</t>
  </si>
  <si>
    <t>20-YEAR</t>
  </si>
  <si>
    <t>T-BOND</t>
  </si>
  <si>
    <t>Rate</t>
  </si>
  <si>
    <t>Composite - Mean</t>
  </si>
  <si>
    <t>Composite - Median</t>
  </si>
  <si>
    <t>Moody's</t>
  </si>
  <si>
    <t>Common</t>
  </si>
  <si>
    <t>Value</t>
  </si>
  <si>
    <t>Bond</t>
  </si>
  <si>
    <t>Equity</t>
  </si>
  <si>
    <t>Line</t>
  </si>
  <si>
    <t>Rating</t>
  </si>
  <si>
    <t>Ratio</t>
  </si>
  <si>
    <t>Safety</t>
  </si>
  <si>
    <t>Parcell Proxy Group</t>
  </si>
  <si>
    <t>BBB+</t>
  </si>
  <si>
    <t>Baa2</t>
  </si>
  <si>
    <t>Month</t>
  </si>
  <si>
    <t>20-year Treasury Bonds</t>
  </si>
  <si>
    <t>Market</t>
  </si>
  <si>
    <t>Capitalization</t>
  </si>
  <si>
    <t>PROXY COMPANIES</t>
  </si>
  <si>
    <t>Qtr</t>
  </si>
  <si>
    <t>A3</t>
  </si>
  <si>
    <t>BASIS FOR SELECTION</t>
  </si>
  <si>
    <t>2002-2008</t>
  </si>
  <si>
    <t>B+</t>
  </si>
  <si>
    <t>Note:  negative values not used in calculations.</t>
  </si>
  <si>
    <t>ECONOMIC INDICATORS</t>
  </si>
  <si>
    <t>Real</t>
  </si>
  <si>
    <t>Industrial</t>
  </si>
  <si>
    <t>Unemploy-</t>
  </si>
  <si>
    <t>GDP*</t>
  </si>
  <si>
    <t>Production</t>
  </si>
  <si>
    <t>ment</t>
  </si>
  <si>
    <t>Consumer</t>
  </si>
  <si>
    <t>Growth</t>
  </si>
  <si>
    <t>Price Index</t>
  </si>
  <si>
    <t>1975 - 1982 Cycle</t>
  </si>
  <si>
    <t>1975</t>
  </si>
  <si>
    <t>1976</t>
  </si>
  <si>
    <t>1977</t>
  </si>
  <si>
    <t>1978</t>
  </si>
  <si>
    <t>1979</t>
  </si>
  <si>
    <t>1980</t>
  </si>
  <si>
    <t>1981</t>
  </si>
  <si>
    <t>1982</t>
  </si>
  <si>
    <t>1983 - 1991 Cycle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</si>
  <si>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</si>
  <si>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</si>
  <si>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</si>
  <si>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</si>
  <si>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</si>
  <si>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</si>
  <si>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</si>
  <si>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</si>
  <si>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</si>
  <si>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1992 - 2001 Cycle</t>
  </si>
  <si>
    <t xml:space="preserve"> </t>
  </si>
  <si>
    <t>2002 - 2009 Cycle</t>
  </si>
  <si>
    <t>Current Cycle</t>
  </si>
  <si>
    <t>*GDP=Gross Domestic Product</t>
  </si>
  <si>
    <t>Source:  Council of Economic Advisors, Economic Indicators, various issues.</t>
  </si>
  <si>
    <t>INTEREST RATES</t>
  </si>
  <si>
    <t>US Treasury</t>
  </si>
  <si>
    <t>Utility</t>
  </si>
  <si>
    <t>Prime</t>
  </si>
  <si>
    <t xml:space="preserve"> T Bills</t>
  </si>
  <si>
    <t xml:space="preserve"> T Bonds</t>
  </si>
  <si>
    <t>Bonds</t>
  </si>
  <si>
    <t>3 Month</t>
  </si>
  <si>
    <t>10 Year</t>
  </si>
  <si>
    <t xml:space="preserve">    Aa</t>
  </si>
  <si>
    <t xml:space="preserve">    A</t>
  </si>
  <si>
    <t xml:space="preserve">   Baa</t>
  </si>
  <si>
    <t>Jan</t>
  </si>
  <si>
    <t>Feb</t>
  </si>
  <si>
    <t>Mar</t>
  </si>
  <si>
    <t>Apr</t>
  </si>
  <si>
    <t>May</t>
  </si>
  <si>
    <t>STOCK PRICE INDICATORS</t>
  </si>
  <si>
    <t>NASDAQ</t>
  </si>
  <si>
    <t>Composite [1]</t>
  </si>
  <si>
    <t>DJIA</t>
  </si>
  <si>
    <t>D/P</t>
  </si>
  <si>
    <t>E/P</t>
  </si>
  <si>
    <t>[1] Note:  this source did not publish the S&amp;P Composite prior to 1988 and the NASDAQ</t>
  </si>
  <si>
    <t>Composite prior to 1991.</t>
  </si>
  <si>
    <t>Stock</t>
  </si>
  <si>
    <t>Ranking</t>
  </si>
  <si>
    <t>A+</t>
  </si>
  <si>
    <t>($000)</t>
  </si>
  <si>
    <t>Baa1</t>
  </si>
  <si>
    <t>NR</t>
  </si>
  <si>
    <t>TOTAL COST OF CAPITAL</t>
  </si>
  <si>
    <t>Item</t>
  </si>
  <si>
    <t>Cost</t>
  </si>
  <si>
    <t>Weighted Cost</t>
  </si>
  <si>
    <t>Common Equity</t>
  </si>
  <si>
    <t>Total</t>
  </si>
  <si>
    <t xml:space="preserve">Percent  </t>
  </si>
  <si>
    <t>ALLETE</t>
  </si>
  <si>
    <t>Avista Corp</t>
  </si>
  <si>
    <t>El Paso Electric</t>
  </si>
  <si>
    <t>IDACORP</t>
  </si>
  <si>
    <t>1/</t>
  </si>
  <si>
    <t>NorthWestern Corp</t>
  </si>
  <si>
    <t>Otter Tail Corp</t>
  </si>
  <si>
    <t>BBB-</t>
  </si>
  <si>
    <t>Portland General Corp</t>
  </si>
  <si>
    <t>Baa3</t>
  </si>
  <si>
    <t>B+/A-</t>
  </si>
  <si>
    <t>Avista Corp.</t>
  </si>
  <si>
    <t>Alliant Energy</t>
  </si>
  <si>
    <t>Black Hills Corp</t>
  </si>
  <si>
    <t>Ameren Corp</t>
  </si>
  <si>
    <t>PG&amp;E Corp</t>
  </si>
  <si>
    <t>Sempra Energy</t>
  </si>
  <si>
    <t>neg</t>
  </si>
  <si>
    <t>nmf</t>
  </si>
  <si>
    <t>AVISTA CORPORATION</t>
  </si>
  <si>
    <t xml:space="preserve">EQUITY </t>
  </si>
  <si>
    <t xml:space="preserve">  DEBT   </t>
  </si>
  <si>
    <t xml:space="preserve">DEBT </t>
  </si>
  <si>
    <t>Yield</t>
  </si>
  <si>
    <t>Value Line</t>
  </si>
  <si>
    <t>EPS Growth</t>
  </si>
  <si>
    <t>IBES</t>
  </si>
  <si>
    <t>Zacks</t>
  </si>
  <si>
    <t>Mid Point</t>
  </si>
  <si>
    <t>*</t>
  </si>
  <si>
    <t>El Paso Electric Co.</t>
  </si>
  <si>
    <t>Hawaiian Electric Industries</t>
  </si>
  <si>
    <t>PNM Resources</t>
  </si>
  <si>
    <t>SCANA Corp</t>
  </si>
  <si>
    <t>Avangrid, Inc.</t>
  </si>
  <si>
    <t>Exelon Corp</t>
  </si>
  <si>
    <t>CMS Energy Corp</t>
  </si>
  <si>
    <t>McKenzie Electric Group</t>
  </si>
  <si>
    <t>*  The common equity ratio of Black Hills Corp in 2016 was 33.5%.  However, historically this company has had a</t>
  </si>
  <si>
    <t>The relatively low 2016 common equity ratio, due to the merger of SourceGas, is deemed to be temporary.  As a</t>
  </si>
  <si>
    <t>result, this company in included in Mr. Parcell's proxy group.</t>
  </si>
  <si>
    <t>common equity ratio of well over 40% and is projected to have a common equity ratio of over 40% by Value Line.</t>
  </si>
  <si>
    <t>Sources:   Value Line, S&amp;P Stock Guide.</t>
  </si>
  <si>
    <t>2020-2022</t>
  </si>
  <si>
    <t>Est'd '14-'16 to '20-'22 Growth Rates</t>
  </si>
  <si>
    <t>2009-2016</t>
  </si>
  <si>
    <t>2020-22</t>
  </si>
  <si>
    <t>2002 - 2016</t>
  </si>
  <si>
    <t>Source:  Standard &amp; Poor's, Duff &amp; Phelps.</t>
  </si>
  <si>
    <t>Q1</t>
  </si>
  <si>
    <t>Note that certain series of data are periodically revised.</t>
  </si>
  <si>
    <t>Source:  Council of Economic Advisors, Economic Indicators, various issues,</t>
  </si>
  <si>
    <t>Sources:  Council of Economic Advisors, Economic Indicators; Mergent Bond Record.</t>
  </si>
  <si>
    <t>Source:  Standard &amp; Poor's.</t>
  </si>
  <si>
    <t>June</t>
  </si>
  <si>
    <t>2012 - 2016</t>
  </si>
  <si>
    <t>COMMON EQUITY RATIOS (EXCLUDING SHORT-TERM DEBT)</t>
  </si>
  <si>
    <t>Sources:  Value Line Investment Survey, Standard &amp; Poor's, Federal Reserve.</t>
  </si>
  <si>
    <t>DCF Results</t>
  </si>
  <si>
    <t>EPS  Rates</t>
  </si>
  <si>
    <t>Q2</t>
  </si>
  <si>
    <t>ELECTRIC UTILITY COMPANIES RANKED BY SIZE</t>
  </si>
  <si>
    <t>MOODY'S</t>
  </si>
  <si>
    <t>CAP</t>
  </si>
  <si>
    <t>BOND</t>
  </si>
  <si>
    <t>FIN</t>
  </si>
  <si>
    <t>RATING</t>
  </si>
  <si>
    <t>STR</t>
  </si>
  <si>
    <t>AUS</t>
  </si>
  <si>
    <t>MGE Energy Inc.</t>
  </si>
  <si>
    <t>AA-</t>
  </si>
  <si>
    <t>Aa2</t>
  </si>
  <si>
    <t>NorthWestern</t>
  </si>
  <si>
    <t>Black Hills Corp.</t>
  </si>
  <si>
    <t>A3/Baa1</t>
  </si>
  <si>
    <t>Hawaiian Electric Industries, Inc.</t>
  </si>
  <si>
    <t>Portland General</t>
  </si>
  <si>
    <t>Vectren</t>
  </si>
  <si>
    <t>A2</t>
  </si>
  <si>
    <t>Great Plains Energy Inc.</t>
  </si>
  <si>
    <t>OGE Energy Corp.</t>
  </si>
  <si>
    <t>BBB+/BBB</t>
  </si>
  <si>
    <t>Westar Energy, Inc.</t>
  </si>
  <si>
    <t>Pinnacle West Capital Corp.</t>
  </si>
  <si>
    <t>$5 Billion to $10 Billion</t>
  </si>
  <si>
    <t>CenterPoint Energy, Inc.</t>
  </si>
  <si>
    <t>A-/BBB+</t>
  </si>
  <si>
    <t>SCANA Corp.</t>
  </si>
  <si>
    <t>Baa1/Baa2</t>
  </si>
  <si>
    <t>Ameren Corp.</t>
  </si>
  <si>
    <t>CMS Energy Corp.</t>
  </si>
  <si>
    <t>Entergy Corp.</t>
  </si>
  <si>
    <t>FirstEnergy Corp.</t>
  </si>
  <si>
    <t>DTE Energy Company</t>
  </si>
  <si>
    <t>Eversource Energy</t>
  </si>
  <si>
    <t>WEC Energy Group</t>
  </si>
  <si>
    <t>Xcel Energy Inc.</t>
  </si>
  <si>
    <t>Consolidated Edison, Inc.</t>
  </si>
  <si>
    <t>Edison International</t>
  </si>
  <si>
    <t>Public Service Enterprise Group, Inc.</t>
  </si>
  <si>
    <t>A++</t>
  </si>
  <si>
    <t>PPL Corp</t>
  </si>
  <si>
    <t>PG&amp;E Corp.</t>
  </si>
  <si>
    <t>American Electric Power Company</t>
  </si>
  <si>
    <t>Exelon Corp.</t>
  </si>
  <si>
    <t>Dominion Resources</t>
  </si>
  <si>
    <t>Southern Company</t>
  </si>
  <si>
    <t>Duke Energy Corp.</t>
  </si>
  <si>
    <t>NextEra Energy, Inc.</t>
  </si>
  <si>
    <t>AVISTA UTILITIES (DIVISION)</t>
  </si>
  <si>
    <t>br = sv Growth</t>
  </si>
  <si>
    <t>Return on average equity = earnings per share divided by average of year-begin and</t>
  </si>
  <si>
    <t>year-end book value per share.</t>
  </si>
  <si>
    <t>Market-to-book ratio = ratio of average stock price (average of high and low stock</t>
  </si>
  <si>
    <t>prices for each year) and average book value (average of year-begin and year-end</t>
  </si>
  <si>
    <t>book value per share).</t>
  </si>
  <si>
    <t>Dominion Energy</t>
  </si>
  <si>
    <t>DTE Energy</t>
  </si>
  <si>
    <t>Hawaiian Electric</t>
  </si>
  <si>
    <t>Northwestern Corp</t>
  </si>
  <si>
    <t>Portland General Electric</t>
  </si>
  <si>
    <t>July - September 2017</t>
  </si>
  <si>
    <t>OGE Energy</t>
  </si>
  <si>
    <t>Pinnacle West Capital</t>
  </si>
  <si>
    <t>July 2017</t>
  </si>
  <si>
    <t>Aug 2017</t>
  </si>
  <si>
    <t>Sept 2017</t>
  </si>
  <si>
    <t>July</t>
  </si>
  <si>
    <t>Aug</t>
  </si>
  <si>
    <t>Sep</t>
  </si>
  <si>
    <t>Total Debt</t>
  </si>
  <si>
    <t>Percent</t>
  </si>
  <si>
    <t xml:space="preserve">BBB </t>
  </si>
  <si>
    <t>Sen. Unsecured</t>
  </si>
  <si>
    <t>Sen. Secured</t>
  </si>
  <si>
    <t>Corp./Issuer</t>
  </si>
  <si>
    <t>Year 1/</t>
  </si>
  <si>
    <t>Standard &amp; Poor's</t>
  </si>
  <si>
    <t>HISTORY OF CREDIT RATINGS</t>
  </si>
  <si>
    <t>Short-Term Debt</t>
  </si>
  <si>
    <t>Long-Term Debt</t>
  </si>
  <si>
    <t>2/</t>
  </si>
  <si>
    <t>1/  Percentages of short-term and long-term debt derived from relative amounts of short-term debt and long-term</t>
  </si>
  <si>
    <t>Amount</t>
  </si>
  <si>
    <t>to 51.5%</t>
  </si>
  <si>
    <t>3/</t>
  </si>
  <si>
    <t>4/</t>
  </si>
  <si>
    <t>2/  Common equity ratio approved for Avista by Commission in Dockets UE-150204/UG-150205.</t>
  </si>
  <si>
    <t>Capital IQ</t>
  </si>
  <si>
    <t>n/a</t>
  </si>
  <si>
    <t>Q3</t>
  </si>
  <si>
    <t>UPDATES AND CORRECTIONS TO MCKENZIE DISCOUNTED CASH FLOW ANALYSIS</t>
  </si>
  <si>
    <t>A1</t>
  </si>
  <si>
    <t>debt as of December 31, 2016, as contained in Exh. MTT-2C, page 7:</t>
  </si>
  <si>
    <t>3/  As shown on Exh. MTT-2C, page 3.</t>
  </si>
  <si>
    <t>1/  Ratings as of late February of each year indicated.</t>
  </si>
  <si>
    <t>Exh. DCP-15</t>
  </si>
  <si>
    <t>WIND/</t>
  </si>
  <si>
    <t>COAL</t>
  </si>
  <si>
    <t>OIL</t>
  </si>
  <si>
    <t>GAS</t>
  </si>
  <si>
    <t>NUCLEAR</t>
  </si>
  <si>
    <t>HYDRO</t>
  </si>
  <si>
    <t>PURCH</t>
  </si>
  <si>
    <t>THERMAL</t>
  </si>
  <si>
    <t>OTHER</t>
  </si>
  <si>
    <t>Under $3 Billion</t>
  </si>
  <si>
    <t>A-/B+</t>
  </si>
  <si>
    <t>DOES NOT OWN GENERATING ASSETS</t>
  </si>
  <si>
    <t>Purchases most of power</t>
  </si>
  <si>
    <t>$3 Billion to $5 Billion</t>
  </si>
  <si>
    <t>A/B++</t>
  </si>
  <si>
    <t>Avangrid</t>
  </si>
  <si>
    <t>$10 Billion to $15 Billion</t>
  </si>
  <si>
    <t>B++/B+</t>
  </si>
  <si>
    <t>Fortis</t>
  </si>
  <si>
    <t>Spinning off generation subsidiary</t>
  </si>
  <si>
    <t>$15 Billion to $25 Billion</t>
  </si>
  <si>
    <t>$25 Billion or More</t>
  </si>
  <si>
    <t>Sources:</t>
  </si>
  <si>
    <t>Value Line Investment Survey</t>
  </si>
  <si>
    <t>East -- May 19, 2017</t>
  </si>
  <si>
    <t>Central -- March 17, 2017</t>
  </si>
  <si>
    <t>West -- April 28, 2017</t>
  </si>
  <si>
    <t>S&amp;P Stock Guide, March, 2017</t>
  </si>
  <si>
    <t>S&amp;P Capital</t>
  </si>
  <si>
    <t>4/  Cost of long-term debt proposed by Commission Staff, long-term debt portion, as derived from Exh. MTT-2C</t>
  </si>
  <si>
    <t>(i.e., excluding the $54 million SWAP loss from 3.54% Series and short-term debt costs and proceeds).</t>
  </si>
  <si>
    <t>certain earlier year data retrieved from sources used by this publication.</t>
  </si>
  <si>
    <t>Source:  Response to UTC Staff Data Request No. 45.</t>
  </si>
  <si>
    <t>Source:  Response to UTC Staff Data Request No. 46.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</si>
</sst>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  <numFmt numFmtId="165" formatCode="0.0"/>
    <numFmt numFmtId="166" formatCode="[$$-409]#,##0"/>
    <numFmt numFmtId="167" formatCode="[$$-409]#,##0.00"/>
    <numFmt numFmtId="168" formatCode="&quot;$&quot;#,##0.00"/>
    <numFmt numFmtId="169" formatCode="&quot;$&quot;#,##0"/>
    <numFmt numFmtId="170" formatCode="&quot;$&quot;#,##0.000"/>
  </numFmts>
  <fonts count="26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Tms Rmn"/>
    </font>
    <font>
      <b/>
      <sz val="18"/>
      <name val="Arial"/>
      <family val="2"/>
    </font>
    <font>
      <b/>
      <sz val="12"/>
      <name val="Tms Rmn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sz val="12"/>
      <color indexed="13"/>
      <name val="Tms Rmn"/>
    </font>
    <font>
      <sz val="12"/>
      <name val="SWISS"/>
    </font>
    <font>
      <b/>
      <sz val="10"/>
      <name val="Arial"/>
      <family val="2"/>
    </font>
    <font>
      <u/>
      <sz val="12"/>
      <name val="Arial"/>
      <family val="2"/>
    </font>
    <font>
      <b/>
      <sz val="12"/>
      <name val="SWISS"/>
    </font>
  </fonts>
  <fills count="7">
    <fill>
      <patternFill patternType="none"/>
    </fill>
    <fill>
      <patternFill patternType="gray125"/>
    </fill>
    <fill>
      <patternFill patternType="solid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2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3" fontId="11" fillId="0" borderId="0" applyFont="0" applyFill="0" applyBorder="0" applyAlignment="0" applyProtection="0"/>
    <xf numFmtId="5" fontId="11" fillId="0" borderId="0" applyFill="0" applyBorder="0" applyAlignment="0" applyProtection="0"/>
    <xf numFmtId="0" fontId="13" fillId="0" borderId="0"/>
    <xf numFmtId="0" fontId="13" fillId="0" borderId="0"/>
    <xf numFmtId="0" fontId="13" fillId="0" borderId="1"/>
    <xf numFmtId="0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5" fillId="2" borderId="1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0" fontId="16" fillId="3" borderId="0">
      <alignment horizontal="right"/>
    </xf>
    <xf numFmtId="0" fontId="17" fillId="4" borderId="0">
      <alignment horizontal="center"/>
    </xf>
    <xf numFmtId="0" fontId="18" fillId="5" borderId="2"/>
    <xf numFmtId="0" fontId="19" fillId="0" borderId="0" applyBorder="0">
      <alignment horizontal="centerContinuous"/>
    </xf>
    <xf numFmtId="0" fontId="20" fillId="0" borderId="0" applyBorder="0">
      <alignment horizontal="centerContinuous"/>
    </xf>
    <xf numFmtId="0" fontId="13" fillId="0" borderId="0"/>
    <xf numFmtId="0" fontId="13" fillId="0" borderId="0"/>
    <xf numFmtId="0" fontId="13" fillId="0" borderId="1"/>
    <xf numFmtId="0" fontId="13" fillId="0" borderId="1"/>
    <xf numFmtId="0" fontId="21" fillId="6" borderId="0"/>
    <xf numFmtId="0" fontId="21" fillId="6" borderId="0"/>
    <xf numFmtId="0" fontId="11" fillId="0" borderId="3" applyNumberFormat="0" applyFont="0" applyFill="0" applyAlignment="0" applyProtection="0"/>
    <xf numFmtId="0" fontId="15" fillId="0" borderId="4"/>
    <xf numFmtId="0" fontId="15" fillId="0" borderId="4"/>
    <xf numFmtId="0" fontId="15" fillId="0" borderId="1"/>
    <xf numFmtId="0" fontId="15" fillId="0" borderId="1"/>
    <xf numFmtId="0" fontId="5" fillId="0" borderId="0"/>
    <xf numFmtId="167" fontId="5" fillId="0" borderId="0"/>
    <xf numFmtId="167" fontId="5" fillId="0" borderId="0"/>
    <xf numFmtId="0" fontId="2" fillId="0" borderId="0"/>
    <xf numFmtId="44" fontId="11" fillId="0" borderId="0" applyFont="0" applyFill="0" applyBorder="0" applyAlignment="0" applyProtection="0"/>
    <xf numFmtId="0" fontId="1" fillId="0" borderId="0"/>
    <xf numFmtId="9" fontId="11" fillId="0" borderId="0" applyFont="0" applyFill="0" applyBorder="0" applyAlignment="0" applyProtection="0"/>
  </cellStyleXfs>
  <cellXfs count="313">
    <xf numFmtId="0" fontId="0" fillId="0" borderId="0" xfId="0"/>
    <xf numFmtId="0" fontId="3" fillId="0" borderId="0" xfId="0" applyNumberFormat="1" applyFont="1" applyAlignment="1"/>
    <xf numFmtId="0" fontId="4" fillId="0" borderId="0" xfId="0" applyNumberFormat="1" applyFont="1" applyAlignment="1">
      <alignment horizontal="centerContinuous"/>
    </xf>
    <xf numFmtId="0" fontId="5" fillId="0" borderId="0" xfId="0" applyNumberFormat="1" applyFont="1" applyAlignment="1">
      <alignment horizontal="centerContinuous"/>
    </xf>
    <xf numFmtId="0" fontId="5" fillId="0" borderId="0" xfId="0" applyNumberFormat="1" applyFont="1" applyAlignment="1"/>
    <xf numFmtId="0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0" fillId="0" borderId="0" xfId="0" applyNumberFormat="1"/>
    <xf numFmtId="10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9" fontId="5" fillId="0" borderId="0" xfId="0" applyNumberFormat="1" applyFont="1" applyAlignment="1">
      <alignment horizontal="center"/>
    </xf>
    <xf numFmtId="167" fontId="5" fillId="0" borderId="0" xfId="0" applyNumberFormat="1" applyFont="1" applyAlignment="1">
      <alignment horizontal="center"/>
    </xf>
    <xf numFmtId="0" fontId="6" fillId="0" borderId="0" xfId="0" applyNumberFormat="1" applyFont="1" applyAlignment="1"/>
    <xf numFmtId="0" fontId="0" fillId="0" borderId="3" xfId="0" applyNumberFormat="1" applyBorder="1"/>
    <xf numFmtId="164" fontId="3" fillId="0" borderId="0" xfId="0" applyNumberFormat="1" applyFont="1" applyAlignment="1">
      <alignment horizontal="center"/>
    </xf>
    <xf numFmtId="0" fontId="5" fillId="0" borderId="3" xfId="0" applyNumberFormat="1" applyFont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0" fontId="6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center"/>
    </xf>
    <xf numFmtId="0" fontId="7" fillId="0" borderId="0" xfId="0" applyNumberFormat="1" applyFont="1" applyAlignment="1"/>
    <xf numFmtId="0" fontId="8" fillId="0" borderId="0" xfId="0" applyNumberFormat="1" applyFont="1" applyAlignment="1"/>
    <xf numFmtId="0" fontId="0" fillId="0" borderId="0" xfId="0" applyNumberFormat="1" applyBorder="1"/>
    <xf numFmtId="0" fontId="6" fillId="0" borderId="0" xfId="0" applyNumberFormat="1" applyFont="1" applyBorder="1" applyAlignment="1"/>
    <xf numFmtId="0" fontId="0" fillId="0" borderId="0" xfId="0" applyAlignment="1">
      <alignment horizontal="center"/>
    </xf>
    <xf numFmtId="0" fontId="0" fillId="0" borderId="0" xfId="0" applyBorder="1"/>
    <xf numFmtId="0" fontId="0" fillId="0" borderId="6" xfId="0" applyBorder="1"/>
    <xf numFmtId="167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6" fillId="0" borderId="6" xfId="0" applyNumberFormat="1" applyFont="1" applyBorder="1" applyAlignment="1"/>
    <xf numFmtId="164" fontId="5" fillId="0" borderId="6" xfId="0" applyNumberFormat="1" applyFont="1" applyBorder="1" applyAlignment="1">
      <alignment horizontal="center"/>
    </xf>
    <xf numFmtId="0" fontId="6" fillId="0" borderId="7" xfId="0" applyNumberFormat="1" applyFont="1" applyBorder="1" applyAlignment="1"/>
    <xf numFmtId="167" fontId="5" fillId="0" borderId="7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164" fontId="0" fillId="0" borderId="6" xfId="0" applyNumberFormat="1" applyBorder="1"/>
    <xf numFmtId="164" fontId="0" fillId="0" borderId="0" xfId="0" applyNumberFormat="1" applyBorder="1"/>
    <xf numFmtId="164" fontId="3" fillId="0" borderId="0" xfId="0" applyNumberFormat="1" applyFont="1" applyBorder="1" applyAlignment="1">
      <alignment horizontal="center"/>
    </xf>
    <xf numFmtId="164" fontId="0" fillId="0" borderId="7" xfId="0" applyNumberFormat="1" applyBorder="1"/>
    <xf numFmtId="0" fontId="7" fillId="0" borderId="0" xfId="0" applyNumberFormat="1" applyFont="1" applyAlignment="1">
      <alignment horizontal="left"/>
    </xf>
    <xf numFmtId="0" fontId="6" fillId="0" borderId="6" xfId="0" applyNumberFormat="1" applyFont="1" applyBorder="1" applyAlignment="1">
      <alignment horizontal="left"/>
    </xf>
    <xf numFmtId="0" fontId="6" fillId="0" borderId="7" xfId="0" applyNumberFormat="1" applyFont="1" applyBorder="1" applyAlignment="1">
      <alignment horizontal="left"/>
    </xf>
    <xf numFmtId="167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0" fontId="5" fillId="0" borderId="6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10" fontId="5" fillId="0" borderId="7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9" fontId="5" fillId="0" borderId="6" xfId="0" applyNumberFormat="1" applyFont="1" applyBorder="1" applyAlignment="1">
      <alignment horizontal="center"/>
    </xf>
    <xf numFmtId="9" fontId="5" fillId="0" borderId="7" xfId="0" applyNumberFormat="1" applyFont="1" applyBorder="1" applyAlignment="1">
      <alignment horizontal="center"/>
    </xf>
    <xf numFmtId="9" fontId="5" fillId="0" borderId="0" xfId="0" applyNumberFormat="1" applyFont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9" fontId="7" fillId="0" borderId="0" xfId="0" applyNumberFormat="1" applyFont="1" applyBorder="1" applyAlignment="1">
      <alignment horizontal="center"/>
    </xf>
    <xf numFmtId="0" fontId="5" fillId="0" borderId="7" xfId="0" applyNumberFormat="1" applyFont="1" applyBorder="1" applyAlignment="1">
      <alignment horizontal="center"/>
    </xf>
    <xf numFmtId="9" fontId="7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6" fillId="0" borderId="0" xfId="0" applyNumberFormat="1" applyFont="1" applyBorder="1" applyAlignment="1">
      <alignment horizontal="left"/>
    </xf>
    <xf numFmtId="0" fontId="8" fillId="0" borderId="0" xfId="0" applyNumberFormat="1" applyFont="1" applyAlignment="1">
      <alignment horizontal="centerContinuous"/>
    </xf>
    <xf numFmtId="0" fontId="8" fillId="0" borderId="0" xfId="0" applyNumberFormat="1" applyFont="1" applyAlignment="1">
      <alignment horizontal="center"/>
    </xf>
    <xf numFmtId="0" fontId="8" fillId="0" borderId="5" xfId="0" applyNumberFormat="1" applyFont="1" applyBorder="1"/>
    <xf numFmtId="0" fontId="8" fillId="0" borderId="0" xfId="0" applyNumberFormat="1" applyFont="1" applyBorder="1"/>
    <xf numFmtId="165" fontId="8" fillId="0" borderId="0" xfId="0" applyNumberFormat="1" applyFont="1"/>
    <xf numFmtId="2" fontId="8" fillId="0" borderId="0" xfId="0" applyNumberFormat="1" applyFont="1"/>
    <xf numFmtId="165" fontId="8" fillId="0" borderId="0" xfId="0" applyNumberFormat="1" applyFont="1" applyAlignment="1">
      <alignment horizontal="centerContinuous"/>
    </xf>
    <xf numFmtId="0" fontId="0" fillId="0" borderId="0" xfId="0" applyNumberFormat="1" applyBorder="1" applyAlignment="1">
      <alignment horizontal="center"/>
    </xf>
    <xf numFmtId="168" fontId="0" fillId="0" borderId="0" xfId="0" applyNumberFormat="1" applyBorder="1" applyAlignment="1">
      <alignment horizontal="center"/>
    </xf>
    <xf numFmtId="2" fontId="8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Continuous"/>
    </xf>
    <xf numFmtId="165" fontId="8" fillId="0" borderId="0" xfId="0" applyNumberFormat="1" applyFont="1" applyAlignment="1">
      <alignment horizontal="center"/>
    </xf>
    <xf numFmtId="10" fontId="0" fillId="0" borderId="0" xfId="0" applyNumberFormat="1"/>
    <xf numFmtId="1" fontId="8" fillId="0" borderId="0" xfId="0" applyNumberFormat="1" applyFont="1" applyAlignment="1">
      <alignment horizontal="center"/>
    </xf>
    <xf numFmtId="10" fontId="5" fillId="0" borderId="0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9" fontId="0" fillId="0" borderId="0" xfId="0" applyNumberFormat="1" applyAlignment="1">
      <alignment horizontal="center"/>
    </xf>
    <xf numFmtId="0" fontId="5" fillId="0" borderId="6" xfId="0" applyNumberFormat="1" applyFont="1" applyBorder="1" applyAlignment="1"/>
    <xf numFmtId="168" fontId="5" fillId="0" borderId="0" xfId="0" applyNumberFormat="1" applyFont="1" applyAlignment="1">
      <alignment horizontal="center"/>
    </xf>
    <xf numFmtId="10" fontId="5" fillId="0" borderId="0" xfId="0" applyNumberFormat="1" applyFont="1" applyAlignment="1"/>
    <xf numFmtId="0" fontId="8" fillId="0" borderId="0" xfId="0" applyNumberFormat="1" applyFont="1" applyBorder="1" applyAlignment="1"/>
    <xf numFmtId="0" fontId="5" fillId="0" borderId="0" xfId="0" applyNumberFormat="1" applyFont="1" applyAlignment="1">
      <alignment horizontal="left"/>
    </xf>
    <xf numFmtId="0" fontId="5" fillId="0" borderId="0" xfId="0" applyNumberFormat="1" applyFont="1" applyBorder="1" applyAlignment="1"/>
    <xf numFmtId="164" fontId="6" fillId="0" borderId="6" xfId="0" applyNumberFormat="1" applyFont="1" applyBorder="1" applyAlignment="1">
      <alignment horizontal="center"/>
    </xf>
    <xf numFmtId="9" fontId="6" fillId="0" borderId="0" xfId="0" applyNumberFormat="1" applyFont="1" applyAlignment="1">
      <alignment horizontal="center"/>
    </xf>
    <xf numFmtId="9" fontId="6" fillId="0" borderId="6" xfId="0" applyNumberFormat="1" applyFont="1" applyBorder="1" applyAlignment="1">
      <alignment horizontal="center"/>
    </xf>
    <xf numFmtId="164" fontId="8" fillId="0" borderId="6" xfId="0" applyNumberFormat="1" applyFont="1" applyBorder="1" applyAlignment="1">
      <alignment horizontal="center"/>
    </xf>
    <xf numFmtId="169" fontId="0" fillId="0" borderId="0" xfId="0" applyNumberFormat="1" applyAlignment="1">
      <alignment horizontal="center"/>
    </xf>
    <xf numFmtId="0" fontId="7" fillId="0" borderId="0" xfId="0" applyFont="1" applyBorder="1"/>
    <xf numFmtId="9" fontId="0" fillId="0" borderId="0" xfId="0" applyNumberFormat="1" applyBorder="1"/>
    <xf numFmtId="9" fontId="0" fillId="0" borderId="0" xfId="0" applyNumberFormat="1"/>
    <xf numFmtId="168" fontId="5" fillId="0" borderId="0" xfId="0" applyNumberFormat="1" applyFont="1" applyBorder="1" applyAlignment="1">
      <alignment horizontal="center"/>
    </xf>
    <xf numFmtId="168" fontId="5" fillId="0" borderId="6" xfId="0" applyNumberFormat="1" applyFon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64" fontId="7" fillId="0" borderId="0" xfId="0" applyNumberFormat="1" applyFont="1"/>
    <xf numFmtId="9" fontId="7" fillId="0" borderId="6" xfId="0" applyNumberFormat="1" applyFont="1" applyBorder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Border="1"/>
    <xf numFmtId="164" fontId="5" fillId="0" borderId="0" xfId="0" applyNumberFormat="1" applyFont="1"/>
    <xf numFmtId="0" fontId="5" fillId="0" borderId="0" xfId="0" applyFont="1" applyAlignment="1">
      <alignment horizontal="right"/>
    </xf>
    <xf numFmtId="169" fontId="0" fillId="0" borderId="0" xfId="0" applyNumberFormat="1" applyBorder="1"/>
    <xf numFmtId="169" fontId="7" fillId="0" borderId="0" xfId="0" applyNumberFormat="1" applyFont="1" applyBorder="1"/>
    <xf numFmtId="0" fontId="0" fillId="0" borderId="0" xfId="0" applyFill="1" applyBorder="1" applyAlignment="1">
      <alignment horizontal="center"/>
    </xf>
    <xf numFmtId="164" fontId="6" fillId="0" borderId="0" xfId="0" applyNumberFormat="1" applyFont="1" applyAlignment="1"/>
    <xf numFmtId="9" fontId="6" fillId="0" borderId="0" xfId="0" applyNumberFormat="1" applyFont="1" applyAlignment="1"/>
    <xf numFmtId="9" fontId="4" fillId="0" borderId="0" xfId="0" applyNumberFormat="1" applyFont="1" applyAlignment="1">
      <alignment horizontal="centerContinuous"/>
    </xf>
    <xf numFmtId="9" fontId="0" fillId="0" borderId="3" xfId="0" applyNumberFormat="1" applyBorder="1"/>
    <xf numFmtId="9" fontId="5" fillId="0" borderId="3" xfId="0" applyNumberFormat="1" applyFont="1" applyBorder="1" applyAlignment="1">
      <alignment horizontal="center"/>
    </xf>
    <xf numFmtId="9" fontId="6" fillId="0" borderId="0" xfId="0" applyNumberFormat="1" applyFont="1" applyBorder="1" applyAlignment="1"/>
    <xf numFmtId="1" fontId="0" fillId="0" borderId="0" xfId="0" applyNumberFormat="1" applyAlignment="1">
      <alignment horizontal="center"/>
    </xf>
    <xf numFmtId="14" fontId="5" fillId="0" borderId="0" xfId="0" applyNumberFormat="1" applyFont="1" applyAlignment="1">
      <alignment horizontal="right"/>
    </xf>
    <xf numFmtId="0" fontId="12" fillId="0" borderId="0" xfId="0" applyFont="1" applyBorder="1" applyAlignment="1"/>
    <xf numFmtId="164" fontId="3" fillId="0" borderId="6" xfId="0" applyNumberFormat="1" applyFont="1" applyBorder="1" applyAlignment="1">
      <alignment horizontal="center"/>
    </xf>
    <xf numFmtId="1" fontId="5" fillId="0" borderId="7" xfId="0" applyNumberFormat="1" applyFont="1" applyBorder="1" applyAlignment="1">
      <alignment horizontal="center"/>
    </xf>
    <xf numFmtId="0" fontId="5" fillId="0" borderId="0" xfId="35"/>
    <xf numFmtId="0" fontId="3" fillId="0" borderId="0" xfId="35" applyFont="1"/>
    <xf numFmtId="0" fontId="5" fillId="0" borderId="0" xfId="35" applyAlignment="1">
      <alignment horizontal="center"/>
    </xf>
    <xf numFmtId="0" fontId="5" fillId="0" borderId="0" xfId="35" applyBorder="1" applyAlignment="1">
      <alignment horizontal="center"/>
    </xf>
    <xf numFmtId="0" fontId="5" fillId="0" borderId="0" xfId="35" applyBorder="1"/>
    <xf numFmtId="2" fontId="6" fillId="0" borderId="0" xfId="0" applyNumberFormat="1" applyFont="1" applyAlignment="1"/>
    <xf numFmtId="0" fontId="0" fillId="0" borderId="0" xfId="0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167" fontId="5" fillId="0" borderId="0" xfId="36" applyNumberFormat="1" applyFont="1" applyAlignment="1"/>
    <xf numFmtId="167" fontId="3" fillId="0" borderId="0" xfId="36" applyNumberFormat="1" applyFont="1" applyAlignment="1"/>
    <xf numFmtId="167" fontId="5" fillId="0" borderId="0" xfId="36" applyNumberFormat="1" applyFont="1" applyBorder="1" applyAlignment="1"/>
    <xf numFmtId="167" fontId="5" fillId="0" borderId="0" xfId="36" applyNumberFormat="1" applyFont="1" applyBorder="1" applyAlignment="1">
      <alignment horizontal="centerContinuous"/>
    </xf>
    <xf numFmtId="167" fontId="5" fillId="0" borderId="3" xfId="36" applyNumberFormat="1" applyFont="1" applyBorder="1" applyAlignment="1"/>
    <xf numFmtId="167" fontId="3" fillId="0" borderId="0" xfId="36" applyNumberFormat="1" applyFont="1" applyBorder="1" applyAlignment="1">
      <alignment horizontal="center"/>
    </xf>
    <xf numFmtId="167" fontId="3" fillId="0" borderId="0" xfId="36" applyNumberFormat="1" applyFont="1" applyBorder="1" applyAlignment="1"/>
    <xf numFmtId="167" fontId="3" fillId="0" borderId="6" xfId="36" applyNumberFormat="1" applyFont="1" applyBorder="1" applyAlignment="1">
      <alignment horizontal="center"/>
    </xf>
    <xf numFmtId="167" fontId="5" fillId="0" borderId="6" xfId="36" applyNumberFormat="1" applyFont="1" applyBorder="1" applyAlignment="1"/>
    <xf numFmtId="167" fontId="5" fillId="0" borderId="0" xfId="36" applyNumberFormat="1" applyFont="1" applyBorder="1"/>
    <xf numFmtId="167" fontId="5" fillId="0" borderId="0" xfId="36" applyNumberFormat="1" applyFont="1" applyAlignment="1">
      <alignment horizontal="center"/>
    </xf>
    <xf numFmtId="164" fontId="5" fillId="0" borderId="0" xfId="36" applyNumberFormat="1" applyFont="1" applyAlignment="1">
      <alignment horizontal="center"/>
    </xf>
    <xf numFmtId="164" fontId="5" fillId="0" borderId="0" xfId="36" applyNumberFormat="1" applyFont="1" applyBorder="1" applyAlignment="1"/>
    <xf numFmtId="165" fontId="5" fillId="0" borderId="0" xfId="36" applyNumberFormat="1" applyFont="1" applyBorder="1"/>
    <xf numFmtId="165" fontId="5" fillId="0" borderId="0" xfId="36" applyNumberFormat="1" applyFont="1"/>
    <xf numFmtId="165" fontId="5" fillId="0" borderId="0" xfId="36" applyNumberFormat="1" applyFont="1" applyBorder="1" applyAlignment="1">
      <alignment horizontal="centerContinuous"/>
    </xf>
    <xf numFmtId="1" fontId="5" fillId="0" borderId="0" xfId="36" applyNumberFormat="1" applyFont="1" applyAlignment="1">
      <alignment horizontal="center"/>
    </xf>
    <xf numFmtId="1" fontId="5" fillId="0" borderId="0" xfId="36" applyNumberFormat="1" applyFont="1" applyBorder="1" applyAlignment="1">
      <alignment horizontal="center"/>
    </xf>
    <xf numFmtId="164" fontId="5" fillId="0" borderId="0" xfId="36" applyNumberFormat="1" applyFont="1" applyBorder="1" applyAlignment="1">
      <alignment horizontal="center"/>
    </xf>
    <xf numFmtId="167" fontId="5" fillId="0" borderId="7" xfId="36" applyNumberFormat="1" applyFont="1" applyBorder="1" applyAlignment="1"/>
    <xf numFmtId="164" fontId="5" fillId="0" borderId="7" xfId="36" applyNumberFormat="1" applyFont="1" applyBorder="1" applyAlignment="1">
      <alignment horizontal="center"/>
    </xf>
    <xf numFmtId="167" fontId="5" fillId="0" borderId="7" xfId="36" applyNumberFormat="1" applyFont="1" applyBorder="1" applyAlignment="1">
      <alignment horizontal="center"/>
    </xf>
    <xf numFmtId="167" fontId="5" fillId="0" borderId="8" xfId="36" applyNumberFormat="1" applyFont="1" applyBorder="1" applyAlignment="1"/>
    <xf numFmtId="10" fontId="5" fillId="0" borderId="0" xfId="36" applyNumberFormat="1" applyFont="1" applyAlignment="1">
      <alignment horizontal="center"/>
    </xf>
    <xf numFmtId="10" fontId="5" fillId="0" borderId="0" xfId="36" applyNumberFormat="1" applyFont="1" applyBorder="1" applyAlignment="1">
      <alignment horizontal="center"/>
    </xf>
    <xf numFmtId="10" fontId="5" fillId="0" borderId="7" xfId="36" applyNumberFormat="1" applyFont="1" applyBorder="1" applyAlignment="1">
      <alignment horizontal="center"/>
    </xf>
    <xf numFmtId="2" fontId="5" fillId="0" borderId="0" xfId="36" applyNumberFormat="1" applyFont="1"/>
    <xf numFmtId="167" fontId="22" fillId="0" borderId="0" xfId="36" applyNumberFormat="1" applyFont="1" applyAlignment="1"/>
    <xf numFmtId="167" fontId="22" fillId="0" borderId="3" xfId="36" applyNumberFormat="1" applyFont="1" applyBorder="1" applyAlignment="1"/>
    <xf numFmtId="167" fontId="5" fillId="0" borderId="0" xfId="36" applyNumberFormat="1" applyBorder="1"/>
    <xf numFmtId="2" fontId="5" fillId="0" borderId="0" xfId="36" applyNumberFormat="1" applyFont="1" applyAlignment="1">
      <alignment horizontal="center"/>
    </xf>
    <xf numFmtId="4" fontId="5" fillId="0" borderId="0" xfId="36" applyNumberFormat="1" applyFont="1" applyAlignment="1">
      <alignment horizontal="center"/>
    </xf>
    <xf numFmtId="4" fontId="5" fillId="0" borderId="0" xfId="36" applyNumberFormat="1" applyFont="1" applyBorder="1" applyAlignment="1">
      <alignment horizontal="center"/>
    </xf>
    <xf numFmtId="10" fontId="5" fillId="0" borderId="0" xfId="36" quotePrefix="1" applyNumberFormat="1" applyFont="1" applyBorder="1" applyAlignment="1">
      <alignment horizontal="center"/>
    </xf>
    <xf numFmtId="4" fontId="5" fillId="0" borderId="7" xfId="36" applyNumberFormat="1" applyFont="1" applyBorder="1" applyAlignment="1">
      <alignment horizontal="center"/>
    </xf>
    <xf numFmtId="2" fontId="5" fillId="0" borderId="0" xfId="36" applyNumberFormat="1" applyFont="1" applyBorder="1" applyAlignment="1">
      <alignment horizontal="center"/>
    </xf>
    <xf numFmtId="9" fontId="3" fillId="0" borderId="0" xfId="0" applyNumberFormat="1" applyFont="1" applyAlignment="1">
      <alignment horizontal="center"/>
    </xf>
    <xf numFmtId="1" fontId="5" fillId="0" borderId="6" xfId="0" applyNumberFormat="1" applyFont="1" applyBorder="1" applyAlignment="1">
      <alignment horizontal="center"/>
    </xf>
    <xf numFmtId="9" fontId="0" fillId="0" borderId="7" xfId="0" applyNumberForma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5" fillId="0" borderId="0" xfId="0" applyNumberFormat="1" applyFont="1" applyAlignment="1">
      <alignment horizontal="center"/>
    </xf>
    <xf numFmtId="6" fontId="4" fillId="0" borderId="0" xfId="0" quotePrefix="1" applyNumberFormat="1" applyFont="1" applyAlignment="1">
      <alignment horizontal="centerContinuous"/>
    </xf>
    <xf numFmtId="0" fontId="5" fillId="0" borderId="7" xfId="0" applyNumberFormat="1" applyFont="1" applyBorder="1" applyAlignment="1"/>
    <xf numFmtId="0" fontId="5" fillId="0" borderId="6" xfId="0" applyNumberFormat="1" applyFont="1" applyBorder="1"/>
    <xf numFmtId="169" fontId="5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/>
    </xf>
    <xf numFmtId="169" fontId="5" fillId="0" borderId="7" xfId="0" applyNumberFormat="1" applyFont="1" applyBorder="1" applyAlignment="1">
      <alignment horizontal="center"/>
    </xf>
    <xf numFmtId="169" fontId="5" fillId="0" borderId="0" xfId="0" applyNumberFormat="1" applyFont="1"/>
    <xf numFmtId="169" fontId="5" fillId="0" borderId="0" xfId="0" applyNumberFormat="1" applyFont="1" applyAlignment="1"/>
    <xf numFmtId="170" fontId="6" fillId="0" borderId="0" xfId="0" applyNumberFormat="1" applyFont="1" applyAlignment="1">
      <alignment horizontal="center"/>
    </xf>
    <xf numFmtId="170" fontId="6" fillId="0" borderId="0" xfId="0" applyNumberFormat="1" applyFont="1" applyAlignment="1"/>
    <xf numFmtId="170" fontId="6" fillId="0" borderId="7" xfId="0" applyNumberFormat="1" applyFont="1" applyBorder="1" applyAlignment="1"/>
    <xf numFmtId="0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Continuous"/>
    </xf>
    <xf numFmtId="0" fontId="3" fillId="0" borderId="5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8" fillId="0" borderId="7" xfId="0" applyNumberFormat="1" applyFont="1" applyBorder="1" applyAlignment="1"/>
    <xf numFmtId="165" fontId="8" fillId="0" borderId="7" xfId="0" applyNumberFormat="1" applyFont="1" applyBorder="1"/>
    <xf numFmtId="0" fontId="3" fillId="0" borderId="0" xfId="0" applyNumberFormat="1" applyFont="1" applyBorder="1" applyAlignment="1"/>
    <xf numFmtId="0" fontId="5" fillId="0" borderId="0" xfId="0" applyFont="1" applyBorder="1" applyAlignment="1">
      <alignment horizontal="center"/>
    </xf>
    <xf numFmtId="169" fontId="0" fillId="0" borderId="0" xfId="0" applyNumberFormat="1" applyBorder="1" applyAlignment="1">
      <alignment horizontal="center"/>
    </xf>
    <xf numFmtId="42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9" fontId="0" fillId="0" borderId="7" xfId="0" applyNumberFormat="1" applyBorder="1"/>
    <xf numFmtId="0" fontId="3" fillId="0" borderId="0" xfId="0" applyFont="1" applyBorder="1"/>
    <xf numFmtId="0" fontId="5" fillId="0" borderId="7" xfId="35" applyBorder="1"/>
    <xf numFmtId="0" fontId="3" fillId="0" borderId="0" xfId="35" applyFont="1" applyAlignment="1">
      <alignment horizontal="center"/>
    </xf>
    <xf numFmtId="0" fontId="5" fillId="0" borderId="6" xfId="35" applyBorder="1"/>
    <xf numFmtId="0" fontId="5" fillId="0" borderId="6" xfId="35" applyBorder="1" applyAlignment="1">
      <alignment horizontal="center"/>
    </xf>
    <xf numFmtId="10" fontId="5" fillId="0" borderId="0" xfId="35" applyNumberFormat="1" applyAlignment="1">
      <alignment horizontal="center"/>
    </xf>
    <xf numFmtId="0" fontId="5" fillId="0" borderId="0" xfId="35" applyFont="1"/>
    <xf numFmtId="10" fontId="5" fillId="0" borderId="0" xfId="35" applyNumberFormat="1" applyAlignment="1">
      <alignment horizontal="right"/>
    </xf>
    <xf numFmtId="10" fontId="5" fillId="0" borderId="0" xfId="35" applyNumberFormat="1" applyAlignment="1">
      <alignment horizontal="left"/>
    </xf>
    <xf numFmtId="0" fontId="5" fillId="0" borderId="6" xfId="35" applyBorder="1" applyAlignment="1">
      <alignment horizontal="right"/>
    </xf>
    <xf numFmtId="0" fontId="5" fillId="0" borderId="6" xfId="35" applyBorder="1" applyAlignment="1">
      <alignment horizontal="left"/>
    </xf>
    <xf numFmtId="0" fontId="5" fillId="0" borderId="0" xfId="35" applyBorder="1" applyAlignment="1">
      <alignment horizontal="right"/>
    </xf>
    <xf numFmtId="0" fontId="5" fillId="0" borderId="0" xfId="35" applyBorder="1" applyAlignment="1">
      <alignment horizontal="left"/>
    </xf>
    <xf numFmtId="10" fontId="5" fillId="0" borderId="0" xfId="35" applyNumberFormat="1"/>
    <xf numFmtId="10" fontId="3" fillId="0" borderId="0" xfId="35" applyNumberFormat="1" applyFont="1" applyAlignment="1">
      <alignment horizontal="center"/>
    </xf>
    <xf numFmtId="0" fontId="0" fillId="0" borderId="0" xfId="0" applyFill="1" applyBorder="1"/>
    <xf numFmtId="164" fontId="0" fillId="0" borderId="0" xfId="0" applyNumberFormat="1" applyAlignment="1">
      <alignment horizontal="center"/>
    </xf>
    <xf numFmtId="6" fontId="5" fillId="0" borderId="0" xfId="0" quotePrefix="1" applyNumberFormat="1" applyFont="1" applyAlignment="1">
      <alignment horizontal="center"/>
    </xf>
    <xf numFmtId="0" fontId="5" fillId="0" borderId="0" xfId="0" applyFont="1" applyFill="1" applyBorder="1"/>
    <xf numFmtId="17" fontId="5" fillId="0" borderId="0" xfId="0" quotePrefix="1" applyNumberFormat="1" applyFont="1" applyAlignment="1">
      <alignment horizontal="right"/>
    </xf>
    <xf numFmtId="0" fontId="5" fillId="0" borderId="0" xfId="0" quotePrefix="1" applyFont="1" applyAlignment="1">
      <alignment horizontal="right"/>
    </xf>
    <xf numFmtId="167" fontId="4" fillId="0" borderId="0" xfId="36" applyNumberFormat="1" applyFont="1" applyAlignment="1">
      <alignment horizontal="center"/>
    </xf>
    <xf numFmtId="164" fontId="5" fillId="0" borderId="0" xfId="40" applyNumberFormat="1" applyFont="1" applyAlignment="1">
      <alignment horizontal="center"/>
    </xf>
    <xf numFmtId="164" fontId="5" fillId="0" borderId="0" xfId="40" applyNumberFormat="1" applyFont="1" applyBorder="1" applyAlignment="1">
      <alignment horizontal="center"/>
    </xf>
    <xf numFmtId="10" fontId="3" fillId="0" borderId="0" xfId="0" applyNumberFormat="1" applyFont="1" applyAlignment="1">
      <alignment horizontal="center"/>
    </xf>
    <xf numFmtId="10" fontId="3" fillId="0" borderId="0" xfId="0" applyNumberFormat="1" applyFont="1" applyBorder="1" applyAlignment="1">
      <alignment horizontal="center"/>
    </xf>
    <xf numFmtId="164" fontId="5" fillId="0" borderId="7" xfId="0" applyNumberFormat="1" applyFont="1" applyBorder="1" applyAlignment="1"/>
    <xf numFmtId="1" fontId="5" fillId="0" borderId="7" xfId="0" applyNumberFormat="1" applyFont="1" applyBorder="1" applyAlignment="1"/>
    <xf numFmtId="0" fontId="5" fillId="0" borderId="0" xfId="0" applyNumberFormat="1" applyFont="1" applyBorder="1"/>
    <xf numFmtId="15" fontId="5" fillId="0" borderId="0" xfId="35" quotePrefix="1" applyNumberFormat="1"/>
    <xf numFmtId="167" fontId="5" fillId="0" borderId="0" xfId="36" applyNumberFormat="1" applyFont="1" applyAlignment="1">
      <alignment horizontal="left"/>
    </xf>
    <xf numFmtId="9" fontId="0" fillId="0" borderId="0" xfId="0" applyNumberFormat="1" applyAlignment="1">
      <alignment horizontal="left"/>
    </xf>
    <xf numFmtId="167" fontId="5" fillId="0" borderId="0" xfId="0" applyNumberFormat="1" applyFont="1" applyBorder="1" applyAlignment="1">
      <alignment horizontal="left"/>
    </xf>
    <xf numFmtId="164" fontId="5" fillId="0" borderId="0" xfId="0" applyNumberFormat="1" applyFont="1" applyAlignment="1">
      <alignment horizontal="left"/>
    </xf>
    <xf numFmtId="0" fontId="5" fillId="0" borderId="6" xfId="0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11" fillId="0" borderId="0" xfId="0" applyFont="1"/>
    <xf numFmtId="0" fontId="23" fillId="0" borderId="0" xfId="0" applyFont="1"/>
    <xf numFmtId="0" fontId="11" fillId="0" borderId="7" xfId="0" applyFont="1" applyBorder="1"/>
    <xf numFmtId="0" fontId="11" fillId="0" borderId="0" xfId="0" applyFont="1" applyAlignment="1">
      <alignment horizontal="center"/>
    </xf>
    <xf numFmtId="6" fontId="11" fillId="0" borderId="0" xfId="0" quotePrefix="1" applyNumberFormat="1" applyFont="1" applyAlignment="1">
      <alignment horizontal="center"/>
    </xf>
    <xf numFmtId="0" fontId="11" fillId="0" borderId="6" xfId="0" applyFont="1" applyBorder="1"/>
    <xf numFmtId="6" fontId="11" fillId="0" borderId="6" xfId="0" applyNumberFormat="1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0" xfId="0" applyFont="1" applyBorder="1"/>
    <xf numFmtId="6" fontId="11" fillId="0" borderId="0" xfId="0" applyNumberFormat="1" applyFont="1" applyBorder="1" applyAlignment="1">
      <alignment horizontal="center"/>
    </xf>
    <xf numFmtId="2" fontId="11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center"/>
    </xf>
    <xf numFmtId="2" fontId="11" fillId="0" borderId="0" xfId="0" applyNumberFormat="1" applyFont="1"/>
    <xf numFmtId="3" fontId="11" fillId="0" borderId="7" xfId="0" applyNumberFormat="1" applyFont="1" applyBorder="1"/>
    <xf numFmtId="2" fontId="23" fillId="0" borderId="0" xfId="0" applyNumberFormat="1" applyFont="1"/>
    <xf numFmtId="0" fontId="5" fillId="0" borderId="6" xfId="0" applyFont="1" applyBorder="1" applyAlignment="1">
      <alignment horizontal="center"/>
    </xf>
    <xf numFmtId="0" fontId="24" fillId="0" borderId="6" xfId="0" applyFont="1" applyBorder="1"/>
    <xf numFmtId="164" fontId="0" fillId="0" borderId="9" xfId="0" applyNumberFormat="1" applyBorder="1" applyAlignment="1">
      <alignment horizontal="center"/>
    </xf>
    <xf numFmtId="0" fontId="5" fillId="0" borderId="0" xfId="0" applyNumberFormat="1" applyFont="1" applyFill="1" applyBorder="1"/>
    <xf numFmtId="170" fontId="6" fillId="0" borderId="0" xfId="0" applyNumberFormat="1" applyFont="1" applyBorder="1" applyAlignment="1">
      <alignment horizontal="center"/>
    </xf>
    <xf numFmtId="167" fontId="25" fillId="0" borderId="0" xfId="36" applyNumberFormat="1" applyFont="1" applyAlignment="1"/>
    <xf numFmtId="0" fontId="5" fillId="0" borderId="0" xfId="35" applyFont="1" applyFill="1" applyAlignment="1">
      <alignment horizontal="left"/>
    </xf>
    <xf numFmtId="0" fontId="5" fillId="0" borderId="7" xfId="35" applyFont="1" applyBorder="1" applyAlignment="1">
      <alignment horizontal="center"/>
    </xf>
    <xf numFmtId="0" fontId="5" fillId="0" borderId="7" xfId="35" applyBorder="1" applyAlignment="1">
      <alignment horizontal="center"/>
    </xf>
    <xf numFmtId="0" fontId="5" fillId="0" borderId="0" xfId="35" applyFont="1" applyAlignment="1">
      <alignment horizontal="center"/>
    </xf>
    <xf numFmtId="0" fontId="12" fillId="0" borderId="7" xfId="35" applyFont="1" applyBorder="1" applyAlignment="1">
      <alignment horizontal="center"/>
    </xf>
    <xf numFmtId="169" fontId="5" fillId="0" borderId="0" xfId="35" applyNumberFormat="1"/>
    <xf numFmtId="165" fontId="3" fillId="0" borderId="0" xfId="0" applyNumberFormat="1" applyFont="1"/>
    <xf numFmtId="0" fontId="12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5" fillId="0" borderId="6" xfId="35" applyBorder="1" applyAlignment="1">
      <alignment horizontal="center"/>
    </xf>
    <xf numFmtId="0" fontId="5" fillId="0" borderId="6" xfId="35" applyBorder="1" applyAlignment="1">
      <alignment horizontal="center"/>
    </xf>
    <xf numFmtId="169" fontId="5" fillId="0" borderId="6" xfId="35" applyNumberFormat="1" applyBorder="1"/>
    <xf numFmtId="10" fontId="5" fillId="0" borderId="6" xfId="35" applyNumberForma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5" fillId="0" borderId="0" xfId="35" applyAlignment="1">
      <alignment horizontal="left"/>
    </xf>
    <xf numFmtId="0" fontId="11" fillId="0" borderId="0" xfId="35" applyFont="1"/>
    <xf numFmtId="0" fontId="23" fillId="0" borderId="0" xfId="35" applyFont="1"/>
    <xf numFmtId="9" fontId="11" fillId="0" borderId="0" xfId="0" applyNumberFormat="1" applyFont="1"/>
    <xf numFmtId="9" fontId="11" fillId="0" borderId="6" xfId="0" applyNumberFormat="1" applyFont="1" applyBorder="1"/>
    <xf numFmtId="9" fontId="11" fillId="0" borderId="0" xfId="0" applyNumberFormat="1" applyFont="1" applyAlignment="1">
      <alignment horizontal="center"/>
    </xf>
    <xf numFmtId="9" fontId="11" fillId="0" borderId="6" xfId="0" applyNumberFormat="1" applyFont="1" applyBorder="1" applyAlignment="1">
      <alignment horizontal="center"/>
    </xf>
    <xf numFmtId="3" fontId="11" fillId="0" borderId="0" xfId="0" applyNumberFormat="1" applyFont="1"/>
    <xf numFmtId="2" fontId="11" fillId="0" borderId="0" xfId="0" applyNumberFormat="1" applyFont="1" applyBorder="1" applyAlignment="1">
      <alignment horizontal="center"/>
    </xf>
    <xf numFmtId="2" fontId="11" fillId="0" borderId="0" xfId="41" applyNumberFormat="1" applyFont="1" applyAlignment="1">
      <alignment horizontal="center"/>
    </xf>
    <xf numFmtId="3" fontId="23" fillId="0" borderId="0" xfId="0" applyNumberFormat="1" applyFont="1"/>
    <xf numFmtId="165" fontId="23" fillId="0" borderId="0" xfId="0" applyNumberFormat="1" applyFont="1" applyAlignment="1">
      <alignment horizontal="center"/>
    </xf>
    <xf numFmtId="2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3" fontId="11" fillId="0" borderId="0" xfId="0" applyNumberFormat="1" applyFont="1" applyAlignment="1">
      <alignment horizontal="right"/>
    </xf>
    <xf numFmtId="2" fontId="11" fillId="0" borderId="0" xfId="0" applyNumberFormat="1" applyFont="1" applyAlignment="1">
      <alignment horizontal="left"/>
    </xf>
    <xf numFmtId="3" fontId="11" fillId="0" borderId="0" xfId="0" applyNumberFormat="1" applyFont="1" applyAlignment="1"/>
    <xf numFmtId="2" fontId="23" fillId="0" borderId="0" xfId="0" applyNumberFormat="1" applyFont="1" applyAlignment="1">
      <alignment horizontal="left"/>
    </xf>
    <xf numFmtId="0" fontId="23" fillId="0" borderId="0" xfId="0" applyFont="1" applyBorder="1"/>
    <xf numFmtId="6" fontId="23" fillId="0" borderId="0" xfId="0" applyNumberFormat="1" applyFont="1" applyBorder="1" applyAlignment="1">
      <alignment horizontal="center"/>
    </xf>
    <xf numFmtId="165" fontId="23" fillId="0" borderId="0" xfId="0" applyNumberFormat="1" applyFont="1" applyBorder="1" applyAlignment="1">
      <alignment horizontal="center"/>
    </xf>
    <xf numFmtId="2" fontId="23" fillId="0" borderId="0" xfId="0" applyNumberFormat="1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165" fontId="11" fillId="0" borderId="0" xfId="0" applyNumberFormat="1" applyFont="1"/>
    <xf numFmtId="0" fontId="4" fillId="0" borderId="0" xfId="35" applyFont="1" applyBorder="1" applyAlignment="1">
      <alignment horizontal="center"/>
    </xf>
    <xf numFmtId="0" fontId="3" fillId="0" borderId="0" xfId="35" applyFont="1" applyBorder="1" applyAlignment="1">
      <alignment horizontal="center"/>
    </xf>
    <xf numFmtId="1" fontId="3" fillId="0" borderId="0" xfId="36" applyNumberFormat="1" applyFont="1" applyBorder="1" applyAlignment="1">
      <alignment horizontal="center"/>
    </xf>
    <xf numFmtId="167" fontId="4" fillId="0" borderId="0" xfId="36" applyNumberFormat="1" applyFont="1" applyAlignment="1">
      <alignment horizontal="center"/>
    </xf>
    <xf numFmtId="167" fontId="3" fillId="0" borderId="0" xfId="36" applyNumberFormat="1" applyFont="1" applyAlignment="1">
      <alignment horizontal="center"/>
    </xf>
    <xf numFmtId="165" fontId="3" fillId="0" borderId="0" xfId="36" applyNumberFormat="1" applyFont="1" applyAlignment="1">
      <alignment horizontal="center"/>
    </xf>
    <xf numFmtId="2" fontId="3" fillId="0" borderId="0" xfId="36" applyNumberFormat="1" applyFont="1" applyAlignment="1">
      <alignment horizontal="center"/>
    </xf>
    <xf numFmtId="4" fontId="3" fillId="0" borderId="0" xfId="36" applyNumberFormat="1" applyFont="1" applyAlignment="1">
      <alignment horizontal="center"/>
    </xf>
    <xf numFmtId="0" fontId="12" fillId="0" borderId="0" xfId="35" applyFont="1" applyBorder="1" applyAlignment="1">
      <alignment horizontal="center"/>
    </xf>
    <xf numFmtId="0" fontId="5" fillId="0" borderId="6" xfId="35" applyFont="1" applyBorder="1" applyAlignment="1">
      <alignment horizontal="center"/>
    </xf>
    <xf numFmtId="0" fontId="5" fillId="0" borderId="6" xfId="35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10" fillId="0" borderId="0" xfId="0" applyNumberFormat="1" applyFont="1" applyAlignment="1">
      <alignment horizontal="center"/>
    </xf>
    <xf numFmtId="0" fontId="10" fillId="0" borderId="0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2" fillId="0" borderId="0" xfId="35" applyFont="1" applyAlignment="1">
      <alignment horizontal="center"/>
    </xf>
    <xf numFmtId="0" fontId="11" fillId="0" borderId="6" xfId="0" applyFont="1" applyBorder="1" applyAlignment="1">
      <alignment horizontal="center"/>
    </xf>
  </cellXfs>
  <cellStyles count="42">
    <cellStyle name="Comma0" xfId="1"/>
    <cellStyle name="Currency 2" xfId="39"/>
    <cellStyle name="Currency0" xfId="2"/>
    <cellStyle name="Custom - Style1" xfId="3"/>
    <cellStyle name="Custom - Style8" xfId="4"/>
    <cellStyle name="Data   - Style2" xfId="5"/>
    <cellStyle name="Date" xfId="6"/>
    <cellStyle name="Fixed" xfId="7"/>
    <cellStyle name="Heading 1" xfId="8" builtinId="16" customBuiltin="1"/>
    <cellStyle name="Heading 2" xfId="9" builtinId="17" customBuiltin="1"/>
    <cellStyle name="Labels - Style3" xfId="10"/>
    <cellStyle name="Normal" xfId="0" builtinId="0"/>
    <cellStyle name="Normal - Style1" xfId="11"/>
    <cellStyle name="Normal - Style2" xfId="12"/>
    <cellStyle name="Normal - Style3" xfId="13"/>
    <cellStyle name="Normal - Style4" xfId="14"/>
    <cellStyle name="Normal - Style5" xfId="15"/>
    <cellStyle name="Normal - Style6" xfId="16"/>
    <cellStyle name="Normal - Style7" xfId="17"/>
    <cellStyle name="Normal - Style8" xfId="18"/>
    <cellStyle name="Normal 2" xfId="35"/>
    <cellStyle name="Normal 3" xfId="36"/>
    <cellStyle name="Normal 3 2" xfId="37"/>
    <cellStyle name="Normal 4" xfId="38"/>
    <cellStyle name="Normal 4 2" xfId="40"/>
    <cellStyle name="Output Amounts" xfId="19"/>
    <cellStyle name="Output Column Headings" xfId="20"/>
    <cellStyle name="Output Line Items" xfId="21"/>
    <cellStyle name="Output Report Heading" xfId="22"/>
    <cellStyle name="Output Report Title" xfId="23"/>
    <cellStyle name="Percent 2" xfId="41"/>
    <cellStyle name="Reset  - Style4" xfId="24"/>
    <cellStyle name="Reset  - Style7" xfId="25"/>
    <cellStyle name="Table  - Style5" xfId="26"/>
    <cellStyle name="Table  - Style6" xfId="27"/>
    <cellStyle name="Title  - Style1" xfId="28"/>
    <cellStyle name="Title  - Style6" xfId="29"/>
    <cellStyle name="Total" xfId="30" builtinId="25" customBuiltin="1"/>
    <cellStyle name="TotCol - Style5" xfId="31"/>
    <cellStyle name="TotCol - Style7" xfId="32"/>
    <cellStyle name="TotRow - Style4" xfId="33"/>
    <cellStyle name="TotRow - Style8" xfId="3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9" Type="http://schemas.openxmlformats.org/officeDocument/2006/relationships/externalLink" Target="externalLinks/externalLink17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2.xml"/><Relationship Id="rId42" Type="http://schemas.openxmlformats.org/officeDocument/2006/relationships/externalLink" Target="externalLinks/externalLink20.xml"/><Relationship Id="rId47" Type="http://schemas.openxmlformats.org/officeDocument/2006/relationships/styles" Target="styles.xml"/><Relationship Id="rId50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7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externalLink" Target="externalLinks/externalLink10.xml"/><Relationship Id="rId37" Type="http://schemas.openxmlformats.org/officeDocument/2006/relationships/externalLink" Target="externalLinks/externalLink15.xml"/><Relationship Id="rId40" Type="http://schemas.openxmlformats.org/officeDocument/2006/relationships/externalLink" Target="externalLinks/externalLink18.xml"/><Relationship Id="rId45" Type="http://schemas.openxmlformats.org/officeDocument/2006/relationships/externalLink" Target="externalLinks/externalLink23.xml"/><Relationship Id="rId53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9.xml"/><Relationship Id="rId44" Type="http://schemas.openxmlformats.org/officeDocument/2006/relationships/externalLink" Target="externalLinks/externalLink22.xml"/><Relationship Id="rId52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externalLink" Target="externalLinks/externalLink8.xml"/><Relationship Id="rId35" Type="http://schemas.openxmlformats.org/officeDocument/2006/relationships/externalLink" Target="externalLinks/externalLink13.xml"/><Relationship Id="rId43" Type="http://schemas.openxmlformats.org/officeDocument/2006/relationships/externalLink" Target="externalLinks/externalLink21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33" Type="http://schemas.openxmlformats.org/officeDocument/2006/relationships/externalLink" Target="externalLinks/externalLink11.xml"/><Relationship Id="rId38" Type="http://schemas.openxmlformats.org/officeDocument/2006/relationships/externalLink" Target="externalLinks/externalLink16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36" Type="http://schemas.openxmlformats.org/officeDocument/2006/relationships/externalLink" Target="externalLinks/externalLink14.xml"/><Relationship Id="rId4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PPE%2013%20month%20by%20su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sl\My%20Documents\My%20TAI\PPL%20Electric\PPL%20Schedul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iecon\common\CASES\TAI\06%20Cases\0636%20%20UNS%20Gas\UNS%20Gas%20Schedul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TAI\06%20Cases\0636%20%20UNS%20Gas\UNS%20Gas%20Schedule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SES\TAI\06%20Cases\0636%20%20UNS%20Gas\UNS%20Gas%20Schedul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cp.TAI-M056\AppData\Local\Microsoft\Windows\Temporary%20Internet%20Files\Content.Outlook\HI6E25ND\CASES\TAI\06%20Cases\0636%20%20UNS%20Gas\UNS%20Gas%20Schedule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Users\AMM\Documents\FINCAP\Jobs\LGE-KU\ODP%20VA%202015\KU-ODP%20VA%20Analys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rc\Rate%20Case\Rate%20Case%20Info\RATE%20CASE%2096\SUPMENT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s_intg\Rate%20Case_01\MSFR_Wps%20&amp;%20Scheds%20to%20file\RATEC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Energas\Amarillo\DefStudyMay01\Exhibits%20May%2001%20Amarill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5%20CASES/1506%20MISO/McKenzie%20Adjustmen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buchanan\My%20Documents\bbfiles\Colorado\CO%202005-06%20GCA\AppendixA%202005-0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rc\Rate%20Case\Rate%20Case%20Info\RATE%20CASE%2096\SUPLMEN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1%20CASES\1143%20Entergy\Entergy%20Schedules%202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TAI\08%20Cases\0812%20Atmos%20Energy\Atmos%20Schedule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16%20CASES/1609%20Puget%20Sound%20Energy%20-%20ROR/DCP%20Schedul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Cash%20Working%20Capital\Cash%20Working%20Capit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bfiles\Colorado\Study%201202\AppendixA2002-12%20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Greeley\Kansas\Study%203-31-01\Kansas%20Study%203-31-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Mid-States\VIRGINIA\2003%20AIF\2003%2009%20AIF\REVISED%202003%2009%20FILED%20AI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cp.TAI-M056\AppData\Local\Microsoft\Windows\Temporary%20Internet%20Files\Content.Outlook\HI6E25ND\SPIEGEL-%23266564-v3-Risk_Premium_Adjustment_Exhibits_Update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Missouri%20Study%20ending%209-30-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iecon\COMMON\CASES\TAI\07%20Cases\0704%20PEPCO\Schedules\Pepco%20Schedu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Jun 99"/>
      <sheetName val="Jul 99"/>
      <sheetName val="Aug 99"/>
      <sheetName val="Sep 99"/>
      <sheetName val="Oct 99"/>
      <sheetName val="Nov 99"/>
      <sheetName val="Dec 99"/>
      <sheetName val="Jan 00"/>
      <sheetName val="Feb 00"/>
      <sheetName val="Mar 00"/>
      <sheetName val="Apr 00"/>
      <sheetName val="May 00"/>
      <sheetName val="Jun-00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2, p 1"/>
      <sheetName val="Sch 2, p 2 "/>
      <sheetName val="Sch 2, p 3"/>
      <sheetName val="Sch 3"/>
      <sheetName val="Sch 4"/>
      <sheetName val="Sch 5"/>
      <sheetName val="Sch 6, p1"/>
      <sheetName val="Sch 6, p 2"/>
      <sheetName val="Sch 6, p 3"/>
      <sheetName val="Company Groups"/>
      <sheetName val="Company Data Inputs"/>
      <sheetName val="Sch 7"/>
      <sheetName val="Sch 8 "/>
      <sheetName val="Sch 9, p1"/>
      <sheetName val="Sch 9, p 2"/>
      <sheetName val="Sch 9, p 3"/>
      <sheetName val="Sch 9, p 4"/>
      <sheetName val="Sch 10"/>
      <sheetName val="Sch 11"/>
      <sheetName val="Sch 12, p 1"/>
      <sheetName val="Sch 12, p 2"/>
      <sheetName val="Sch 13"/>
      <sheetName val="Sch 12 WP"/>
      <sheetName val="Sch 14 "/>
      <sheetName val="Sch 15"/>
      <sheetName val="Sch 16"/>
      <sheetName val="p.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Groups"/>
      <sheetName val="Company Data Inputs"/>
      <sheetName val="Sch 2, p 1"/>
      <sheetName val="Sch 2, p 2 "/>
      <sheetName val="Sch 2, p 3"/>
      <sheetName val="Sch 3"/>
      <sheetName val="Sch 4, p1"/>
      <sheetName val="Sch 4, p 2"/>
      <sheetName val="Sch 4, p 3"/>
      <sheetName val="Sch 5"/>
      <sheetName val="Sch 6"/>
      <sheetName val="Sch 7, p1"/>
      <sheetName val="Sch 7, p 2"/>
      <sheetName val="Sch 7, p 3"/>
      <sheetName val="Sch 7, p 4"/>
      <sheetName val="Sch 8"/>
      <sheetName val="Sch 9"/>
      <sheetName val="Sch 10, p 1"/>
      <sheetName val="Sch 10, p 2"/>
      <sheetName val="Sch 11"/>
      <sheetName val="Sch 12 WP"/>
      <sheetName val="Sch 12"/>
      <sheetName val="Sch 13"/>
      <sheetName val="Sch 14"/>
      <sheetName val="p. 1"/>
    </sheetNames>
    <sheetDataSet>
      <sheetData sheetId="0">
        <row r="3">
          <cell r="B3" t="str">
            <v>UNISOURCE ENERGY CONSOLIDATED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Groups"/>
      <sheetName val="Company Data Inputs"/>
      <sheetName val="Sch 2, p 1"/>
      <sheetName val="Sch 2, p 2 "/>
      <sheetName val="Sch 2, p 3"/>
      <sheetName val="Sch 3"/>
      <sheetName val="Sch 4, p1"/>
      <sheetName val="Sch 4, p 2"/>
      <sheetName val="Sch 4, p 3"/>
      <sheetName val="Sch 5"/>
      <sheetName val="Sch 6"/>
      <sheetName val="Sch 7, p1"/>
      <sheetName val="Sch 7, p 2"/>
      <sheetName val="Sch 7, p 3"/>
      <sheetName val="Sch 7, p 4"/>
      <sheetName val="Sch 8"/>
      <sheetName val="Sch 9"/>
      <sheetName val="Sch 10, p 1"/>
      <sheetName val="Sch 10, p 2"/>
      <sheetName val="Sch 11"/>
      <sheetName val="Sch 12 WP"/>
      <sheetName val="Sch 12"/>
      <sheetName val="Sch 13"/>
      <sheetName val="Sch 14"/>
      <sheetName val="p. 1"/>
    </sheetNames>
    <sheetDataSet>
      <sheetData sheetId="0">
        <row r="3">
          <cell r="B3" t="str">
            <v>UNISOURCE ENERGY CONSOLIDATED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Groups"/>
      <sheetName val="Company Data Inputs"/>
      <sheetName val="Sch 2, p 1"/>
      <sheetName val="Sch 2, p 2 "/>
      <sheetName val="Sch 2, p 3"/>
      <sheetName val="Sch 3"/>
      <sheetName val="Sch 4, p1"/>
      <sheetName val="Sch 4, p 2"/>
      <sheetName val="Sch 4, p 3"/>
      <sheetName val="Sch 5"/>
      <sheetName val="Sch 6"/>
      <sheetName val="Sch 7, p1"/>
      <sheetName val="Sch 7, p 2"/>
      <sheetName val="Sch 7, p 3"/>
      <sheetName val="Sch 7, p 4"/>
      <sheetName val="Sch 8"/>
      <sheetName val="Sch 9"/>
      <sheetName val="Sch 10, p 1"/>
      <sheetName val="Sch 10, p 2"/>
      <sheetName val="Sch 11"/>
      <sheetName val="Sch 12 WP"/>
      <sheetName val="Sch 12"/>
      <sheetName val="Sch 13"/>
      <sheetName val="Sch 14"/>
      <sheetName val="p. 1"/>
    </sheetNames>
    <sheetDataSet>
      <sheetData sheetId="0">
        <row r="3">
          <cell r="B3" t="str">
            <v>UNISOURCE ENERGY CONSOLIDATED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Groups"/>
      <sheetName val="Company Data Inputs"/>
      <sheetName val="Sch 2, p 1"/>
      <sheetName val="Sch 2, p 2 "/>
      <sheetName val="Sch 2, p 3"/>
      <sheetName val="Sch 3"/>
      <sheetName val="Sch 4, p1"/>
      <sheetName val="Sch 4, p 2"/>
      <sheetName val="Sch 4, p 3"/>
      <sheetName val="Sch 5"/>
      <sheetName val="Sch 6"/>
      <sheetName val="Sch 7, p1"/>
      <sheetName val="Sch 7, p 2"/>
      <sheetName val="Sch 7, p 3"/>
      <sheetName val="Sch 7, p 4"/>
      <sheetName val="Sch 8"/>
      <sheetName val="Sch 9"/>
      <sheetName val="Sch 10, p 1"/>
      <sheetName val="Sch 10, p 2"/>
      <sheetName val="Sch 11"/>
      <sheetName val="Sch 12 WP"/>
      <sheetName val="Sch 12"/>
      <sheetName val="Sch 13"/>
      <sheetName val="Sch 14"/>
      <sheetName val="p. 1"/>
    </sheetNames>
    <sheetDataSet>
      <sheetData sheetId="0">
        <row r="3">
          <cell r="B3" t="str">
            <v>UNISOURCE ENERGY CONSOLIDATED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ty Proxy Group"/>
      <sheetName val="Proxy Group Ticker"/>
      <sheetName val="Proxy Group Risk Measures"/>
      <sheetName val="Exhibit List"/>
      <sheetName val="2"/>
      <sheetName val="3 (1)"/>
      <sheetName val="3 (2)"/>
      <sheetName val="4  (1)"/>
      <sheetName val="4 (2)"/>
      <sheetName val="4 (3)"/>
      <sheetName val="5"/>
      <sheetName val="6 (1)"/>
      <sheetName val="6 (2)"/>
      <sheetName val="7 (1)"/>
      <sheetName val="7 (2)"/>
      <sheetName val="7 (3)"/>
      <sheetName val="7 (4)"/>
      <sheetName val="8"/>
      <sheetName val="9"/>
      <sheetName val="10 (1)"/>
      <sheetName val="10 (2)"/>
      <sheetName val="10 (3)"/>
      <sheetName val="CAPM (1)"/>
      <sheetName val="CAPM (2)"/>
      <sheetName val="Stock Price (Electric)"/>
      <sheetName val="Stock Price (Non-Utility)"/>
      <sheetName val="2015 05 Market DCF"/>
      <sheetName val="Bond Yields"/>
      <sheetName val="Size Premium"/>
      <sheetName val="Ordinal Ratings"/>
      <sheetName val="Electric Utility Data"/>
      <sheetName val="CS Data"/>
      <sheetName val="CS Data-Operating Cos"/>
      <sheetName val="2 (1)"/>
      <sheetName val="2 (2)"/>
      <sheetName val="3"/>
      <sheetName val="8 (1)"/>
      <sheetName val="8 (2)"/>
    </sheetNames>
    <sheetDataSet>
      <sheetData sheetId="0">
        <row r="8">
          <cell r="B8" t="str">
            <v>ALE</v>
          </cell>
          <cell r="C8" t="str">
            <v>ALLETE</v>
          </cell>
          <cell r="E8" t="str">
            <v>BBB+</v>
          </cell>
          <cell r="G8" t="str">
            <v>A3</v>
          </cell>
          <cell r="I8">
            <v>2</v>
          </cell>
          <cell r="K8" t="str">
            <v>A</v>
          </cell>
          <cell r="M8">
            <v>0.8</v>
          </cell>
          <cell r="O8">
            <v>2266.6799999999998</v>
          </cell>
        </row>
        <row r="9">
          <cell r="B9" t="str">
            <v>LNT</v>
          </cell>
          <cell r="C9" t="str">
            <v>Alliant Energy</v>
          </cell>
          <cell r="E9" t="str">
            <v>A-</v>
          </cell>
          <cell r="G9" t="str">
            <v>A3</v>
          </cell>
          <cell r="I9">
            <v>2</v>
          </cell>
          <cell r="K9" t="str">
            <v>A</v>
          </cell>
          <cell r="M9">
            <v>0.8</v>
          </cell>
          <cell r="O9">
            <v>6809.12</v>
          </cell>
        </row>
        <row r="10">
          <cell r="B10" t="str">
            <v>AEE</v>
          </cell>
          <cell r="C10" t="str">
            <v>Ameren Corp.</v>
          </cell>
          <cell r="E10" t="str">
            <v>BBB+</v>
          </cell>
          <cell r="G10" t="str">
            <v>Baa1</v>
          </cell>
          <cell r="I10">
            <v>2</v>
          </cell>
          <cell r="K10" t="str">
            <v>B++</v>
          </cell>
          <cell r="M10">
            <v>0.75</v>
          </cell>
          <cell r="O10">
            <v>9767.08</v>
          </cell>
        </row>
        <row r="11">
          <cell r="B11" t="str">
            <v>AEP</v>
          </cell>
          <cell r="C11" t="str">
            <v>American Elec Pwr</v>
          </cell>
          <cell r="E11" t="str">
            <v>BBB</v>
          </cell>
          <cell r="G11" t="str">
            <v>Baa1</v>
          </cell>
          <cell r="I11">
            <v>2</v>
          </cell>
          <cell r="K11" t="str">
            <v>A</v>
          </cell>
          <cell r="M11">
            <v>0.7</v>
          </cell>
          <cell r="O11">
            <v>26995.09</v>
          </cell>
        </row>
        <row r="12">
          <cell r="B12" t="str">
            <v>AVA</v>
          </cell>
          <cell r="C12" t="str">
            <v>Avista Corp.</v>
          </cell>
          <cell r="E12" t="str">
            <v>BBB</v>
          </cell>
          <cell r="G12" t="str">
            <v>Baa1</v>
          </cell>
          <cell r="I12">
            <v>2</v>
          </cell>
          <cell r="K12" t="str">
            <v>A</v>
          </cell>
          <cell r="M12">
            <v>0.8</v>
          </cell>
          <cell r="O12">
            <v>2002.64</v>
          </cell>
        </row>
        <row r="13">
          <cell r="B13" t="str">
            <v>BKH</v>
          </cell>
          <cell r="C13" t="str">
            <v>Black Hills Corp.</v>
          </cell>
          <cell r="E13" t="str">
            <v>BBB</v>
          </cell>
          <cell r="G13" t="str">
            <v>Baa1</v>
          </cell>
          <cell r="I13">
            <v>2</v>
          </cell>
          <cell r="K13" t="str">
            <v>B++</v>
          </cell>
          <cell r="M13">
            <v>0.95</v>
          </cell>
          <cell r="O13">
            <v>2107.13</v>
          </cell>
        </row>
        <row r="14">
          <cell r="B14" t="str">
            <v>CNP</v>
          </cell>
          <cell r="C14" t="str">
            <v>CenterPoint Energy</v>
          </cell>
          <cell r="E14" t="str">
            <v>A-</v>
          </cell>
          <cell r="G14" t="str">
            <v>Baa1</v>
          </cell>
          <cell r="I14">
            <v>2</v>
          </cell>
          <cell r="K14" t="str">
            <v>B++</v>
          </cell>
          <cell r="M14">
            <v>0.8</v>
          </cell>
          <cell r="O14">
            <v>8665.7999999999993</v>
          </cell>
        </row>
        <row r="15">
          <cell r="B15" t="str">
            <v>CNL</v>
          </cell>
          <cell r="C15" t="str">
            <v>Cleco Corp.</v>
          </cell>
          <cell r="E15" t="str">
            <v>BBB+</v>
          </cell>
          <cell r="G15" t="str">
            <v>Baa1</v>
          </cell>
          <cell r="I15">
            <v>1</v>
          </cell>
          <cell r="K15" t="str">
            <v>A</v>
          </cell>
          <cell r="M15">
            <v>0.75</v>
          </cell>
          <cell r="O15">
            <v>3265.32</v>
          </cell>
        </row>
        <row r="16">
          <cell r="B16" t="str">
            <v>CMS</v>
          </cell>
          <cell r="C16" t="str">
            <v>CMS Energy Corp.</v>
          </cell>
          <cell r="E16" t="str">
            <v>BBB+</v>
          </cell>
          <cell r="G16" t="str">
            <v>Baa2</v>
          </cell>
          <cell r="I16">
            <v>2</v>
          </cell>
          <cell r="K16" t="str">
            <v>B++</v>
          </cell>
          <cell r="M16">
            <v>0.75</v>
          </cell>
          <cell r="O16">
            <v>9204.6</v>
          </cell>
        </row>
        <row r="17">
          <cell r="B17" t="str">
            <v>ED</v>
          </cell>
          <cell r="C17" t="str">
            <v>Consolidated Edison</v>
          </cell>
          <cell r="E17" t="str">
            <v>A-</v>
          </cell>
          <cell r="G17" t="str">
            <v>A3</v>
          </cell>
          <cell r="I17">
            <v>1</v>
          </cell>
          <cell r="K17" t="str">
            <v>A+</v>
          </cell>
          <cell r="M17">
            <v>0.6</v>
          </cell>
          <cell r="O17">
            <v>17894.72</v>
          </cell>
        </row>
        <row r="18">
          <cell r="B18" t="str">
            <v>D</v>
          </cell>
          <cell r="C18" t="str">
            <v>Dominion Resources</v>
          </cell>
          <cell r="E18" t="str">
            <v>A-</v>
          </cell>
          <cell r="G18" t="str">
            <v>Baa2</v>
          </cell>
          <cell r="I18">
            <v>2</v>
          </cell>
          <cell r="K18" t="str">
            <v>B++</v>
          </cell>
          <cell r="M18">
            <v>0.7</v>
          </cell>
          <cell r="O18">
            <v>42196.03</v>
          </cell>
        </row>
        <row r="19">
          <cell r="B19" t="str">
            <v>DTE</v>
          </cell>
          <cell r="C19" t="str">
            <v>DTE Energy Co.</v>
          </cell>
          <cell r="E19" t="str">
            <v>BBB+</v>
          </cell>
          <cell r="G19" t="str">
            <v>A3</v>
          </cell>
          <cell r="I19">
            <v>2</v>
          </cell>
          <cell r="K19" t="str">
            <v>B++</v>
          </cell>
          <cell r="M19">
            <v>0.75</v>
          </cell>
          <cell r="O19">
            <v>14003.88</v>
          </cell>
        </row>
        <row r="20">
          <cell r="B20" t="str">
            <v>DUK</v>
          </cell>
          <cell r="C20" t="str">
            <v>Duke Energy Corp.</v>
          </cell>
          <cell r="E20" t="str">
            <v>A-</v>
          </cell>
          <cell r="G20" t="str">
            <v>A3</v>
          </cell>
          <cell r="I20">
            <v>2</v>
          </cell>
          <cell r="K20" t="str">
            <v>A</v>
          </cell>
          <cell r="M20">
            <v>0.6</v>
          </cell>
          <cell r="O20">
            <v>53446.93</v>
          </cell>
        </row>
        <row r="21">
          <cell r="B21" t="str">
            <v>EIX</v>
          </cell>
          <cell r="C21" t="str">
            <v>Edison International</v>
          </cell>
          <cell r="E21" t="str">
            <v>BBB+</v>
          </cell>
          <cell r="G21" t="str">
            <v>A3</v>
          </cell>
          <cell r="I21">
            <v>2</v>
          </cell>
          <cell r="K21" t="str">
            <v>A</v>
          </cell>
          <cell r="M21">
            <v>0.75</v>
          </cell>
          <cell r="O21">
            <v>19467.21</v>
          </cell>
        </row>
        <row r="22">
          <cell r="B22" t="str">
            <v>EE</v>
          </cell>
          <cell r="C22" t="str">
            <v>El Paso Electric</v>
          </cell>
          <cell r="E22" t="str">
            <v>BBB</v>
          </cell>
          <cell r="G22" t="str">
            <v>Baa1</v>
          </cell>
          <cell r="I22">
            <v>2</v>
          </cell>
          <cell r="K22" t="str">
            <v>B++</v>
          </cell>
          <cell r="M22">
            <v>0.7</v>
          </cell>
          <cell r="O22">
            <v>1442.4</v>
          </cell>
        </row>
        <row r="23">
          <cell r="B23" t="str">
            <v>EDE</v>
          </cell>
          <cell r="C23" t="str">
            <v>Empire District Elec</v>
          </cell>
          <cell r="E23" t="str">
            <v>BBB</v>
          </cell>
          <cell r="G23" t="str">
            <v>Baa1</v>
          </cell>
          <cell r="I23">
            <v>2</v>
          </cell>
          <cell r="K23" t="str">
            <v>B++</v>
          </cell>
          <cell r="M23">
            <v>0.7</v>
          </cell>
          <cell r="O23">
            <v>1017.41</v>
          </cell>
        </row>
        <row r="24">
          <cell r="B24" t="str">
            <v>ETR</v>
          </cell>
          <cell r="C24" t="str">
            <v>Entergy Corp.</v>
          </cell>
          <cell r="E24" t="str">
            <v>BBB</v>
          </cell>
          <cell r="G24" t="str">
            <v>Baa3</v>
          </cell>
          <cell r="I24">
            <v>3</v>
          </cell>
          <cell r="K24" t="str">
            <v>B++</v>
          </cell>
          <cell r="M24">
            <v>0.7</v>
          </cell>
          <cell r="O24">
            <v>13325.32</v>
          </cell>
        </row>
        <row r="25">
          <cell r="B25" t="str">
            <v>ES</v>
          </cell>
          <cell r="C25" t="str">
            <v>Eversource Energy</v>
          </cell>
          <cell r="E25" t="str">
            <v>A</v>
          </cell>
          <cell r="G25" t="str">
            <v>Baa1</v>
          </cell>
          <cell r="I25">
            <v>1</v>
          </cell>
          <cell r="K25" t="str">
            <v>A</v>
          </cell>
          <cell r="M25">
            <v>0.75</v>
          </cell>
          <cell r="O25">
            <v>15409.9</v>
          </cell>
        </row>
        <row r="26">
          <cell r="B26" t="str">
            <v>EXC</v>
          </cell>
          <cell r="C26" t="str">
            <v>Exelon Corp.</v>
          </cell>
          <cell r="E26" t="str">
            <v>BBB</v>
          </cell>
          <cell r="G26" t="str">
            <v>Baa2</v>
          </cell>
          <cell r="I26">
            <v>3</v>
          </cell>
          <cell r="K26" t="str">
            <v>B++</v>
          </cell>
          <cell r="M26">
            <v>0.7</v>
          </cell>
          <cell r="O26">
            <v>28886.09</v>
          </cell>
        </row>
        <row r="27">
          <cell r="B27" t="str">
            <v>FE</v>
          </cell>
          <cell r="C27" t="str">
            <v>FirstEnergy Corp.</v>
          </cell>
          <cell r="E27" t="str">
            <v>BBB-</v>
          </cell>
          <cell r="G27" t="str">
            <v>Baa3</v>
          </cell>
          <cell r="I27">
            <v>3</v>
          </cell>
          <cell r="K27" t="str">
            <v>B+</v>
          </cell>
          <cell r="M27">
            <v>0.7</v>
          </cell>
          <cell r="O27">
            <v>14749.77</v>
          </cell>
        </row>
        <row r="28">
          <cell r="B28" t="str">
            <v>GXP</v>
          </cell>
          <cell r="C28" t="str">
            <v>Great Plains Energy</v>
          </cell>
          <cell r="E28" t="str">
            <v>BBB+</v>
          </cell>
          <cell r="G28" t="str">
            <v>Baa2</v>
          </cell>
          <cell r="I28">
            <v>3</v>
          </cell>
          <cell r="K28" t="str">
            <v>B+</v>
          </cell>
          <cell r="M28">
            <v>0.85</v>
          </cell>
          <cell r="O28">
            <v>3966.38</v>
          </cell>
        </row>
        <row r="29">
          <cell r="B29" t="str">
            <v>HE</v>
          </cell>
          <cell r="C29" t="str">
            <v>Hawaiian Elec.</v>
          </cell>
          <cell r="E29" t="str">
            <v>BBB-</v>
          </cell>
          <cell r="G29" t="str">
            <v>NR</v>
          </cell>
          <cell r="I29">
            <v>2</v>
          </cell>
          <cell r="K29" t="str">
            <v>A</v>
          </cell>
          <cell r="M29">
            <v>0.8</v>
          </cell>
          <cell r="O29">
            <v>3321.33</v>
          </cell>
        </row>
        <row r="30">
          <cell r="B30" t="str">
            <v>IDA</v>
          </cell>
          <cell r="C30" t="str">
            <v>IDACORP, Inc.</v>
          </cell>
          <cell r="E30" t="str">
            <v>BBB</v>
          </cell>
          <cell r="G30" t="str">
            <v>Baa1</v>
          </cell>
          <cell r="I30">
            <v>2</v>
          </cell>
          <cell r="K30" t="str">
            <v>B++</v>
          </cell>
          <cell r="M30">
            <v>0.8</v>
          </cell>
          <cell r="O30">
            <v>2974.92</v>
          </cell>
        </row>
        <row r="31">
          <cell r="B31" t="str">
            <v>TEG</v>
          </cell>
          <cell r="C31" t="str">
            <v>Integrys Energy Group</v>
          </cell>
          <cell r="E31" t="str">
            <v>A-</v>
          </cell>
          <cell r="G31" t="str">
            <v>A3</v>
          </cell>
          <cell r="I31">
            <v>2</v>
          </cell>
          <cell r="K31" t="str">
            <v>A</v>
          </cell>
          <cell r="M31">
            <v>0.8</v>
          </cell>
          <cell r="O31">
            <v>5685.09</v>
          </cell>
        </row>
        <row r="32">
          <cell r="B32" t="str">
            <v>ITC</v>
          </cell>
          <cell r="C32" t="str">
            <v>ITC Holdings Corp.</v>
          </cell>
          <cell r="E32" t="str">
            <v>A-</v>
          </cell>
          <cell r="G32" t="str">
            <v>Baa2</v>
          </cell>
          <cell r="I32">
            <v>2</v>
          </cell>
          <cell r="K32" t="str">
            <v>B++</v>
          </cell>
          <cell r="M32">
            <v>0.65</v>
          </cell>
          <cell r="O32">
            <v>5485.75</v>
          </cell>
        </row>
        <row r="33">
          <cell r="B33" t="str">
            <v>MGEE</v>
          </cell>
          <cell r="C33" t="str">
            <v>MGE Energy</v>
          </cell>
          <cell r="E33" t="str">
            <v>NR</v>
          </cell>
          <cell r="G33" t="str">
            <v>NR</v>
          </cell>
          <cell r="I33">
            <v>1</v>
          </cell>
          <cell r="K33" t="str">
            <v>A</v>
          </cell>
          <cell r="M33">
            <v>0.7</v>
          </cell>
          <cell r="O33">
            <v>1365.92</v>
          </cell>
        </row>
        <row r="34">
          <cell r="B34" t="str">
            <v>NEE</v>
          </cell>
          <cell r="C34" t="str">
            <v>NextEra Energy, Inc.</v>
          </cell>
          <cell r="E34" t="str">
            <v>A-</v>
          </cell>
          <cell r="G34" t="str">
            <v>Baa1</v>
          </cell>
          <cell r="I34">
            <v>2</v>
          </cell>
          <cell r="K34" t="str">
            <v>A</v>
          </cell>
          <cell r="M34">
            <v>0.75</v>
          </cell>
          <cell r="O34">
            <v>44891.95</v>
          </cell>
        </row>
        <row r="35">
          <cell r="B35" t="str">
            <v>NWE</v>
          </cell>
          <cell r="C35" t="str">
            <v>NorthWestern Corp.</v>
          </cell>
          <cell r="E35" t="str">
            <v>BBB</v>
          </cell>
          <cell r="G35" t="str">
            <v>A3</v>
          </cell>
          <cell r="I35">
            <v>3</v>
          </cell>
          <cell r="K35" t="str">
            <v>B+</v>
          </cell>
          <cell r="M35">
            <v>0.7</v>
          </cell>
          <cell r="O35">
            <v>2436.1</v>
          </cell>
        </row>
        <row r="36">
          <cell r="B36" t="str">
            <v>OGE</v>
          </cell>
          <cell r="C36" t="str">
            <v>OGE Energy Corp.</v>
          </cell>
          <cell r="E36" t="str">
            <v>A-</v>
          </cell>
          <cell r="G36" t="str">
            <v>A3</v>
          </cell>
          <cell r="I36">
            <v>1</v>
          </cell>
          <cell r="K36" t="str">
            <v>A+</v>
          </cell>
          <cell r="M36">
            <v>0.9</v>
          </cell>
          <cell r="O36">
            <v>6330.49</v>
          </cell>
        </row>
        <row r="37">
          <cell r="B37" t="str">
            <v>OTTR</v>
          </cell>
          <cell r="C37" t="str">
            <v>Otter Tail Corp.</v>
          </cell>
          <cell r="E37" t="str">
            <v>BBB</v>
          </cell>
          <cell r="G37" t="str">
            <v>Baa2</v>
          </cell>
          <cell r="I37">
            <v>3</v>
          </cell>
          <cell r="K37" t="str">
            <v>B+</v>
          </cell>
          <cell r="M37">
            <v>0.9</v>
          </cell>
          <cell r="O37">
            <v>1012.27</v>
          </cell>
        </row>
        <row r="38">
          <cell r="B38" t="str">
            <v>POM</v>
          </cell>
          <cell r="C38" t="str">
            <v>Pepco Holdings</v>
          </cell>
          <cell r="E38" t="str">
            <v>BBB+</v>
          </cell>
          <cell r="G38" t="str">
            <v>Baa3</v>
          </cell>
          <cell r="I38">
            <v>3</v>
          </cell>
          <cell r="K38" t="str">
            <v>B+</v>
          </cell>
          <cell r="M38">
            <v>0.65</v>
          </cell>
          <cell r="O38">
            <v>6249.12</v>
          </cell>
        </row>
        <row r="39">
          <cell r="B39" t="str">
            <v>PCG</v>
          </cell>
          <cell r="C39" t="str">
            <v>PG&amp;E Corp.</v>
          </cell>
          <cell r="E39" t="str">
            <v>BBB</v>
          </cell>
          <cell r="G39" t="str">
            <v>Baa1</v>
          </cell>
          <cell r="I39">
            <v>3</v>
          </cell>
          <cell r="K39" t="str">
            <v>B+</v>
          </cell>
          <cell r="M39">
            <v>0.65</v>
          </cell>
          <cell r="O39">
            <v>24660.17</v>
          </cell>
        </row>
        <row r="40">
          <cell r="B40" t="str">
            <v>PNW</v>
          </cell>
          <cell r="C40" t="str">
            <v>Pinnacle West Capital</v>
          </cell>
          <cell r="E40" t="str">
            <v>A-</v>
          </cell>
          <cell r="G40" t="str">
            <v>A3</v>
          </cell>
          <cell r="I40">
            <v>1</v>
          </cell>
          <cell r="K40" t="str">
            <v>A+</v>
          </cell>
          <cell r="M40">
            <v>0.7</v>
          </cell>
          <cell r="O40">
            <v>6576.16</v>
          </cell>
        </row>
        <row r="41">
          <cell r="B41" t="str">
            <v>PNM</v>
          </cell>
          <cell r="C41" t="str">
            <v>PNM Resources</v>
          </cell>
          <cell r="E41" t="str">
            <v>BBB</v>
          </cell>
          <cell r="G41" t="str">
            <v>NR</v>
          </cell>
          <cell r="I41">
            <v>3</v>
          </cell>
          <cell r="K41" t="str">
            <v>B</v>
          </cell>
          <cell r="M41">
            <v>0.85</v>
          </cell>
          <cell r="O41">
            <v>2068.59</v>
          </cell>
        </row>
        <row r="42">
          <cell r="B42" t="str">
            <v>POR</v>
          </cell>
          <cell r="C42" t="str">
            <v>Portland General Elec.</v>
          </cell>
          <cell r="E42" t="str">
            <v>BBB</v>
          </cell>
          <cell r="G42" t="str">
            <v>A3</v>
          </cell>
          <cell r="I42">
            <v>2</v>
          </cell>
          <cell r="K42" t="str">
            <v>B++</v>
          </cell>
          <cell r="M42">
            <v>0.8</v>
          </cell>
          <cell r="O42">
            <v>2716.97</v>
          </cell>
        </row>
        <row r="43">
          <cell r="B43" t="str">
            <v>PPL</v>
          </cell>
          <cell r="C43" t="str">
            <v>PPL Corp.</v>
          </cell>
          <cell r="E43" t="str">
            <v>A-</v>
          </cell>
          <cell r="G43" t="str">
            <v>Baa2</v>
          </cell>
          <cell r="I43">
            <v>3</v>
          </cell>
          <cell r="K43" t="str">
            <v>B++</v>
          </cell>
          <cell r="M43">
            <v>0.65</v>
          </cell>
          <cell r="O43">
            <v>22421.8</v>
          </cell>
        </row>
        <row r="44">
          <cell r="B44" t="str">
            <v>PEG</v>
          </cell>
          <cell r="C44" t="str">
            <v>Pub Sv Enterprise Grp</v>
          </cell>
          <cell r="E44" t="str">
            <v>BBB+</v>
          </cell>
          <cell r="G44" t="str">
            <v>Baa2</v>
          </cell>
          <cell r="I44">
            <v>1</v>
          </cell>
          <cell r="K44" t="str">
            <v>A++</v>
          </cell>
          <cell r="M44">
            <v>0.75</v>
          </cell>
          <cell r="O44">
            <v>21385.77</v>
          </cell>
        </row>
        <row r="45">
          <cell r="B45" t="str">
            <v>SCG</v>
          </cell>
          <cell r="C45" t="str">
            <v>SCANA Corp.</v>
          </cell>
          <cell r="E45" t="str">
            <v>BBB+</v>
          </cell>
          <cell r="G45" t="str">
            <v>Baa3</v>
          </cell>
          <cell r="I45">
            <v>2</v>
          </cell>
          <cell r="K45" t="str">
            <v>B++</v>
          </cell>
          <cell r="M45">
            <v>0.75</v>
          </cell>
          <cell r="O45">
            <v>7455.09</v>
          </cell>
        </row>
        <row r="46">
          <cell r="B46" t="str">
            <v>SRE</v>
          </cell>
          <cell r="C46" t="str">
            <v>Sempra Energy</v>
          </cell>
          <cell r="E46" t="str">
            <v>BBB+</v>
          </cell>
          <cell r="G46" t="str">
            <v>Baa1</v>
          </cell>
          <cell r="I46">
            <v>2</v>
          </cell>
          <cell r="K46" t="str">
            <v>A</v>
          </cell>
          <cell r="M46">
            <v>0.8</v>
          </cell>
          <cell r="O46">
            <v>26119.81</v>
          </cell>
        </row>
        <row r="47">
          <cell r="B47" t="str">
            <v>SO</v>
          </cell>
          <cell r="C47" t="str">
            <v>Southern Company</v>
          </cell>
          <cell r="E47" t="str">
            <v>A</v>
          </cell>
          <cell r="G47" t="str">
            <v>Baa1</v>
          </cell>
          <cell r="I47">
            <v>2</v>
          </cell>
          <cell r="K47" t="str">
            <v>A</v>
          </cell>
          <cell r="M47">
            <v>0.6</v>
          </cell>
          <cell r="O47">
            <v>39218.71</v>
          </cell>
        </row>
        <row r="48">
          <cell r="B48" t="str">
            <v>TE</v>
          </cell>
          <cell r="C48" t="str">
            <v>TECO Energy</v>
          </cell>
          <cell r="E48" t="str">
            <v>BBB+</v>
          </cell>
          <cell r="G48" t="str">
            <v>Baa1</v>
          </cell>
          <cell r="I48">
            <v>2</v>
          </cell>
          <cell r="K48" t="str">
            <v>B++</v>
          </cell>
          <cell r="M48">
            <v>0.85</v>
          </cell>
          <cell r="O48">
            <v>4344.46</v>
          </cell>
        </row>
        <row r="49">
          <cell r="B49" t="str">
            <v>UIL</v>
          </cell>
          <cell r="C49" t="str">
            <v>UIL Holdings</v>
          </cell>
          <cell r="E49" t="str">
            <v>BBB</v>
          </cell>
          <cell r="G49" t="str">
            <v>Baa2</v>
          </cell>
          <cell r="I49">
            <v>2</v>
          </cell>
          <cell r="K49" t="str">
            <v>B++</v>
          </cell>
          <cell r="M49">
            <v>0.8</v>
          </cell>
          <cell r="O49">
            <v>2835.52</v>
          </cell>
        </row>
        <row r="50">
          <cell r="B50" t="str">
            <v>VVC</v>
          </cell>
          <cell r="C50" t="str">
            <v>Vectren Corp.</v>
          </cell>
          <cell r="E50" t="str">
            <v>A-</v>
          </cell>
          <cell r="G50" t="str">
            <v>NR</v>
          </cell>
          <cell r="I50">
            <v>2</v>
          </cell>
          <cell r="K50" t="str">
            <v>A</v>
          </cell>
          <cell r="M50">
            <v>0.8</v>
          </cell>
          <cell r="O50">
            <v>3461.77</v>
          </cell>
        </row>
        <row r="51">
          <cell r="B51" t="str">
            <v>WR</v>
          </cell>
          <cell r="C51" t="str">
            <v>Westar Energy</v>
          </cell>
          <cell r="E51" t="str">
            <v>BBB+</v>
          </cell>
          <cell r="G51" t="str">
            <v>Baa1</v>
          </cell>
          <cell r="I51">
            <v>2</v>
          </cell>
          <cell r="K51" t="str">
            <v>B++</v>
          </cell>
          <cell r="M51">
            <v>0.75</v>
          </cell>
          <cell r="O51">
            <v>4747.3999999999996</v>
          </cell>
        </row>
        <row r="52">
          <cell r="B52" t="str">
            <v>WEC</v>
          </cell>
          <cell r="C52" t="str">
            <v>Wisconsin Energy</v>
          </cell>
          <cell r="E52" t="str">
            <v>A-</v>
          </cell>
          <cell r="G52" t="str">
            <v>A3</v>
          </cell>
          <cell r="I52">
            <v>1</v>
          </cell>
          <cell r="K52" t="str">
            <v>A+</v>
          </cell>
          <cell r="M52">
            <v>0.65</v>
          </cell>
          <cell r="O52">
            <v>10722.33</v>
          </cell>
        </row>
        <row r="53">
          <cell r="B53" t="str">
            <v>XEL</v>
          </cell>
          <cell r="C53" t="str">
            <v>Xcel Energy Inc.</v>
          </cell>
          <cell r="E53" t="str">
            <v>A-</v>
          </cell>
          <cell r="G53" t="str">
            <v>A3</v>
          </cell>
          <cell r="I53">
            <v>1</v>
          </cell>
          <cell r="K53" t="str">
            <v>A</v>
          </cell>
          <cell r="M53">
            <v>0.65</v>
          </cell>
          <cell r="O53">
            <v>16963.080000000002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C1" t="str">
            <v>ALE</v>
          </cell>
          <cell r="D1" t="str">
            <v>LNT</v>
          </cell>
          <cell r="E1" t="str">
            <v>AEE</v>
          </cell>
          <cell r="F1" t="str">
            <v>AEP</v>
          </cell>
          <cell r="G1" t="str">
            <v>AVA</v>
          </cell>
          <cell r="H1" t="str">
            <v>BKH</v>
          </cell>
          <cell r="I1" t="str">
            <v>CNP</v>
          </cell>
          <cell r="J1" t="str">
            <v>CNL</v>
          </cell>
          <cell r="K1" t="str">
            <v>CMS</v>
          </cell>
          <cell r="L1" t="str">
            <v>ED</v>
          </cell>
          <cell r="M1" t="str">
            <v>D</v>
          </cell>
          <cell r="N1" t="str">
            <v>DTE</v>
          </cell>
          <cell r="O1" t="str">
            <v>DUK</v>
          </cell>
          <cell r="P1" t="str">
            <v>EIX</v>
          </cell>
          <cell r="Q1" t="str">
            <v>EE</v>
          </cell>
          <cell r="R1" t="str">
            <v>EDE</v>
          </cell>
          <cell r="S1" t="str">
            <v>ETR</v>
          </cell>
          <cell r="T1" t="str">
            <v>ES</v>
          </cell>
          <cell r="U1" t="str">
            <v>EXC</v>
          </cell>
          <cell r="V1" t="str">
            <v>FE</v>
          </cell>
          <cell r="W1" t="str">
            <v>GXP</v>
          </cell>
          <cell r="X1" t="str">
            <v>HE</v>
          </cell>
          <cell r="Y1" t="str">
            <v>IDA</v>
          </cell>
          <cell r="Z1" t="str">
            <v>TEG</v>
          </cell>
          <cell r="AA1" t="str">
            <v>ITC</v>
          </cell>
          <cell r="AB1" t="str">
            <v>MGEE</v>
          </cell>
          <cell r="AC1" t="str">
            <v>NEE</v>
          </cell>
          <cell r="AD1" t="str">
            <v>NWE</v>
          </cell>
          <cell r="AE1" t="str">
            <v>OGE</v>
          </cell>
          <cell r="AF1" t="str">
            <v>OTTR</v>
          </cell>
          <cell r="AG1" t="str">
            <v>POM</v>
          </cell>
          <cell r="AH1" t="str">
            <v>PCG</v>
          </cell>
          <cell r="AI1" t="str">
            <v>PNW</v>
          </cell>
          <cell r="AJ1" t="str">
            <v>PNM</v>
          </cell>
          <cell r="AK1" t="str">
            <v>POR</v>
          </cell>
          <cell r="AL1" t="str">
            <v>PPL</v>
          </cell>
          <cell r="AM1" t="str">
            <v>PEG</v>
          </cell>
          <cell r="AN1" t="str">
            <v>SCG</v>
          </cell>
          <cell r="AO1" t="str">
            <v>SRE</v>
          </cell>
          <cell r="AP1" t="str">
            <v>SO</v>
          </cell>
          <cell r="AQ1" t="str">
            <v>TE</v>
          </cell>
          <cell r="AR1" t="str">
            <v>UIL</v>
          </cell>
          <cell r="AS1" t="str">
            <v>VVC</v>
          </cell>
          <cell r="AT1" t="str">
            <v>WR</v>
          </cell>
          <cell r="AU1" t="str">
            <v>WEC</v>
          </cell>
          <cell r="AV1" t="str">
            <v>XEL</v>
          </cell>
          <cell r="AW1" t="e">
            <v>#N/A</v>
          </cell>
        </row>
        <row r="2">
          <cell r="C2">
            <v>49.59</v>
          </cell>
          <cell r="D2">
            <v>61.21</v>
          </cell>
          <cell r="E2">
            <v>40.65</v>
          </cell>
          <cell r="I2">
            <v>20.440000000000001</v>
          </cell>
          <cell r="L2">
            <v>61.14</v>
          </cell>
          <cell r="N2">
            <v>79.61</v>
          </cell>
          <cell r="O2">
            <v>76.05</v>
          </cell>
          <cell r="P2">
            <v>60.74</v>
          </cell>
          <cell r="T2">
            <v>49.29</v>
          </cell>
          <cell r="AC2">
            <v>102.23</v>
          </cell>
          <cell r="AE2">
            <v>31.6</v>
          </cell>
          <cell r="AI2">
            <v>60.98</v>
          </cell>
          <cell r="AO2">
            <v>107.6</v>
          </cell>
          <cell r="AP2">
            <v>43.23</v>
          </cell>
          <cell r="AQ2">
            <v>19.100000000000001</v>
          </cell>
          <cell r="AS2">
            <v>42.26</v>
          </cell>
          <cell r="AT2">
            <v>36.58</v>
          </cell>
          <cell r="AV2">
            <v>34.46</v>
          </cell>
        </row>
        <row r="3">
          <cell r="C3">
            <v>49.59</v>
          </cell>
          <cell r="D3">
            <v>61.33</v>
          </cell>
          <cell r="E3">
            <v>40.67</v>
          </cell>
          <cell r="I3">
            <v>20.51</v>
          </cell>
          <cell r="L3">
            <v>61.37</v>
          </cell>
          <cell r="N3">
            <v>79.66</v>
          </cell>
          <cell r="O3">
            <v>76.16</v>
          </cell>
          <cell r="P3">
            <v>60.83</v>
          </cell>
          <cell r="T3">
            <v>49.43</v>
          </cell>
          <cell r="AC3">
            <v>102.16</v>
          </cell>
          <cell r="AE3">
            <v>31.72</v>
          </cell>
          <cell r="AI3">
            <v>61.09</v>
          </cell>
          <cell r="AO3">
            <v>107.69</v>
          </cell>
          <cell r="AP3">
            <v>43.38</v>
          </cell>
          <cell r="AQ3">
            <v>19.079999999999998</v>
          </cell>
          <cell r="AS3">
            <v>42.55</v>
          </cell>
          <cell r="AT3">
            <v>36.590000000000003</v>
          </cell>
          <cell r="AV3">
            <v>34.51</v>
          </cell>
        </row>
        <row r="4">
          <cell r="C4">
            <v>49.08</v>
          </cell>
          <cell r="D4">
            <v>61.4</v>
          </cell>
          <cell r="E4">
            <v>40.92</v>
          </cell>
          <cell r="I4">
            <v>20.53</v>
          </cell>
          <cell r="L4">
            <v>61.38</v>
          </cell>
          <cell r="N4">
            <v>79.72</v>
          </cell>
          <cell r="O4">
            <v>76.540000000000006</v>
          </cell>
          <cell r="P4">
            <v>60.81</v>
          </cell>
          <cell r="T4">
            <v>49.47</v>
          </cell>
          <cell r="AC4">
            <v>102.52</v>
          </cell>
          <cell r="AE4">
            <v>31.83</v>
          </cell>
          <cell r="AI4">
            <v>60.96</v>
          </cell>
          <cell r="AO4">
            <v>107.75</v>
          </cell>
          <cell r="AP4">
            <v>43.67</v>
          </cell>
          <cell r="AQ4">
            <v>18.95</v>
          </cell>
          <cell r="AS4">
            <v>42.86</v>
          </cell>
          <cell r="AT4">
            <v>36.65</v>
          </cell>
          <cell r="AV4">
            <v>34.619999999999997</v>
          </cell>
        </row>
        <row r="5">
          <cell r="C5">
            <v>48.96</v>
          </cell>
          <cell r="D5">
            <v>61.26</v>
          </cell>
          <cell r="E5">
            <v>40.74</v>
          </cell>
          <cell r="I5">
            <v>20.39</v>
          </cell>
          <cell r="L5">
            <v>61.14</v>
          </cell>
          <cell r="N5">
            <v>79.53</v>
          </cell>
          <cell r="O5">
            <v>76.19</v>
          </cell>
          <cell r="P5">
            <v>60.58</v>
          </cell>
          <cell r="T5">
            <v>49.32</v>
          </cell>
          <cell r="AC5">
            <v>102.51</v>
          </cell>
          <cell r="AE5">
            <v>31.81</v>
          </cell>
          <cell r="AI5">
            <v>60.78</v>
          </cell>
          <cell r="AO5">
            <v>107.82</v>
          </cell>
          <cell r="AP5">
            <v>43.67</v>
          </cell>
          <cell r="AQ5">
            <v>18.91</v>
          </cell>
          <cell r="AS5">
            <v>42.57</v>
          </cell>
          <cell r="AT5">
            <v>36.42</v>
          </cell>
          <cell r="AV5">
            <v>34.369999999999997</v>
          </cell>
        </row>
        <row r="6">
          <cell r="C6">
            <v>48.65</v>
          </cell>
          <cell r="D6">
            <v>61.23</v>
          </cell>
          <cell r="E6">
            <v>40.78</v>
          </cell>
          <cell r="I6">
            <v>20.420000000000002</v>
          </cell>
          <cell r="L6">
            <v>61.05</v>
          </cell>
          <cell r="N6">
            <v>79.73</v>
          </cell>
          <cell r="O6">
            <v>76.03</v>
          </cell>
          <cell r="P6">
            <v>60.77</v>
          </cell>
          <cell r="T6">
            <v>49.44</v>
          </cell>
          <cell r="AC6">
            <v>102.3</v>
          </cell>
          <cell r="AE6">
            <v>32.04</v>
          </cell>
          <cell r="AI6">
            <v>60.56</v>
          </cell>
          <cell r="AO6">
            <v>107.42</v>
          </cell>
          <cell r="AP6">
            <v>43.65</v>
          </cell>
          <cell r="AQ6">
            <v>18.920000000000002</v>
          </cell>
          <cell r="AS6">
            <v>42.55</v>
          </cell>
          <cell r="AT6">
            <v>36.47</v>
          </cell>
          <cell r="AV6">
            <v>34.159999999999997</v>
          </cell>
        </row>
        <row r="7">
          <cell r="C7">
            <v>48.43</v>
          </cell>
          <cell r="D7">
            <v>61</v>
          </cell>
          <cell r="E7">
            <v>40.54</v>
          </cell>
          <cell r="I7">
            <v>20.39</v>
          </cell>
          <cell r="L7">
            <v>61.47</v>
          </cell>
          <cell r="N7">
            <v>79.14</v>
          </cell>
          <cell r="O7">
            <v>76.150000000000006</v>
          </cell>
          <cell r="P7">
            <v>60.44</v>
          </cell>
          <cell r="T7">
            <v>49.17</v>
          </cell>
          <cell r="AC7">
            <v>102.14</v>
          </cell>
          <cell r="AE7">
            <v>31.99</v>
          </cell>
          <cell r="AI7">
            <v>59.96</v>
          </cell>
          <cell r="AO7">
            <v>106.86</v>
          </cell>
          <cell r="AP7">
            <v>43.72</v>
          </cell>
          <cell r="AQ7">
            <v>18.77</v>
          </cell>
          <cell r="AS7">
            <v>42.36</v>
          </cell>
          <cell r="AT7">
            <v>36.14</v>
          </cell>
          <cell r="AV7">
            <v>33.75</v>
          </cell>
        </row>
        <row r="8">
          <cell r="C8">
            <v>48.33</v>
          </cell>
          <cell r="D8">
            <v>60.27</v>
          </cell>
          <cell r="E8">
            <v>40.26</v>
          </cell>
          <cell r="I8">
            <v>20.2</v>
          </cell>
          <cell r="L8">
            <v>61.1</v>
          </cell>
          <cell r="N8">
            <v>78.09</v>
          </cell>
          <cell r="O8">
            <v>75.489999999999995</v>
          </cell>
          <cell r="P8">
            <v>59.75</v>
          </cell>
          <cell r="T8">
            <v>48.54</v>
          </cell>
          <cell r="AC8">
            <v>101.08</v>
          </cell>
          <cell r="AE8">
            <v>31.72</v>
          </cell>
          <cell r="AI8">
            <v>59.38</v>
          </cell>
          <cell r="AO8">
            <v>105.44</v>
          </cell>
          <cell r="AP8">
            <v>43.18</v>
          </cell>
          <cell r="AQ8">
            <v>18.440000000000001</v>
          </cell>
          <cell r="AS8">
            <v>41.91</v>
          </cell>
          <cell r="AT8">
            <v>35.92</v>
          </cell>
          <cell r="AV8">
            <v>33.479999999999997</v>
          </cell>
        </row>
        <row r="9">
          <cell r="C9">
            <v>48.06</v>
          </cell>
          <cell r="D9">
            <v>59.47</v>
          </cell>
          <cell r="E9">
            <v>39.83</v>
          </cell>
          <cell r="I9">
            <v>19.84</v>
          </cell>
          <cell r="L9">
            <v>60.24</v>
          </cell>
          <cell r="N9">
            <v>77.19</v>
          </cell>
          <cell r="O9">
            <v>74.44</v>
          </cell>
          <cell r="P9">
            <v>58.84</v>
          </cell>
          <cell r="T9">
            <v>47.94</v>
          </cell>
          <cell r="AC9">
            <v>100.2</v>
          </cell>
          <cell r="AE9">
            <v>31.21</v>
          </cell>
          <cell r="AI9">
            <v>58.6</v>
          </cell>
          <cell r="AO9">
            <v>104.26</v>
          </cell>
          <cell r="AP9">
            <v>43.38</v>
          </cell>
          <cell r="AQ9">
            <v>18.22</v>
          </cell>
          <cell r="AS9">
            <v>41.04</v>
          </cell>
          <cell r="AT9">
            <v>35.58</v>
          </cell>
          <cell r="AV9">
            <v>32.85</v>
          </cell>
        </row>
        <row r="10">
          <cell r="C10">
            <v>48.82</v>
          </cell>
          <cell r="D10">
            <v>59.9</v>
          </cell>
          <cell r="E10">
            <v>40.26</v>
          </cell>
          <cell r="I10">
            <v>20.04</v>
          </cell>
          <cell r="L10">
            <v>61.13</v>
          </cell>
          <cell r="N10">
            <v>78.260000000000005</v>
          </cell>
          <cell r="O10">
            <v>76.3</v>
          </cell>
          <cell r="P10">
            <v>59.52</v>
          </cell>
          <cell r="T10">
            <v>48.71</v>
          </cell>
          <cell r="AC10">
            <v>99.91</v>
          </cell>
          <cell r="AE10">
            <v>31.24</v>
          </cell>
          <cell r="AI10">
            <v>59.53</v>
          </cell>
          <cell r="AO10">
            <v>105.38</v>
          </cell>
          <cell r="AP10">
            <v>43.47</v>
          </cell>
          <cell r="AQ10">
            <v>18.350000000000001</v>
          </cell>
          <cell r="AS10">
            <v>41.76</v>
          </cell>
          <cell r="AT10">
            <v>35.93</v>
          </cell>
          <cell r="AV10">
            <v>33.21</v>
          </cell>
        </row>
        <row r="11">
          <cell r="C11">
            <v>48.87</v>
          </cell>
          <cell r="D11">
            <v>60.09</v>
          </cell>
          <cell r="E11">
            <v>40.299999999999997</v>
          </cell>
          <cell r="I11">
            <v>20.5</v>
          </cell>
          <cell r="L11">
            <v>61.51</v>
          </cell>
          <cell r="N11">
            <v>78.78</v>
          </cell>
          <cell r="O11">
            <v>76.569999999999993</v>
          </cell>
          <cell r="P11">
            <v>60.27</v>
          </cell>
          <cell r="T11">
            <v>48.51</v>
          </cell>
          <cell r="AC11">
            <v>100.01</v>
          </cell>
          <cell r="AE11">
            <v>31.82</v>
          </cell>
          <cell r="AI11">
            <v>59.48</v>
          </cell>
          <cell r="AO11">
            <v>104.99</v>
          </cell>
          <cell r="AP11">
            <v>43.59</v>
          </cell>
          <cell r="AQ11">
            <v>18.420000000000002</v>
          </cell>
          <cell r="AS11">
            <v>42.25</v>
          </cell>
          <cell r="AT11">
            <v>35.92</v>
          </cell>
          <cell r="AV11">
            <v>33.42</v>
          </cell>
        </row>
        <row r="12">
          <cell r="C12">
            <v>48.87</v>
          </cell>
          <cell r="D12">
            <v>60.26</v>
          </cell>
          <cell r="E12">
            <v>40.39</v>
          </cell>
          <cell r="I12">
            <v>20.72</v>
          </cell>
          <cell r="L12">
            <v>61.08</v>
          </cell>
          <cell r="N12">
            <v>79.209999999999994</v>
          </cell>
          <cell r="O12">
            <v>77.11</v>
          </cell>
          <cell r="P12">
            <v>60.67</v>
          </cell>
          <cell r="T12">
            <v>48.46</v>
          </cell>
          <cell r="AC12">
            <v>101.21</v>
          </cell>
          <cell r="AE12">
            <v>31.96</v>
          </cell>
          <cell r="AI12">
            <v>59.86</v>
          </cell>
          <cell r="AO12">
            <v>105.86</v>
          </cell>
          <cell r="AP12">
            <v>44.15</v>
          </cell>
          <cell r="AQ12">
            <v>18.690000000000001</v>
          </cell>
          <cell r="AS12">
            <v>42.34</v>
          </cell>
          <cell r="AT12">
            <v>36</v>
          </cell>
          <cell r="AV12">
            <v>33.619999999999997</v>
          </cell>
        </row>
        <row r="13">
          <cell r="C13">
            <v>49.11</v>
          </cell>
          <cell r="D13">
            <v>60.29</v>
          </cell>
          <cell r="E13">
            <v>40.4</v>
          </cell>
          <cell r="I13">
            <v>20.3</v>
          </cell>
          <cell r="L13">
            <v>61.24</v>
          </cell>
          <cell r="N13">
            <v>78.39</v>
          </cell>
          <cell r="O13">
            <v>76.81</v>
          </cell>
          <cell r="P13">
            <v>60.14</v>
          </cell>
          <cell r="T13">
            <v>47.92</v>
          </cell>
          <cell r="AC13">
            <v>100.6</v>
          </cell>
          <cell r="AE13">
            <v>31.96</v>
          </cell>
          <cell r="AI13">
            <v>59.74</v>
          </cell>
          <cell r="AO13">
            <v>103.79</v>
          </cell>
          <cell r="AP13">
            <v>44.23</v>
          </cell>
          <cell r="AQ13">
            <v>18.71</v>
          </cell>
          <cell r="AS13">
            <v>42.07</v>
          </cell>
          <cell r="AT13">
            <v>35.950000000000003</v>
          </cell>
          <cell r="AV13">
            <v>33.479999999999997</v>
          </cell>
        </row>
        <row r="14">
          <cell r="C14">
            <v>49.25</v>
          </cell>
          <cell r="D14">
            <v>60.19</v>
          </cell>
          <cell r="E14">
            <v>40.369999999999997</v>
          </cell>
          <cell r="I14">
            <v>20.36</v>
          </cell>
          <cell r="L14">
            <v>61.1</v>
          </cell>
          <cell r="N14">
            <v>77.95</v>
          </cell>
          <cell r="O14">
            <v>76.41</v>
          </cell>
          <cell r="P14">
            <v>59.6</v>
          </cell>
          <cell r="T14">
            <v>47.78</v>
          </cell>
          <cell r="AC14">
            <v>100.03</v>
          </cell>
          <cell r="AE14">
            <v>32</v>
          </cell>
          <cell r="AI14">
            <v>59.4</v>
          </cell>
          <cell r="AO14">
            <v>103.22</v>
          </cell>
          <cell r="AP14">
            <v>44.08</v>
          </cell>
          <cell r="AQ14">
            <v>18.559999999999999</v>
          </cell>
          <cell r="AS14">
            <v>42.03</v>
          </cell>
          <cell r="AT14">
            <v>36.200000000000003</v>
          </cell>
          <cell r="AV14">
            <v>33.51</v>
          </cell>
        </row>
        <row r="15">
          <cell r="C15">
            <v>49.53</v>
          </cell>
          <cell r="D15">
            <v>60.44</v>
          </cell>
          <cell r="E15">
            <v>40.590000000000003</v>
          </cell>
          <cell r="I15">
            <v>20.7</v>
          </cell>
          <cell r="L15">
            <v>60.82</v>
          </cell>
          <cell r="N15">
            <v>78.69</v>
          </cell>
          <cell r="O15">
            <v>76.25</v>
          </cell>
          <cell r="P15">
            <v>60.37</v>
          </cell>
          <cell r="T15">
            <v>48.22</v>
          </cell>
          <cell r="AC15">
            <v>100.15</v>
          </cell>
          <cell r="AE15">
            <v>32.01</v>
          </cell>
          <cell r="AI15">
            <v>59.62</v>
          </cell>
          <cell r="AO15">
            <v>104.33</v>
          </cell>
          <cell r="AP15">
            <v>44.27</v>
          </cell>
          <cell r="AQ15">
            <v>18.760000000000002</v>
          </cell>
          <cell r="AS15">
            <v>42.36</v>
          </cell>
          <cell r="AT15">
            <v>37.04</v>
          </cell>
          <cell r="AV15">
            <v>33.65</v>
          </cell>
        </row>
        <row r="16">
          <cell r="C16">
            <v>50.37</v>
          </cell>
          <cell r="D16">
            <v>61.87</v>
          </cell>
          <cell r="E16">
            <v>41.59</v>
          </cell>
          <cell r="I16">
            <v>21.11</v>
          </cell>
          <cell r="L16">
            <v>62.1</v>
          </cell>
          <cell r="N16">
            <v>80.61</v>
          </cell>
          <cell r="O16">
            <v>77.959999999999994</v>
          </cell>
          <cell r="P16">
            <v>61.92</v>
          </cell>
          <cell r="T16">
            <v>49.36</v>
          </cell>
          <cell r="AC16">
            <v>102.76</v>
          </cell>
          <cell r="AE16">
            <v>32.6</v>
          </cell>
          <cell r="AI16">
            <v>61.08</v>
          </cell>
          <cell r="AO16">
            <v>107.81</v>
          </cell>
          <cell r="AP16">
            <v>44.98</v>
          </cell>
          <cell r="AQ16">
            <v>19.149999999999999</v>
          </cell>
          <cell r="AS16">
            <v>43.56</v>
          </cell>
          <cell r="AT16">
            <v>38.03</v>
          </cell>
          <cell r="AV16">
            <v>34.36</v>
          </cell>
        </row>
        <row r="17">
          <cell r="C17">
            <v>49.94</v>
          </cell>
          <cell r="D17">
            <v>61.01</v>
          </cell>
          <cell r="E17">
            <v>41.2</v>
          </cell>
          <cell r="I17">
            <v>21.06</v>
          </cell>
          <cell r="L17">
            <v>61.66</v>
          </cell>
          <cell r="N17">
            <v>80.08</v>
          </cell>
          <cell r="O17">
            <v>77.900000000000006</v>
          </cell>
          <cell r="P17">
            <v>61.54</v>
          </cell>
          <cell r="T17">
            <v>48.89</v>
          </cell>
          <cell r="AC17">
            <v>101.88</v>
          </cell>
          <cell r="AE17">
            <v>32.369999999999997</v>
          </cell>
          <cell r="AI17">
            <v>60.48</v>
          </cell>
          <cell r="AO17">
            <v>106.8</v>
          </cell>
          <cell r="AP17">
            <v>44.82</v>
          </cell>
          <cell r="AQ17">
            <v>19.010000000000002</v>
          </cell>
          <cell r="AS17">
            <v>43.24</v>
          </cell>
          <cell r="AT17">
            <v>37.72</v>
          </cell>
          <cell r="AV17">
            <v>33.96</v>
          </cell>
        </row>
        <row r="18">
          <cell r="C18">
            <v>50.3</v>
          </cell>
          <cell r="D18">
            <v>60.47</v>
          </cell>
          <cell r="E18">
            <v>40.94</v>
          </cell>
          <cell r="I18">
            <v>20.97</v>
          </cell>
          <cell r="L18">
            <v>61.55</v>
          </cell>
          <cell r="N18">
            <v>79.63</v>
          </cell>
          <cell r="O18">
            <v>77.569999999999993</v>
          </cell>
          <cell r="P18">
            <v>60.94</v>
          </cell>
          <cell r="T18">
            <v>48.76</v>
          </cell>
          <cell r="AC18">
            <v>100.93</v>
          </cell>
          <cell r="AE18">
            <v>32.68</v>
          </cell>
          <cell r="AI18">
            <v>61.2</v>
          </cell>
          <cell r="AO18">
            <v>106.17</v>
          </cell>
          <cell r="AP18">
            <v>44.3</v>
          </cell>
          <cell r="AQ18">
            <v>18.95</v>
          </cell>
          <cell r="AS18">
            <v>43.17</v>
          </cell>
          <cell r="AT18">
            <v>37.65</v>
          </cell>
          <cell r="AV18">
            <v>33.909999999999997</v>
          </cell>
        </row>
        <row r="19">
          <cell r="C19">
            <v>51.27</v>
          </cell>
          <cell r="D19">
            <v>61.76</v>
          </cell>
          <cell r="E19">
            <v>41.84</v>
          </cell>
          <cell r="I19">
            <v>21.13</v>
          </cell>
          <cell r="L19">
            <v>62.08</v>
          </cell>
          <cell r="N19">
            <v>81.290000000000006</v>
          </cell>
          <cell r="O19">
            <v>78.430000000000007</v>
          </cell>
          <cell r="P19">
            <v>62.01</v>
          </cell>
          <cell r="T19">
            <v>50.01</v>
          </cell>
          <cell r="AC19">
            <v>102.7</v>
          </cell>
          <cell r="AE19">
            <v>32.81</v>
          </cell>
          <cell r="AI19">
            <v>62.81</v>
          </cell>
          <cell r="AO19">
            <v>107.64</v>
          </cell>
          <cell r="AP19">
            <v>44.65</v>
          </cell>
          <cell r="AQ19">
            <v>19.2</v>
          </cell>
          <cell r="AS19">
            <v>43.94</v>
          </cell>
          <cell r="AT19">
            <v>38.5</v>
          </cell>
          <cell r="AV19">
            <v>34.520000000000003</v>
          </cell>
        </row>
        <row r="20">
          <cell r="C20">
            <v>51.66</v>
          </cell>
          <cell r="D20">
            <v>62.22</v>
          </cell>
          <cell r="E20">
            <v>42.3</v>
          </cell>
          <cell r="I20">
            <v>21.01</v>
          </cell>
          <cell r="L20">
            <v>62.27</v>
          </cell>
          <cell r="N20">
            <v>81.87</v>
          </cell>
          <cell r="O20">
            <v>78.97</v>
          </cell>
          <cell r="P20">
            <v>61.66</v>
          </cell>
          <cell r="T20">
            <v>50.39</v>
          </cell>
          <cell r="AC20">
            <v>104.1</v>
          </cell>
          <cell r="AE20">
            <v>32.42</v>
          </cell>
          <cell r="AI20">
            <v>63.42</v>
          </cell>
          <cell r="AO20">
            <v>108.98</v>
          </cell>
          <cell r="AP20">
            <v>44.66</v>
          </cell>
          <cell r="AQ20">
            <v>19.54</v>
          </cell>
          <cell r="AS20">
            <v>44.3</v>
          </cell>
          <cell r="AT20">
            <v>38.74</v>
          </cell>
          <cell r="AV20">
            <v>34.71</v>
          </cell>
        </row>
        <row r="21">
          <cell r="C21">
            <v>51.15</v>
          </cell>
          <cell r="D21">
            <v>62.31</v>
          </cell>
          <cell r="E21">
            <v>41.92</v>
          </cell>
          <cell r="I21">
            <v>20.81</v>
          </cell>
          <cell r="L21">
            <v>61.69</v>
          </cell>
          <cell r="N21">
            <v>81.47</v>
          </cell>
          <cell r="O21">
            <v>78.37</v>
          </cell>
          <cell r="P21">
            <v>61.01</v>
          </cell>
          <cell r="T21">
            <v>49.82</v>
          </cell>
          <cell r="AC21">
            <v>103.82</v>
          </cell>
          <cell r="AE21">
            <v>32.06</v>
          </cell>
          <cell r="AI21">
            <v>62.98</v>
          </cell>
          <cell r="AO21">
            <v>108.43</v>
          </cell>
          <cell r="AP21">
            <v>44.32</v>
          </cell>
          <cell r="AQ21">
            <v>19.34</v>
          </cell>
          <cell r="AS21">
            <v>43.94</v>
          </cell>
          <cell r="AT21">
            <v>38.4</v>
          </cell>
          <cell r="AV21">
            <v>34.409999999999997</v>
          </cell>
        </row>
        <row r="22">
          <cell r="C22">
            <v>51.54</v>
          </cell>
          <cell r="D22">
            <v>63.33</v>
          </cell>
          <cell r="E22">
            <v>42.32</v>
          </cell>
          <cell r="I22">
            <v>21.05</v>
          </cell>
          <cell r="L22">
            <v>62.5</v>
          </cell>
          <cell r="N22">
            <v>82.81</v>
          </cell>
          <cell r="O22">
            <v>79.41</v>
          </cell>
          <cell r="P22">
            <v>61.58</v>
          </cell>
          <cell r="T22">
            <v>50.29</v>
          </cell>
          <cell r="AC22">
            <v>105.05</v>
          </cell>
          <cell r="AE22">
            <v>32.450000000000003</v>
          </cell>
          <cell r="AI22">
            <v>63.75</v>
          </cell>
          <cell r="AO22">
            <v>109.51</v>
          </cell>
          <cell r="AP22">
            <v>44.87</v>
          </cell>
          <cell r="AQ22">
            <v>19.66</v>
          </cell>
          <cell r="AS22">
            <v>44.89</v>
          </cell>
          <cell r="AT22">
            <v>38.74</v>
          </cell>
          <cell r="AV22">
            <v>34.869999999999997</v>
          </cell>
        </row>
        <row r="23">
          <cell r="C23">
            <v>51.08</v>
          </cell>
          <cell r="D23">
            <v>62.88</v>
          </cell>
          <cell r="E23">
            <v>41.91</v>
          </cell>
          <cell r="I23">
            <v>20.97</v>
          </cell>
          <cell r="L23">
            <v>62.1</v>
          </cell>
          <cell r="N23">
            <v>82.82</v>
          </cell>
          <cell r="O23">
            <v>78.86</v>
          </cell>
          <cell r="P23">
            <v>60.44</v>
          </cell>
          <cell r="T23">
            <v>49.62</v>
          </cell>
          <cell r="AC23">
            <v>104.28</v>
          </cell>
          <cell r="AE23">
            <v>32.43</v>
          </cell>
          <cell r="AI23">
            <v>63.45</v>
          </cell>
          <cell r="AO23">
            <v>108.56</v>
          </cell>
          <cell r="AP23">
            <v>44.69</v>
          </cell>
          <cell r="AQ23">
            <v>19.55</v>
          </cell>
          <cell r="AS23">
            <v>44.35</v>
          </cell>
          <cell r="AT23">
            <v>38.33</v>
          </cell>
          <cell r="AV23">
            <v>34.520000000000003</v>
          </cell>
        </row>
        <row r="24">
          <cell r="C24">
            <v>50.65</v>
          </cell>
          <cell r="D24">
            <v>62.75</v>
          </cell>
          <cell r="E24">
            <v>41.68</v>
          </cell>
          <cell r="I24">
            <v>20.83</v>
          </cell>
          <cell r="L24">
            <v>61.64</v>
          </cell>
          <cell r="N24">
            <v>81.92</v>
          </cell>
          <cell r="O24">
            <v>78.3</v>
          </cell>
          <cell r="P24">
            <v>60.01</v>
          </cell>
          <cell r="T24">
            <v>49.46</v>
          </cell>
          <cell r="AC24">
            <v>103.29</v>
          </cell>
          <cell r="AE24">
            <v>32.32</v>
          </cell>
          <cell r="AI24">
            <v>62.9</v>
          </cell>
          <cell r="AO24">
            <v>107.77</v>
          </cell>
          <cell r="AP24">
            <v>44.48</v>
          </cell>
          <cell r="AQ24">
            <v>19.399999999999999</v>
          </cell>
          <cell r="AS24">
            <v>44.05</v>
          </cell>
          <cell r="AT24">
            <v>38.28</v>
          </cell>
          <cell r="AV24">
            <v>34.31</v>
          </cell>
        </row>
        <row r="25">
          <cell r="C25">
            <v>50.87</v>
          </cell>
          <cell r="D25">
            <v>62.6</v>
          </cell>
          <cell r="E25">
            <v>41.55</v>
          </cell>
          <cell r="I25">
            <v>20.66</v>
          </cell>
          <cell r="L25">
            <v>61.47</v>
          </cell>
          <cell r="N25">
            <v>81.17</v>
          </cell>
          <cell r="O25">
            <v>78.069999999999993</v>
          </cell>
          <cell r="P25">
            <v>60.5</v>
          </cell>
          <cell r="T25">
            <v>49.61</v>
          </cell>
          <cell r="AC25">
            <v>103.4</v>
          </cell>
          <cell r="AE25">
            <v>32.409999999999997</v>
          </cell>
          <cell r="AI25">
            <v>62.91</v>
          </cell>
          <cell r="AO25">
            <v>107.41</v>
          </cell>
          <cell r="AP25">
            <v>44.42</v>
          </cell>
          <cell r="AQ25">
            <v>19.399999999999999</v>
          </cell>
          <cell r="AS25">
            <v>43.84</v>
          </cell>
          <cell r="AT25">
            <v>37.770000000000003</v>
          </cell>
          <cell r="AV25">
            <v>34.28</v>
          </cell>
        </row>
        <row r="26">
          <cell r="C26">
            <v>51.59</v>
          </cell>
          <cell r="D26">
            <v>63.08</v>
          </cell>
          <cell r="E26">
            <v>41.65</v>
          </cell>
          <cell r="I26">
            <v>21.12</v>
          </cell>
          <cell r="L26">
            <v>61.8</v>
          </cell>
          <cell r="N26">
            <v>82.03</v>
          </cell>
          <cell r="O26">
            <v>78.61</v>
          </cell>
          <cell r="P26">
            <v>61.65</v>
          </cell>
          <cell r="T26">
            <v>50.5</v>
          </cell>
          <cell r="AC26">
            <v>104.5</v>
          </cell>
          <cell r="AE26">
            <v>32.86</v>
          </cell>
          <cell r="AI26">
            <v>63.4</v>
          </cell>
          <cell r="AO26">
            <v>108.46</v>
          </cell>
          <cell r="AP26">
            <v>44.76</v>
          </cell>
          <cell r="AQ26">
            <v>19.62</v>
          </cell>
          <cell r="AS26">
            <v>44.23</v>
          </cell>
          <cell r="AT26">
            <v>38.020000000000003</v>
          </cell>
          <cell r="AV26">
            <v>34.770000000000003</v>
          </cell>
        </row>
        <row r="27">
          <cell r="C27">
            <v>50.94</v>
          </cell>
          <cell r="D27">
            <v>62.15</v>
          </cell>
          <cell r="E27">
            <v>41.13</v>
          </cell>
          <cell r="I27">
            <v>20.9</v>
          </cell>
          <cell r="L27">
            <v>60.94</v>
          </cell>
          <cell r="N27">
            <v>80.7</v>
          </cell>
          <cell r="O27">
            <v>77.31</v>
          </cell>
          <cell r="P27">
            <v>61.07</v>
          </cell>
          <cell r="T27">
            <v>50.05</v>
          </cell>
          <cell r="AC27">
            <v>103.15</v>
          </cell>
          <cell r="AE27">
            <v>32.67</v>
          </cell>
          <cell r="AI27">
            <v>62.65</v>
          </cell>
          <cell r="AO27">
            <v>106.67</v>
          </cell>
          <cell r="AP27">
            <v>44.11</v>
          </cell>
          <cell r="AQ27">
            <v>19.329999999999998</v>
          </cell>
          <cell r="AS27">
            <v>43.5</v>
          </cell>
          <cell r="AT27">
            <v>37.729999999999997</v>
          </cell>
          <cell r="AV27">
            <v>34.369999999999997</v>
          </cell>
        </row>
        <row r="28">
          <cell r="C28">
            <v>51.38</v>
          </cell>
          <cell r="D28">
            <v>62.37</v>
          </cell>
          <cell r="E28">
            <v>41.32</v>
          </cell>
          <cell r="I28">
            <v>20.86</v>
          </cell>
          <cell r="L28">
            <v>60.91</v>
          </cell>
          <cell r="N28">
            <v>80.94</v>
          </cell>
          <cell r="O28">
            <v>77.31</v>
          </cell>
          <cell r="P28">
            <v>61.68</v>
          </cell>
          <cell r="T28">
            <v>50.35</v>
          </cell>
          <cell r="AC28">
            <v>103.76</v>
          </cell>
          <cell r="AE28">
            <v>32.21</v>
          </cell>
          <cell r="AI28">
            <v>62.71</v>
          </cell>
          <cell r="AO28">
            <v>107.6</v>
          </cell>
          <cell r="AP28">
            <v>44.11</v>
          </cell>
          <cell r="AQ28">
            <v>19.399999999999999</v>
          </cell>
          <cell r="AS28">
            <v>43.63</v>
          </cell>
          <cell r="AT28">
            <v>37.909999999999997</v>
          </cell>
          <cell r="AV28">
            <v>34.299999999999997</v>
          </cell>
        </row>
        <row r="29">
          <cell r="C29">
            <v>51.49</v>
          </cell>
          <cell r="D29">
            <v>62.81</v>
          </cell>
          <cell r="E29">
            <v>41.75</v>
          </cell>
          <cell r="I29">
            <v>21.31</v>
          </cell>
          <cell r="L29">
            <v>60.76</v>
          </cell>
          <cell r="N29">
            <v>81.48</v>
          </cell>
          <cell r="O29">
            <v>78.02</v>
          </cell>
          <cell r="P29">
            <v>62.49</v>
          </cell>
          <cell r="T29">
            <v>50.24</v>
          </cell>
          <cell r="AC29">
            <v>104.18</v>
          </cell>
          <cell r="AE29">
            <v>32.479999999999997</v>
          </cell>
          <cell r="AI29">
            <v>63.04</v>
          </cell>
          <cell r="AO29">
            <v>108.56</v>
          </cell>
          <cell r="AP29">
            <v>44.2</v>
          </cell>
          <cell r="AQ29">
            <v>19.53</v>
          </cell>
          <cell r="AS29">
            <v>43.84</v>
          </cell>
          <cell r="AT29">
            <v>38.31</v>
          </cell>
          <cell r="AV29">
            <v>34.49</v>
          </cell>
        </row>
        <row r="30">
          <cell r="C30">
            <v>51.44</v>
          </cell>
          <cell r="D30">
            <v>63.01</v>
          </cell>
          <cell r="E30">
            <v>41.79</v>
          </cell>
          <cell r="I30">
            <v>20.72</v>
          </cell>
          <cell r="L30">
            <v>60.82</v>
          </cell>
          <cell r="N30">
            <v>81.42</v>
          </cell>
          <cell r="O30">
            <v>77.59</v>
          </cell>
          <cell r="P30">
            <v>62.99</v>
          </cell>
          <cell r="T30">
            <v>50.23</v>
          </cell>
          <cell r="AC30">
            <v>104.36</v>
          </cell>
          <cell r="AE30">
            <v>32.21</v>
          </cell>
          <cell r="AI30">
            <v>63.34</v>
          </cell>
          <cell r="AO30">
            <v>108.33</v>
          </cell>
          <cell r="AP30">
            <v>44.35</v>
          </cell>
          <cell r="AQ30">
            <v>19.54</v>
          </cell>
          <cell r="AS30">
            <v>43.99</v>
          </cell>
          <cell r="AT30">
            <v>38.54</v>
          </cell>
          <cell r="AV30">
            <v>34.47</v>
          </cell>
        </row>
        <row r="31">
          <cell r="C31">
            <v>51.15</v>
          </cell>
          <cell r="D31">
            <v>62.74</v>
          </cell>
          <cell r="E31">
            <v>41.57</v>
          </cell>
          <cell r="L31">
            <v>60.46</v>
          </cell>
          <cell r="N31">
            <v>81.05</v>
          </cell>
          <cell r="O31">
            <v>77.23</v>
          </cell>
          <cell r="P31">
            <v>62.81</v>
          </cell>
          <cell r="T31">
            <v>49.68</v>
          </cell>
          <cell r="AC31">
            <v>103.75</v>
          </cell>
          <cell r="AE31">
            <v>31.95</v>
          </cell>
          <cell r="AI31">
            <v>62.68</v>
          </cell>
          <cell r="AO31">
            <v>107.93</v>
          </cell>
          <cell r="AP31">
            <v>44.2</v>
          </cell>
          <cell r="AQ31">
            <v>19.46</v>
          </cell>
          <cell r="AS31">
            <v>43.7</v>
          </cell>
          <cell r="AT31">
            <v>38.4</v>
          </cell>
          <cell r="AV31">
            <v>34.270000000000003</v>
          </cell>
        </row>
        <row r="32">
          <cell r="C32" t="str">
            <v>_______</v>
          </cell>
          <cell r="D32" t="str">
            <v>_______</v>
          </cell>
          <cell r="E32" t="str">
            <v>_______</v>
          </cell>
          <cell r="F32" t="str">
            <v>_______</v>
          </cell>
          <cell r="G32" t="str">
            <v>_______</v>
          </cell>
          <cell r="H32" t="str">
            <v>_______</v>
          </cell>
          <cell r="I32" t="str">
            <v>_______</v>
          </cell>
          <cell r="J32" t="str">
            <v>_______</v>
          </cell>
          <cell r="K32" t="str">
            <v>_______</v>
          </cell>
          <cell r="L32" t="str">
            <v>_______</v>
          </cell>
          <cell r="M32" t="str">
            <v>_______</v>
          </cell>
          <cell r="N32" t="str">
            <v>_______</v>
          </cell>
          <cell r="O32" t="str">
            <v>_______</v>
          </cell>
          <cell r="P32" t="str">
            <v>_______</v>
          </cell>
          <cell r="Q32" t="str">
            <v>_______</v>
          </cell>
          <cell r="R32" t="str">
            <v>_______</v>
          </cell>
          <cell r="S32" t="str">
            <v>_______</v>
          </cell>
          <cell r="T32" t="str">
            <v>_______</v>
          </cell>
          <cell r="U32" t="str">
            <v>_______</v>
          </cell>
          <cell r="V32" t="str">
            <v>_______</v>
          </cell>
          <cell r="W32" t="str">
            <v>_______</v>
          </cell>
          <cell r="X32" t="str">
            <v>_______</v>
          </cell>
          <cell r="Y32" t="str">
            <v>_______</v>
          </cell>
          <cell r="Z32" t="str">
            <v>_______</v>
          </cell>
          <cell r="AA32" t="str">
            <v>_______</v>
          </cell>
          <cell r="AB32" t="str">
            <v>_______</v>
          </cell>
          <cell r="AC32" t="str">
            <v>_______</v>
          </cell>
          <cell r="AD32" t="str">
            <v>_______</v>
          </cell>
          <cell r="AE32" t="str">
            <v>_______</v>
          </cell>
          <cell r="AF32" t="str">
            <v>_______</v>
          </cell>
          <cell r="AG32" t="str">
            <v>_______</v>
          </cell>
          <cell r="AH32" t="str">
            <v>_______</v>
          </cell>
          <cell r="AI32" t="str">
            <v>_______</v>
          </cell>
          <cell r="AJ32" t="str">
            <v>_______</v>
          </cell>
          <cell r="AK32" t="str">
            <v>_______</v>
          </cell>
          <cell r="AL32" t="str">
            <v>_______</v>
          </cell>
          <cell r="AM32" t="str">
            <v>_______</v>
          </cell>
          <cell r="AN32" t="str">
            <v>_______</v>
          </cell>
          <cell r="AO32" t="str">
            <v>_______</v>
          </cell>
          <cell r="AP32" t="str">
            <v>_______</v>
          </cell>
          <cell r="AQ32" t="str">
            <v>_______</v>
          </cell>
          <cell r="AR32" t="str">
            <v>_______</v>
          </cell>
          <cell r="AS32" t="str">
            <v>_______</v>
          </cell>
          <cell r="AT32" t="str">
            <v>_______</v>
          </cell>
          <cell r="AU32" t="str">
            <v>_______</v>
          </cell>
          <cell r="AV32" t="str">
            <v>_______</v>
          </cell>
        </row>
        <row r="33">
          <cell r="C33">
            <v>50.065333333333335</v>
          </cell>
          <cell r="D33">
            <v>61.523333333333319</v>
          </cell>
          <cell r="E33">
            <v>41.105333333333327</v>
          </cell>
          <cell r="F33" t="e">
            <v>#DIV/0!</v>
          </cell>
          <cell r="G33" t="e">
            <v>#DIV/0!</v>
          </cell>
          <cell r="H33" t="e">
            <v>#DIV/0!</v>
          </cell>
          <cell r="I33">
            <v>20.684482758620689</v>
          </cell>
          <cell r="J33" t="e">
            <v>#DIV/0!</v>
          </cell>
          <cell r="K33" t="e">
            <v>#DIV/0!</v>
          </cell>
          <cell r="L33">
            <v>61.350666666666676</v>
          </cell>
          <cell r="M33" t="e">
            <v>#DIV/0!</v>
          </cell>
          <cell r="N33">
            <v>80.174666666666681</v>
          </cell>
          <cell r="O33">
            <v>77.213666666666683</v>
          </cell>
          <cell r="P33">
            <v>60.920999999999999</v>
          </cell>
          <cell r="Q33" t="e">
            <v>#DIV/0!</v>
          </cell>
          <cell r="R33" t="e">
            <v>#DIV/0!</v>
          </cell>
          <cell r="S33" t="e">
            <v>#DIV/0!</v>
          </cell>
          <cell r="T33">
            <v>49.315333333333328</v>
          </cell>
          <cell r="U33" t="e">
            <v>#DIV/0!</v>
          </cell>
          <cell r="V33" t="e">
            <v>#DIV/0!</v>
          </cell>
          <cell r="W33" t="e">
            <v>#DIV/0!</v>
          </cell>
          <cell r="X33" t="e">
            <v>#DIV/0!</v>
          </cell>
          <cell r="Y33" t="e">
            <v>#DIV/0!</v>
          </cell>
          <cell r="Z33" t="e">
            <v>#DIV/0!</v>
          </cell>
          <cell r="AA33" t="e">
            <v>#DIV/0!</v>
          </cell>
          <cell r="AB33" t="e">
            <v>#DIV/0!</v>
          </cell>
          <cell r="AC33">
            <v>102.43200000000002</v>
          </cell>
          <cell r="AD33" t="e">
            <v>#DIV/0!</v>
          </cell>
          <cell r="AE33">
            <v>32.128</v>
          </cell>
          <cell r="AF33" t="e">
            <v>#DIV/0!</v>
          </cell>
          <cell r="AG33" t="e">
            <v>#DIV/0!</v>
          </cell>
          <cell r="AH33" t="e">
            <v>#DIV/0!</v>
          </cell>
          <cell r="AI33">
            <v>61.424666666666688</v>
          </cell>
          <cell r="AJ33" t="e">
            <v>#DIV/0!</v>
          </cell>
          <cell r="AK33" t="e">
            <v>#DIV/0!</v>
          </cell>
          <cell r="AL33" t="e">
            <v>#DIV/0!</v>
          </cell>
          <cell r="AM33" t="e">
            <v>#DIV/0!</v>
          </cell>
          <cell r="AN33" t="e">
            <v>#DIV/0!</v>
          </cell>
          <cell r="AO33">
            <v>106.96799999999999</v>
          </cell>
          <cell r="AP33">
            <v>44.119666666666667</v>
          </cell>
          <cell r="AQ33">
            <v>19.065333333333331</v>
          </cell>
          <cell r="AR33" t="e">
            <v>#DIV/0!</v>
          </cell>
          <cell r="AS33">
            <v>43.102666666666664</v>
          </cell>
          <cell r="AT33">
            <v>37.282000000000004</v>
          </cell>
          <cell r="AU33" t="e">
            <v>#DIV/0!</v>
          </cell>
          <cell r="AV33">
            <v>34.120333333333328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_G"/>
      <sheetName val="WP_G6"/>
      <sheetName val="WP_G14"/>
      <sheetName val="WP_G15"/>
      <sheetName val="WP_G-16"/>
      <sheetName val="WP_G-17"/>
      <sheetName val="WP_G-18a"/>
      <sheetName val="WP_G-18b"/>
      <sheetName val="WP_H1"/>
      <sheetName val="WP_H1.1"/>
      <sheetName val="WP_H1.2"/>
      <sheetName val="WP_H3"/>
      <sheetName val="WP_H3-1"/>
      <sheetName val="WP_H4"/>
      <sheetName val="WP_H4.1"/>
      <sheetName val="WP_H4.2"/>
      <sheetName val="WP_H4.3"/>
      <sheetName val="WP_H4.4"/>
      <sheetName val="WP_H4.5"/>
      <sheetName val="WP_H4.6"/>
      <sheetName val="WP_H5"/>
      <sheetName val="WP_H6"/>
      <sheetName val="WP_H7"/>
      <sheetName val="WP_H8"/>
      <sheetName val="WP_H8.1"/>
      <sheetName val="WP_H8.2"/>
      <sheetName val="WP_H9"/>
      <sheetName val="WP_H9.1"/>
      <sheetName val="WP_H9.2"/>
      <sheetName val="WP_H10"/>
      <sheetName val="WP_H10.1"/>
      <sheetName val="WP_H10.2"/>
      <sheetName val="WP_H11"/>
      <sheetName val="WP_H12"/>
      <sheetName val="WP_H13"/>
      <sheetName val="WP_H14"/>
      <sheetName val="WP_H15"/>
      <sheetName val="WP_H16"/>
      <sheetName val="WP_H17"/>
      <sheetName val="WP_H18"/>
      <sheetName val="WP_H19"/>
      <sheetName val="WP_H20"/>
      <sheetName val="WP_H21"/>
      <sheetName val="WP_H22"/>
      <sheetName val="WP_I1"/>
      <sheetName val="WP_I2"/>
      <sheetName val="WP_I3"/>
      <sheetName val="WP_J1"/>
      <sheetName val="WP_J2"/>
      <sheetName val="WP_J3"/>
      <sheetName val="WP_J4"/>
      <sheetName val="WP_J5"/>
      <sheetName val="WP_J6"/>
      <sheetName val="SECT_K"/>
      <sheetName val="SECT_L"/>
      <sheetName val="SECT_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B2" t="str">
            <v>Section H - Operating Income Statement</v>
          </cell>
        </row>
        <row r="3">
          <cell r="B3" t="str">
            <v>W/P H-9</v>
          </cell>
        </row>
        <row r="4">
          <cell r="A4" t="str">
            <v>OKLAHOMA GAS AND ELECTRIC SERVICES</v>
          </cell>
        </row>
        <row r="5">
          <cell r="A5" t="str">
            <v>DIRECTORS' FEES &amp; EXECUTIVE SALARIES &amp; EXPENSES</v>
          </cell>
        </row>
        <row r="6">
          <cell r="A6" t="str">
            <v>TEST YEAR ENDING DECEMBER 31, 1995</v>
          </cell>
        </row>
        <row r="7">
          <cell r="A7" t="str">
            <v>CAUSE NO. PUD  960000116</v>
          </cell>
        </row>
        <row r="10">
          <cell r="B10" t="str">
            <v>Line</v>
          </cell>
          <cell r="F10" t="str">
            <v>Fees &amp;</v>
          </cell>
          <cell r="H10" t="str">
            <v>Incentive</v>
          </cell>
          <cell r="J10" t="str">
            <v>Restricted</v>
          </cell>
        </row>
        <row r="11">
          <cell r="B11" t="str">
            <v>No.</v>
          </cell>
          <cell r="D11" t="str">
            <v>Description</v>
          </cell>
          <cell r="F11" t="str">
            <v>Salaries</v>
          </cell>
          <cell r="H11" t="str">
            <v>Compensation</v>
          </cell>
          <cell r="J11" t="str">
            <v>Stock</v>
          </cell>
          <cell r="L11" t="str">
            <v>Expenses</v>
          </cell>
        </row>
        <row r="13">
          <cell r="B13" t="str">
            <v>1.</v>
          </cell>
          <cell r="D13" t="str">
            <v>Herbert H Champlin</v>
          </cell>
          <cell r="F13">
            <v>34000</v>
          </cell>
          <cell r="L13">
            <v>1495</v>
          </cell>
        </row>
        <row r="14">
          <cell r="D14" t="str">
            <v>William E Durrett</v>
          </cell>
          <cell r="F14">
            <v>35000</v>
          </cell>
        </row>
        <row r="15">
          <cell r="D15" t="str">
            <v>Martha W Griffin</v>
          </cell>
          <cell r="F15">
            <v>34000</v>
          </cell>
          <cell r="L15">
            <v>1740</v>
          </cell>
        </row>
        <row r="16">
          <cell r="D16" t="str">
            <v>Hugh Hembree</v>
          </cell>
          <cell r="F16">
            <v>30000</v>
          </cell>
          <cell r="L16">
            <v>2074</v>
          </cell>
        </row>
        <row r="17">
          <cell r="D17" t="str">
            <v>Donald S Kennedy</v>
          </cell>
          <cell r="F17">
            <v>8000</v>
          </cell>
        </row>
        <row r="18">
          <cell r="D18" t="str">
            <v>Wayne A Parker</v>
          </cell>
          <cell r="F18">
            <v>24000</v>
          </cell>
        </row>
        <row r="19">
          <cell r="D19" t="str">
            <v>John F Snodgrass</v>
          </cell>
          <cell r="F19">
            <v>31000</v>
          </cell>
          <cell r="L19">
            <v>1329</v>
          </cell>
        </row>
        <row r="20">
          <cell r="D20" t="str">
            <v>John A Taylor</v>
          </cell>
          <cell r="F20">
            <v>35000</v>
          </cell>
          <cell r="L20">
            <v>407</v>
          </cell>
        </row>
        <row r="21">
          <cell r="D21" t="str">
            <v>Ronald White</v>
          </cell>
          <cell r="F21">
            <v>31000</v>
          </cell>
        </row>
        <row r="24">
          <cell r="D24" t="str">
            <v>J G Harlow jr</v>
          </cell>
          <cell r="F24">
            <v>500000</v>
          </cell>
          <cell r="H24">
            <v>183000</v>
          </cell>
          <cell r="J24">
            <v>149972</v>
          </cell>
          <cell r="L24">
            <v>6850</v>
          </cell>
        </row>
        <row r="25">
          <cell r="D25" t="str">
            <v>Patrick J Ryan</v>
          </cell>
          <cell r="F25">
            <v>295000</v>
          </cell>
          <cell r="H25">
            <v>63130</v>
          </cell>
          <cell r="J25">
            <v>58968</v>
          </cell>
          <cell r="L25">
            <v>5218</v>
          </cell>
        </row>
        <row r="26">
          <cell r="D26" t="str">
            <v>S E Moore</v>
          </cell>
          <cell r="F26">
            <v>212000</v>
          </cell>
          <cell r="H26">
            <v>58591</v>
          </cell>
          <cell r="J26">
            <v>52974</v>
          </cell>
          <cell r="L26">
            <v>1912</v>
          </cell>
        </row>
        <row r="27">
          <cell r="D27" t="str">
            <v>A M Strecker</v>
          </cell>
          <cell r="F27">
            <v>200000</v>
          </cell>
          <cell r="H27">
            <v>46800</v>
          </cell>
          <cell r="J27">
            <v>39974</v>
          </cell>
          <cell r="L27">
            <v>602</v>
          </cell>
        </row>
        <row r="28">
          <cell r="D28" t="str">
            <v>J T Coffman</v>
          </cell>
          <cell r="F28">
            <v>127500</v>
          </cell>
          <cell r="H28">
            <v>31720</v>
          </cell>
          <cell r="J28">
            <v>25475</v>
          </cell>
          <cell r="L28">
            <v>3758</v>
          </cell>
        </row>
        <row r="29">
          <cell r="D29" t="str">
            <v>J R Hatfield</v>
          </cell>
          <cell r="F29">
            <v>127500</v>
          </cell>
          <cell r="H29">
            <v>29835</v>
          </cell>
          <cell r="J29">
            <v>25475</v>
          </cell>
          <cell r="L29">
            <v>1902</v>
          </cell>
        </row>
        <row r="30">
          <cell r="D30" t="str">
            <v>D L Young</v>
          </cell>
          <cell r="F30">
            <v>120000</v>
          </cell>
          <cell r="H30">
            <v>25894</v>
          </cell>
          <cell r="J30">
            <v>23976</v>
          </cell>
          <cell r="L30">
            <v>2050</v>
          </cell>
        </row>
        <row r="31">
          <cell r="D31" t="str">
            <v>M D Bowen jr</v>
          </cell>
          <cell r="F31">
            <v>119167</v>
          </cell>
          <cell r="H31">
            <v>28548</v>
          </cell>
          <cell r="J31">
            <v>23814</v>
          </cell>
          <cell r="L31">
            <v>3474</v>
          </cell>
        </row>
        <row r="32">
          <cell r="D32" t="str">
            <v>M G Davis</v>
          </cell>
          <cell r="F32">
            <v>118000</v>
          </cell>
          <cell r="H32">
            <v>25680</v>
          </cell>
          <cell r="J32">
            <v>23571</v>
          </cell>
        </row>
        <row r="33">
          <cell r="D33" t="str">
            <v>D R Rowlett</v>
          </cell>
          <cell r="F33">
            <v>94167</v>
          </cell>
          <cell r="H33">
            <v>15960</v>
          </cell>
          <cell r="J33">
            <v>18833</v>
          </cell>
          <cell r="L33">
            <v>1053</v>
          </cell>
        </row>
        <row r="34">
          <cell r="D34" t="str">
            <v>I B Elliott</v>
          </cell>
          <cell r="F34">
            <v>94333</v>
          </cell>
          <cell r="H34">
            <v>16128</v>
          </cell>
          <cell r="J34">
            <v>9396</v>
          </cell>
          <cell r="L34">
            <v>763</v>
          </cell>
        </row>
        <row r="37">
          <cell r="D37" t="str">
            <v>B G Anthony</v>
          </cell>
          <cell r="F37">
            <v>104772</v>
          </cell>
          <cell r="J37">
            <v>8384</v>
          </cell>
          <cell r="L37">
            <v>7579</v>
          </cell>
        </row>
        <row r="38">
          <cell r="D38" t="str">
            <v>T C Vincent</v>
          </cell>
          <cell r="F38">
            <v>104472</v>
          </cell>
          <cell r="J38">
            <v>8384</v>
          </cell>
          <cell r="L38">
            <v>1091</v>
          </cell>
        </row>
        <row r="39">
          <cell r="D39" t="str">
            <v>W L Wylie</v>
          </cell>
          <cell r="F39">
            <v>104472</v>
          </cell>
          <cell r="J39">
            <v>8384</v>
          </cell>
          <cell r="L39">
            <v>5126</v>
          </cell>
        </row>
        <row r="40">
          <cell r="D40" t="str">
            <v>P M Dean</v>
          </cell>
          <cell r="F40">
            <v>104472</v>
          </cell>
          <cell r="J40">
            <v>6278</v>
          </cell>
          <cell r="L40">
            <v>7328</v>
          </cell>
        </row>
        <row r="41">
          <cell r="D41" t="str">
            <v>O W Beasley</v>
          </cell>
          <cell r="F41">
            <v>103712</v>
          </cell>
          <cell r="J41">
            <v>5184</v>
          </cell>
          <cell r="L41">
            <v>3143</v>
          </cell>
        </row>
        <row r="42">
          <cell r="D42" t="str">
            <v>T L Henry</v>
          </cell>
          <cell r="F42">
            <v>102340</v>
          </cell>
          <cell r="J42">
            <v>5103</v>
          </cell>
          <cell r="L42">
            <v>3483</v>
          </cell>
        </row>
        <row r="43">
          <cell r="D43" t="str">
            <v>J R Helton</v>
          </cell>
          <cell r="F43">
            <v>101980</v>
          </cell>
          <cell r="J43">
            <v>5103</v>
          </cell>
          <cell r="L43">
            <v>8777</v>
          </cell>
        </row>
        <row r="44">
          <cell r="D44" t="str">
            <v>R P Schmid</v>
          </cell>
          <cell r="F44">
            <v>95820</v>
          </cell>
          <cell r="J44">
            <v>9599</v>
          </cell>
          <cell r="L44">
            <v>4449</v>
          </cell>
        </row>
        <row r="45">
          <cell r="D45" t="str">
            <v>J E Wilson *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 Info_Factors &amp; Rates"/>
      <sheetName val="Index"/>
      <sheetName val="SCH_B1"/>
      <sheetName val="SCH_B2"/>
      <sheetName val="SCH_B2.1"/>
      <sheetName val="SCH_B2.2"/>
      <sheetName val="SCH_B2.3"/>
      <sheetName val="SCH_B2.4"/>
      <sheetName val="SCH_B3"/>
      <sheetName val="SCH_B4_P forma Adjs list"/>
      <sheetName val="SCH_C1"/>
      <sheetName val="SCH_C2"/>
      <sheetName val="SCH_C2.1"/>
      <sheetName val="SCH_D1A"/>
      <sheetName val="SCH_D2"/>
      <sheetName val="SCH_D2.1"/>
      <sheetName val="SCH_E1"/>
      <sheetName val="SCH_F1"/>
      <sheetName val="SCH_F-2"/>
      <sheetName val="SCH_F-3"/>
      <sheetName val="SCH_G"/>
      <sheetName val="SCH_H1"/>
      <sheetName val="SCH_H2"/>
      <sheetName val="SCH_H3"/>
      <sheetName val="SCH_I1"/>
      <sheetName val="SCH_I1_1"/>
      <sheetName val="SCH_J1 &amp; J2"/>
      <sheetName val="SCH_J3"/>
      <sheetName val="SCH_J4"/>
      <sheetName val="SCH_B4_Adjs list"/>
      <sheetName val="SCH_C3 Adjs List"/>
      <sheetName val="SCH_D1"/>
      <sheetName val="SCH_D3 Adjs list"/>
      <sheetName val="Sheet1"/>
      <sheetName val="SCH_B3.1"/>
      <sheetName val="SCH_C1-a"/>
      <sheetName val="SCH_I1a"/>
      <sheetName val="SCH_J1"/>
    </sheetNames>
    <sheetDataSet>
      <sheetData sheetId="0"/>
      <sheetData sheetId="1"/>
      <sheetData sheetId="2" refreshError="1">
        <row r="2">
          <cell r="B2" t="str">
            <v>SCHEDULE B - 1</v>
          </cell>
        </row>
        <row r="4">
          <cell r="B4" t="str">
            <v>OKLAHOMA GAS AND ELECTRIC SERVICES</v>
          </cell>
        </row>
        <row r="5">
          <cell r="B5" t="str">
            <v>REVENUE REQUIREMENT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0">
          <cell r="B10" t="str">
            <v>Line</v>
          </cell>
        </row>
        <row r="11">
          <cell r="B11" t="str">
            <v>No.</v>
          </cell>
          <cell r="D11" t="str">
            <v>Description</v>
          </cell>
          <cell r="F11" t="str">
            <v>Reference</v>
          </cell>
        </row>
        <row r="13">
          <cell r="B13" t="str">
            <v>1.</v>
          </cell>
          <cell r="D13" t="str">
            <v>Pro Forma Rate Base</v>
          </cell>
          <cell r="F13" t="str">
            <v>Sch B-2</v>
          </cell>
        </row>
        <row r="15">
          <cell r="B15" t="str">
            <v>2.</v>
          </cell>
          <cell r="D15" t="str">
            <v>Rate of Return</v>
          </cell>
          <cell r="F15" t="str">
            <v>Sch F-1</v>
          </cell>
        </row>
        <row r="17">
          <cell r="B17" t="str">
            <v>3.</v>
          </cell>
          <cell r="D17" t="str">
            <v>Return on Rate Base</v>
          </cell>
          <cell r="F17" t="str">
            <v>1 times 2</v>
          </cell>
        </row>
        <row r="19">
          <cell r="B19" t="str">
            <v>4.</v>
          </cell>
          <cell r="D19" t="str">
            <v>Operating Efficiency Allowance</v>
          </cell>
          <cell r="F19" t="str">
            <v>1 times .383</v>
          </cell>
        </row>
        <row r="21">
          <cell r="B21" t="str">
            <v>5.</v>
          </cell>
          <cell r="D21" t="str">
            <v>Operating Income Required</v>
          </cell>
          <cell r="F21" t="str">
            <v>3 plus 4</v>
          </cell>
        </row>
        <row r="23">
          <cell r="B23" t="str">
            <v>6.</v>
          </cell>
          <cell r="D23" t="str">
            <v>Pro Forma Operating Income</v>
          </cell>
          <cell r="F23" t="str">
            <v>Sch H-1</v>
          </cell>
        </row>
        <row r="25">
          <cell r="B25" t="str">
            <v>7.</v>
          </cell>
          <cell r="D25" t="str">
            <v>Difference</v>
          </cell>
          <cell r="F25" t="str">
            <v>5 minus 6</v>
          </cell>
        </row>
        <row r="27">
          <cell r="B27" t="str">
            <v>8.</v>
          </cell>
          <cell r="D27" t="str">
            <v>Income Tax Gross Up Factor</v>
          </cell>
        </row>
        <row r="29">
          <cell r="B29" t="str">
            <v>9.</v>
          </cell>
          <cell r="D29" t="str">
            <v>Revenue Change</v>
          </cell>
          <cell r="F29" t="str">
            <v>7 times 8</v>
          </cell>
        </row>
      </sheetData>
      <sheetData sheetId="3"/>
      <sheetData sheetId="4"/>
      <sheetData sheetId="5"/>
      <sheetData sheetId="6"/>
      <sheetData sheetId="7"/>
      <sheetData sheetId="8" refreshError="1">
        <row r="2">
          <cell r="B2" t="str">
            <v>SCHEDULE   B - 3</v>
          </cell>
        </row>
        <row r="4">
          <cell r="B4" t="str">
            <v>OKLAHOMA GAS AND ELECTRIC SERVICES</v>
          </cell>
        </row>
        <row r="5">
          <cell r="B5" t="str">
            <v>ADJUSTMENTS TO RATE BASE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B11" t="str">
            <v>Line</v>
          </cell>
        </row>
        <row r="12">
          <cell r="B12" t="str">
            <v>No.</v>
          </cell>
          <cell r="D12" t="str">
            <v>Description</v>
          </cell>
          <cell r="F12" t="str">
            <v>Ref.</v>
          </cell>
        </row>
        <row r="14">
          <cell r="D14" t="str">
            <v>Plant in Service</v>
          </cell>
        </row>
        <row r="15">
          <cell r="B15" t="str">
            <v>1.</v>
          </cell>
          <cell r="D15" t="str">
            <v>Utility Plant</v>
          </cell>
          <cell r="F15" t="str">
            <v>Sch C-1</v>
          </cell>
        </row>
        <row r="17">
          <cell r="B17" t="str">
            <v>2.</v>
          </cell>
          <cell r="D17" t="str">
            <v>Accumulated Depreciation</v>
          </cell>
          <cell r="F17" t="str">
            <v>Sch D-1</v>
          </cell>
        </row>
        <row r="19">
          <cell r="B19" t="str">
            <v>3.</v>
          </cell>
          <cell r="D19" t="str">
            <v>Plant held for future use</v>
          </cell>
          <cell r="F19" t="str">
            <v>Sch C-1</v>
          </cell>
        </row>
        <row r="21">
          <cell r="B21" t="str">
            <v>4.</v>
          </cell>
          <cell r="D21" t="str">
            <v>Net Plant</v>
          </cell>
        </row>
        <row r="23">
          <cell r="B23" t="str">
            <v>5.</v>
          </cell>
          <cell r="D23" t="str">
            <v>Other Rate Base Investment</v>
          </cell>
        </row>
        <row r="24">
          <cell r="D24" t="str">
            <v>Cash Working Capital</v>
          </cell>
          <cell r="F24" t="str">
            <v>Sch E-1</v>
          </cell>
        </row>
        <row r="26">
          <cell r="B26" t="str">
            <v>6.</v>
          </cell>
          <cell r="D26" t="str">
            <v>Prepayments</v>
          </cell>
          <cell r="F26" t="str">
            <v>Sch B 2-1</v>
          </cell>
        </row>
        <row r="28">
          <cell r="B28" t="str">
            <v>7.</v>
          </cell>
          <cell r="D28" t="str">
            <v>Material &amp; Supplies</v>
          </cell>
          <cell r="F28" t="str">
            <v>Sch B 2-1</v>
          </cell>
        </row>
        <row r="30">
          <cell r="B30" t="str">
            <v>8.</v>
          </cell>
          <cell r="D30" t="str">
            <v>Fuel Inventories</v>
          </cell>
          <cell r="F30" t="str">
            <v>Sch B 2-1</v>
          </cell>
        </row>
        <row r="32">
          <cell r="B32" t="str">
            <v>9.</v>
          </cell>
          <cell r="D32" t="str">
            <v>Gas in Storage</v>
          </cell>
          <cell r="F32" t="str">
            <v>Sch B 2-1</v>
          </cell>
        </row>
        <row r="34">
          <cell r="B34" t="str">
            <v>10.</v>
          </cell>
          <cell r="D34" t="str">
            <v>Other</v>
          </cell>
        </row>
        <row r="36">
          <cell r="B36" t="str">
            <v>11.</v>
          </cell>
          <cell r="D36" t="str">
            <v>Rate Base Additions &amp; Reductions</v>
          </cell>
        </row>
        <row r="37">
          <cell r="D37" t="str">
            <v>Accum Deferred Inc Taxes</v>
          </cell>
          <cell r="F37" t="str">
            <v>Sch B 2-2</v>
          </cell>
        </row>
        <row r="39">
          <cell r="B39" t="str">
            <v>13.</v>
          </cell>
          <cell r="D39" t="str">
            <v>Regulatory Assets</v>
          </cell>
          <cell r="F39" t="str">
            <v>Sch B 2-4</v>
          </cell>
        </row>
        <row r="41">
          <cell r="B41" t="str">
            <v>14.</v>
          </cell>
          <cell r="D41" t="str">
            <v>Regulatory Liabilities</v>
          </cell>
          <cell r="F41" t="str">
            <v>Sch B 2-4</v>
          </cell>
        </row>
      </sheetData>
      <sheetData sheetId="9"/>
      <sheetData sheetId="10"/>
      <sheetData sheetId="11" refreshError="1">
        <row r="2">
          <cell r="B2" t="str">
            <v>SCHEDULE   C - 2</v>
          </cell>
        </row>
        <row r="4">
          <cell r="A4" t="str">
            <v>OKLAHOMA GAS AND ELECTRIC SERVICES</v>
          </cell>
        </row>
        <row r="5">
          <cell r="A5" t="str">
            <v>ADJUSTMENTS TO PLANT IN SERVICE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8">
          <cell r="D8" t="str">
            <v xml:space="preserve">   &lt;&lt;&lt;</v>
          </cell>
          <cell r="E8" t="str">
            <v xml:space="preserve">  shows where data was entered in last rate case ….  Fyi only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CWIP</v>
          </cell>
        </row>
        <row r="19">
          <cell r="B19" t="str">
            <v>5.</v>
          </cell>
          <cell r="F19" t="str">
            <v>TOTAL INTANGIBLE PLANT</v>
          </cell>
        </row>
        <row r="21">
          <cell r="F21" t="str">
            <v xml:space="preserve">            PRODUCTION PLANT</v>
          </cell>
        </row>
        <row r="22">
          <cell r="F22" t="str">
            <v xml:space="preserve">   STEAM PRODUCTION</v>
          </cell>
        </row>
        <row r="23">
          <cell r="B23" t="str">
            <v>6.</v>
          </cell>
          <cell r="D23">
            <v>310</v>
          </cell>
          <cell r="F23" t="str">
            <v>Land and Land Rights</v>
          </cell>
        </row>
        <row r="24">
          <cell r="B24" t="str">
            <v>7.</v>
          </cell>
          <cell r="D24">
            <v>311</v>
          </cell>
          <cell r="F24" t="str">
            <v>Structures and Improvements</v>
          </cell>
        </row>
        <row r="25">
          <cell r="B25" t="str">
            <v>8.</v>
          </cell>
          <cell r="D25">
            <v>312</v>
          </cell>
          <cell r="F25" t="str">
            <v>Boiler Plant Equipment</v>
          </cell>
        </row>
        <row r="26">
          <cell r="B26" t="str">
            <v>9.</v>
          </cell>
          <cell r="D26">
            <v>313</v>
          </cell>
          <cell r="F26" t="str">
            <v>Engines and Engine-Driven Generators</v>
          </cell>
        </row>
        <row r="27">
          <cell r="B27" t="str">
            <v>10.</v>
          </cell>
          <cell r="D27">
            <v>314</v>
          </cell>
          <cell r="F27" t="str">
            <v>Turbogenerator Units</v>
          </cell>
        </row>
        <row r="28">
          <cell r="B28" t="str">
            <v>11.</v>
          </cell>
          <cell r="D28">
            <v>315</v>
          </cell>
          <cell r="F28" t="str">
            <v>Accessory Electric Equipment</v>
          </cell>
        </row>
        <row r="29">
          <cell r="B29" t="str">
            <v>12.</v>
          </cell>
          <cell r="D29">
            <v>316</v>
          </cell>
          <cell r="F29" t="str">
            <v>Miscellaneous Power Plant Equipment</v>
          </cell>
        </row>
        <row r="30">
          <cell r="B30" t="str">
            <v>13.</v>
          </cell>
          <cell r="F30" t="str">
            <v>TOTAL STEAM PRODUCTION</v>
          </cell>
        </row>
        <row r="32">
          <cell r="F32" t="str">
            <v xml:space="preserve">   OTHER PRODUCTION</v>
          </cell>
        </row>
        <row r="33">
          <cell r="B33" t="str">
            <v>14.</v>
          </cell>
          <cell r="D33">
            <v>340</v>
          </cell>
          <cell r="F33" t="str">
            <v>Land and Land Rights</v>
          </cell>
        </row>
        <row r="34">
          <cell r="B34" t="str">
            <v>15.</v>
          </cell>
          <cell r="D34">
            <v>341</v>
          </cell>
          <cell r="F34" t="str">
            <v>Structures and Improvements</v>
          </cell>
        </row>
        <row r="35">
          <cell r="B35" t="str">
            <v>16.</v>
          </cell>
          <cell r="D35">
            <v>342</v>
          </cell>
          <cell r="F35" t="str">
            <v>Fuel Holders, Producers and Accessories</v>
          </cell>
        </row>
        <row r="36">
          <cell r="B36" t="str">
            <v>17.</v>
          </cell>
          <cell r="D36">
            <v>343</v>
          </cell>
          <cell r="F36" t="str">
            <v>Prime movers</v>
          </cell>
        </row>
        <row r="37">
          <cell r="B37" t="str">
            <v>18.</v>
          </cell>
          <cell r="D37">
            <v>344</v>
          </cell>
          <cell r="F37" t="str">
            <v>Generators</v>
          </cell>
        </row>
        <row r="38">
          <cell r="B38" t="str">
            <v>19.</v>
          </cell>
          <cell r="D38">
            <v>345</v>
          </cell>
          <cell r="F38" t="str">
            <v>Accessory Electric Equipment</v>
          </cell>
        </row>
        <row r="39">
          <cell r="B39" t="str">
            <v>20.</v>
          </cell>
          <cell r="D39">
            <v>346</v>
          </cell>
          <cell r="F39" t="str">
            <v>Miscellaneous Power Plant Equipment</v>
          </cell>
        </row>
        <row r="40">
          <cell r="B40" t="str">
            <v>21.</v>
          </cell>
          <cell r="F40" t="str">
            <v>TOTAL OTHER PRODUCTION</v>
          </cell>
        </row>
        <row r="42">
          <cell r="B42" t="str">
            <v>22.</v>
          </cell>
          <cell r="F42" t="str">
            <v>CWIP</v>
          </cell>
        </row>
      </sheetData>
      <sheetData sheetId="12"/>
      <sheetData sheetId="13"/>
      <sheetData sheetId="14" refreshError="1">
        <row r="2">
          <cell r="B2" t="str">
            <v>SCHEDULE   D - 2</v>
          </cell>
        </row>
        <row r="4">
          <cell r="A4" t="str">
            <v>OKLAHOMA GAS AND ELECTRIC SERVICES</v>
          </cell>
        </row>
        <row r="5">
          <cell r="A5" t="str">
            <v>ADJUSTMENTS TO ACCUMULATED PROVISION FOR DEPRECIATION, AMORTIZATION AND DEPLETION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TOTAL INTANGIBLE PLANT</v>
          </cell>
        </row>
        <row r="20">
          <cell r="F20" t="str">
            <v xml:space="preserve">            PRODUCTION PLANT</v>
          </cell>
        </row>
        <row r="21">
          <cell r="F21" t="str">
            <v xml:space="preserve">   STEAM PRODUCTION</v>
          </cell>
        </row>
        <row r="22">
          <cell r="B22" t="str">
            <v>5.</v>
          </cell>
          <cell r="D22">
            <v>310</v>
          </cell>
          <cell r="F22" t="str">
            <v>Land and Land Rights</v>
          </cell>
        </row>
        <row r="23">
          <cell r="B23" t="str">
            <v>6.</v>
          </cell>
          <cell r="D23">
            <v>311</v>
          </cell>
          <cell r="F23" t="str">
            <v>Structures and Improvements</v>
          </cell>
        </row>
        <row r="24">
          <cell r="B24" t="str">
            <v>7.</v>
          </cell>
          <cell r="D24">
            <v>312</v>
          </cell>
          <cell r="F24" t="str">
            <v>Boiler Plant Equipment</v>
          </cell>
        </row>
        <row r="25">
          <cell r="B25" t="str">
            <v>8.</v>
          </cell>
          <cell r="D25">
            <v>313</v>
          </cell>
          <cell r="F25" t="str">
            <v>Engines and Engine-Driven Generators</v>
          </cell>
        </row>
        <row r="26">
          <cell r="B26" t="str">
            <v>9.</v>
          </cell>
          <cell r="D26">
            <v>314</v>
          </cell>
          <cell r="F26" t="str">
            <v>Turbogenerator Units</v>
          </cell>
        </row>
        <row r="27">
          <cell r="B27" t="str">
            <v>10.</v>
          </cell>
          <cell r="D27">
            <v>315</v>
          </cell>
          <cell r="F27" t="str">
            <v>Accessory Electric Equipment</v>
          </cell>
        </row>
        <row r="28">
          <cell r="B28" t="str">
            <v>11.</v>
          </cell>
          <cell r="D28">
            <v>316</v>
          </cell>
          <cell r="F28" t="str">
            <v>Miscellaneous Power Plant Equipment</v>
          </cell>
        </row>
        <row r="29">
          <cell r="B29" t="str">
            <v>12.</v>
          </cell>
          <cell r="F29" t="str">
            <v>TOTAL STEAM PRODUCTION</v>
          </cell>
        </row>
        <row r="31">
          <cell r="F31" t="str">
            <v xml:space="preserve">   OTHER PRODUCTION</v>
          </cell>
        </row>
        <row r="32">
          <cell r="B32" t="str">
            <v>13.</v>
          </cell>
          <cell r="D32">
            <v>340</v>
          </cell>
          <cell r="F32" t="str">
            <v>Land and Land Rights</v>
          </cell>
        </row>
        <row r="33">
          <cell r="B33" t="str">
            <v>14.</v>
          </cell>
          <cell r="D33">
            <v>341</v>
          </cell>
          <cell r="F33" t="str">
            <v>Structures and Improvements</v>
          </cell>
        </row>
        <row r="34">
          <cell r="B34" t="str">
            <v>15.</v>
          </cell>
          <cell r="D34">
            <v>342</v>
          </cell>
          <cell r="F34" t="str">
            <v>Fuel Holders, Producers and Accessories</v>
          </cell>
        </row>
        <row r="35">
          <cell r="B35" t="str">
            <v>16.</v>
          </cell>
          <cell r="D35">
            <v>343</v>
          </cell>
          <cell r="F35" t="str">
            <v>Prime movers</v>
          </cell>
        </row>
        <row r="36">
          <cell r="B36" t="str">
            <v>17.</v>
          </cell>
          <cell r="D36">
            <v>344</v>
          </cell>
          <cell r="F36" t="str">
            <v>Generators</v>
          </cell>
        </row>
        <row r="37">
          <cell r="B37" t="str">
            <v>18.</v>
          </cell>
          <cell r="D37">
            <v>345</v>
          </cell>
          <cell r="F37" t="str">
            <v>Accessory Electric Equipment</v>
          </cell>
        </row>
        <row r="38">
          <cell r="B38" t="str">
            <v>19.</v>
          </cell>
          <cell r="D38">
            <v>346</v>
          </cell>
          <cell r="F38" t="str">
            <v>Miscellaneous Power Plant Equipment</v>
          </cell>
        </row>
        <row r="39">
          <cell r="B39" t="str">
            <v>20.</v>
          </cell>
          <cell r="F39" t="str">
            <v>TOTAL OTHER PRODUCTION</v>
          </cell>
        </row>
        <row r="41">
          <cell r="B41" t="str">
            <v>21.</v>
          </cell>
          <cell r="F41" t="str">
            <v>TOTAL PRODUCTION PLANT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2">
          <cell r="B2" t="str">
            <v>SCHEDULE  H - 2</v>
          </cell>
        </row>
        <row r="4">
          <cell r="B4" t="str">
            <v>OKLAHOMA GAS AND ELECTRIC SERVICES</v>
          </cell>
        </row>
        <row r="5">
          <cell r="B5" t="str">
            <v>OPERATING INCOME PRO FORMA ADJUSTMENTS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F11" t="str">
            <v>Total</v>
          </cell>
        </row>
        <row r="12">
          <cell r="B12" t="str">
            <v>Line</v>
          </cell>
          <cell r="F12" t="str">
            <v>Company</v>
          </cell>
        </row>
        <row r="13">
          <cell r="B13" t="str">
            <v>No.</v>
          </cell>
          <cell r="D13" t="str">
            <v>Description</v>
          </cell>
          <cell r="F13" t="str">
            <v>Per Books</v>
          </cell>
        </row>
        <row r="15">
          <cell r="B15" t="str">
            <v>1.</v>
          </cell>
          <cell r="D15" t="str">
            <v>Operating Revenue:</v>
          </cell>
        </row>
        <row r="16">
          <cell r="B16" t="str">
            <v>2.</v>
          </cell>
          <cell r="D16" t="str">
            <v xml:space="preserve">     Electric </v>
          </cell>
          <cell r="F16">
            <v>1149203275</v>
          </cell>
        </row>
        <row r="17">
          <cell r="B17" t="str">
            <v>3.</v>
          </cell>
          <cell r="D17" t="str">
            <v xml:space="preserve">     Other</v>
          </cell>
          <cell r="F17">
            <v>19083683</v>
          </cell>
        </row>
        <row r="19">
          <cell r="B19" t="str">
            <v>4.</v>
          </cell>
          <cell r="D19" t="str">
            <v>Total Operating Revenue</v>
          </cell>
          <cell r="F19">
            <v>0</v>
          </cell>
        </row>
        <row r="21">
          <cell r="B21" t="str">
            <v>5.</v>
          </cell>
          <cell r="D21" t="str">
            <v>Operating Expenses:</v>
          </cell>
        </row>
        <row r="22">
          <cell r="B22" t="str">
            <v>6.</v>
          </cell>
          <cell r="D22" t="str">
            <v xml:space="preserve">     Fuel</v>
          </cell>
          <cell r="F22">
            <v>304775108</v>
          </cell>
        </row>
        <row r="23">
          <cell r="B23" t="str">
            <v>7.</v>
          </cell>
          <cell r="D23" t="str">
            <v xml:space="preserve">     Purchased Power</v>
          </cell>
          <cell r="F23">
            <v>216597409</v>
          </cell>
        </row>
        <row r="24">
          <cell r="B24" t="str">
            <v>8.</v>
          </cell>
          <cell r="D24" t="str">
            <v xml:space="preserve">     Other O&amp;M</v>
          </cell>
          <cell r="F24">
            <v>249872967</v>
          </cell>
        </row>
        <row r="25">
          <cell r="B25" t="str">
            <v>9.</v>
          </cell>
          <cell r="D25" t="str">
            <v xml:space="preserve">     Depreciation</v>
          </cell>
          <cell r="F25">
            <v>110718649</v>
          </cell>
        </row>
        <row r="26">
          <cell r="B26" t="str">
            <v>10.</v>
          </cell>
          <cell r="D26" t="str">
            <v xml:space="preserve">     Misc. Taxes</v>
          </cell>
          <cell r="F26">
            <v>101895</v>
          </cell>
        </row>
        <row r="27">
          <cell r="B27" t="str">
            <v>11.</v>
          </cell>
          <cell r="D27" t="str">
            <v xml:space="preserve">     Property Taxes</v>
          </cell>
          <cell r="F27">
            <v>33272491</v>
          </cell>
        </row>
        <row r="28">
          <cell r="B28" t="str">
            <v>12.</v>
          </cell>
          <cell r="D28" t="str">
            <v xml:space="preserve">     Payroll Taxes</v>
          </cell>
          <cell r="F28">
            <v>6615366</v>
          </cell>
        </row>
        <row r="30">
          <cell r="B30" t="str">
            <v>13.</v>
          </cell>
          <cell r="D30" t="str">
            <v>Total Operating Expenses</v>
          </cell>
          <cell r="F30">
            <v>0</v>
          </cell>
        </row>
        <row r="32">
          <cell r="B32" t="str">
            <v>14.</v>
          </cell>
          <cell r="D32" t="str">
            <v>Operating Income Before Income Tax</v>
          </cell>
          <cell r="F32">
            <v>0</v>
          </cell>
        </row>
        <row r="34">
          <cell r="B34" t="str">
            <v>15.</v>
          </cell>
          <cell r="D34" t="str">
            <v>Less: Income Tax</v>
          </cell>
          <cell r="F34">
            <v>0</v>
          </cell>
        </row>
        <row r="36">
          <cell r="B36" t="str">
            <v>16.</v>
          </cell>
          <cell r="D36" t="str">
            <v>Operating Income</v>
          </cell>
          <cell r="F36">
            <v>0</v>
          </cell>
        </row>
      </sheetData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Exh 1"/>
      <sheetName val="Wp 1-1"/>
      <sheetName val="Exh 2"/>
      <sheetName val="Wp 2-1"/>
      <sheetName val="Wp 2-2 Res"/>
      <sheetName val="Wp 2-2 Com"/>
      <sheetName val="Wp 2-2 Ind"/>
      <sheetName val="Wp 2-3 Res"/>
      <sheetName val="Wp 2-3 Com"/>
      <sheetName val="Wp 2-3 Ind"/>
      <sheetName val="Wp 2-4"/>
      <sheetName val="Wp 2-5"/>
      <sheetName val="WP 2-6"/>
      <sheetName val="WP 2-6-2"/>
      <sheetName val="WP2-6-3"/>
      <sheetName val="Exh 3"/>
      <sheetName val="Exh 4"/>
      <sheetName val="Wp 4-1"/>
      <sheetName val="Wp 4-2"/>
      <sheetName val="Wp 4-3"/>
      <sheetName val="Wp 4-4"/>
      <sheetName val="Wp 4-5"/>
      <sheetName val="Wp 4-6"/>
      <sheetName val="Wp 4-7"/>
      <sheetName val="Exh 5"/>
      <sheetName val="Wp 5-1"/>
      <sheetName val="Wp 5-2"/>
      <sheetName val="Wp 5-3"/>
      <sheetName val="wp 5-4"/>
      <sheetName val="Exh 6"/>
      <sheetName val="Wp 6-1"/>
      <sheetName val="Wp 6-2"/>
      <sheetName val="Wp 6-3"/>
      <sheetName val="Wp 6-4"/>
      <sheetName val="Exh 7"/>
      <sheetName val="Wp 7-1"/>
      <sheetName val="Wp 7-1-1"/>
      <sheetName val="Wp 7-1-2"/>
      <sheetName val="Wp 7-2"/>
      <sheetName val="Wp 7-2-1"/>
      <sheetName val="Wp 7-2-2"/>
      <sheetName val="Wp 7-3"/>
      <sheetName val="Wp 7-4"/>
      <sheetName val="Wp 7-5"/>
      <sheetName val="Wp 7-6"/>
      <sheetName val="Wp 7-7"/>
      <sheetName val="Exh 8"/>
      <sheetName val="Exh 9"/>
      <sheetName val="Wp 9-1"/>
      <sheetName val="Module1"/>
    </sheetNames>
    <sheetDataSet>
      <sheetData sheetId="0">
        <row r="20">
          <cell r="D20">
            <v>37042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"/>
      <sheetName val="Figure 3"/>
      <sheetName val="Figure 4"/>
      <sheetName val="Table 2"/>
      <sheetName val="Proxy Group"/>
      <sheetName val="Proxy Group Ticker"/>
      <sheetName val="Exhibit List"/>
      <sheetName val="3.1"/>
      <sheetName val="3.2"/>
      <sheetName val="4.1"/>
      <sheetName val="4.2"/>
      <sheetName val="5.1"/>
      <sheetName val="5.2"/>
      <sheetName val="5.3"/>
      <sheetName val="6.1Adj"/>
      <sheetName val="6.2"/>
      <sheetName val="6.3"/>
      <sheetName val="6.4-5Adj"/>
      <sheetName val="6.6Adj"/>
      <sheetName val="SettlementAdj"/>
      <sheetName val="7.1Adj"/>
      <sheetName val="7 (2)"/>
      <sheetName val="8Adj"/>
      <sheetName val="9"/>
      <sheetName val="10.1Adj"/>
      <sheetName val="10 (2)"/>
      <sheetName val="10.3Adj"/>
      <sheetName val="10 (4)"/>
      <sheetName val="10.4Adj"/>
      <sheetName val="11 (1)"/>
      <sheetName val="11 (2)"/>
      <sheetName val="12 (1)"/>
      <sheetName val="12 (2)"/>
      <sheetName val="12 (3)"/>
      <sheetName val="12 (4,5)"/>
      <sheetName val="12 (6)"/>
      <sheetName val="13"/>
      <sheetName val="14"/>
      <sheetName val="15"/>
      <sheetName val="Dividend Yield - Utility"/>
      <sheetName val="Dividend Yield - Non-Utility"/>
      <sheetName val="Non-Utility Proxy Group"/>
      <sheetName val="Bond Yields"/>
      <sheetName val="Treasury Yields 2005"/>
      <sheetName val="Monthly (WP)"/>
      <sheetName val="Yields"/>
      <sheetName val="2015 09 Market DCF - Adjusted"/>
      <sheetName val="Size Premium"/>
      <sheetName val="Electric Utility Data"/>
      <sheetName val="Ordinal Ratings"/>
      <sheetName val="Value Line Universe EPS Growth"/>
      <sheetName val="Correlation Beta-Equity Rat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8">
          <cell r="B8" t="str">
            <v>ALE</v>
          </cell>
          <cell r="C8">
            <v>0</v>
          </cell>
          <cell r="D8">
            <v>4.1188113172833787E-2</v>
          </cell>
        </row>
        <row r="9">
          <cell r="B9" t="str">
            <v>LNT</v>
          </cell>
          <cell r="C9">
            <v>0</v>
          </cell>
          <cell r="D9">
            <v>3.6917454736638017E-2</v>
          </cell>
        </row>
        <row r="10">
          <cell r="B10" t="str">
            <v>AEE</v>
          </cell>
          <cell r="C10">
            <v>0</v>
          </cell>
          <cell r="D10">
            <v>4.0535631144278161E-2</v>
          </cell>
        </row>
        <row r="11">
          <cell r="B11" t="str">
            <v>AEP</v>
          </cell>
          <cell r="C11">
            <v>0</v>
          </cell>
          <cell r="D11">
            <v>3.8238582265949533E-2</v>
          </cell>
        </row>
        <row r="12">
          <cell r="B12" t="str">
            <v>AVA</v>
          </cell>
          <cell r="C12">
            <v>0</v>
          </cell>
          <cell r="D12">
            <v>4.1061607668819146E-2</v>
          </cell>
        </row>
        <row r="13">
          <cell r="B13" t="str">
            <v>BKH</v>
          </cell>
          <cell r="C13">
            <v>0</v>
          </cell>
          <cell r="D13">
            <v>3.65114081813167E-2</v>
          </cell>
        </row>
        <row r="14">
          <cell r="B14" t="str">
            <v>CNP</v>
          </cell>
          <cell r="C14">
            <v>0</v>
          </cell>
          <cell r="D14">
            <v>5.105397311342591E-2</v>
          </cell>
        </row>
        <row r="15">
          <cell r="B15" t="str">
            <v>CNL</v>
          </cell>
          <cell r="C15">
            <v>0</v>
          </cell>
          <cell r="D15">
            <v>2.9612922546022036E-2</v>
          </cell>
        </row>
        <row r="16">
          <cell r="B16" t="str">
            <v>CMS</v>
          </cell>
          <cell r="C16">
            <v>0</v>
          </cell>
          <cell r="D16">
            <v>3.4458684838284348E-2</v>
          </cell>
        </row>
        <row r="17">
          <cell r="B17" t="str">
            <v>ED</v>
          </cell>
          <cell r="C17">
            <v>0</v>
          </cell>
          <cell r="D17">
            <v>4.20030590190765E-2</v>
          </cell>
        </row>
        <row r="18">
          <cell r="B18" t="str">
            <v>D</v>
          </cell>
          <cell r="C18">
            <v>0</v>
          </cell>
          <cell r="D18">
            <v>3.6769348670930048E-2</v>
          </cell>
        </row>
        <row r="19">
          <cell r="B19" t="str">
            <v>DTE</v>
          </cell>
          <cell r="C19">
            <v>0</v>
          </cell>
          <cell r="D19">
            <v>3.7039264664888404E-2</v>
          </cell>
        </row>
        <row r="20">
          <cell r="B20" t="str">
            <v>DUK</v>
          </cell>
          <cell r="C20">
            <v>0</v>
          </cell>
          <cell r="D20">
            <v>4.4621467434687846E-2</v>
          </cell>
        </row>
        <row r="21">
          <cell r="B21" t="str">
            <v>EIX</v>
          </cell>
          <cell r="C21">
            <v>0</v>
          </cell>
          <cell r="D21">
            <v>2.7932480158431788E-2</v>
          </cell>
        </row>
        <row r="22">
          <cell r="B22" t="str">
            <v>EE</v>
          </cell>
          <cell r="C22">
            <v>0</v>
          </cell>
          <cell r="D22">
            <v>3.26257809640755E-2</v>
          </cell>
        </row>
        <row r="23">
          <cell r="B23" t="str">
            <v>EDE</v>
          </cell>
          <cell r="C23">
            <v>0</v>
          </cell>
          <cell r="D23">
            <v>4.5593262060549027E-2</v>
          </cell>
        </row>
        <row r="24">
          <cell r="B24" t="str">
            <v>ETR</v>
          </cell>
          <cell r="C24">
            <v>0</v>
          </cell>
          <cell r="D24">
            <v>4.6611616594007643E-2</v>
          </cell>
        </row>
        <row r="25">
          <cell r="B25" t="str">
            <v>ES</v>
          </cell>
          <cell r="C25">
            <v>0</v>
          </cell>
          <cell r="D25">
            <v>3.453414196409367E-2</v>
          </cell>
        </row>
        <row r="26">
          <cell r="B26" t="str">
            <v>EXC</v>
          </cell>
          <cell r="C26">
            <v>0</v>
          </cell>
          <cell r="D26">
            <v>3.8216639115192609E-2</v>
          </cell>
        </row>
        <row r="27">
          <cell r="B27" t="str">
            <v>FE</v>
          </cell>
          <cell r="C27">
            <v>0</v>
          </cell>
          <cell r="D27">
            <v>4.2611951010888292E-2</v>
          </cell>
        </row>
        <row r="28">
          <cell r="B28" t="str">
            <v>GXP</v>
          </cell>
          <cell r="C28">
            <v>0</v>
          </cell>
          <cell r="D28">
            <v>3.803349450046431E-2</v>
          </cell>
        </row>
        <row r="29">
          <cell r="B29" t="str">
            <v>HE</v>
          </cell>
          <cell r="C29">
            <v>0</v>
          </cell>
          <cell r="D29">
            <v>4.1234720409052218E-2</v>
          </cell>
        </row>
        <row r="30">
          <cell r="B30" t="str">
            <v>IDA</v>
          </cell>
          <cell r="C30">
            <v>0</v>
          </cell>
          <cell r="D30">
            <v>3.1276253173082434E-2</v>
          </cell>
        </row>
        <row r="31">
          <cell r="B31" t="str">
            <v>ITC</v>
          </cell>
          <cell r="C31">
            <v>0</v>
          </cell>
          <cell r="D31">
            <v>2.2081448008336783E-2</v>
          </cell>
        </row>
        <row r="32">
          <cell r="B32" t="str">
            <v>MGEE</v>
          </cell>
          <cell r="C32">
            <v>0</v>
          </cell>
          <cell r="D32">
            <v>2.9523244561269955E-2</v>
          </cell>
        </row>
        <row r="33">
          <cell r="B33" t="str">
            <v>NEE</v>
          </cell>
          <cell r="C33">
            <v>0</v>
          </cell>
          <cell r="D33">
            <v>3.0383778132657264E-2</v>
          </cell>
        </row>
        <row r="34">
          <cell r="B34" t="str">
            <v>NWE</v>
          </cell>
          <cell r="C34">
            <v>0</v>
          </cell>
          <cell r="D34">
            <v>3.697019904374766E-2</v>
          </cell>
        </row>
        <row r="35">
          <cell r="B35" t="str">
            <v>OGE</v>
          </cell>
          <cell r="C35">
            <v>0</v>
          </cell>
          <cell r="D35">
            <v>3.354919858666882E-2</v>
          </cell>
        </row>
        <row r="36">
          <cell r="B36" t="str">
            <v>OTTR</v>
          </cell>
          <cell r="C36">
            <v>0</v>
          </cell>
          <cell r="D36">
            <v>4.4863692684909251E-2</v>
          </cell>
        </row>
        <row r="37">
          <cell r="B37" t="str">
            <v>POM</v>
          </cell>
          <cell r="C37">
            <v>0</v>
          </cell>
          <cell r="D37">
            <v>4.2266615458285695E-2</v>
          </cell>
        </row>
        <row r="38">
          <cell r="B38" t="str">
            <v>PCG</v>
          </cell>
          <cell r="C38">
            <v>0</v>
          </cell>
          <cell r="D38">
            <v>3.5220237696678057E-2</v>
          </cell>
        </row>
        <row r="39">
          <cell r="B39" t="str">
            <v>PNW</v>
          </cell>
          <cell r="C39">
            <v>0</v>
          </cell>
          <cell r="D39">
            <v>3.9227839317558987E-2</v>
          </cell>
        </row>
        <row r="40">
          <cell r="B40" t="str">
            <v>PNM</v>
          </cell>
          <cell r="C40">
            <v>0</v>
          </cell>
          <cell r="D40">
            <v>3.0054946491512666E-2</v>
          </cell>
        </row>
        <row r="41">
          <cell r="B41" t="str">
            <v>POR</v>
          </cell>
          <cell r="C41">
            <v>0</v>
          </cell>
          <cell r="D41">
            <v>3.4095267034108083E-2</v>
          </cell>
        </row>
        <row r="42">
          <cell r="B42" t="str">
            <v>PPL</v>
          </cell>
          <cell r="C42">
            <v>0</v>
          </cell>
          <cell r="D42">
            <v>4.6864760369527157E-2</v>
          </cell>
        </row>
        <row r="43">
          <cell r="B43" t="str">
            <v>PEG</v>
          </cell>
          <cell r="C43">
            <v>0</v>
          </cell>
          <cell r="D43">
            <v>3.7773552526368562E-2</v>
          </cell>
        </row>
        <row r="44">
          <cell r="B44" t="str">
            <v>SCG</v>
          </cell>
          <cell r="C44">
            <v>0</v>
          </cell>
          <cell r="D44">
            <v>4.0891959265743648E-2</v>
          </cell>
        </row>
        <row r="45">
          <cell r="B45" t="str">
            <v>SRE</v>
          </cell>
          <cell r="C45">
            <v>0</v>
          </cell>
          <cell r="D45">
            <v>2.751372158261706E-2</v>
          </cell>
        </row>
        <row r="46">
          <cell r="B46" t="str">
            <v>SO</v>
          </cell>
          <cell r="C46">
            <v>0</v>
          </cell>
          <cell r="D46">
            <v>4.9613926680980323E-2</v>
          </cell>
        </row>
        <row r="47">
          <cell r="B47" t="str">
            <v>TE</v>
          </cell>
          <cell r="C47">
            <v>0</v>
          </cell>
          <cell r="D47">
            <v>4.4807875301107247E-2</v>
          </cell>
        </row>
        <row r="48">
          <cell r="B48" t="str">
            <v>UIL</v>
          </cell>
          <cell r="C48">
            <v>0</v>
          </cell>
          <cell r="D48">
            <v>3.6153510414312549E-2</v>
          </cell>
        </row>
        <row r="49">
          <cell r="B49" t="str">
            <v>VVC</v>
          </cell>
          <cell r="C49">
            <v>0</v>
          </cell>
          <cell r="D49">
            <v>3.6830314772215884E-2</v>
          </cell>
        </row>
        <row r="50">
          <cell r="B50" t="str">
            <v>WEC</v>
          </cell>
          <cell r="C50">
            <v>0</v>
          </cell>
          <cell r="D50">
            <v>3.63723588316755E-2</v>
          </cell>
        </row>
        <row r="51">
          <cell r="B51" t="str">
            <v>WR</v>
          </cell>
          <cell r="C51">
            <v>0</v>
          </cell>
          <cell r="D51">
            <v>3.9026220477215857E-2</v>
          </cell>
        </row>
        <row r="52">
          <cell r="B52" t="str">
            <v>XEL</v>
          </cell>
          <cell r="C52">
            <v>0</v>
          </cell>
          <cell r="D52">
            <v>3.7754415359084519E-2</v>
          </cell>
        </row>
        <row r="53">
          <cell r="B53">
            <v>0</v>
          </cell>
          <cell r="C53">
            <v>0</v>
          </cell>
          <cell r="D53">
            <v>0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8">
          <cell r="B8" t="str">
            <v>ALE</v>
          </cell>
          <cell r="C8" t="str">
            <v>ALLETE</v>
          </cell>
          <cell r="D8">
            <v>0</v>
          </cell>
          <cell r="E8">
            <v>2.08</v>
          </cell>
          <cell r="F8">
            <v>60</v>
          </cell>
          <cell r="G8">
            <v>45</v>
          </cell>
          <cell r="H8">
            <v>4</v>
          </cell>
          <cell r="I8">
            <v>2.4</v>
          </cell>
          <cell r="J8">
            <v>42.5</v>
          </cell>
          <cell r="K8">
            <v>45.9</v>
          </cell>
          <cell r="L8">
            <v>50</v>
          </cell>
          <cell r="M8">
            <v>0.442</v>
          </cell>
          <cell r="N8">
            <v>0.41499999999999998</v>
          </cell>
          <cell r="O8">
            <v>0.55800000000000005</v>
          </cell>
          <cell r="P8">
            <v>0.58499999999999996</v>
          </cell>
          <cell r="Q8">
            <v>2882.2</v>
          </cell>
          <cell r="R8">
            <v>3625</v>
          </cell>
          <cell r="S8">
            <v>0.09</v>
          </cell>
          <cell r="T8">
            <v>6.5000000000000002E-2</v>
          </cell>
          <cell r="U8">
            <v>0.04</v>
          </cell>
          <cell r="V8">
            <v>0</v>
          </cell>
          <cell r="W8">
            <v>2</v>
          </cell>
          <cell r="X8">
            <v>0.8</v>
          </cell>
          <cell r="Y8" t="str">
            <v>A</v>
          </cell>
          <cell r="Z8" t="str">
            <v>BBB+</v>
          </cell>
          <cell r="AA8" t="str">
            <v>A3</v>
          </cell>
          <cell r="AB8">
            <v>2402.3000000000002</v>
          </cell>
          <cell r="AC8">
            <v>0.06</v>
          </cell>
          <cell r="AD8">
            <v>0</v>
          </cell>
          <cell r="AE8">
            <v>0.1038</v>
          </cell>
          <cell r="AF8">
            <v>0</v>
          </cell>
        </row>
        <row r="9">
          <cell r="B9" t="str">
            <v>LNT</v>
          </cell>
          <cell r="C9" t="str">
            <v>Alliant Energy</v>
          </cell>
          <cell r="D9">
            <v>0</v>
          </cell>
          <cell r="E9">
            <v>2.2000000000000002</v>
          </cell>
          <cell r="F9">
            <v>75</v>
          </cell>
          <cell r="G9">
            <v>55</v>
          </cell>
          <cell r="H9">
            <v>4.5</v>
          </cell>
          <cell r="I9">
            <v>2.85</v>
          </cell>
          <cell r="J9">
            <v>34.65</v>
          </cell>
          <cell r="K9">
            <v>110.94</v>
          </cell>
          <cell r="L9">
            <v>115</v>
          </cell>
          <cell r="M9">
            <v>0.497</v>
          </cell>
          <cell r="N9">
            <v>0.47499999999999998</v>
          </cell>
          <cell r="O9">
            <v>0.47499999999999998</v>
          </cell>
          <cell r="P9">
            <v>0.495</v>
          </cell>
          <cell r="Q9">
            <v>7257.2</v>
          </cell>
          <cell r="R9">
            <v>7800</v>
          </cell>
          <cell r="S9">
            <v>0.115</v>
          </cell>
          <cell r="T9">
            <v>0.06</v>
          </cell>
          <cell r="U9">
            <v>4.4999999999999998E-2</v>
          </cell>
          <cell r="V9">
            <v>0.04</v>
          </cell>
          <cell r="W9">
            <v>2</v>
          </cell>
          <cell r="X9">
            <v>0.8</v>
          </cell>
          <cell r="Y9" t="str">
            <v>A</v>
          </cell>
          <cell r="Z9" t="str">
            <v>A-</v>
          </cell>
          <cell r="AA9" t="str">
            <v>A3</v>
          </cell>
          <cell r="AB9">
            <v>6496.77</v>
          </cell>
          <cell r="AC9">
            <v>5.7500000000000002E-2</v>
          </cell>
          <cell r="AD9">
            <v>0</v>
          </cell>
          <cell r="AE9">
            <v>0.109</v>
          </cell>
          <cell r="AF9">
            <v>0</v>
          </cell>
        </row>
        <row r="10">
          <cell r="B10" t="str">
            <v>AEE</v>
          </cell>
          <cell r="C10" t="str">
            <v>Ameren Corp.</v>
          </cell>
          <cell r="D10">
            <v>0</v>
          </cell>
          <cell r="E10">
            <v>1.68</v>
          </cell>
          <cell r="F10">
            <v>50</v>
          </cell>
          <cell r="G10">
            <v>35</v>
          </cell>
          <cell r="H10">
            <v>3.5</v>
          </cell>
          <cell r="I10">
            <v>1.95</v>
          </cell>
          <cell r="J10">
            <v>34</v>
          </cell>
          <cell r="K10">
            <v>242.63</v>
          </cell>
          <cell r="L10">
            <v>250</v>
          </cell>
          <cell r="M10">
            <v>0.47199999999999998</v>
          </cell>
          <cell r="N10">
            <v>0.46500000000000002</v>
          </cell>
          <cell r="O10">
            <v>0.51700000000000002</v>
          </cell>
          <cell r="P10">
            <v>0.53</v>
          </cell>
          <cell r="Q10">
            <v>12975</v>
          </cell>
          <cell r="R10">
            <v>15600</v>
          </cell>
          <cell r="S10">
            <v>0.105</v>
          </cell>
          <cell r="T10">
            <v>7.0000000000000007E-2</v>
          </cell>
          <cell r="U10">
            <v>3.5000000000000003E-2</v>
          </cell>
          <cell r="V10">
            <v>3.5000000000000003E-2</v>
          </cell>
          <cell r="W10">
            <v>2</v>
          </cell>
          <cell r="X10">
            <v>0.75</v>
          </cell>
          <cell r="Y10" t="str">
            <v>A</v>
          </cell>
          <cell r="Z10" t="str">
            <v>BBB+</v>
          </cell>
          <cell r="AA10" t="str">
            <v>Baa1</v>
          </cell>
          <cell r="AB10">
            <v>9958.73</v>
          </cell>
          <cell r="AC10">
            <v>6.25E-2</v>
          </cell>
          <cell r="AD10">
            <v>0</v>
          </cell>
          <cell r="AE10">
            <v>9.0966666666666654E-2</v>
          </cell>
          <cell r="AF10">
            <v>0</v>
          </cell>
        </row>
        <row r="11">
          <cell r="B11" t="str">
            <v>AEP</v>
          </cell>
          <cell r="C11" t="str">
            <v>American Elec Pwr</v>
          </cell>
          <cell r="D11">
            <v>0</v>
          </cell>
          <cell r="E11">
            <v>2.2400000000000002</v>
          </cell>
          <cell r="F11">
            <v>70</v>
          </cell>
          <cell r="G11">
            <v>50</v>
          </cell>
          <cell r="H11">
            <v>4.25</v>
          </cell>
          <cell r="I11">
            <v>2.65</v>
          </cell>
          <cell r="J11">
            <v>42</v>
          </cell>
          <cell r="K11">
            <v>489.4</v>
          </cell>
          <cell r="L11">
            <v>500</v>
          </cell>
          <cell r="M11">
            <v>0.49</v>
          </cell>
          <cell r="N11">
            <v>0.495</v>
          </cell>
          <cell r="O11">
            <v>0.51</v>
          </cell>
          <cell r="P11">
            <v>0.505</v>
          </cell>
          <cell r="Q11">
            <v>33001</v>
          </cell>
          <cell r="R11">
            <v>41400</v>
          </cell>
          <cell r="S11">
            <v>0.1</v>
          </cell>
          <cell r="T11">
            <v>0.05</v>
          </cell>
          <cell r="U11">
            <v>0.05</v>
          </cell>
          <cell r="V11">
            <v>0.04</v>
          </cell>
          <cell r="W11">
            <v>2</v>
          </cell>
          <cell r="X11">
            <v>0.7</v>
          </cell>
          <cell r="Y11" t="str">
            <v>A</v>
          </cell>
          <cell r="Z11" t="str">
            <v>BBB</v>
          </cell>
          <cell r="AA11" t="str">
            <v>Baa1</v>
          </cell>
          <cell r="AB11">
            <v>27205.79</v>
          </cell>
          <cell r="AC11">
            <v>4.6100000000000002E-2</v>
          </cell>
          <cell r="AD11">
            <v>0</v>
          </cell>
          <cell r="AE11">
            <v>0.10275000000000001</v>
          </cell>
          <cell r="AF11">
            <v>0</v>
          </cell>
        </row>
        <row r="12">
          <cell r="B12" t="str">
            <v>AVA</v>
          </cell>
          <cell r="C12" t="str">
            <v>Avista Corp.</v>
          </cell>
          <cell r="D12">
            <v>0</v>
          </cell>
          <cell r="E12">
            <v>1.35</v>
          </cell>
          <cell r="F12">
            <v>40</v>
          </cell>
          <cell r="G12">
            <v>30</v>
          </cell>
          <cell r="H12">
            <v>2.25</v>
          </cell>
          <cell r="I12">
            <v>1.55</v>
          </cell>
          <cell r="J12">
            <v>27.25</v>
          </cell>
          <cell r="K12">
            <v>62.24</v>
          </cell>
          <cell r="L12">
            <v>64</v>
          </cell>
          <cell r="M12">
            <v>0.51</v>
          </cell>
          <cell r="N12">
            <v>0.53</v>
          </cell>
          <cell r="O12">
            <v>0.49</v>
          </cell>
          <cell r="P12">
            <v>0.47</v>
          </cell>
          <cell r="Q12">
            <v>3027.3</v>
          </cell>
          <cell r="R12">
            <v>3675</v>
          </cell>
          <cell r="S12">
            <v>8.5000000000000006E-2</v>
          </cell>
          <cell r="T12">
            <v>0.05</v>
          </cell>
          <cell r="U12">
            <v>0.04</v>
          </cell>
          <cell r="V12">
            <v>3.5000000000000003E-2</v>
          </cell>
          <cell r="W12">
            <v>2</v>
          </cell>
          <cell r="X12">
            <v>0.8</v>
          </cell>
          <cell r="Y12" t="str">
            <v>A</v>
          </cell>
          <cell r="Z12" t="str">
            <v>BBB</v>
          </cell>
          <cell r="AA12" t="str">
            <v>Baa1</v>
          </cell>
          <cell r="AB12">
            <v>1994</v>
          </cell>
          <cell r="AC12">
            <v>0.05</v>
          </cell>
          <cell r="AD12">
            <v>0</v>
          </cell>
          <cell r="AE12">
            <v>9.6500000000000002E-2</v>
          </cell>
          <cell r="AF12">
            <v>0</v>
          </cell>
        </row>
        <row r="13">
          <cell r="B13" t="str">
            <v>BKH</v>
          </cell>
          <cell r="C13" t="str">
            <v>Black Hills Corp.</v>
          </cell>
          <cell r="D13">
            <v>0</v>
          </cell>
          <cell r="E13">
            <v>1.65</v>
          </cell>
          <cell r="F13">
            <v>60</v>
          </cell>
          <cell r="G13">
            <v>45</v>
          </cell>
          <cell r="H13">
            <v>3.25</v>
          </cell>
          <cell r="I13">
            <v>1.9</v>
          </cell>
          <cell r="J13">
            <v>36.5</v>
          </cell>
          <cell r="K13">
            <v>44.67</v>
          </cell>
          <cell r="L13">
            <v>46</v>
          </cell>
          <cell r="M13">
            <v>0.47899999999999998</v>
          </cell>
          <cell r="N13">
            <v>0.47499999999999998</v>
          </cell>
          <cell r="O13">
            <v>0.52100000000000002</v>
          </cell>
          <cell r="P13">
            <v>0.52500000000000002</v>
          </cell>
          <cell r="Q13">
            <v>2643.6</v>
          </cell>
          <cell r="R13">
            <v>3200</v>
          </cell>
          <cell r="S13">
            <v>8.5000000000000006E-2</v>
          </cell>
          <cell r="T13">
            <v>4.4999999999999998E-2</v>
          </cell>
          <cell r="U13">
            <v>0.04</v>
          </cell>
          <cell r="V13">
            <v>3.5000000000000003E-2</v>
          </cell>
          <cell r="W13">
            <v>2</v>
          </cell>
          <cell r="X13">
            <v>0.95</v>
          </cell>
          <cell r="Y13" t="str">
            <v>B++</v>
          </cell>
          <cell r="Z13" t="str">
            <v>BBB</v>
          </cell>
          <cell r="AA13" t="str">
            <v>Baa1</v>
          </cell>
          <cell r="AB13">
            <v>1752.6</v>
          </cell>
          <cell r="AC13">
            <v>3.4799999999999998E-2</v>
          </cell>
          <cell r="AD13">
            <v>0</v>
          </cell>
          <cell r="AE13">
            <v>9.8299999999999998E-2</v>
          </cell>
          <cell r="AF13">
            <v>0</v>
          </cell>
        </row>
        <row r="14">
          <cell r="B14" t="str">
            <v>CNP</v>
          </cell>
          <cell r="C14" t="str">
            <v>CenterPoint Energy</v>
          </cell>
          <cell r="D14">
            <v>0</v>
          </cell>
          <cell r="E14">
            <v>1.02</v>
          </cell>
          <cell r="F14">
            <v>25</v>
          </cell>
          <cell r="G14">
            <v>20</v>
          </cell>
          <cell r="H14">
            <v>1.35</v>
          </cell>
          <cell r="I14">
            <v>1.1499999999999999</v>
          </cell>
          <cell r="J14">
            <v>11.75</v>
          </cell>
          <cell r="K14">
            <v>429</v>
          </cell>
          <cell r="L14">
            <v>450</v>
          </cell>
          <cell r="M14">
            <v>0.63800000000000001</v>
          </cell>
          <cell r="N14">
            <v>0.57999999999999996</v>
          </cell>
          <cell r="O14">
            <v>0.36199999999999999</v>
          </cell>
          <cell r="P14">
            <v>0.42</v>
          </cell>
          <cell r="Q14">
            <v>12557</v>
          </cell>
          <cell r="R14">
            <v>12500</v>
          </cell>
          <cell r="S14">
            <v>0.115</v>
          </cell>
          <cell r="T14">
            <v>0</v>
          </cell>
          <cell r="U14">
            <v>0.05</v>
          </cell>
          <cell r="V14">
            <v>2.5000000000000001E-2</v>
          </cell>
          <cell r="W14">
            <v>2</v>
          </cell>
          <cell r="X14">
            <v>0.8</v>
          </cell>
          <cell r="Y14" t="str">
            <v>B++</v>
          </cell>
          <cell r="Z14" t="str">
            <v>A-</v>
          </cell>
          <cell r="AA14" t="str">
            <v>Baa1</v>
          </cell>
          <cell r="AB14">
            <v>7667.22</v>
          </cell>
          <cell r="AC14">
            <v>1.43E-2</v>
          </cell>
          <cell r="AD14">
            <v>0</v>
          </cell>
          <cell r="AE14">
            <v>0.10175000000000001</v>
          </cell>
          <cell r="AF14">
            <v>0</v>
          </cell>
        </row>
        <row r="15">
          <cell r="B15" t="str">
            <v>CNL</v>
          </cell>
          <cell r="C15" t="str">
            <v>Cleco Corp.</v>
          </cell>
          <cell r="D15">
            <v>0</v>
          </cell>
          <cell r="E15">
            <v>1.6</v>
          </cell>
          <cell r="F15">
            <v>50</v>
          </cell>
          <cell r="G15">
            <v>40</v>
          </cell>
          <cell r="H15">
            <v>2.75</v>
          </cell>
          <cell r="I15">
            <v>1.9</v>
          </cell>
          <cell r="J15">
            <v>31</v>
          </cell>
          <cell r="K15">
            <v>60.42</v>
          </cell>
          <cell r="L15">
            <v>60.5</v>
          </cell>
          <cell r="M15">
            <v>0.45300000000000001</v>
          </cell>
          <cell r="N15">
            <v>0.43</v>
          </cell>
          <cell r="O15">
            <v>0.54700000000000004</v>
          </cell>
          <cell r="P15">
            <v>0.56999999999999995</v>
          </cell>
          <cell r="Q15">
            <v>2976.9</v>
          </cell>
          <cell r="R15">
            <v>3275</v>
          </cell>
          <cell r="S15">
            <v>0.09</v>
          </cell>
          <cell r="T15">
            <v>5.0000000000000001E-3</v>
          </cell>
          <cell r="U15">
            <v>0.05</v>
          </cell>
          <cell r="V15">
            <v>0.03</v>
          </cell>
          <cell r="W15">
            <v>1</v>
          </cell>
          <cell r="X15">
            <v>0.75</v>
          </cell>
          <cell r="Y15" t="str">
            <v>A</v>
          </cell>
          <cell r="Z15" t="str">
            <v>BBB+</v>
          </cell>
          <cell r="AA15" t="str">
            <v>Baa1</v>
          </cell>
          <cell r="AB15">
            <v>3228.42</v>
          </cell>
          <cell r="AC15">
            <v>0.03</v>
          </cell>
          <cell r="AD15">
            <v>0</v>
          </cell>
          <cell r="AE15">
            <v>0.1124</v>
          </cell>
          <cell r="AF15">
            <v>0</v>
          </cell>
        </row>
        <row r="16">
          <cell r="B16" t="str">
            <v>CMS</v>
          </cell>
          <cell r="C16" t="str">
            <v>CMS Energy Corp.</v>
          </cell>
          <cell r="D16">
            <v>0</v>
          </cell>
          <cell r="E16">
            <v>1.22</v>
          </cell>
          <cell r="F16">
            <v>40</v>
          </cell>
          <cell r="G16">
            <v>30</v>
          </cell>
          <cell r="H16">
            <v>2.25</v>
          </cell>
          <cell r="I16">
            <v>1.5</v>
          </cell>
          <cell r="J16">
            <v>17.75</v>
          </cell>
          <cell r="K16">
            <v>275.2</v>
          </cell>
          <cell r="L16">
            <v>285</v>
          </cell>
          <cell r="M16">
            <v>0.68700000000000006</v>
          </cell>
          <cell r="N16">
            <v>0.65</v>
          </cell>
          <cell r="O16">
            <v>0.31</v>
          </cell>
          <cell r="P16">
            <v>0.35</v>
          </cell>
          <cell r="Q16">
            <v>11846</v>
          </cell>
          <cell r="R16">
            <v>14600</v>
          </cell>
          <cell r="S16">
            <v>0.13500000000000001</v>
          </cell>
          <cell r="T16">
            <v>5.5E-2</v>
          </cell>
          <cell r="U16">
            <v>6.5000000000000002E-2</v>
          </cell>
          <cell r="V16">
            <v>5.5E-2</v>
          </cell>
          <cell r="W16">
            <v>2</v>
          </cell>
          <cell r="X16">
            <v>0.7</v>
          </cell>
          <cell r="Y16" t="str">
            <v>B++</v>
          </cell>
          <cell r="Z16" t="str">
            <v>BBB+</v>
          </cell>
          <cell r="AA16" t="str">
            <v>Baa2</v>
          </cell>
          <cell r="AB16">
            <v>9468.67</v>
          </cell>
          <cell r="AC16">
            <v>6.7599999999999993E-2</v>
          </cell>
          <cell r="AD16">
            <v>0</v>
          </cell>
          <cell r="AE16">
            <v>0.10299999999999999</v>
          </cell>
          <cell r="AF16">
            <v>0</v>
          </cell>
        </row>
        <row r="17">
          <cell r="B17" t="str">
            <v>ED</v>
          </cell>
          <cell r="C17" t="str">
            <v>Consolidated Edison</v>
          </cell>
          <cell r="D17">
            <v>0</v>
          </cell>
          <cell r="E17">
            <v>2.66</v>
          </cell>
          <cell r="F17">
            <v>70</v>
          </cell>
          <cell r="G17">
            <v>55</v>
          </cell>
          <cell r="H17">
            <v>4.5</v>
          </cell>
          <cell r="I17">
            <v>2.9</v>
          </cell>
          <cell r="J17">
            <v>50.75</v>
          </cell>
          <cell r="K17">
            <v>292.88</v>
          </cell>
          <cell r="L17">
            <v>293</v>
          </cell>
          <cell r="M17">
            <v>0.48</v>
          </cell>
          <cell r="N17">
            <v>0.48499999999999999</v>
          </cell>
          <cell r="O17">
            <v>0.52</v>
          </cell>
          <cell r="P17">
            <v>0.51500000000000001</v>
          </cell>
          <cell r="Q17">
            <v>24207</v>
          </cell>
          <cell r="R17">
            <v>28700</v>
          </cell>
          <cell r="S17">
            <v>0.09</v>
          </cell>
          <cell r="T17">
            <v>0.03</v>
          </cell>
          <cell r="U17">
            <v>2.5000000000000001E-2</v>
          </cell>
          <cell r="V17">
            <v>3.5000000000000003E-2</v>
          </cell>
          <cell r="W17">
            <v>1</v>
          </cell>
          <cell r="X17">
            <v>0.6</v>
          </cell>
          <cell r="Y17" t="str">
            <v>A+</v>
          </cell>
          <cell r="Z17" t="str">
            <v>A-</v>
          </cell>
          <cell r="AA17" t="str">
            <v>A3</v>
          </cell>
          <cell r="AB17">
            <v>19314.91</v>
          </cell>
          <cell r="AC17">
            <v>2.7199999999999998E-2</v>
          </cell>
          <cell r="AD17">
            <v>0</v>
          </cell>
          <cell r="AE17">
            <v>9.5500000000000002E-2</v>
          </cell>
          <cell r="AF17">
            <v>0</v>
          </cell>
        </row>
        <row r="18">
          <cell r="B18" t="str">
            <v>D</v>
          </cell>
          <cell r="C18" t="str">
            <v>Dominion Resources</v>
          </cell>
          <cell r="D18">
            <v>0</v>
          </cell>
          <cell r="E18">
            <v>2.75</v>
          </cell>
          <cell r="F18">
            <v>95</v>
          </cell>
          <cell r="G18">
            <v>70</v>
          </cell>
          <cell r="H18">
            <v>4.75</v>
          </cell>
          <cell r="I18">
            <v>3.5</v>
          </cell>
          <cell r="J18">
            <v>28</v>
          </cell>
          <cell r="K18">
            <v>585.29999999999995</v>
          </cell>
          <cell r="L18">
            <v>630</v>
          </cell>
          <cell r="M18">
            <v>0.65400000000000003</v>
          </cell>
          <cell r="N18">
            <v>0.58499999999999996</v>
          </cell>
          <cell r="O18">
            <v>0.34599999999999997</v>
          </cell>
          <cell r="P18">
            <v>0.41499999999999998</v>
          </cell>
          <cell r="Q18">
            <v>33360</v>
          </cell>
          <cell r="R18">
            <v>42400</v>
          </cell>
          <cell r="S18">
            <v>0.17499999999999999</v>
          </cell>
          <cell r="T18">
            <v>0.08</v>
          </cell>
          <cell r="U18">
            <v>7.4999999999999997E-2</v>
          </cell>
          <cell r="V18">
            <v>6.5000000000000002E-2</v>
          </cell>
          <cell r="W18">
            <v>2</v>
          </cell>
          <cell r="X18">
            <v>0.7</v>
          </cell>
          <cell r="Y18" t="str">
            <v>B++</v>
          </cell>
          <cell r="Z18" t="str">
            <v>A-</v>
          </cell>
          <cell r="AA18" t="str">
            <v>Baa2</v>
          </cell>
          <cell r="AB18">
            <v>41257.760000000002</v>
          </cell>
          <cell r="AC18">
            <v>5.3800000000000001E-2</v>
          </cell>
          <cell r="AD18">
            <v>0</v>
          </cell>
          <cell r="AE18">
            <v>0.109</v>
          </cell>
          <cell r="AF18">
            <v>0</v>
          </cell>
        </row>
        <row r="19">
          <cell r="B19" t="str">
            <v>DTE</v>
          </cell>
          <cell r="C19" t="str">
            <v>DTE Energy Co.</v>
          </cell>
          <cell r="D19">
            <v>0</v>
          </cell>
          <cell r="E19">
            <v>2.92</v>
          </cell>
          <cell r="F19">
            <v>90</v>
          </cell>
          <cell r="G19">
            <v>65</v>
          </cell>
          <cell r="H19">
            <v>5.75</v>
          </cell>
          <cell r="I19">
            <v>3.5</v>
          </cell>
          <cell r="J19">
            <v>58.75</v>
          </cell>
          <cell r="K19">
            <v>176.99</v>
          </cell>
          <cell r="L19">
            <v>192</v>
          </cell>
          <cell r="M19">
            <v>0.5</v>
          </cell>
          <cell r="N19">
            <v>0.51</v>
          </cell>
          <cell r="O19">
            <v>0.5</v>
          </cell>
          <cell r="P19">
            <v>0.49</v>
          </cell>
          <cell r="Q19">
            <v>16670</v>
          </cell>
          <cell r="R19">
            <v>23100</v>
          </cell>
          <cell r="S19">
            <v>0.1</v>
          </cell>
          <cell r="T19">
            <v>0.05</v>
          </cell>
          <cell r="U19">
            <v>5.5E-2</v>
          </cell>
          <cell r="V19">
            <v>4.4999999999999998E-2</v>
          </cell>
          <cell r="W19">
            <v>2</v>
          </cell>
          <cell r="X19">
            <v>0.75</v>
          </cell>
          <cell r="Y19" t="str">
            <v>B++</v>
          </cell>
          <cell r="Z19" t="str">
            <v>BBB+</v>
          </cell>
          <cell r="AA19" t="str">
            <v>A3</v>
          </cell>
          <cell r="AB19">
            <v>14135.45</v>
          </cell>
          <cell r="AC19">
            <v>4.8899999999999999E-2</v>
          </cell>
          <cell r="AD19">
            <v>0</v>
          </cell>
          <cell r="AE19">
            <v>0.105</v>
          </cell>
          <cell r="AF19">
            <v>0</v>
          </cell>
        </row>
        <row r="20">
          <cell r="B20" t="str">
            <v>DUK</v>
          </cell>
          <cell r="C20" t="str">
            <v>Duke Energy Corp.</v>
          </cell>
          <cell r="D20">
            <v>0</v>
          </cell>
          <cell r="E20">
            <v>3.33</v>
          </cell>
          <cell r="F20">
            <v>95</v>
          </cell>
          <cell r="G20">
            <v>70</v>
          </cell>
          <cell r="H20">
            <v>5.25</v>
          </cell>
          <cell r="I20">
            <v>3.8</v>
          </cell>
          <cell r="J20">
            <v>64.25</v>
          </cell>
          <cell r="K20">
            <v>707</v>
          </cell>
          <cell r="L20">
            <v>692</v>
          </cell>
          <cell r="M20">
            <v>0.47699999999999998</v>
          </cell>
          <cell r="N20">
            <v>0.52500000000000002</v>
          </cell>
          <cell r="O20">
            <v>0.52300000000000002</v>
          </cell>
          <cell r="P20">
            <v>0.47499999999999998</v>
          </cell>
          <cell r="Q20">
            <v>78088</v>
          </cell>
          <cell r="R20">
            <v>93700</v>
          </cell>
          <cell r="S20">
            <v>8.5000000000000006E-2</v>
          </cell>
          <cell r="T20">
            <v>0.05</v>
          </cell>
          <cell r="U20">
            <v>3.5000000000000003E-2</v>
          </cell>
          <cell r="V20">
            <v>1.4999999999999999E-2</v>
          </cell>
          <cell r="W20">
            <v>2</v>
          </cell>
          <cell r="X20">
            <v>0.6</v>
          </cell>
          <cell r="Y20" t="str">
            <v>A</v>
          </cell>
          <cell r="Z20" t="str">
            <v>A-</v>
          </cell>
          <cell r="AA20" t="str">
            <v>A3</v>
          </cell>
          <cell r="AB20">
            <v>48380.160000000003</v>
          </cell>
          <cell r="AC20">
            <v>4.3299999999999998E-2</v>
          </cell>
          <cell r="AD20">
            <v>0</v>
          </cell>
          <cell r="AE20">
            <v>0.10376666666666667</v>
          </cell>
          <cell r="AF20">
            <v>0</v>
          </cell>
        </row>
        <row r="21">
          <cell r="B21" t="str">
            <v>EIX</v>
          </cell>
          <cell r="C21" t="str">
            <v>Edison International</v>
          </cell>
          <cell r="D21">
            <v>0</v>
          </cell>
          <cell r="E21">
            <v>1.8</v>
          </cell>
          <cell r="F21">
            <v>80</v>
          </cell>
          <cell r="G21">
            <v>60</v>
          </cell>
          <cell r="H21">
            <v>5</v>
          </cell>
          <cell r="I21">
            <v>2.4500000000000002</v>
          </cell>
          <cell r="J21">
            <v>44.75</v>
          </cell>
          <cell r="K21">
            <v>325.81</v>
          </cell>
          <cell r="L21">
            <v>325.81</v>
          </cell>
          <cell r="M21">
            <v>0.441</v>
          </cell>
          <cell r="N21">
            <v>0.435</v>
          </cell>
          <cell r="O21">
            <v>0.47199999999999998</v>
          </cell>
          <cell r="P21">
            <v>0.495</v>
          </cell>
          <cell r="Q21">
            <v>23216</v>
          </cell>
          <cell r="R21">
            <v>29600</v>
          </cell>
          <cell r="S21">
            <v>0.115</v>
          </cell>
          <cell r="T21">
            <v>0.03</v>
          </cell>
          <cell r="U21">
            <v>0.1</v>
          </cell>
          <cell r="V21">
            <v>6.5000000000000002E-2</v>
          </cell>
          <cell r="W21">
            <v>2</v>
          </cell>
          <cell r="X21">
            <v>0.75</v>
          </cell>
          <cell r="Y21" t="str">
            <v>A</v>
          </cell>
          <cell r="Z21" t="str">
            <v>BBB+</v>
          </cell>
          <cell r="AA21" t="str">
            <v>A3</v>
          </cell>
          <cell r="AB21">
            <v>20138.38</v>
          </cell>
          <cell r="AC21">
            <v>2.41E-2</v>
          </cell>
          <cell r="AD21">
            <v>0</v>
          </cell>
          <cell r="AE21">
            <v>0.1045</v>
          </cell>
          <cell r="AF21">
            <v>0</v>
          </cell>
        </row>
        <row r="22">
          <cell r="B22" t="str">
            <v>EE</v>
          </cell>
          <cell r="C22" t="str">
            <v>El Paso Electric</v>
          </cell>
          <cell r="D22">
            <v>0</v>
          </cell>
          <cell r="E22">
            <v>1.2</v>
          </cell>
          <cell r="F22">
            <v>45</v>
          </cell>
          <cell r="G22">
            <v>35</v>
          </cell>
          <cell r="H22">
            <v>2.75</v>
          </cell>
          <cell r="I22">
            <v>1.4</v>
          </cell>
          <cell r="J22">
            <v>29.5</v>
          </cell>
          <cell r="K22">
            <v>40.36</v>
          </cell>
          <cell r="L22">
            <v>41.1</v>
          </cell>
          <cell r="M22">
            <v>0.53500000000000003</v>
          </cell>
          <cell r="N22">
            <v>0.56499999999999995</v>
          </cell>
          <cell r="O22">
            <v>0.46500000000000002</v>
          </cell>
          <cell r="P22">
            <v>0.435</v>
          </cell>
          <cell r="Q22">
            <v>2118.4</v>
          </cell>
          <cell r="R22">
            <v>2800</v>
          </cell>
          <cell r="S22">
            <v>9.5000000000000001E-2</v>
          </cell>
          <cell r="T22">
            <v>3.5000000000000003E-2</v>
          </cell>
          <cell r="U22">
            <v>0.05</v>
          </cell>
          <cell r="V22">
            <v>4.4999999999999998E-2</v>
          </cell>
          <cell r="W22">
            <v>2</v>
          </cell>
          <cell r="X22">
            <v>0.75</v>
          </cell>
          <cell r="Y22" t="str">
            <v>B++</v>
          </cell>
          <cell r="Z22" t="str">
            <v>BBB</v>
          </cell>
          <cell r="AA22" t="str">
            <v>Baa1</v>
          </cell>
          <cell r="AB22">
            <v>1459.75</v>
          </cell>
          <cell r="AC22">
            <v>7.0000000000000007E-2</v>
          </cell>
          <cell r="AD22">
            <v>0</v>
          </cell>
          <cell r="AE22" t="str">
            <v>NA</v>
          </cell>
          <cell r="AF22">
            <v>0</v>
          </cell>
        </row>
        <row r="23">
          <cell r="B23" t="str">
            <v>EDE</v>
          </cell>
          <cell r="C23" t="str">
            <v>Empire District Elec</v>
          </cell>
          <cell r="D23">
            <v>0</v>
          </cell>
          <cell r="E23">
            <v>1.06</v>
          </cell>
          <cell r="F23">
            <v>30</v>
          </cell>
          <cell r="G23">
            <v>20</v>
          </cell>
          <cell r="H23">
            <v>1.75</v>
          </cell>
          <cell r="I23">
            <v>1.2</v>
          </cell>
          <cell r="J23">
            <v>20.25</v>
          </cell>
          <cell r="K23">
            <v>43.48</v>
          </cell>
          <cell r="L23">
            <v>47.5</v>
          </cell>
          <cell r="M23">
            <v>0.50600000000000001</v>
          </cell>
          <cell r="N23">
            <v>0.5</v>
          </cell>
          <cell r="O23">
            <v>0.49399999999999999</v>
          </cell>
          <cell r="P23">
            <v>0.5</v>
          </cell>
          <cell r="Q23">
            <v>1586.5</v>
          </cell>
          <cell r="R23">
            <v>1925</v>
          </cell>
          <cell r="S23">
            <v>0.09</v>
          </cell>
          <cell r="T23">
            <v>0.03</v>
          </cell>
          <cell r="U23">
            <v>0.03</v>
          </cell>
          <cell r="V23">
            <v>2.5000000000000001E-2</v>
          </cell>
          <cell r="W23">
            <v>2</v>
          </cell>
          <cell r="X23">
            <v>0.7</v>
          </cell>
          <cell r="Y23" t="str">
            <v>B++</v>
          </cell>
          <cell r="Z23" t="str">
            <v>BBB</v>
          </cell>
          <cell r="AA23" t="str">
            <v>Baa1</v>
          </cell>
          <cell r="AB23">
            <v>962.47</v>
          </cell>
          <cell r="AC23">
            <v>0.03</v>
          </cell>
          <cell r="AD23">
            <v>0</v>
          </cell>
          <cell r="AE23" t="str">
            <v>NA</v>
          </cell>
          <cell r="AF23">
            <v>0</v>
          </cell>
        </row>
        <row r="24">
          <cell r="B24" t="str">
            <v>ETR</v>
          </cell>
          <cell r="C24" t="str">
            <v>Entergy Corp.</v>
          </cell>
          <cell r="D24">
            <v>0</v>
          </cell>
          <cell r="E24">
            <v>3.32</v>
          </cell>
          <cell r="F24">
            <v>100</v>
          </cell>
          <cell r="G24">
            <v>70</v>
          </cell>
          <cell r="H24">
            <v>5.5</v>
          </cell>
          <cell r="I24">
            <v>3.8</v>
          </cell>
          <cell r="J24">
            <v>63.75</v>
          </cell>
          <cell r="K24">
            <v>179.24</v>
          </cell>
          <cell r="L24">
            <v>179.5</v>
          </cell>
          <cell r="M24">
            <v>0.54900000000000004</v>
          </cell>
          <cell r="N24">
            <v>0.53500000000000003</v>
          </cell>
          <cell r="O24">
            <v>0.438</v>
          </cell>
          <cell r="P24">
            <v>0.45500000000000002</v>
          </cell>
          <cell r="Q24">
            <v>22842</v>
          </cell>
          <cell r="R24">
            <v>25200</v>
          </cell>
          <cell r="S24">
            <v>8.5000000000000006E-2</v>
          </cell>
          <cell r="T24">
            <v>0</v>
          </cell>
          <cell r="U24">
            <v>2.5000000000000001E-2</v>
          </cell>
          <cell r="V24">
            <v>0.03</v>
          </cell>
          <cell r="W24">
            <v>3</v>
          </cell>
          <cell r="X24">
            <v>0.65</v>
          </cell>
          <cell r="Y24" t="str">
            <v>B++</v>
          </cell>
          <cell r="Z24" t="str">
            <v>BBB</v>
          </cell>
          <cell r="AA24" t="str">
            <v>Baa3</v>
          </cell>
          <cell r="AB24">
            <v>11415.99</v>
          </cell>
          <cell r="AC24">
            <v>-2.1299999999999999E-2</v>
          </cell>
          <cell r="AD24">
            <v>0</v>
          </cell>
          <cell r="AE24">
            <v>0.1</v>
          </cell>
          <cell r="AF24">
            <v>0</v>
          </cell>
        </row>
        <row r="25">
          <cell r="B25" t="str">
            <v>ES</v>
          </cell>
          <cell r="C25" t="str">
            <v>Eversource Energy</v>
          </cell>
          <cell r="D25">
            <v>0</v>
          </cell>
          <cell r="E25">
            <v>1.75</v>
          </cell>
          <cell r="F25">
            <v>60</v>
          </cell>
          <cell r="G25">
            <v>45</v>
          </cell>
          <cell r="H25">
            <v>3.75</v>
          </cell>
          <cell r="I25">
            <v>2.1</v>
          </cell>
          <cell r="J25">
            <v>38.25</v>
          </cell>
          <cell r="K25">
            <v>316.98</v>
          </cell>
          <cell r="L25">
            <v>322</v>
          </cell>
          <cell r="M25">
            <v>0.45900000000000002</v>
          </cell>
          <cell r="N25">
            <v>0.46500000000000002</v>
          </cell>
          <cell r="O25">
            <v>0.53200000000000003</v>
          </cell>
          <cell r="P25">
            <v>0.53</v>
          </cell>
          <cell r="Q25">
            <v>18738</v>
          </cell>
          <cell r="R25">
            <v>23200</v>
          </cell>
          <cell r="S25">
            <v>0.1</v>
          </cell>
          <cell r="T25">
            <v>8.5000000000000006E-2</v>
          </cell>
          <cell r="U25">
            <v>6.5000000000000002E-2</v>
          </cell>
          <cell r="V25">
            <v>0.04</v>
          </cell>
          <cell r="W25">
            <v>1</v>
          </cell>
          <cell r="X25">
            <v>0.75</v>
          </cell>
          <cell r="Y25" t="str">
            <v>A</v>
          </cell>
          <cell r="Z25" t="str">
            <v>A</v>
          </cell>
          <cell r="AA25" t="str">
            <v>Baa1</v>
          </cell>
          <cell r="AB25">
            <v>15277.64</v>
          </cell>
          <cell r="AC25">
            <v>6.2100000000000002E-2</v>
          </cell>
          <cell r="AD25">
            <v>0</v>
          </cell>
          <cell r="AE25">
            <v>9.4475000000000003E-2</v>
          </cell>
          <cell r="AF25">
            <v>0</v>
          </cell>
        </row>
        <row r="26">
          <cell r="B26" t="str">
            <v>EXC</v>
          </cell>
          <cell r="C26" t="str">
            <v>Exelon Corp.</v>
          </cell>
          <cell r="D26">
            <v>0</v>
          </cell>
          <cell r="E26">
            <v>1.24</v>
          </cell>
          <cell r="F26">
            <v>40</v>
          </cell>
          <cell r="G26">
            <v>25</v>
          </cell>
          <cell r="H26">
            <v>2.75</v>
          </cell>
          <cell r="I26">
            <v>1.4</v>
          </cell>
          <cell r="J26">
            <v>33.5</v>
          </cell>
          <cell r="K26">
            <v>859.83</v>
          </cell>
          <cell r="L26">
            <v>961</v>
          </cell>
          <cell r="M26">
            <v>0.46700000000000003</v>
          </cell>
          <cell r="N26">
            <v>0.47</v>
          </cell>
          <cell r="O26">
            <v>0.52800000000000002</v>
          </cell>
          <cell r="P26">
            <v>0.53</v>
          </cell>
          <cell r="Q26">
            <v>42811</v>
          </cell>
          <cell r="R26">
            <v>60800</v>
          </cell>
          <cell r="S26">
            <v>8.5000000000000006E-2</v>
          </cell>
          <cell r="T26">
            <v>4.4999999999999998E-2</v>
          </cell>
          <cell r="U26">
            <v>-0.02</v>
          </cell>
          <cell r="V26">
            <v>4.4999999999999998E-2</v>
          </cell>
          <cell r="W26">
            <v>3</v>
          </cell>
          <cell r="X26">
            <v>0.65</v>
          </cell>
          <cell r="Y26" t="str">
            <v>B++</v>
          </cell>
          <cell r="Z26" t="str">
            <v>BBB</v>
          </cell>
          <cell r="AA26" t="str">
            <v>Baa2</v>
          </cell>
          <cell r="AB26">
            <v>25047.21</v>
          </cell>
          <cell r="AC26">
            <v>6.3200000000000006E-2</v>
          </cell>
          <cell r="AD26">
            <v>0</v>
          </cell>
          <cell r="AE26">
            <v>9.5333333333333339E-2</v>
          </cell>
          <cell r="AF26">
            <v>0</v>
          </cell>
        </row>
        <row r="27">
          <cell r="B27" t="str">
            <v>FE</v>
          </cell>
          <cell r="C27" t="str">
            <v>FirstEnergy Corp.</v>
          </cell>
          <cell r="D27">
            <v>0</v>
          </cell>
          <cell r="E27">
            <v>1.46</v>
          </cell>
          <cell r="F27">
            <v>45</v>
          </cell>
          <cell r="G27">
            <v>30</v>
          </cell>
          <cell r="H27">
            <v>3</v>
          </cell>
          <cell r="I27">
            <v>1.6</v>
          </cell>
          <cell r="J27">
            <v>35.75</v>
          </cell>
          <cell r="K27">
            <v>421.1</v>
          </cell>
          <cell r="L27">
            <v>435</v>
          </cell>
          <cell r="M27">
            <v>0.60699999999999998</v>
          </cell>
          <cell r="N27">
            <v>0.59</v>
          </cell>
          <cell r="O27">
            <v>0.39300000000000002</v>
          </cell>
          <cell r="P27">
            <v>0.41</v>
          </cell>
          <cell r="Q27">
            <v>31596</v>
          </cell>
          <cell r="R27">
            <v>38300</v>
          </cell>
          <cell r="S27">
            <v>8.5000000000000006E-2</v>
          </cell>
          <cell r="T27">
            <v>7.0000000000000007E-2</v>
          </cell>
          <cell r="U27">
            <v>-1.4999999999999999E-2</v>
          </cell>
          <cell r="V27">
            <v>0.03</v>
          </cell>
          <cell r="W27">
            <v>3</v>
          </cell>
          <cell r="X27">
            <v>0.65</v>
          </cell>
          <cell r="Y27" t="str">
            <v>B+</v>
          </cell>
          <cell r="Z27" t="str">
            <v>BBB-</v>
          </cell>
          <cell r="AA27" t="str">
            <v>Baa3</v>
          </cell>
          <cell r="AB27">
            <v>12977.76</v>
          </cell>
          <cell r="AC27">
            <v>9.1000000000000004E-3</v>
          </cell>
          <cell r="AD27">
            <v>0</v>
          </cell>
          <cell r="AE27">
            <v>0.10825000000000001</v>
          </cell>
          <cell r="AF27">
            <v>0</v>
          </cell>
        </row>
        <row r="28">
          <cell r="B28" t="str">
            <v>GXP</v>
          </cell>
          <cell r="C28" t="str">
            <v>Great Plains Energy</v>
          </cell>
          <cell r="D28">
            <v>0</v>
          </cell>
          <cell r="E28">
            <v>1.04</v>
          </cell>
          <cell r="F28">
            <v>35</v>
          </cell>
          <cell r="G28">
            <v>20</v>
          </cell>
          <cell r="H28">
            <v>2</v>
          </cell>
          <cell r="I28">
            <v>1.2</v>
          </cell>
          <cell r="J28">
            <v>26.75</v>
          </cell>
          <cell r="K28">
            <v>154.16</v>
          </cell>
          <cell r="L28">
            <v>155.5</v>
          </cell>
          <cell r="M28">
            <v>0.49</v>
          </cell>
          <cell r="N28">
            <v>0.48</v>
          </cell>
          <cell r="O28">
            <v>0.504</v>
          </cell>
          <cell r="P28">
            <v>0.51500000000000001</v>
          </cell>
          <cell r="Q28">
            <v>7113.1</v>
          </cell>
          <cell r="R28">
            <v>8075</v>
          </cell>
          <cell r="S28">
            <v>7.4999999999999997E-2</v>
          </cell>
          <cell r="T28">
            <v>0.05</v>
          </cell>
          <cell r="U28">
            <v>0.06</v>
          </cell>
          <cell r="V28">
            <v>0.03</v>
          </cell>
          <cell r="W28">
            <v>3</v>
          </cell>
          <cell r="X28">
            <v>0.85</v>
          </cell>
          <cell r="Y28" t="str">
            <v>B+</v>
          </cell>
          <cell r="Z28" t="str">
            <v>BBB+</v>
          </cell>
          <cell r="AA28" t="str">
            <v>Baa2</v>
          </cell>
          <cell r="AB28">
            <v>4004.64</v>
          </cell>
          <cell r="AC28">
            <v>6.3700000000000007E-2</v>
          </cell>
          <cell r="AD28">
            <v>0</v>
          </cell>
          <cell r="AE28">
            <v>9.5000000000000001E-2</v>
          </cell>
          <cell r="AF28">
            <v>0</v>
          </cell>
        </row>
        <row r="29">
          <cell r="B29" t="str">
            <v>HE</v>
          </cell>
          <cell r="C29" t="str">
            <v>Hawaiian Elec.</v>
          </cell>
          <cell r="D29">
            <v>0</v>
          </cell>
          <cell r="E29">
            <v>1.24</v>
          </cell>
          <cell r="F29">
            <v>30</v>
          </cell>
          <cell r="G29">
            <v>20</v>
          </cell>
          <cell r="H29">
            <v>2</v>
          </cell>
          <cell r="I29">
            <v>1.3</v>
          </cell>
          <cell r="J29">
            <v>20.5</v>
          </cell>
          <cell r="K29">
            <v>102.57</v>
          </cell>
          <cell r="L29">
            <v>115</v>
          </cell>
          <cell r="M29">
            <v>0.45200000000000001</v>
          </cell>
          <cell r="N29">
            <v>0.51</v>
          </cell>
          <cell r="O29">
            <v>0.53800000000000003</v>
          </cell>
          <cell r="P29">
            <v>0.48499999999999999</v>
          </cell>
          <cell r="Q29">
            <v>3332.3</v>
          </cell>
          <cell r="R29">
            <v>4875</v>
          </cell>
          <cell r="S29">
            <v>0.1</v>
          </cell>
          <cell r="T29">
            <v>3.5000000000000003E-2</v>
          </cell>
          <cell r="U29">
            <v>0.01</v>
          </cell>
          <cell r="V29">
            <v>0.03</v>
          </cell>
          <cell r="W29">
            <v>2</v>
          </cell>
          <cell r="X29">
            <v>0.8</v>
          </cell>
          <cell r="Y29" t="str">
            <v>A</v>
          </cell>
          <cell r="Z29" t="str">
            <v>BBB-</v>
          </cell>
          <cell r="AA29" t="str">
            <v>NR</v>
          </cell>
          <cell r="AB29">
            <v>2971.96</v>
          </cell>
          <cell r="AC29">
            <v>3.7999999999999999E-2</v>
          </cell>
          <cell r="AD29">
            <v>0</v>
          </cell>
          <cell r="AE29">
            <v>9.6666666666666679E-2</v>
          </cell>
          <cell r="AF29">
            <v>0</v>
          </cell>
        </row>
        <row r="30">
          <cell r="B30" t="str">
            <v>IDA</v>
          </cell>
          <cell r="C30" t="str">
            <v>IDACORP, Inc.</v>
          </cell>
          <cell r="D30">
            <v>0</v>
          </cell>
          <cell r="E30">
            <v>1.97</v>
          </cell>
          <cell r="F30">
            <v>70</v>
          </cell>
          <cell r="G30">
            <v>55</v>
          </cell>
          <cell r="H30">
            <v>3.9</v>
          </cell>
          <cell r="I30">
            <v>2.25</v>
          </cell>
          <cell r="J30">
            <v>47.05</v>
          </cell>
          <cell r="K30">
            <v>50.27</v>
          </cell>
          <cell r="L30">
            <v>50.3</v>
          </cell>
          <cell r="M30">
            <v>0.45300000000000001</v>
          </cell>
          <cell r="N30">
            <v>0.45</v>
          </cell>
          <cell r="O30">
            <v>0.54700000000000004</v>
          </cell>
          <cell r="P30">
            <v>0.55000000000000004</v>
          </cell>
          <cell r="Q30">
            <v>3567.6</v>
          </cell>
          <cell r="R30">
            <v>4330</v>
          </cell>
          <cell r="S30">
            <v>8.5000000000000006E-2</v>
          </cell>
          <cell r="T30">
            <v>0.01</v>
          </cell>
          <cell r="U30">
            <v>0.06</v>
          </cell>
          <cell r="V30">
            <v>0.04</v>
          </cell>
          <cell r="W30">
            <v>2</v>
          </cell>
          <cell r="X30">
            <v>0.8</v>
          </cell>
          <cell r="Y30" t="str">
            <v>B++</v>
          </cell>
          <cell r="Z30" t="str">
            <v>BBB</v>
          </cell>
          <cell r="AA30" t="str">
            <v>Baa1</v>
          </cell>
          <cell r="AB30">
            <v>3184.07</v>
          </cell>
          <cell r="AC30">
            <v>0.04</v>
          </cell>
          <cell r="AD30">
            <v>0</v>
          </cell>
          <cell r="AE30">
            <v>0.1</v>
          </cell>
          <cell r="AF30">
            <v>0</v>
          </cell>
        </row>
        <row r="31">
          <cell r="B31" t="str">
            <v>ITC</v>
          </cell>
          <cell r="C31" t="str">
            <v>ITC Holdings Corp.</v>
          </cell>
          <cell r="D31">
            <v>0</v>
          </cell>
          <cell r="E31">
            <v>0.78</v>
          </cell>
          <cell r="F31">
            <v>55</v>
          </cell>
          <cell r="G31">
            <v>45</v>
          </cell>
          <cell r="H31">
            <v>2.75</v>
          </cell>
          <cell r="I31">
            <v>1.1000000000000001</v>
          </cell>
          <cell r="J31">
            <v>17.75</v>
          </cell>
          <cell r="K31">
            <v>155.13999999999999</v>
          </cell>
          <cell r="L31">
            <v>160</v>
          </cell>
          <cell r="M31">
            <v>0.70199999999999996</v>
          </cell>
          <cell r="N31">
            <v>0.62</v>
          </cell>
          <cell r="O31">
            <v>0.29799999999999999</v>
          </cell>
          <cell r="P31">
            <v>0.38</v>
          </cell>
          <cell r="Q31">
            <v>5598.1</v>
          </cell>
          <cell r="R31">
            <v>7575</v>
          </cell>
          <cell r="S31">
            <v>0.155</v>
          </cell>
          <cell r="T31">
            <v>0.12</v>
          </cell>
          <cell r="U31">
            <v>0.125</v>
          </cell>
          <cell r="V31">
            <v>0.1</v>
          </cell>
          <cell r="W31">
            <v>2</v>
          </cell>
          <cell r="X31">
            <v>0.65</v>
          </cell>
          <cell r="Y31" t="str">
            <v>B++</v>
          </cell>
          <cell r="Z31" t="str">
            <v>A-</v>
          </cell>
          <cell r="AA31" t="str">
            <v>Baa2</v>
          </cell>
          <cell r="AB31">
            <v>5057.1400000000003</v>
          </cell>
          <cell r="AC31">
            <v>8.2500000000000004E-2</v>
          </cell>
          <cell r="AD31">
            <v>0</v>
          </cell>
          <cell r="AE31">
            <v>0.13020000000000001</v>
          </cell>
          <cell r="AF31">
            <v>0</v>
          </cell>
        </row>
        <row r="32">
          <cell r="B32" t="str">
            <v>MGEE</v>
          </cell>
          <cell r="C32" t="str">
            <v>MGE Energy</v>
          </cell>
          <cell r="D32">
            <v>0</v>
          </cell>
          <cell r="E32">
            <v>1.18</v>
          </cell>
          <cell r="F32">
            <v>50</v>
          </cell>
          <cell r="G32">
            <v>45</v>
          </cell>
          <cell r="H32">
            <v>3.15</v>
          </cell>
          <cell r="I32">
            <v>1.35</v>
          </cell>
          <cell r="J32">
            <v>25</v>
          </cell>
          <cell r="K32">
            <v>34.67</v>
          </cell>
          <cell r="L32">
            <v>36</v>
          </cell>
          <cell r="M32">
            <v>0.375</v>
          </cell>
          <cell r="N32">
            <v>0.35</v>
          </cell>
          <cell r="O32">
            <v>0.625</v>
          </cell>
          <cell r="P32">
            <v>0.65</v>
          </cell>
          <cell r="Q32">
            <v>1054.7</v>
          </cell>
          <cell r="R32">
            <v>1385</v>
          </cell>
          <cell r="S32">
            <v>0.13</v>
          </cell>
          <cell r="T32">
            <v>7.0000000000000007E-2</v>
          </cell>
          <cell r="U32">
            <v>0.04</v>
          </cell>
          <cell r="V32">
            <v>0.06</v>
          </cell>
          <cell r="W32">
            <v>1</v>
          </cell>
          <cell r="X32">
            <v>0.75</v>
          </cell>
          <cell r="Y32" t="str">
            <v>A</v>
          </cell>
          <cell r="Z32" t="str">
            <v>NR</v>
          </cell>
          <cell r="AA32" t="str">
            <v>NR</v>
          </cell>
          <cell r="AB32">
            <v>1426.94</v>
          </cell>
          <cell r="AC32">
            <v>0.04</v>
          </cell>
          <cell r="AD32">
            <v>0</v>
          </cell>
          <cell r="AE32">
            <v>0.10199999999999999</v>
          </cell>
          <cell r="AF32">
            <v>0</v>
          </cell>
        </row>
        <row r="33">
          <cell r="B33" t="str">
            <v>NEE</v>
          </cell>
          <cell r="C33" t="str">
            <v>NextEra Energy, Inc.</v>
          </cell>
          <cell r="D33">
            <v>0</v>
          </cell>
          <cell r="E33">
            <v>3.4</v>
          </cell>
          <cell r="F33">
            <v>145</v>
          </cell>
          <cell r="G33">
            <v>105</v>
          </cell>
          <cell r="H33">
            <v>7.5</v>
          </cell>
          <cell r="I33">
            <v>5</v>
          </cell>
          <cell r="J33">
            <v>59.75</v>
          </cell>
          <cell r="K33">
            <v>443</v>
          </cell>
          <cell r="L33">
            <v>470</v>
          </cell>
          <cell r="M33">
            <v>0.55000000000000004</v>
          </cell>
          <cell r="N33">
            <v>0.47499999999999998</v>
          </cell>
          <cell r="O33">
            <v>0.45</v>
          </cell>
          <cell r="P33">
            <v>0.52500000000000002</v>
          </cell>
          <cell r="Q33">
            <v>44283</v>
          </cell>
          <cell r="R33">
            <v>53500</v>
          </cell>
          <cell r="S33">
            <v>0.125</v>
          </cell>
          <cell r="T33">
            <v>7.0000000000000007E-2</v>
          </cell>
          <cell r="U33">
            <v>0.11</v>
          </cell>
          <cell r="V33">
            <v>6.5000000000000002E-2</v>
          </cell>
          <cell r="W33">
            <v>2</v>
          </cell>
          <cell r="X33">
            <v>0.7</v>
          </cell>
          <cell r="Y33" t="str">
            <v>A</v>
          </cell>
          <cell r="Z33" t="str">
            <v>A-</v>
          </cell>
          <cell r="AA33" t="str">
            <v>Baa1</v>
          </cell>
          <cell r="AB33">
            <v>44088.99</v>
          </cell>
          <cell r="AC33">
            <v>6.7299999999999999E-2</v>
          </cell>
          <cell r="AD33">
            <v>0</v>
          </cell>
          <cell r="AE33">
            <v>0.10500000000000001</v>
          </cell>
          <cell r="AF33">
            <v>0</v>
          </cell>
        </row>
        <row r="34">
          <cell r="B34" t="str">
            <v>NWE</v>
          </cell>
          <cell r="C34" t="str">
            <v>NorthWestern Corp.</v>
          </cell>
          <cell r="D34">
            <v>0</v>
          </cell>
          <cell r="E34">
            <v>1.96</v>
          </cell>
          <cell r="F34">
            <v>65</v>
          </cell>
          <cell r="G34">
            <v>40</v>
          </cell>
          <cell r="H34">
            <v>3.75</v>
          </cell>
          <cell r="I34">
            <v>2.25</v>
          </cell>
          <cell r="J34">
            <v>38</v>
          </cell>
          <cell r="K34">
            <v>46.91</v>
          </cell>
          <cell r="L34">
            <v>48</v>
          </cell>
          <cell r="M34">
            <v>0.53400000000000003</v>
          </cell>
          <cell r="N34">
            <v>0.51</v>
          </cell>
          <cell r="O34">
            <v>0.46600000000000003</v>
          </cell>
          <cell r="P34">
            <v>0.49</v>
          </cell>
          <cell r="Q34">
            <v>3168</v>
          </cell>
          <cell r="R34">
            <v>3725</v>
          </cell>
          <cell r="S34">
            <v>0.1</v>
          </cell>
          <cell r="T34">
            <v>6.5000000000000002E-2</v>
          </cell>
          <cell r="U34">
            <v>6.5000000000000002E-2</v>
          </cell>
          <cell r="V34">
            <v>5.5E-2</v>
          </cell>
          <cell r="W34">
            <v>3</v>
          </cell>
          <cell r="X34">
            <v>0.75</v>
          </cell>
          <cell r="Y34" t="str">
            <v>B+</v>
          </cell>
          <cell r="Z34" t="str">
            <v>BBB</v>
          </cell>
          <cell r="AA34" t="str">
            <v>A3</v>
          </cell>
          <cell r="AB34">
            <v>2459.46</v>
          </cell>
          <cell r="AC34">
            <v>5.28E-2</v>
          </cell>
          <cell r="AD34">
            <v>0</v>
          </cell>
          <cell r="AE34">
            <v>0.10000000000000002</v>
          </cell>
          <cell r="AF34">
            <v>0</v>
          </cell>
        </row>
        <row r="35">
          <cell r="B35" t="str">
            <v>OGE</v>
          </cell>
          <cell r="C35" t="str">
            <v>OGE Energy Corp.</v>
          </cell>
          <cell r="D35">
            <v>0</v>
          </cell>
          <cell r="E35">
            <v>1.1000000000000001</v>
          </cell>
          <cell r="F35">
            <v>40</v>
          </cell>
          <cell r="G35">
            <v>30</v>
          </cell>
          <cell r="H35">
            <v>2.25</v>
          </cell>
          <cell r="I35">
            <v>1.55</v>
          </cell>
          <cell r="J35">
            <v>20.25</v>
          </cell>
          <cell r="K35">
            <v>199.4</v>
          </cell>
          <cell r="L35">
            <v>202</v>
          </cell>
          <cell r="M35">
            <v>0.45900000000000002</v>
          </cell>
          <cell r="N35">
            <v>0.48499999999999999</v>
          </cell>
          <cell r="O35">
            <v>0.54100000000000004</v>
          </cell>
          <cell r="P35">
            <v>0.51500000000000001</v>
          </cell>
          <cell r="Q35">
            <v>5999.7</v>
          </cell>
          <cell r="R35">
            <v>7925</v>
          </cell>
          <cell r="S35">
            <v>0.115</v>
          </cell>
          <cell r="T35">
            <v>0.03</v>
          </cell>
          <cell r="U35">
            <v>0.1</v>
          </cell>
          <cell r="V35">
            <v>0.05</v>
          </cell>
          <cell r="W35">
            <v>1</v>
          </cell>
          <cell r="X35">
            <v>0.9</v>
          </cell>
          <cell r="Y35" t="str">
            <v>A+</v>
          </cell>
          <cell r="Z35" t="str">
            <v>A-</v>
          </cell>
          <cell r="AA35" t="str">
            <v>A3</v>
          </cell>
          <cell r="AB35">
            <v>5397.49</v>
          </cell>
          <cell r="AC35">
            <v>3.3399999999999999E-2</v>
          </cell>
          <cell r="AD35">
            <v>0</v>
          </cell>
          <cell r="AE35">
            <v>0.10074999999999999</v>
          </cell>
          <cell r="AF35">
            <v>0</v>
          </cell>
        </row>
        <row r="36">
          <cell r="B36" t="str">
            <v>OTTR</v>
          </cell>
          <cell r="C36" t="str">
            <v>Otter Tail Corp.</v>
          </cell>
          <cell r="D36">
            <v>0</v>
          </cell>
          <cell r="E36">
            <v>1.24</v>
          </cell>
          <cell r="F36">
            <v>50</v>
          </cell>
          <cell r="G36">
            <v>30</v>
          </cell>
          <cell r="H36">
            <v>2.25</v>
          </cell>
          <cell r="I36">
            <v>1.32</v>
          </cell>
          <cell r="J36">
            <v>18.100000000000001</v>
          </cell>
          <cell r="K36">
            <v>37.22</v>
          </cell>
          <cell r="L36">
            <v>42</v>
          </cell>
          <cell r="M36">
            <v>0.46500000000000002</v>
          </cell>
          <cell r="N36">
            <v>0.48</v>
          </cell>
          <cell r="O36">
            <v>0.53500000000000003</v>
          </cell>
          <cell r="P36">
            <v>0.52</v>
          </cell>
          <cell r="Q36">
            <v>1071.3</v>
          </cell>
          <cell r="R36">
            <v>1460</v>
          </cell>
          <cell r="S36">
            <v>0.125</v>
          </cell>
          <cell r="T36">
            <v>0.09</v>
          </cell>
          <cell r="U36">
            <v>1.4999999999999999E-2</v>
          </cell>
          <cell r="V36">
            <v>3.5000000000000003E-2</v>
          </cell>
          <cell r="W36">
            <v>3</v>
          </cell>
          <cell r="X36">
            <v>0.85</v>
          </cell>
          <cell r="Y36" t="str">
            <v>B+</v>
          </cell>
          <cell r="Z36" t="str">
            <v>BBB</v>
          </cell>
          <cell r="AA36" t="str">
            <v>Baa2</v>
          </cell>
          <cell r="AB36">
            <v>977.44</v>
          </cell>
          <cell r="AC36">
            <v>0.06</v>
          </cell>
          <cell r="AD36">
            <v>0</v>
          </cell>
          <cell r="AE36" t="str">
            <v>NA</v>
          </cell>
          <cell r="AF36">
            <v>0</v>
          </cell>
        </row>
        <row r="37">
          <cell r="B37" t="str">
            <v>POM</v>
          </cell>
          <cell r="C37" t="str">
            <v>Pepco Holdings</v>
          </cell>
          <cell r="D37">
            <v>0</v>
          </cell>
          <cell r="E37">
            <v>1.08</v>
          </cell>
          <cell r="F37">
            <v>35</v>
          </cell>
          <cell r="G37">
            <v>20</v>
          </cell>
          <cell r="H37">
            <v>2</v>
          </cell>
          <cell r="I37">
            <v>1.08</v>
          </cell>
          <cell r="J37">
            <v>20.3</v>
          </cell>
          <cell r="K37">
            <v>250.32</v>
          </cell>
          <cell r="L37">
            <v>260</v>
          </cell>
          <cell r="M37">
            <v>0.50700000000000001</v>
          </cell>
          <cell r="N37">
            <v>0.53</v>
          </cell>
          <cell r="O37">
            <v>0.49299999999999999</v>
          </cell>
          <cell r="P37">
            <v>0.47</v>
          </cell>
          <cell r="Q37">
            <v>8763</v>
          </cell>
          <cell r="R37">
            <v>11215</v>
          </cell>
          <cell r="S37">
            <v>0.1</v>
          </cell>
          <cell r="T37">
            <v>0.08</v>
          </cell>
          <cell r="U37">
            <v>0</v>
          </cell>
          <cell r="V37" t="str">
            <v>NA</v>
          </cell>
          <cell r="W37">
            <v>3</v>
          </cell>
          <cell r="X37">
            <v>0.65</v>
          </cell>
          <cell r="Y37" t="str">
            <v>B+</v>
          </cell>
          <cell r="Z37" t="str">
            <v>BBB+</v>
          </cell>
          <cell r="AA37" t="str">
            <v>Baa3</v>
          </cell>
          <cell r="AB37">
            <v>5945.61</v>
          </cell>
          <cell r="AC37">
            <v>6.4999999999999997E-3</v>
          </cell>
          <cell r="AD37">
            <v>0</v>
          </cell>
          <cell r="AE37">
            <v>9.7939999999999999E-2</v>
          </cell>
          <cell r="AF37">
            <v>0</v>
          </cell>
        </row>
        <row r="38">
          <cell r="B38" t="str">
            <v>PCG</v>
          </cell>
          <cell r="C38" t="str">
            <v>PG&amp;E Corp.</v>
          </cell>
          <cell r="D38">
            <v>0</v>
          </cell>
          <cell r="E38">
            <v>1.82</v>
          </cell>
          <cell r="F38">
            <v>60</v>
          </cell>
          <cell r="G38">
            <v>40</v>
          </cell>
          <cell r="H38">
            <v>4.25</v>
          </cell>
          <cell r="I38">
            <v>2.2000000000000002</v>
          </cell>
          <cell r="J38">
            <v>42.5</v>
          </cell>
          <cell r="K38">
            <v>475.91</v>
          </cell>
          <cell r="L38">
            <v>520</v>
          </cell>
          <cell r="M38">
            <v>0.48499999999999999</v>
          </cell>
          <cell r="N38">
            <v>0.47499999999999998</v>
          </cell>
          <cell r="O38">
            <v>0.50700000000000001</v>
          </cell>
          <cell r="P38">
            <v>0.52</v>
          </cell>
          <cell r="Q38">
            <v>31050</v>
          </cell>
          <cell r="R38">
            <v>42600</v>
          </cell>
          <cell r="S38">
            <v>0.1</v>
          </cell>
          <cell r="T38">
            <v>0.105</v>
          </cell>
          <cell r="U38">
            <v>0.03</v>
          </cell>
          <cell r="V38">
            <v>0.05</v>
          </cell>
          <cell r="W38">
            <v>3</v>
          </cell>
          <cell r="X38">
            <v>0.65</v>
          </cell>
          <cell r="Y38" t="str">
            <v>B+</v>
          </cell>
          <cell r="Z38" t="str">
            <v>BBB</v>
          </cell>
          <cell r="AA38" t="str">
            <v>Baa1</v>
          </cell>
          <cell r="AB38">
            <v>25253.79</v>
          </cell>
          <cell r="AC38">
            <v>5.8599999999999999E-2</v>
          </cell>
          <cell r="AD38">
            <v>0</v>
          </cell>
          <cell r="AE38">
            <v>0.104</v>
          </cell>
          <cell r="AF38">
            <v>0</v>
          </cell>
        </row>
        <row r="39">
          <cell r="B39" t="str">
            <v>PNW</v>
          </cell>
          <cell r="C39" t="str">
            <v>Pinnacle West Capital</v>
          </cell>
          <cell r="D39">
            <v>0</v>
          </cell>
          <cell r="E39">
            <v>2.4700000000000002</v>
          </cell>
          <cell r="F39">
            <v>70</v>
          </cell>
          <cell r="G39">
            <v>55</v>
          </cell>
          <cell r="H39">
            <v>4.5</v>
          </cell>
          <cell r="I39">
            <v>2.95</v>
          </cell>
          <cell r="J39">
            <v>47</v>
          </cell>
          <cell r="K39">
            <v>110.57</v>
          </cell>
          <cell r="L39">
            <v>118</v>
          </cell>
          <cell r="M39">
            <v>0.41</v>
          </cell>
          <cell r="N39">
            <v>0.44500000000000001</v>
          </cell>
          <cell r="O39">
            <v>0.59</v>
          </cell>
          <cell r="P39">
            <v>0.55500000000000005</v>
          </cell>
          <cell r="Q39">
            <v>7398.7</v>
          </cell>
          <cell r="R39">
            <v>10025</v>
          </cell>
          <cell r="S39">
            <v>9.5000000000000001E-2</v>
          </cell>
          <cell r="T39">
            <v>0.04</v>
          </cell>
          <cell r="U39">
            <v>3.5000000000000003E-2</v>
          </cell>
          <cell r="V39">
            <v>3.5000000000000003E-2</v>
          </cell>
          <cell r="W39">
            <v>1</v>
          </cell>
          <cell r="X39">
            <v>0.7</v>
          </cell>
          <cell r="Y39" t="str">
            <v>A+</v>
          </cell>
          <cell r="Z39" t="str">
            <v>A-</v>
          </cell>
          <cell r="AA39" t="str">
            <v>A3</v>
          </cell>
          <cell r="AB39">
            <v>6940.09</v>
          </cell>
          <cell r="AC39">
            <v>5.3699999999999998E-2</v>
          </cell>
          <cell r="AD39">
            <v>0</v>
          </cell>
          <cell r="AE39">
            <v>0.1</v>
          </cell>
          <cell r="AF39">
            <v>0</v>
          </cell>
        </row>
        <row r="40">
          <cell r="B40" t="str">
            <v>PNM</v>
          </cell>
          <cell r="C40" t="str">
            <v>PNM Resources</v>
          </cell>
          <cell r="D40">
            <v>0</v>
          </cell>
          <cell r="E40">
            <v>0.8</v>
          </cell>
          <cell r="F40">
            <v>45</v>
          </cell>
          <cell r="G40">
            <v>30</v>
          </cell>
          <cell r="H40">
            <v>2.35</v>
          </cell>
          <cell r="I40">
            <v>1.1499999999999999</v>
          </cell>
          <cell r="J40">
            <v>25.5</v>
          </cell>
          <cell r="K40">
            <v>79.650000000000006</v>
          </cell>
          <cell r="L40">
            <v>80</v>
          </cell>
          <cell r="M40">
            <v>0.48799999999999999</v>
          </cell>
          <cell r="N40">
            <v>0.53500000000000003</v>
          </cell>
          <cell r="O40">
            <v>0.51200000000000001</v>
          </cell>
          <cell r="P40">
            <v>0.46500000000000002</v>
          </cell>
          <cell r="Q40">
            <v>3363.6</v>
          </cell>
          <cell r="R40">
            <v>4385</v>
          </cell>
          <cell r="S40">
            <v>9.5000000000000001E-2</v>
          </cell>
          <cell r="T40">
            <v>0.09</v>
          </cell>
          <cell r="U40">
            <v>0.1</v>
          </cell>
          <cell r="V40">
            <v>3.5000000000000003E-2</v>
          </cell>
          <cell r="W40">
            <v>3</v>
          </cell>
          <cell r="X40">
            <v>0.85</v>
          </cell>
          <cell r="Y40" t="str">
            <v>B</v>
          </cell>
          <cell r="Z40" t="str">
            <v>BBB</v>
          </cell>
          <cell r="AA40" t="str">
            <v>Baa3</v>
          </cell>
          <cell r="AB40">
            <v>2128.33</v>
          </cell>
          <cell r="AC40">
            <v>8.5599999999999996E-2</v>
          </cell>
          <cell r="AD40">
            <v>0</v>
          </cell>
          <cell r="AE40">
            <v>0.1</v>
          </cell>
          <cell r="AF40">
            <v>0</v>
          </cell>
        </row>
        <row r="41">
          <cell r="B41" t="str">
            <v>POR</v>
          </cell>
          <cell r="C41" t="str">
            <v>Portland General Elec.</v>
          </cell>
          <cell r="D41">
            <v>0</v>
          </cell>
          <cell r="E41">
            <v>1.22</v>
          </cell>
          <cell r="F41">
            <v>40</v>
          </cell>
          <cell r="G41">
            <v>30</v>
          </cell>
          <cell r="H41">
            <v>2.75</v>
          </cell>
          <cell r="I41">
            <v>1.5</v>
          </cell>
          <cell r="J41">
            <v>30.5</v>
          </cell>
          <cell r="K41">
            <v>78.23</v>
          </cell>
          <cell r="L41">
            <v>89.5</v>
          </cell>
          <cell r="M41">
            <v>0.52700000000000002</v>
          </cell>
          <cell r="N41">
            <v>0.48499999999999999</v>
          </cell>
          <cell r="O41">
            <v>0.47299999999999998</v>
          </cell>
          <cell r="P41">
            <v>0.51500000000000001</v>
          </cell>
          <cell r="Q41">
            <v>4037</v>
          </cell>
          <cell r="R41">
            <v>5200</v>
          </cell>
          <cell r="S41">
            <v>9.5000000000000001E-2</v>
          </cell>
          <cell r="T41">
            <v>0.06</v>
          </cell>
          <cell r="U41">
            <v>5.5E-2</v>
          </cell>
          <cell r="V41">
            <v>4.4999999999999998E-2</v>
          </cell>
          <cell r="W41">
            <v>2</v>
          </cell>
          <cell r="X41">
            <v>0.8</v>
          </cell>
          <cell r="Y41" t="str">
            <v>B++</v>
          </cell>
          <cell r="Z41" t="str">
            <v>BBB</v>
          </cell>
          <cell r="AA41" t="str">
            <v>A3</v>
          </cell>
          <cell r="AB41">
            <v>3200.87</v>
          </cell>
          <cell r="AC41">
            <v>4.07E-2</v>
          </cell>
          <cell r="AD41">
            <v>0</v>
          </cell>
          <cell r="AE41">
            <v>9.6799999999999997E-2</v>
          </cell>
          <cell r="AF41">
            <v>0</v>
          </cell>
        </row>
        <row r="42">
          <cell r="B42" t="str">
            <v>PPL</v>
          </cell>
          <cell r="C42" t="str">
            <v>PPL Corp.</v>
          </cell>
          <cell r="D42">
            <v>0</v>
          </cell>
          <cell r="E42">
            <v>1.52</v>
          </cell>
          <cell r="F42">
            <v>40</v>
          </cell>
          <cell r="G42">
            <v>30</v>
          </cell>
          <cell r="H42">
            <v>2.5</v>
          </cell>
          <cell r="I42">
            <v>1.6</v>
          </cell>
          <cell r="J42">
            <v>23.75</v>
          </cell>
          <cell r="K42">
            <v>665.85</v>
          </cell>
          <cell r="L42">
            <v>696</v>
          </cell>
          <cell r="M42">
            <v>0.57999999999999996</v>
          </cell>
          <cell r="N42">
            <v>0.57499999999999996</v>
          </cell>
          <cell r="O42">
            <v>0.42</v>
          </cell>
          <cell r="P42">
            <v>0.42499999999999999</v>
          </cell>
          <cell r="Q42">
            <v>32484</v>
          </cell>
          <cell r="R42">
            <v>38900</v>
          </cell>
          <cell r="S42">
            <v>0.105</v>
          </cell>
          <cell r="T42" t="str">
            <v>NA</v>
          </cell>
          <cell r="U42">
            <v>1.4999999999999999E-2</v>
          </cell>
          <cell r="V42" t="str">
            <v>NA</v>
          </cell>
          <cell r="W42">
            <v>2</v>
          </cell>
          <cell r="X42">
            <v>0.65</v>
          </cell>
          <cell r="Y42" t="str">
            <v>B++</v>
          </cell>
          <cell r="Z42" t="str">
            <v>A-</v>
          </cell>
          <cell r="AA42" t="str">
            <v>Baa2</v>
          </cell>
          <cell r="AB42">
            <v>21143.25</v>
          </cell>
          <cell r="AC42">
            <v>1.8499999999999999E-2</v>
          </cell>
          <cell r="AD42">
            <v>0</v>
          </cell>
          <cell r="AE42">
            <v>0.10325000000000001</v>
          </cell>
          <cell r="AF42">
            <v>0</v>
          </cell>
        </row>
        <row r="43">
          <cell r="B43" t="str">
            <v>PEG</v>
          </cell>
          <cell r="C43" t="str">
            <v>Pub Sv Enterprise Grp</v>
          </cell>
          <cell r="D43">
            <v>0</v>
          </cell>
          <cell r="E43">
            <v>1.6</v>
          </cell>
          <cell r="F43">
            <v>50</v>
          </cell>
          <cell r="G43">
            <v>40</v>
          </cell>
          <cell r="H43">
            <v>3.25</v>
          </cell>
          <cell r="I43">
            <v>1.9</v>
          </cell>
          <cell r="J43">
            <v>31.25</v>
          </cell>
          <cell r="K43">
            <v>505.84</v>
          </cell>
          <cell r="L43">
            <v>506</v>
          </cell>
          <cell r="M43">
            <v>0.40400000000000003</v>
          </cell>
          <cell r="N43">
            <v>0.44</v>
          </cell>
          <cell r="O43">
            <v>0.59599999999999997</v>
          </cell>
          <cell r="P43">
            <v>0.56000000000000005</v>
          </cell>
          <cell r="Q43">
            <v>20446</v>
          </cell>
          <cell r="R43">
            <v>28000</v>
          </cell>
          <cell r="S43">
            <v>0.105</v>
          </cell>
          <cell r="T43">
            <v>3.5000000000000003E-2</v>
          </cell>
          <cell r="U43">
            <v>4.4999999999999998E-2</v>
          </cell>
          <cell r="V43">
            <v>5.5E-2</v>
          </cell>
          <cell r="W43">
            <v>1</v>
          </cell>
          <cell r="X43">
            <v>0.75</v>
          </cell>
          <cell r="Y43" t="str">
            <v>A++</v>
          </cell>
          <cell r="Z43" t="str">
            <v>BBB+</v>
          </cell>
          <cell r="AA43" t="str">
            <v>Baa2</v>
          </cell>
          <cell r="AB43">
            <v>20308.39</v>
          </cell>
          <cell r="AC43">
            <v>2.18E-2</v>
          </cell>
          <cell r="AD43">
            <v>0</v>
          </cell>
          <cell r="AE43">
            <v>0.10299999999999999</v>
          </cell>
          <cell r="AF43">
            <v>0</v>
          </cell>
        </row>
        <row r="44">
          <cell r="B44" t="str">
            <v>SCG</v>
          </cell>
          <cell r="C44" t="str">
            <v>SCANA Corp.</v>
          </cell>
          <cell r="D44">
            <v>0</v>
          </cell>
          <cell r="E44">
            <v>2.2200000000000002</v>
          </cell>
          <cell r="F44">
            <v>65</v>
          </cell>
          <cell r="G44">
            <v>50</v>
          </cell>
          <cell r="H44">
            <v>4.5</v>
          </cell>
          <cell r="I44">
            <v>2.5</v>
          </cell>
          <cell r="J44">
            <v>45.5</v>
          </cell>
          <cell r="K44">
            <v>142.69999999999999</v>
          </cell>
          <cell r="L44">
            <v>149</v>
          </cell>
          <cell r="M44">
            <v>0.52600000000000002</v>
          </cell>
          <cell r="N44">
            <v>0.53</v>
          </cell>
          <cell r="O44">
            <v>0.47399999999999998</v>
          </cell>
          <cell r="P44">
            <v>0.47</v>
          </cell>
          <cell r="Q44">
            <v>10518</v>
          </cell>
          <cell r="R44">
            <v>14400</v>
          </cell>
          <cell r="S44">
            <v>9.5000000000000001E-2</v>
          </cell>
          <cell r="T44">
            <v>4.4999999999999998E-2</v>
          </cell>
          <cell r="U44">
            <v>3.5000000000000003E-2</v>
          </cell>
          <cell r="V44">
            <v>5.5E-2</v>
          </cell>
          <cell r="W44">
            <v>2</v>
          </cell>
          <cell r="X44">
            <v>0.75</v>
          </cell>
          <cell r="Y44" t="str">
            <v>B++</v>
          </cell>
          <cell r="Z44" t="str">
            <v>BBB+</v>
          </cell>
          <cell r="AA44" t="str">
            <v>Baa3</v>
          </cell>
          <cell r="AB44">
            <v>7612.28</v>
          </cell>
          <cell r="AC44">
            <v>4.2999999999999997E-2</v>
          </cell>
          <cell r="AD44">
            <v>0</v>
          </cell>
          <cell r="AE44">
            <v>0.10366666666666667</v>
          </cell>
          <cell r="AF44">
            <v>0</v>
          </cell>
        </row>
        <row r="45">
          <cell r="B45" t="str">
            <v>SRE</v>
          </cell>
          <cell r="C45" t="str">
            <v>Sempra Energy</v>
          </cell>
          <cell r="D45">
            <v>0</v>
          </cell>
          <cell r="E45">
            <v>2.88</v>
          </cell>
          <cell r="F45">
            <v>140</v>
          </cell>
          <cell r="G45">
            <v>100</v>
          </cell>
          <cell r="H45">
            <v>7.25</v>
          </cell>
          <cell r="I45">
            <v>3.6</v>
          </cell>
          <cell r="J45">
            <v>58</v>
          </cell>
          <cell r="K45">
            <v>246.33</v>
          </cell>
          <cell r="L45">
            <v>251.5</v>
          </cell>
          <cell r="M45">
            <v>0.51700000000000002</v>
          </cell>
          <cell r="N45">
            <v>0.52</v>
          </cell>
          <cell r="O45">
            <v>0.48199999999999998</v>
          </cell>
          <cell r="P45">
            <v>0.47499999999999998</v>
          </cell>
          <cell r="Q45">
            <v>23513</v>
          </cell>
          <cell r="R45">
            <v>31100</v>
          </cell>
          <cell r="S45">
            <v>0.125</v>
          </cell>
          <cell r="T45">
            <v>8.5000000000000006E-2</v>
          </cell>
          <cell r="U45">
            <v>0.06</v>
          </cell>
          <cell r="V45">
            <v>0.05</v>
          </cell>
          <cell r="W45">
            <v>2</v>
          </cell>
          <cell r="X45">
            <v>0.8</v>
          </cell>
          <cell r="Y45" t="str">
            <v>A</v>
          </cell>
          <cell r="Z45" t="str">
            <v>BBB+</v>
          </cell>
          <cell r="AA45" t="str">
            <v>Baa1</v>
          </cell>
          <cell r="AB45">
            <v>23009.54</v>
          </cell>
          <cell r="AC45">
            <v>0.11</v>
          </cell>
          <cell r="AD45">
            <v>0</v>
          </cell>
          <cell r="AE45">
            <v>0.10200000000000001</v>
          </cell>
          <cell r="AF45">
            <v>0</v>
          </cell>
        </row>
        <row r="46">
          <cell r="B46" t="str">
            <v>SO</v>
          </cell>
          <cell r="C46" t="str">
            <v>Southern Company</v>
          </cell>
          <cell r="D46">
            <v>0</v>
          </cell>
          <cell r="E46">
            <v>2.21</v>
          </cell>
          <cell r="F46">
            <v>55</v>
          </cell>
          <cell r="G46">
            <v>40</v>
          </cell>
          <cell r="H46">
            <v>3.5</v>
          </cell>
          <cell r="I46">
            <v>2.4300000000000002</v>
          </cell>
          <cell r="J46">
            <v>26</v>
          </cell>
          <cell r="K46">
            <v>907.78</v>
          </cell>
          <cell r="L46">
            <v>919</v>
          </cell>
          <cell r="M46">
            <v>0.495</v>
          </cell>
          <cell r="N46">
            <v>0.57499999999999996</v>
          </cell>
          <cell r="O46">
            <v>0.47299999999999998</v>
          </cell>
          <cell r="P46">
            <v>0.40500000000000003</v>
          </cell>
          <cell r="Q46">
            <v>42142</v>
          </cell>
          <cell r="R46">
            <v>59200</v>
          </cell>
          <cell r="S46">
            <v>0.13500000000000001</v>
          </cell>
          <cell r="T46">
            <v>4.4999999999999998E-2</v>
          </cell>
          <cell r="U46">
            <v>0.03</v>
          </cell>
          <cell r="V46">
            <v>0.03</v>
          </cell>
          <cell r="W46">
            <v>2</v>
          </cell>
          <cell r="X46">
            <v>0.55000000000000004</v>
          </cell>
          <cell r="Y46" t="str">
            <v>A</v>
          </cell>
          <cell r="Z46" t="str">
            <v>A-</v>
          </cell>
          <cell r="AA46" t="str">
            <v>Baa1</v>
          </cell>
          <cell r="AB46">
            <v>39498.28</v>
          </cell>
          <cell r="AC46">
            <v>3.5799999999999998E-2</v>
          </cell>
          <cell r="AD46">
            <v>0</v>
          </cell>
          <cell r="AE46">
            <v>0.125</v>
          </cell>
          <cell r="AF46">
            <v>0</v>
          </cell>
        </row>
        <row r="47">
          <cell r="B47" t="str">
            <v>TE</v>
          </cell>
          <cell r="C47" t="str">
            <v>TECO Energy</v>
          </cell>
          <cell r="D47">
            <v>0</v>
          </cell>
          <cell r="E47">
            <v>0.92</v>
          </cell>
          <cell r="F47">
            <v>25</v>
          </cell>
          <cell r="G47">
            <v>18</v>
          </cell>
          <cell r="H47">
            <v>1.4</v>
          </cell>
          <cell r="I47">
            <v>1</v>
          </cell>
          <cell r="J47">
            <v>12</v>
          </cell>
          <cell r="K47">
            <v>234.9</v>
          </cell>
          <cell r="L47">
            <v>240</v>
          </cell>
          <cell r="M47">
            <v>0.56599999999999995</v>
          </cell>
          <cell r="N47">
            <v>0.57499999999999996</v>
          </cell>
          <cell r="O47">
            <v>0.434</v>
          </cell>
          <cell r="P47">
            <v>0.42499999999999999</v>
          </cell>
          <cell r="Q47">
            <v>5928.7</v>
          </cell>
          <cell r="R47">
            <v>6825</v>
          </cell>
          <cell r="S47">
            <v>0.115</v>
          </cell>
          <cell r="T47">
            <v>5.5E-2</v>
          </cell>
          <cell r="U47">
            <v>0.02</v>
          </cell>
          <cell r="V47">
            <v>0.02</v>
          </cell>
          <cell r="W47">
            <v>2</v>
          </cell>
          <cell r="X47">
            <v>0.8</v>
          </cell>
          <cell r="Y47" t="str">
            <v>B++</v>
          </cell>
          <cell r="Z47" t="str">
            <v>BBB+</v>
          </cell>
          <cell r="AA47" t="str">
            <v>Baa1</v>
          </cell>
          <cell r="AB47">
            <v>6272.47</v>
          </cell>
          <cell r="AC47">
            <v>6.7799999999999999E-2</v>
          </cell>
          <cell r="AD47">
            <v>0</v>
          </cell>
          <cell r="AE47">
            <v>0.10666666666666665</v>
          </cell>
          <cell r="AF47">
            <v>0</v>
          </cell>
        </row>
        <row r="48">
          <cell r="B48" t="str">
            <v>UIL</v>
          </cell>
          <cell r="C48" t="str">
            <v>UIL Holdings</v>
          </cell>
          <cell r="D48">
            <v>0</v>
          </cell>
          <cell r="E48">
            <v>1.73</v>
          </cell>
          <cell r="F48">
            <v>50</v>
          </cell>
          <cell r="G48">
            <v>35</v>
          </cell>
          <cell r="H48">
            <v>2.75</v>
          </cell>
          <cell r="I48">
            <v>1.73</v>
          </cell>
          <cell r="J48">
            <v>30.45</v>
          </cell>
          <cell r="K48">
            <v>56.85</v>
          </cell>
          <cell r="L48">
            <v>56.75</v>
          </cell>
          <cell r="M48">
            <v>0.55600000000000005</v>
          </cell>
          <cell r="N48">
            <v>0.57999999999999996</v>
          </cell>
          <cell r="O48">
            <v>0.44400000000000001</v>
          </cell>
          <cell r="P48">
            <v>0.42</v>
          </cell>
          <cell r="Q48">
            <v>3079.6</v>
          </cell>
          <cell r="R48">
            <v>4145</v>
          </cell>
          <cell r="S48">
            <v>0.1</v>
          </cell>
          <cell r="T48">
            <v>0.05</v>
          </cell>
          <cell r="U48">
            <v>0</v>
          </cell>
          <cell r="V48">
            <v>4.4999999999999998E-2</v>
          </cell>
          <cell r="W48">
            <v>2</v>
          </cell>
          <cell r="X48">
            <v>0.75</v>
          </cell>
          <cell r="Y48" t="str">
            <v>B++</v>
          </cell>
          <cell r="Z48" t="str">
            <v>BBB</v>
          </cell>
          <cell r="AA48" t="str">
            <v>Baa2</v>
          </cell>
          <cell r="AB48">
            <v>2819.03</v>
          </cell>
          <cell r="AC48">
            <v>8.8599999999999998E-2</v>
          </cell>
          <cell r="AD48">
            <v>0</v>
          </cell>
          <cell r="AE48">
            <v>9.1499999999999998E-2</v>
          </cell>
          <cell r="AF48">
            <v>0</v>
          </cell>
        </row>
        <row r="49">
          <cell r="B49" t="str">
            <v>VVC</v>
          </cell>
          <cell r="C49" t="str">
            <v>Vectren Corp.</v>
          </cell>
          <cell r="D49">
            <v>0</v>
          </cell>
          <cell r="E49">
            <v>1.58</v>
          </cell>
          <cell r="F49">
            <v>55</v>
          </cell>
          <cell r="G49">
            <v>40</v>
          </cell>
          <cell r="H49">
            <v>3.25</v>
          </cell>
          <cell r="I49">
            <v>1.8</v>
          </cell>
          <cell r="J49">
            <v>21.85</v>
          </cell>
          <cell r="K49">
            <v>82.6</v>
          </cell>
          <cell r="L49">
            <v>87</v>
          </cell>
          <cell r="M49">
            <v>0.46700000000000003</v>
          </cell>
          <cell r="N49">
            <v>0.495</v>
          </cell>
          <cell r="O49">
            <v>0.53300000000000003</v>
          </cell>
          <cell r="P49">
            <v>0.505</v>
          </cell>
          <cell r="Q49">
            <v>3013.9</v>
          </cell>
          <cell r="R49">
            <v>3750</v>
          </cell>
          <cell r="S49">
            <v>0.15</v>
          </cell>
          <cell r="T49">
            <v>9.5000000000000001E-2</v>
          </cell>
          <cell r="U49">
            <v>0.04</v>
          </cell>
          <cell r="V49">
            <v>2.5000000000000001E-2</v>
          </cell>
          <cell r="W49">
            <v>2</v>
          </cell>
          <cell r="X49">
            <v>0.8</v>
          </cell>
          <cell r="Y49" t="str">
            <v>A</v>
          </cell>
          <cell r="Z49" t="str">
            <v>A-</v>
          </cell>
          <cell r="AA49" t="str">
            <v>NR</v>
          </cell>
          <cell r="AB49">
            <v>3366.72</v>
          </cell>
          <cell r="AC49">
            <v>5.5E-2</v>
          </cell>
          <cell r="AD49">
            <v>0</v>
          </cell>
          <cell r="AE49">
            <v>0.10275000000000001</v>
          </cell>
          <cell r="AF49">
            <v>0</v>
          </cell>
        </row>
        <row r="50">
          <cell r="B50" t="str">
            <v>WEC</v>
          </cell>
          <cell r="C50" t="str">
            <v>WEC Energy Group</v>
          </cell>
          <cell r="D50">
            <v>0</v>
          </cell>
          <cell r="E50">
            <v>1.91</v>
          </cell>
          <cell r="F50">
            <v>55</v>
          </cell>
          <cell r="G50">
            <v>45</v>
          </cell>
          <cell r="H50">
            <v>3.5</v>
          </cell>
          <cell r="I50">
            <v>2.2999999999999998</v>
          </cell>
          <cell r="J50">
            <v>32</v>
          </cell>
          <cell r="K50">
            <v>225.52</v>
          </cell>
          <cell r="L50">
            <v>315.7</v>
          </cell>
          <cell r="M50">
            <v>0.48499999999999999</v>
          </cell>
          <cell r="N50">
            <v>0.46</v>
          </cell>
          <cell r="O50">
            <v>0.51200000000000001</v>
          </cell>
          <cell r="P50">
            <v>0.53500000000000003</v>
          </cell>
          <cell r="Q50">
            <v>8636.5</v>
          </cell>
          <cell r="R50">
            <v>18825</v>
          </cell>
          <cell r="S50">
            <v>0.11</v>
          </cell>
          <cell r="T50">
            <v>0.06</v>
          </cell>
          <cell r="U50">
            <v>8.5000000000000006E-2</v>
          </cell>
          <cell r="V50">
            <v>9.5000000000000001E-2</v>
          </cell>
          <cell r="W50">
            <v>1</v>
          </cell>
          <cell r="X50">
            <v>0.7</v>
          </cell>
          <cell r="Y50" t="str">
            <v>A+</v>
          </cell>
          <cell r="Z50" t="str">
            <v>A-</v>
          </cell>
          <cell r="AA50" t="str">
            <v>A3</v>
          </cell>
          <cell r="AB50">
            <v>15844.18</v>
          </cell>
          <cell r="AC50">
            <v>7.5499999999999998E-2</v>
          </cell>
          <cell r="AD50">
            <v>0</v>
          </cell>
          <cell r="AE50">
            <v>9.7249999999999989E-2</v>
          </cell>
          <cell r="AF50">
            <v>0</v>
          </cell>
        </row>
        <row r="51">
          <cell r="B51" t="str">
            <v>WR</v>
          </cell>
          <cell r="C51" t="str">
            <v>Westar Energy</v>
          </cell>
          <cell r="D51">
            <v>0</v>
          </cell>
          <cell r="E51">
            <v>1.44</v>
          </cell>
          <cell r="F51">
            <v>50</v>
          </cell>
          <cell r="G51">
            <v>40</v>
          </cell>
          <cell r="H51">
            <v>3</v>
          </cell>
          <cell r="I51">
            <v>1.65</v>
          </cell>
          <cell r="J51">
            <v>29.25</v>
          </cell>
          <cell r="K51">
            <v>131.69</v>
          </cell>
          <cell r="L51">
            <v>140</v>
          </cell>
          <cell r="M51">
            <v>0.5</v>
          </cell>
          <cell r="N51">
            <v>0.5</v>
          </cell>
          <cell r="O51">
            <v>0.5</v>
          </cell>
          <cell r="P51">
            <v>0.5</v>
          </cell>
          <cell r="Q51">
            <v>6596.2</v>
          </cell>
          <cell r="R51">
            <v>7500</v>
          </cell>
          <cell r="S51">
            <v>9.5000000000000001E-2</v>
          </cell>
          <cell r="T51">
            <v>0.06</v>
          </cell>
          <cell r="U51">
            <v>0.03</v>
          </cell>
          <cell r="V51">
            <v>0.05</v>
          </cell>
          <cell r="W51">
            <v>2</v>
          </cell>
          <cell r="X51">
            <v>0.75</v>
          </cell>
          <cell r="Y51" t="str">
            <v>B++</v>
          </cell>
          <cell r="Z51" t="str">
            <v>BBB+</v>
          </cell>
          <cell r="AA51" t="str">
            <v>Baa1</v>
          </cell>
          <cell r="AB51">
            <v>5306.88</v>
          </cell>
          <cell r="AC51">
            <v>3.4000000000000002E-2</v>
          </cell>
          <cell r="AD51">
            <v>0</v>
          </cell>
          <cell r="AE51">
            <v>0.1</v>
          </cell>
          <cell r="AF51">
            <v>0</v>
          </cell>
        </row>
        <row r="52">
          <cell r="B52" t="str">
            <v>XEL</v>
          </cell>
          <cell r="C52" t="str">
            <v>Xcel Energy Inc.</v>
          </cell>
          <cell r="D52">
            <v>0</v>
          </cell>
          <cell r="E52">
            <v>1.32</v>
          </cell>
          <cell r="F52">
            <v>40</v>
          </cell>
          <cell r="G52">
            <v>30</v>
          </cell>
          <cell r="H52">
            <v>2.5</v>
          </cell>
          <cell r="I52">
            <v>1.6</v>
          </cell>
          <cell r="J52">
            <v>24.75</v>
          </cell>
          <cell r="K52">
            <v>505.73</v>
          </cell>
          <cell r="L52">
            <v>516</v>
          </cell>
          <cell r="M52">
            <v>0.53</v>
          </cell>
          <cell r="N52">
            <v>0.51500000000000001</v>
          </cell>
          <cell r="O52">
            <v>0.47</v>
          </cell>
          <cell r="P52">
            <v>0.48499999999999999</v>
          </cell>
          <cell r="Q52">
            <v>21714</v>
          </cell>
          <cell r="R52">
            <v>26200</v>
          </cell>
          <cell r="S52">
            <v>0.105</v>
          </cell>
          <cell r="T52">
            <v>4.4999999999999998E-2</v>
          </cell>
          <cell r="U52">
            <v>0.06</v>
          </cell>
          <cell r="V52">
            <v>4.4999999999999998E-2</v>
          </cell>
          <cell r="W52">
            <v>1</v>
          </cell>
          <cell r="X52">
            <v>0.65</v>
          </cell>
          <cell r="Y52" t="str">
            <v>A</v>
          </cell>
          <cell r="Z52" t="str">
            <v>A-</v>
          </cell>
          <cell r="AA52" t="str">
            <v>A3</v>
          </cell>
          <cell r="AB52">
            <v>17439.39</v>
          </cell>
          <cell r="AC52">
            <v>4.6800000000000001E-2</v>
          </cell>
          <cell r="AD52">
            <v>0</v>
          </cell>
          <cell r="AE52">
            <v>0.10102</v>
          </cell>
          <cell r="AF52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D53">
            <v>0</v>
          </cell>
          <cell r="AE53">
            <v>0</v>
          </cell>
          <cell r="AF53">
            <v>0</v>
          </cell>
        </row>
      </sheetData>
      <sheetData sheetId="49"/>
      <sheetData sheetId="50"/>
      <sheetData sheetId="5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-1"/>
      <sheetName val="Wp 2-7-2"/>
      <sheetName val="Wp 2-7-3"/>
      <sheetName val="WP 2-7"/>
      <sheetName val="WP 2-8"/>
      <sheetName val="Wp 2-9"/>
      <sheetName val="not used WP 2-10"/>
      <sheetName val="Schedule 3"/>
      <sheetName val="Wp 3-1 Gas Cost per bk"/>
      <sheetName val="Schedule 4 O&amp;M"/>
      <sheetName val="Wp 4-1 per bk 33,34,35,36,41"/>
      <sheetName val="WP 4-2 payroll"/>
      <sheetName val="WP4-2-1 Labor subaccts"/>
      <sheetName val="WP 4-3 benefits"/>
      <sheetName val="WP 4-3-1 Benefits Adj"/>
      <sheetName val="WP 4-3-2 benefits analysis"/>
      <sheetName val="WP 4-4 alloc gen office"/>
      <sheetName val="Wp 4-4-1 per bk 24,30,31"/>
      <sheetName val="out of period cr Srvc Awd"/>
      <sheetName val="WP 4-5 Dues &amp; Adv"/>
      <sheetName val="WkShtPUC#2"/>
      <sheetName val="Wp 4-5-1 Dues &amp; Adv"/>
      <sheetName val="WP 4-6 Int Cust Dep"/>
      <sheetName val="WP 4-7 CapRate"/>
      <sheetName val="WP 4-8 Uncollectible"/>
      <sheetName val="Schedule 5 taxes other"/>
      <sheetName val="WP 5-1 taxes other"/>
      <sheetName val="Schedule 6 depr amort"/>
      <sheetName val="WP 6-1 SSU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age Gas 1641"/>
      <sheetName val="WP 1641 per bk subaccts"/>
      <sheetName val="WP Storg Gas 1641 Repriced"/>
      <sheetName val="WP PPs 1650"/>
      <sheetName val="WP PPs 165 wksht"/>
      <sheetName val="WP Cust Dep 2350"/>
      <sheetName val="WP Cust Adv 2520"/>
      <sheetName val="DIV012netplant"/>
      <sheetName val="PP Pension 186"/>
      <sheetName val="WP ADIT 1900,2820,2830"/>
      <sheetName val="WP 7-7 Cash Working Capital"/>
      <sheetName val="WP 7-7-1 tax collections"/>
      <sheetName val="Cap Struc"/>
      <sheetName val="WP Equity LTD"/>
      <sheetName val="WP LTD rate"/>
      <sheetName val="WP LTDebt Discount"/>
    </sheetNames>
    <sheetDataSet>
      <sheetData sheetId="0" refreshError="1"/>
      <sheetData sheetId="1">
        <row r="12">
          <cell r="D12">
            <v>0.10525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ECT_A"/>
      <sheetName val="WP_B1"/>
      <sheetName val="WP_B2"/>
      <sheetName val="WP_B4"/>
      <sheetName val="WP_B5"/>
      <sheetName val="WP_B6"/>
      <sheetName val="WP_B6.1"/>
      <sheetName val="WP_B6.2"/>
      <sheetName val="WP_B7"/>
      <sheetName val="WP_B8"/>
      <sheetName val="WP_B9"/>
      <sheetName val="WP_C1"/>
      <sheetName val="WP_C1.1"/>
      <sheetName val="WP_C1.2"/>
      <sheetName val="WP_C2"/>
      <sheetName val="WP_C3"/>
      <sheetName val="WP_C4"/>
      <sheetName val="WP_C4a"/>
      <sheetName val="WP_C4.1"/>
      <sheetName val="WP_C4.2"/>
      <sheetName val="WP_C4.3"/>
      <sheetName val="WP_C5"/>
      <sheetName val="WP_C6"/>
      <sheetName val="WP_C7"/>
      <sheetName val="WP_C8"/>
      <sheetName val="WP_C9"/>
      <sheetName val="WP_C10"/>
      <sheetName val="WP_C11"/>
      <sheetName val="WP_C12"/>
      <sheetName val="WP_C13"/>
      <sheetName val="WP_C14"/>
      <sheetName val="WP_D1"/>
      <sheetName val="WP_D2"/>
      <sheetName val="WP_E1 "/>
      <sheetName val="WP_E1.1"/>
      <sheetName val="WP_E2"/>
      <sheetName val="WP_E3"/>
      <sheetName val="WP_E4"/>
      <sheetName val="WP_E5"/>
      <sheetName val="WP_F1"/>
      <sheetName val="WP_F-2"/>
      <sheetName val="WP_F-2-1"/>
      <sheetName val="WP_F-2-2"/>
      <sheetName val="WP_F-3"/>
      <sheetName val="WP_F-3-1"/>
      <sheetName val="WP_F-3-2"/>
      <sheetName val="WP_F-4"/>
      <sheetName val="WP_F-4.1"/>
      <sheetName val="WP_F-4.2"/>
      <sheetName val="WP_F-5"/>
      <sheetName val="WP_F-6"/>
      <sheetName val="WP_F-7"/>
    </sheetNames>
    <sheetDataSet>
      <sheetData sheetId="0"/>
      <sheetData sheetId="1"/>
      <sheetData sheetId="2"/>
      <sheetData sheetId="3"/>
      <sheetData sheetId="4"/>
      <sheetData sheetId="5">
        <row r="14">
          <cell r="B14" t="str">
            <v>1.</v>
          </cell>
          <cell r="D14" t="str">
            <v>December 1994</v>
          </cell>
          <cell r="F14">
            <v>24941476.600000001</v>
          </cell>
          <cell r="H14">
            <v>1866801.99</v>
          </cell>
          <cell r="J14">
            <v>26808278.59</v>
          </cell>
        </row>
        <row r="15">
          <cell r="B15" t="str">
            <v>2.</v>
          </cell>
          <cell r="D15" t="str">
            <v>January 1995</v>
          </cell>
          <cell r="F15">
            <v>25485000.73</v>
          </cell>
          <cell r="H15">
            <v>1814996.68</v>
          </cell>
          <cell r="J15">
            <v>27299997.41</v>
          </cell>
        </row>
        <row r="16">
          <cell r="B16" t="str">
            <v>3.</v>
          </cell>
          <cell r="D16" t="str">
            <v>February 1995</v>
          </cell>
          <cell r="F16">
            <v>24987449.539999999</v>
          </cell>
          <cell r="H16">
            <v>1814532.74</v>
          </cell>
          <cell r="J16">
            <v>26801982.279999997</v>
          </cell>
        </row>
        <row r="17">
          <cell r="B17" t="str">
            <v>4.</v>
          </cell>
          <cell r="D17" t="str">
            <v>March 1995</v>
          </cell>
          <cell r="F17">
            <v>25178482.41</v>
          </cell>
          <cell r="H17">
            <v>2163538.5099999998</v>
          </cell>
          <cell r="J17">
            <v>27342020.920000002</v>
          </cell>
        </row>
        <row r="18">
          <cell r="B18" t="str">
            <v>5.</v>
          </cell>
          <cell r="D18" t="str">
            <v>April 1995</v>
          </cell>
          <cell r="F18">
            <v>24197150.059999999</v>
          </cell>
          <cell r="H18">
            <v>2279739.9700000002</v>
          </cell>
          <cell r="J18">
            <v>26476890.029999997</v>
          </cell>
        </row>
        <row r="19">
          <cell r="B19" t="str">
            <v>6.</v>
          </cell>
          <cell r="D19" t="str">
            <v>May 1995</v>
          </cell>
          <cell r="F19">
            <v>23165235.16</v>
          </cell>
          <cell r="H19">
            <v>2343292.67</v>
          </cell>
          <cell r="J19">
            <v>25508527.829999998</v>
          </cell>
        </row>
        <row r="20">
          <cell r="B20" t="str">
            <v>7.</v>
          </cell>
          <cell r="D20" t="str">
            <v>June 1995</v>
          </cell>
          <cell r="F20">
            <v>21010269.390000001</v>
          </cell>
          <cell r="H20">
            <v>2226928.59</v>
          </cell>
          <cell r="J20">
            <v>23237197.98</v>
          </cell>
        </row>
        <row r="21">
          <cell r="B21" t="str">
            <v>8.</v>
          </cell>
          <cell r="D21" t="str">
            <v>July 1995</v>
          </cell>
          <cell r="F21">
            <v>19948585.600000001</v>
          </cell>
          <cell r="H21">
            <v>2104992.17</v>
          </cell>
          <cell r="J21">
            <v>22053577.770000003</v>
          </cell>
        </row>
        <row r="22">
          <cell r="B22" t="str">
            <v>9.</v>
          </cell>
          <cell r="D22" t="str">
            <v>August 1995</v>
          </cell>
          <cell r="F22">
            <v>18877211.559999999</v>
          </cell>
          <cell r="H22">
            <v>1470401.39</v>
          </cell>
          <cell r="J22">
            <v>20347612.949999999</v>
          </cell>
        </row>
        <row r="23">
          <cell r="B23" t="str">
            <v>10.</v>
          </cell>
          <cell r="D23" t="str">
            <v>September 1995</v>
          </cell>
          <cell r="F23">
            <v>18181226.510000002</v>
          </cell>
          <cell r="H23">
            <v>1189428.6499999999</v>
          </cell>
          <cell r="J23">
            <v>19370655.16</v>
          </cell>
        </row>
        <row r="24">
          <cell r="B24" t="str">
            <v>11.</v>
          </cell>
          <cell r="D24" t="str">
            <v>October 1995</v>
          </cell>
          <cell r="F24">
            <v>17322422.190000001</v>
          </cell>
          <cell r="H24">
            <v>832329.37</v>
          </cell>
          <cell r="J24">
            <v>18154751.560000002</v>
          </cell>
        </row>
        <row r="25">
          <cell r="B25" t="str">
            <v>12.</v>
          </cell>
          <cell r="D25" t="str">
            <v>November 1995</v>
          </cell>
          <cell r="F25">
            <v>16855400.690000001</v>
          </cell>
          <cell r="H25">
            <v>1273455.75</v>
          </cell>
          <cell r="J25">
            <v>18128856.440000001</v>
          </cell>
        </row>
        <row r="26">
          <cell r="B26" t="str">
            <v>13.</v>
          </cell>
          <cell r="D26" t="str">
            <v>December 1995</v>
          </cell>
          <cell r="F26">
            <v>17102940.969999999</v>
          </cell>
          <cell r="H26">
            <v>1752853.75</v>
          </cell>
          <cell r="J26">
            <v>18855794.719999999</v>
          </cell>
        </row>
        <row r="28">
          <cell r="B28" t="str">
            <v>14.</v>
          </cell>
          <cell r="D28" t="str">
            <v>13 month average</v>
          </cell>
          <cell r="F28">
            <v>21327142.416153844</v>
          </cell>
          <cell r="H28">
            <v>1779484.0176923077</v>
          </cell>
          <cell r="J28">
            <v>23106626.433846153</v>
          </cell>
        </row>
      </sheetData>
      <sheetData sheetId="6"/>
      <sheetData sheetId="7"/>
      <sheetData sheetId="8"/>
      <sheetData sheetId="9"/>
      <sheetData sheetId="10"/>
      <sheetData sheetId="11">
        <row r="31">
          <cell r="F31" t="str">
            <v>Group</v>
          </cell>
          <cell r="H31" t="str">
            <v>Workers</v>
          </cell>
          <cell r="J31" t="str">
            <v>Rate</v>
          </cell>
          <cell r="L31" t="str">
            <v>Post Retirement</v>
          </cell>
          <cell r="N31" t="str">
            <v>Post Retirement</v>
          </cell>
          <cell r="P31" t="str">
            <v>Incentive</v>
          </cell>
          <cell r="R31" t="str">
            <v>Severance</v>
          </cell>
        </row>
        <row r="32">
          <cell r="D32" t="str">
            <v>Month</v>
          </cell>
          <cell r="F32" t="str">
            <v>Dental</v>
          </cell>
          <cell r="H32" t="str">
            <v>Comp</v>
          </cell>
          <cell r="J32" t="str">
            <v>Refunds</v>
          </cell>
          <cell r="L32" t="str">
            <v>Medical</v>
          </cell>
          <cell r="N32" t="str">
            <v>Life</v>
          </cell>
          <cell r="P32" t="str">
            <v>Compensation</v>
          </cell>
          <cell r="R32" t="str">
            <v>Compensation</v>
          </cell>
        </row>
        <row r="34">
          <cell r="B34" t="str">
            <v>15.</v>
          </cell>
          <cell r="D34" t="str">
            <v>December 1994</v>
          </cell>
          <cell r="F34">
            <v>30358.33</v>
          </cell>
          <cell r="H34">
            <v>5170388.96</v>
          </cell>
          <cell r="J34">
            <v>2970183.74</v>
          </cell>
          <cell r="L34">
            <v>0</v>
          </cell>
          <cell r="N34">
            <v>32447.89</v>
          </cell>
          <cell r="P34">
            <v>400000</v>
          </cell>
          <cell r="R34">
            <v>1441439</v>
          </cell>
        </row>
        <row r="35">
          <cell r="B35" t="str">
            <v>16.</v>
          </cell>
          <cell r="D35" t="str">
            <v>January 1995</v>
          </cell>
          <cell r="F35">
            <v>33319.870000000003</v>
          </cell>
          <cell r="H35">
            <v>5151038.8099999996</v>
          </cell>
          <cell r="J35">
            <v>2970184.74</v>
          </cell>
          <cell r="L35">
            <v>18265.27</v>
          </cell>
          <cell r="N35">
            <v>43220.53</v>
          </cell>
          <cell r="P35">
            <v>441667</v>
          </cell>
          <cell r="R35">
            <v>1177844</v>
          </cell>
        </row>
        <row r="36">
          <cell r="B36" t="str">
            <v>17.</v>
          </cell>
          <cell r="D36" t="str">
            <v>February 1995</v>
          </cell>
          <cell r="F36">
            <v>45759.4</v>
          </cell>
          <cell r="H36">
            <v>5755217.0899999999</v>
          </cell>
          <cell r="J36">
            <v>2970184.74</v>
          </cell>
          <cell r="L36">
            <v>-48260.160000000003</v>
          </cell>
          <cell r="N36">
            <v>47433.53</v>
          </cell>
          <cell r="P36">
            <v>483334</v>
          </cell>
          <cell r="R36">
            <v>994287.87</v>
          </cell>
        </row>
        <row r="37">
          <cell r="B37" t="str">
            <v>18.</v>
          </cell>
          <cell r="D37" t="str">
            <v>March 1995</v>
          </cell>
          <cell r="F37">
            <v>52402.04</v>
          </cell>
          <cell r="H37">
            <v>5652991.3499999996</v>
          </cell>
          <cell r="J37">
            <v>2000000</v>
          </cell>
          <cell r="L37">
            <v>-244097.81</v>
          </cell>
          <cell r="N37">
            <v>-3894.47</v>
          </cell>
          <cell r="P37">
            <v>36161</v>
          </cell>
          <cell r="R37">
            <v>875794.72</v>
          </cell>
        </row>
        <row r="38">
          <cell r="B38" t="str">
            <v>19.</v>
          </cell>
          <cell r="D38" t="str">
            <v>April 1995</v>
          </cell>
          <cell r="F38">
            <v>73487.13</v>
          </cell>
          <cell r="H38">
            <v>5480393.5300000003</v>
          </cell>
          <cell r="J38">
            <v>2000000</v>
          </cell>
          <cell r="L38">
            <v>-360241.96</v>
          </cell>
          <cell r="N38">
            <v>-36243.19</v>
          </cell>
          <cell r="P38">
            <v>77828</v>
          </cell>
          <cell r="R38">
            <v>816363.78</v>
          </cell>
        </row>
        <row r="39">
          <cell r="B39" t="str">
            <v>20.</v>
          </cell>
          <cell r="D39" t="str">
            <v>May 1995</v>
          </cell>
          <cell r="F39">
            <v>67667.02</v>
          </cell>
          <cell r="H39">
            <v>5490327.5300000003</v>
          </cell>
          <cell r="J39">
            <v>2000000</v>
          </cell>
          <cell r="L39">
            <v>-592392.78</v>
          </cell>
          <cell r="N39">
            <v>38756.81</v>
          </cell>
          <cell r="P39">
            <v>119495</v>
          </cell>
          <cell r="R39">
            <v>793188.66</v>
          </cell>
        </row>
        <row r="40">
          <cell r="B40" t="str">
            <v>21.</v>
          </cell>
          <cell r="D40" t="str">
            <v>June 1995</v>
          </cell>
          <cell r="F40">
            <v>83440.09</v>
          </cell>
          <cell r="H40">
            <v>5622117.9500000002</v>
          </cell>
          <cell r="J40">
            <v>4650000</v>
          </cell>
          <cell r="L40">
            <v>-646602.88</v>
          </cell>
          <cell r="N40">
            <v>-11678.11</v>
          </cell>
          <cell r="P40">
            <v>161161</v>
          </cell>
          <cell r="R40">
            <v>782547.16</v>
          </cell>
        </row>
        <row r="41">
          <cell r="B41" t="str">
            <v>22.</v>
          </cell>
          <cell r="D41" t="str">
            <v>July 1995</v>
          </cell>
          <cell r="F41">
            <v>86127.38</v>
          </cell>
          <cell r="H41">
            <v>5450518.1500000004</v>
          </cell>
          <cell r="J41">
            <v>4650000</v>
          </cell>
          <cell r="L41">
            <v>-427867.11</v>
          </cell>
          <cell r="N41">
            <v>-34648.35</v>
          </cell>
          <cell r="P41">
            <v>202828</v>
          </cell>
          <cell r="R41">
            <v>778673.28</v>
          </cell>
        </row>
        <row r="42">
          <cell r="B42" t="str">
            <v>23.</v>
          </cell>
          <cell r="D42" t="str">
            <v>August 1995</v>
          </cell>
          <cell r="F42">
            <v>95197.93</v>
          </cell>
          <cell r="H42">
            <v>5872340.1600000001</v>
          </cell>
          <cell r="J42">
            <v>4650000</v>
          </cell>
          <cell r="L42">
            <v>-501333.55</v>
          </cell>
          <cell r="N42">
            <v>-46707.63</v>
          </cell>
          <cell r="P42">
            <v>333334</v>
          </cell>
          <cell r="R42">
            <v>777543.63</v>
          </cell>
        </row>
        <row r="43">
          <cell r="B43" t="str">
            <v>24.</v>
          </cell>
          <cell r="D43" t="str">
            <v>September 1995</v>
          </cell>
          <cell r="F43">
            <v>94530.13</v>
          </cell>
          <cell r="H43">
            <v>5795458.7300000004</v>
          </cell>
          <cell r="J43">
            <v>5050000</v>
          </cell>
          <cell r="L43">
            <v>-608582.40000000002</v>
          </cell>
          <cell r="N43">
            <v>-79414.7</v>
          </cell>
          <cell r="P43">
            <v>375000</v>
          </cell>
          <cell r="R43">
            <v>776193.63</v>
          </cell>
        </row>
        <row r="44">
          <cell r="B44" t="str">
            <v>25.</v>
          </cell>
          <cell r="D44" t="str">
            <v>October 1995</v>
          </cell>
          <cell r="F44">
            <v>115083.46</v>
          </cell>
          <cell r="H44">
            <v>5758658.5700000003</v>
          </cell>
          <cell r="J44">
            <v>5050000</v>
          </cell>
          <cell r="L44">
            <v>-687945.5</v>
          </cell>
          <cell r="N44">
            <v>-18529.939999999999</v>
          </cell>
          <cell r="P44">
            <v>416667</v>
          </cell>
          <cell r="R44">
            <v>774931.63</v>
          </cell>
        </row>
        <row r="45">
          <cell r="B45" t="str">
            <v>26.</v>
          </cell>
          <cell r="D45" t="str">
            <v>November 1995</v>
          </cell>
          <cell r="F45">
            <v>91129.83</v>
          </cell>
          <cell r="H45">
            <v>5610187.6900000004</v>
          </cell>
          <cell r="J45">
            <v>5111916</v>
          </cell>
          <cell r="L45">
            <v>-413312.39</v>
          </cell>
          <cell r="N45">
            <v>-17650.78</v>
          </cell>
          <cell r="P45">
            <v>458334</v>
          </cell>
          <cell r="R45">
            <v>774616.13</v>
          </cell>
        </row>
        <row r="46">
          <cell r="B46" t="str">
            <v>27.</v>
          </cell>
          <cell r="D46" t="str">
            <v>December 1995</v>
          </cell>
          <cell r="F46">
            <v>66275.490000000005</v>
          </cell>
          <cell r="H46">
            <v>5563949.29</v>
          </cell>
          <cell r="J46">
            <v>2650000</v>
          </cell>
          <cell r="L46">
            <v>0</v>
          </cell>
          <cell r="N46">
            <v>54223.18</v>
          </cell>
          <cell r="P46">
            <v>500000</v>
          </cell>
          <cell r="R46">
            <v>80300.63</v>
          </cell>
        </row>
        <row r="48">
          <cell r="B48" t="str">
            <v>28.</v>
          </cell>
          <cell r="D48" t="str">
            <v>13 month average</v>
          </cell>
          <cell r="F48">
            <v>71906.007692307685</v>
          </cell>
          <cell r="H48">
            <v>5567199.0623076921</v>
          </cell>
          <cell r="J48">
            <v>3594036.0938461539</v>
          </cell>
          <cell r="L48">
            <v>-347105.48230769229</v>
          </cell>
          <cell r="N48">
            <v>-2514.2484615384619</v>
          </cell>
          <cell r="P48">
            <v>308139.15384615387</v>
          </cell>
          <cell r="R48">
            <v>834132.62461538496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P-2"/>
      <sheetName val="DCP-3, P 1"/>
      <sheetName val="DCP-3, P 2"/>
      <sheetName val="DCP-3, P 3"/>
      <sheetName val="DCP-3, P 4"/>
      <sheetName val="DCP-3, P 5"/>
      <sheetName val="DCP-3, P 6"/>
      <sheetName val="DCP-4"/>
      <sheetName val="DCP-6, p1"/>
      <sheetName val="DCP-6, p 2"/>
      <sheetName val="DCP-6, p 3"/>
      <sheetName val="DCP-7"/>
      <sheetName val="DCP-8"/>
      <sheetName val="DCP-9, p1"/>
      <sheetName val="DCP-9, p2"/>
      <sheetName val="DCP-9, p3"/>
      <sheetName val="DCP-9, p4"/>
      <sheetName val="DCP-10"/>
      <sheetName val="DCP-11"/>
      <sheetName val="DCP-12, p 1"/>
      <sheetName val="DCP-13, p 2"/>
      <sheetName val="DCP-13"/>
      <sheetName val="DCP-14, P 1"/>
      <sheetName val="DCP-14, P 2"/>
      <sheetName val="DCP-15"/>
      <sheetName val="DCP-16, p 1"/>
      <sheetName val="DCP-16, p 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5">
          <cell r="B35" t="str">
            <v>Note:  Percentages may not total 100.0% due to rounding.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1"/>
      <sheetName val="Sch 2, p 1"/>
      <sheetName val="Sch 2, p 2"/>
      <sheetName val="Sch 2, p 3"/>
      <sheetName val="Sch 2, p 4"/>
      <sheetName val="Sch 2, p 5"/>
      <sheetName val="Sch 2, p 6"/>
      <sheetName val="Sch 3"/>
      <sheetName val="Sch 4"/>
      <sheetName val="Sch 5"/>
      <sheetName val="Sch 6, p 1"/>
      <sheetName val="Sch 6, p 2"/>
      <sheetName val="Sch 7"/>
      <sheetName val="Sch 8, p1"/>
      <sheetName val="Sch 8, p 2"/>
      <sheetName val="Sch 8, p 3"/>
      <sheetName val="Sch 8, p 4"/>
      <sheetName val="Sch 8"/>
      <sheetName val="Sch 10"/>
      <sheetName val="Sch 11, p 1"/>
      <sheetName val="Sch 11, p 2"/>
      <sheetName val="Sch 12"/>
      <sheetName val="Sch 13 WP"/>
      <sheetName val="Sch 13"/>
      <sheetName val="Sch 14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">
          <cell r="A11" t="str">
            <v>Company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P-3"/>
      <sheetName val="DCP-4, P 1"/>
      <sheetName val="DCP-4, P 2"/>
      <sheetName val="DCP-4, P 3"/>
      <sheetName val="DCP-5"/>
      <sheetName val="DCP-6, P 1"/>
      <sheetName val="DCP-6,P 2"/>
      <sheetName val="DCP 6, P 3"/>
      <sheetName val="DCP-6, P 4"/>
      <sheetName val="DCP-7, P 1"/>
      <sheetName val="DCP-7, P 2"/>
      <sheetName val="DCP-8"/>
      <sheetName val="DCP-9, P 1"/>
      <sheetName val="DCP-9, P 2"/>
      <sheetName val="DCP-9, P 3"/>
      <sheetName val="DCP-9, P 4"/>
      <sheetName val="DCP-10"/>
      <sheetName val="DCP-11"/>
      <sheetName val="DCP-12, P 1"/>
      <sheetName val="DCP-12, P 2"/>
      <sheetName val="DCP-13"/>
      <sheetName val="DCP-14, P 1"/>
      <sheetName val="DCP-14, P 2"/>
      <sheetName val="DCP-15"/>
      <sheetName val="Sheet2"/>
      <sheetName val="DCP-4, P 4"/>
      <sheetName val="DCP-4, P 5"/>
      <sheetName val="DCP-4, P 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3">
          <cell r="F3" t="str">
            <v>Dockets UE-170033/UG-170034</v>
          </cell>
        </row>
        <row r="4">
          <cell r="F4" t="str">
            <v>Witness:  David C. Parcell</v>
          </cell>
        </row>
      </sheetData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1"/>
      <sheetName val="WP 1-1"/>
      <sheetName val="WP 1-2"/>
      <sheetName val="WP 1-3"/>
      <sheetName val="WP 1-3-1"/>
      <sheetName val="WP 1-4"/>
      <sheetName val="WP 1-5"/>
      <sheetName val="WP 1-5-1"/>
      <sheetName val="Schedule 2"/>
      <sheetName val="WP 2-1"/>
      <sheetName val="Schedule 3"/>
      <sheetName val="WP 3-1"/>
      <sheetName val="Schedule 4"/>
      <sheetName val="Schedule 5"/>
      <sheetName val="Schedule 6"/>
      <sheetName val="Schedule 7"/>
      <sheetName val="Schedule 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Schedule 3"/>
      <sheetName val="Wp 3-1"/>
      <sheetName val="Schedule 4 O&amp;M"/>
      <sheetName val="Wp 4-1 per bk 33,34,35,36"/>
      <sheetName val="WP 4-2 payroll"/>
      <sheetName val="WP4-2-1 Labor subaccts"/>
      <sheetName val="WP 4-3 benefits"/>
      <sheetName val="WP 4-3-1 benefits"/>
      <sheetName val="WP 4-3-2 benefits subaccts"/>
      <sheetName val="WP 4-4 alloc gen office"/>
      <sheetName val="Wp 4-4-1 per bk 24,30,31"/>
      <sheetName val="WP 4-5 dues donate"/>
      <sheetName val="Wp 4-5-1 dues donate adv"/>
      <sheetName val="WP 4-6 int cust dep"/>
      <sheetName val="WP 4-7 CapRate"/>
      <sheetName val="WP 4-8 Bad Debt"/>
      <sheetName val="Schedule 5 taxes other"/>
      <sheetName val="WP 5-1 taxes other"/>
      <sheetName val="Schedule 6 depr amort"/>
      <sheetName val="WP 6-1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g Gas per bk 1641"/>
      <sheetName val="WP 1641 per bk subaccts"/>
      <sheetName val="WP Storg Gas 1641 Normal"/>
      <sheetName val="WP PPs 1650"/>
      <sheetName val="WP PPs 165 subaccts"/>
      <sheetName val="WP Cust Dep 2350"/>
      <sheetName val="WP Cust Adv 2520"/>
      <sheetName val="PP Pension 186"/>
      <sheetName val="WP2-8 ADIT 1900,2820,2830"/>
      <sheetName val="WP 2-8-1 ADIT"/>
      <sheetName val="WP 7-7 Cash Working Capital"/>
      <sheetName val="WP 7-7-1 tax collections"/>
      <sheetName val="Cap Struc"/>
      <sheetName val="WP Equity LTD"/>
      <sheetName val="WP Equity detail"/>
      <sheetName val="WP LTD Rate"/>
    </sheetNames>
    <sheetDataSet>
      <sheetData sheetId="0" refreshError="1"/>
      <sheetData sheetId="1">
        <row r="13">
          <cell r="D13">
            <v>0.12939999999999999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Exh 1"/>
      <sheetName val="Exh 2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Exh 3"/>
      <sheetName val="Exh 4"/>
      <sheetName val="Wp 4-1"/>
      <sheetName val="Exh 5"/>
      <sheetName val="Exh 6"/>
      <sheetName val="Exh 7"/>
      <sheetName val="WP 7-1"/>
      <sheetName val="WP7-1-1"/>
      <sheetName val="WP 7-2"/>
      <sheetName val="Wp 7-3"/>
      <sheetName val="WP 7-3-1"/>
      <sheetName val="WP 7-4"/>
      <sheetName val="Wp 7-4-1"/>
      <sheetName val="WP 7-5"/>
      <sheetName val="WP 7-6"/>
      <sheetName val="WP 7-7"/>
      <sheetName val="WP 7-8"/>
      <sheetName val="Exh 8"/>
      <sheetName val="Exh 9"/>
      <sheetName val="WP 9-1"/>
    </sheetNames>
    <sheetDataSet>
      <sheetData sheetId="0">
        <row r="29">
          <cell r="E29">
            <v>8.3450884513631737E-2</v>
          </cell>
        </row>
        <row r="31">
          <cell r="E31">
            <v>0.68700349864976129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TB SUMMARY"/>
      <sheetName val="DTB INPUT"/>
      <sheetName val="BS INPUT"/>
      <sheetName val="IS INPUT"/>
      <sheetName val="STOCK DATA INPUT"/>
      <sheetName val="INDEX"/>
      <sheetName val="Sch 1"/>
      <sheetName val="Wp 1-1"/>
      <sheetName val="Sch 2"/>
      <sheetName val="Wp 2-1"/>
      <sheetName val="Sch 3"/>
      <sheetName val="Sch 4"/>
      <sheetName val="Wp 4-1"/>
      <sheetName val="Sch 5"/>
      <sheetName val="Sch 6"/>
      <sheetName val="Sch 7"/>
      <sheetName val="Sch 8"/>
      <sheetName val="WP 8-1"/>
      <sheetName val="WP 8-2"/>
      <sheetName val="WP 8-3"/>
      <sheetName val="Sch 9"/>
      <sheetName val="Wp 9-1"/>
      <sheetName val="Wp 9-2"/>
      <sheetName val="Wp 9-3"/>
      <sheetName val="Wp 9-4"/>
      <sheetName val="Wp 9-5"/>
      <sheetName val="Wp 9-6"/>
      <sheetName val="Wp 9-7"/>
      <sheetName val="WP 9-7-1"/>
      <sheetName val="WP 9-8"/>
      <sheetName val="Sch 10"/>
      <sheetName val="WP 10-1"/>
      <sheetName val="WP 10-2"/>
      <sheetName val="Wp 10-3"/>
      <sheetName val="WP 10-4 "/>
      <sheetName val="WP 10-5"/>
      <sheetName val="WP 10-6"/>
      <sheetName val="WP10-7"/>
      <sheetName val="WP 10-8"/>
      <sheetName val="WP 10-9 "/>
      <sheetName val="WP 10-10"/>
      <sheetName val="Sch 11"/>
      <sheetName val="WP 11-1"/>
      <sheetName val="WP 11-2 "/>
      <sheetName val="Sch 12"/>
      <sheetName val="ADJ 12-1"/>
      <sheetName val="ADJ 12-2"/>
      <sheetName val="ADJ 12-3"/>
      <sheetName val="ADJ 12-4"/>
      <sheetName val="ADJ 12-5"/>
      <sheetName val="ADJ 12-6"/>
      <sheetName val="ADJ 12-7"/>
      <sheetName val="ADJ 12-8"/>
      <sheetName val="ADJ 12-9"/>
      <sheetName val="ADJ 12-10"/>
      <sheetName val="ADJ 12-11"/>
      <sheetName val="ADJ 12-12"/>
      <sheetName val="ADJ 12-13"/>
      <sheetName val="ADJ 12-14"/>
      <sheetName val="ADJ 12-15"/>
      <sheetName val="ADJ 12-16"/>
      <sheetName val="Sch 13"/>
      <sheetName val="Sch 14 "/>
      <sheetName val="Sch 15"/>
      <sheetName val="WP 15-1"/>
      <sheetName val="WP 15-1-1"/>
      <sheetName val="WP 15-2"/>
      <sheetName val="WP 15-3"/>
      <sheetName val="WP 15-4"/>
      <sheetName val="Sch 16"/>
      <sheetName val="WP 16-1"/>
      <sheetName val="WP 16-2"/>
      <sheetName val="WP 16-3"/>
      <sheetName val="WP 16-4"/>
      <sheetName val="WP16-5"/>
      <sheetName val="WP 16-6"/>
      <sheetName val="WP 16-7"/>
      <sheetName val="WP 16-8"/>
      <sheetName val="Sch 17"/>
      <sheetName val="ADJ 17-1"/>
      <sheetName val="WP 17-1"/>
      <sheetName val="WP 17-1-1"/>
      <sheetName val="WP 17-1-2 "/>
      <sheetName val="WP 17-1-3"/>
      <sheetName val="ADJ 17- 2"/>
      <sheetName val="Wp 17-2"/>
      <sheetName val="WP 17-2-1"/>
      <sheetName val="Wp 17-2-2"/>
      <sheetName val="ADJ 17-3"/>
      <sheetName val="WP 17-3"/>
      <sheetName val="WP 17-3-1"/>
      <sheetName val="ADJ 17-4"/>
      <sheetName val="ADJ 17-5"/>
      <sheetName val="ADJ 17-6"/>
      <sheetName val="ADJ 17-7"/>
      <sheetName val="Wp 17-7"/>
      <sheetName val="ADJ 17-8"/>
      <sheetName val="WP 17-8"/>
      <sheetName val="ADJ 17-9"/>
      <sheetName val="ADJ 17-10"/>
      <sheetName val="ADJ 17-11"/>
      <sheetName val="ADJ 17-12"/>
      <sheetName val="WP 17-12"/>
      <sheetName val="ADJ 17-13"/>
      <sheetName val="ADJ 17-14"/>
      <sheetName val="ADJ 17-15"/>
      <sheetName val="ADJ 17-16"/>
      <sheetName val="ADJ 17-17"/>
      <sheetName val="WP 17-17-1"/>
      <sheetName val="Wp 17-17-2"/>
      <sheetName val="Wp 17-17-3"/>
      <sheetName val="Wp 17-17-4"/>
      <sheetName val="ADJ 17-18"/>
      <sheetName val="ADJ 17-19"/>
      <sheetName val="ADJ 17-20"/>
      <sheetName val="ADJ 17-21"/>
      <sheetName val="ADJ 17-22"/>
      <sheetName val="ADJ 17-23"/>
      <sheetName val="ADJ 17-24"/>
      <sheetName val="ADJ 17-25"/>
      <sheetName val="ADJ 17-26"/>
      <sheetName val="ADJ 17-27"/>
      <sheetName val="ADJ 17-28"/>
      <sheetName val="ADJ 17-29"/>
      <sheetName val="ADJ 17-30"/>
      <sheetName val="ADJ 17-31"/>
      <sheetName val="ADJ 17-32"/>
      <sheetName val="ADJ 17-33"/>
      <sheetName val="ADJ 17-34"/>
      <sheetName val="ADJ 17-35"/>
      <sheetName val="ADJ 17-36"/>
      <sheetName val="ADJ 17-37"/>
      <sheetName val="ADJ 17-38"/>
      <sheetName val="Sch 18"/>
      <sheetName val="Sch 19"/>
      <sheetName val="Sch 20"/>
      <sheetName val="Sch 21"/>
      <sheetName val="Sch 26A"/>
      <sheetName val="Sch 26B"/>
      <sheetName val="SCH 29"/>
      <sheetName val="Sch 30"/>
      <sheetName val="WP 30-1"/>
      <sheetName val=" WP 30-2 PEAK DAYS"/>
      <sheetName val=" WP 30-3 METER SIZE"/>
      <sheetName val="WP 30-4 BF BY CLASS"/>
      <sheetName val="SCH 31"/>
      <sheetName val="SCH 32"/>
      <sheetName val="WP 32-1"/>
      <sheetName val="SCH 33"/>
      <sheetName val="SCH 34"/>
      <sheetName val="SCH 34A"/>
    </sheetNames>
    <sheetDataSet>
      <sheetData sheetId="0">
        <row r="7">
          <cell r="C7" t="str">
            <v>ATMOS ENERGY CORPORATION</v>
          </cell>
        </row>
        <row r="9">
          <cell r="C9">
            <v>37894</v>
          </cell>
        </row>
        <row r="43">
          <cell r="D43">
            <v>0.218</v>
          </cell>
        </row>
        <row r="53">
          <cell r="D53">
            <v>7.0599999999999996E-2</v>
          </cell>
        </row>
        <row r="57">
          <cell r="D57">
            <v>8.7400000000000005E-2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List"/>
      <sheetName val="CAP-64.1"/>
      <sheetName val="CAP-64.2"/>
      <sheetName val="CAP-64.3"/>
      <sheetName val="CAP-64.4"/>
      <sheetName val="CAP-64.5"/>
      <sheetName val="CAP-64.6"/>
      <sheetName val="CAP-64.7,8,9"/>
      <sheetName val="CAP-64.10"/>
      <sheetName val="CAP-65.1"/>
      <sheetName val="CAP-65.2"/>
      <sheetName val="CAP-65.3"/>
      <sheetName val="CAP-66.1"/>
      <sheetName val="CAP-66.2"/>
      <sheetName val="CAP-66.3"/>
      <sheetName val="CAP-66.4"/>
      <sheetName val="CAP-66.5,6"/>
      <sheetName val="CAP-66.7"/>
      <sheetName val="CAP-66.8"/>
      <sheetName val="CAP-66.9"/>
      <sheetName val="11 (4,5)"/>
      <sheetName val="1322.4-5A"/>
      <sheetName val="SDGE-EL15-11"/>
      <sheetName val="2015BBB"/>
      <sheetName val="1316.1A"/>
      <sheetName val="1316.1B"/>
      <sheetName val="1316.2A"/>
      <sheetName val="1316.2B"/>
      <sheetName val="1316.3A"/>
      <sheetName val="1316.3B"/>
      <sheetName val="1316.3C"/>
      <sheetName val="1316.3D"/>
      <sheetName val="1316.4-5 Adjusted"/>
      <sheetName val="1316.6 Adjusted"/>
      <sheetName val="WP - 1316.4-5 Original"/>
      <sheetName val="WP - 1305.1 Original"/>
      <sheetName val="WP - 1305.2"/>
      <sheetName val="WP - 1305.3"/>
      <sheetName val="WP - 1305.4-5 Original"/>
      <sheetName val="WP - 1316.6"/>
      <sheetName val="WP - 1320.3"/>
      <sheetName val="1320.4"/>
      <sheetName val="1322.2"/>
      <sheetName val="1322.6"/>
      <sheetName val="DVP-24"/>
      <sheetName val="Startrans"/>
      <sheetName val="SettlementAdj"/>
      <sheetName val="RecentYields-33"/>
      <sheetName val="RecentYields-86"/>
      <sheetName val="MonthlyYields"/>
      <sheetName val="2014TreasuryYields"/>
      <sheetName val="AEOUtilityYieldForecasts"/>
      <sheetName val="AA-BBB Sprea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7">
          <cell r="G7">
            <v>6.08E-2</v>
          </cell>
        </row>
        <row r="8">
          <cell r="G8">
            <v>6.1900000000000004E-2</v>
          </cell>
        </row>
        <row r="9">
          <cell r="G9">
            <v>6.1399999999999996E-2</v>
          </cell>
        </row>
        <row r="10">
          <cell r="G10">
            <v>6.0599999999999994E-2</v>
          </cell>
        </row>
        <row r="11">
          <cell r="G11">
            <v>6.1100000000000002E-2</v>
          </cell>
        </row>
        <row r="12">
          <cell r="G12">
            <v>6.2600000000000003E-2</v>
          </cell>
        </row>
        <row r="13">
          <cell r="G13">
            <v>6.54E-2</v>
          </cell>
        </row>
        <row r="14">
          <cell r="G14">
            <v>6.59E-2</v>
          </cell>
        </row>
        <row r="15">
          <cell r="G15">
            <v>6.6100000000000006E-2</v>
          </cell>
        </row>
        <row r="16">
          <cell r="G16">
            <v>6.6100000000000006E-2</v>
          </cell>
        </row>
        <row r="17">
          <cell r="G17">
            <v>6.4299999999999996E-2</v>
          </cell>
        </row>
        <row r="18">
          <cell r="G18">
            <v>6.2600000000000003E-2</v>
          </cell>
        </row>
        <row r="19">
          <cell r="G19">
            <v>6.2400000000000004E-2</v>
          </cell>
        </row>
        <row r="20">
          <cell r="G20">
            <v>6.0400000000000002E-2</v>
          </cell>
        </row>
        <row r="21">
          <cell r="G21">
            <v>6.0499999999999998E-2</v>
          </cell>
        </row>
        <row r="22">
          <cell r="G22">
            <v>6.1600000000000002E-2</v>
          </cell>
        </row>
        <row r="23">
          <cell r="G23">
            <v>6.0999999999999999E-2</v>
          </cell>
        </row>
        <row r="24">
          <cell r="G24">
            <v>6.0999999999999999E-2</v>
          </cell>
        </row>
        <row r="25">
          <cell r="G25">
            <v>6.2400000000000004E-2</v>
          </cell>
        </row>
        <row r="26">
          <cell r="G26">
            <v>6.2300000000000001E-2</v>
          </cell>
        </row>
        <row r="27">
          <cell r="G27">
            <v>6.54E-2</v>
          </cell>
        </row>
        <row r="28">
          <cell r="G28">
            <v>6.4899999999999999E-2</v>
          </cell>
        </row>
        <row r="29">
          <cell r="G29">
            <v>6.5099999999999991E-2</v>
          </cell>
        </row>
        <row r="30">
          <cell r="G30">
            <v>6.4500000000000002E-2</v>
          </cell>
        </row>
        <row r="31">
          <cell r="G31">
            <v>6.3600000000000004E-2</v>
          </cell>
        </row>
        <row r="32">
          <cell r="G32">
            <v>6.2699999999999992E-2</v>
          </cell>
        </row>
        <row r="33">
          <cell r="G33">
            <v>6.5099999999999991E-2</v>
          </cell>
        </row>
        <row r="34">
          <cell r="G34">
            <v>6.3500000000000001E-2</v>
          </cell>
        </row>
        <row r="35">
          <cell r="G35">
            <v>6.6000000000000003E-2</v>
          </cell>
        </row>
        <row r="36">
          <cell r="G36">
            <v>6.6799999999999998E-2</v>
          </cell>
        </row>
        <row r="37">
          <cell r="G37">
            <v>6.8099999999999994E-2</v>
          </cell>
        </row>
        <row r="38">
          <cell r="G38">
            <v>6.7900000000000002E-2</v>
          </cell>
        </row>
        <row r="39">
          <cell r="G39">
            <v>6.93E-2</v>
          </cell>
        </row>
        <row r="40">
          <cell r="G40">
            <v>6.9699999999999998E-2</v>
          </cell>
        </row>
        <row r="41">
          <cell r="G41">
            <v>6.9800000000000001E-2</v>
          </cell>
        </row>
        <row r="42">
          <cell r="G42">
            <v>7.1500000000000008E-2</v>
          </cell>
        </row>
        <row r="43">
          <cell r="G43">
            <v>8.5800000000000001E-2</v>
          </cell>
        </row>
        <row r="44">
          <cell r="G44">
            <v>8.9800000000000005E-2</v>
          </cell>
        </row>
        <row r="45">
          <cell r="G45">
            <v>8.1300000000000011E-2</v>
          </cell>
        </row>
        <row r="46">
          <cell r="G46">
            <v>7.9000000000000001E-2</v>
          </cell>
        </row>
        <row r="47">
          <cell r="G47">
            <v>7.7399999999999997E-2</v>
          </cell>
        </row>
        <row r="48">
          <cell r="G48">
            <v>0.08</v>
          </cell>
        </row>
        <row r="49">
          <cell r="G49">
            <v>8.0299999999999996E-2</v>
          </cell>
        </row>
        <row r="50">
          <cell r="G50">
            <v>7.7600000000000002E-2</v>
          </cell>
        </row>
        <row r="51">
          <cell r="G51">
            <v>7.2999999999999995E-2</v>
          </cell>
        </row>
        <row r="52">
          <cell r="G52">
            <v>6.8900000000000003E-2</v>
          </cell>
        </row>
        <row r="53">
          <cell r="G53">
            <v>6.3600000000000004E-2</v>
          </cell>
        </row>
        <row r="54">
          <cell r="G54">
            <v>6.1200000000000004E-2</v>
          </cell>
        </row>
        <row r="55">
          <cell r="G55">
            <v>6.1399999999999996E-2</v>
          </cell>
        </row>
        <row r="56">
          <cell r="G56">
            <v>6.1799999999999994E-2</v>
          </cell>
        </row>
        <row r="57">
          <cell r="G57">
            <v>6.2600000000000003E-2</v>
          </cell>
        </row>
        <row r="58">
          <cell r="G58">
            <v>6.1600000000000002E-2</v>
          </cell>
        </row>
        <row r="59">
          <cell r="G59">
            <v>6.25E-2</v>
          </cell>
        </row>
        <row r="60">
          <cell r="G60">
            <v>6.2199999999999998E-2</v>
          </cell>
        </row>
        <row r="61">
          <cell r="G61">
            <v>6.1900000000000004E-2</v>
          </cell>
        </row>
        <row r="62">
          <cell r="G62">
            <v>6.1500000000000006E-2</v>
          </cell>
        </row>
        <row r="63">
          <cell r="G63">
            <v>6.1799999999999994E-2</v>
          </cell>
        </row>
        <row r="64">
          <cell r="G64">
            <v>5.9800000000000006E-2</v>
          </cell>
        </row>
        <row r="65">
          <cell r="G65">
            <v>5.5500000000000001E-2</v>
          </cell>
        </row>
        <row r="66">
          <cell r="G66">
            <v>5.5300000000000002E-2</v>
          </cell>
        </row>
        <row r="67">
          <cell r="G67">
            <v>5.62E-2</v>
          </cell>
        </row>
        <row r="68">
          <cell r="G68">
            <v>5.8499999999999996E-2</v>
          </cell>
        </row>
        <row r="69">
          <cell r="G69">
            <v>6.0400000000000002E-2</v>
          </cell>
        </row>
        <row r="70">
          <cell r="G70">
            <v>6.0599999999999994E-2</v>
          </cell>
        </row>
        <row r="71">
          <cell r="G71">
            <v>6.0999999999999999E-2</v>
          </cell>
        </row>
        <row r="72">
          <cell r="G72">
            <v>5.9699999999999996E-2</v>
          </cell>
        </row>
        <row r="73">
          <cell r="G73">
            <v>5.9800000000000006E-2</v>
          </cell>
        </row>
        <row r="74">
          <cell r="G74">
            <v>5.74E-2</v>
          </cell>
        </row>
        <row r="75">
          <cell r="G75">
            <v>5.67E-2</v>
          </cell>
        </row>
        <row r="76">
          <cell r="G76">
            <v>5.7000000000000002E-2</v>
          </cell>
        </row>
        <row r="77">
          <cell r="G77">
            <v>5.2199999999999996E-2</v>
          </cell>
        </row>
        <row r="78">
          <cell r="G78">
            <v>5.1100000000000007E-2</v>
          </cell>
        </row>
        <row r="79">
          <cell r="G79">
            <v>5.2400000000000002E-2</v>
          </cell>
        </row>
        <row r="80">
          <cell r="G80">
            <v>4.9299999999999997E-2</v>
          </cell>
        </row>
        <row r="81">
          <cell r="G81">
            <v>5.0700000000000002E-2</v>
          </cell>
        </row>
        <row r="82">
          <cell r="G82">
            <v>5.0599999999999999E-2</v>
          </cell>
        </row>
        <row r="83">
          <cell r="G83">
            <v>5.0200000000000002E-2</v>
          </cell>
        </row>
        <row r="84">
          <cell r="G84">
            <v>5.1299999999999998E-2</v>
          </cell>
        </row>
        <row r="85">
          <cell r="G85">
            <v>5.11E-2</v>
          </cell>
        </row>
        <row r="86">
          <cell r="G86">
            <v>4.9700000000000001E-2</v>
          </cell>
        </row>
        <row r="87">
          <cell r="G87">
            <v>4.9099999999999998E-2</v>
          </cell>
        </row>
        <row r="88">
          <cell r="G88">
            <v>4.8500000000000001E-2</v>
          </cell>
        </row>
        <row r="89">
          <cell r="G89">
            <v>4.8800000000000003E-2</v>
          </cell>
        </row>
        <row r="90">
          <cell r="G90">
            <v>4.8099999999999997E-2</v>
          </cell>
        </row>
        <row r="91">
          <cell r="G91">
            <v>4.5400000000000003E-2</v>
          </cell>
        </row>
        <row r="92">
          <cell r="G92">
            <v>4.4200000000000003E-2</v>
          </cell>
        </row>
        <row r="93">
          <cell r="G93">
            <v>4.5600000000000002E-2</v>
          </cell>
        </row>
        <row r="94">
          <cell r="G94">
            <v>4.6600000000000003E-2</v>
          </cell>
        </row>
        <row r="95">
          <cell r="G95">
            <v>4.7399999999999998E-2</v>
          </cell>
        </row>
        <row r="96">
          <cell r="G96">
            <v>4.7199999999999999E-2</v>
          </cell>
        </row>
        <row r="97">
          <cell r="G97">
            <v>4.4900000000000002E-2</v>
          </cell>
        </row>
        <row r="98">
          <cell r="G98">
            <v>4.65E-2</v>
          </cell>
        </row>
        <row r="99">
          <cell r="G99">
            <v>5.0799999999999998E-2</v>
          </cell>
        </row>
        <row r="100">
          <cell r="G100">
            <v>5.21E-2</v>
          </cell>
        </row>
        <row r="101">
          <cell r="G101">
            <v>5.28E-2</v>
          </cell>
        </row>
        <row r="102">
          <cell r="G102">
            <v>5.3100000000000001E-2</v>
          </cell>
        </row>
        <row r="103">
          <cell r="G103">
            <v>5.1700000000000003E-2</v>
          </cell>
        </row>
        <row r="104">
          <cell r="G104">
            <v>5.2400000000000002E-2</v>
          </cell>
        </row>
        <row r="105">
          <cell r="G105">
            <v>5.2499999999999998E-2</v>
          </cell>
        </row>
        <row r="106">
          <cell r="G106">
            <v>5.0900000000000001E-2</v>
          </cell>
        </row>
        <row r="107">
          <cell r="G107">
            <v>5.0099999999999999E-2</v>
          </cell>
        </row>
        <row r="108">
          <cell r="G108">
            <v>0.05</v>
          </cell>
        </row>
        <row r="109">
          <cell r="G109">
            <v>4.8500000000000001E-2</v>
          </cell>
        </row>
        <row r="110">
          <cell r="G110">
            <v>4.6899999999999997E-2</v>
          </cell>
        </row>
        <row r="111">
          <cell r="G111">
            <v>4.7300000000000002E-2</v>
          </cell>
        </row>
        <row r="112">
          <cell r="G112">
            <v>4.6600000000000003E-2</v>
          </cell>
        </row>
        <row r="113">
          <cell r="G113">
            <v>4.65E-2</v>
          </cell>
        </row>
        <row r="114">
          <cell r="G114">
            <v>4.7899999999999998E-2</v>
          </cell>
        </row>
      </sheetData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sure"/>
      <sheetName val="Rate Base Deductions"/>
      <sheetName val="Input "/>
      <sheetName val="Sch 1"/>
      <sheetName val="Sch 2"/>
      <sheetName val="WP 2-1 Rev70"/>
      <sheetName val="WP 2-2 Rev71"/>
      <sheetName val="WP 2-3 Rev72"/>
      <sheetName val="WP 2-4 Rev97Pal"/>
      <sheetName val="WP 2-5 Rev97U Paducah"/>
      <sheetName val="WP 2-6 Rev97U StL"/>
      <sheetName val="WP 2-7 Rev29"/>
      <sheetName val="WP 2-8 HDDs"/>
      <sheetName val="Sch 3 Gas Cost"/>
      <sheetName val="Sch 4 O&amp;M"/>
      <sheetName val="Sch 4-1 O&amp;M Per Book"/>
      <sheetName val="WP 4-2 Labor Adj"/>
      <sheetName val="WP 4-2-1 Labor O&amp;M subaccts"/>
      <sheetName val="WP 4-2-2 MO Union Labor exp"/>
      <sheetName val="WP 4- Benefits Adj"/>
      <sheetName val="WP 4- Benefits O&amp;M subaccts"/>
      <sheetName val="WP 4-3 M&amp;I "/>
      <sheetName val="WP 4-5 realloc 922"/>
      <sheetName val="WP 4-6 Ins Prem"/>
      <sheetName val="WP 4- Postage"/>
      <sheetName val="WP 4- Bad Debt adj"/>
      <sheetName val="WP4-Outside Srvc adj"/>
      <sheetName val="Sch 5 Taxes Other"/>
      <sheetName val="WP 5-1 Other Tax subaccts"/>
      <sheetName val="WP 5-2 MO AdValorem Summary"/>
      <sheetName val="Sch 6 Deprec"/>
      <sheetName val="WP 6-1 SS"/>
      <sheetName val="WP 6-2 Div91GO"/>
      <sheetName val="WP 6-3 Div88Central"/>
      <sheetName val="WP 6-4 Div70"/>
      <sheetName val="WP 6-5 Div71"/>
      <sheetName val="WP 6-6 Div72"/>
      <sheetName val="WP 6-7 Div97"/>
      <sheetName val="WP 6-8 Div30 CoKs GO"/>
      <sheetName val="WP 6-10 Div29"/>
      <sheetName val="WP 6- Meter"/>
      <sheetName val="WP 6-11 Deprec Exp SubAccts"/>
      <sheetName val="4060 Amort Acq Adj"/>
      <sheetName val="Sch 7 RateBase"/>
      <sheetName val="WP 7-1NetPlant"/>
      <sheetName val="WP 7-2 Alloc NetPlant"/>
      <sheetName val="WP 7-3 CWIP"/>
      <sheetName val="WP 7-4 ADIT"/>
      <sheetName val="WP 7-4-1 ADIT"/>
      <sheetName val="WP 7-4-2 Def Alloc Adjusted"/>
      <sheetName val="WP 7-5 PrePaids"/>
      <sheetName val="WP 7-6"/>
      <sheetName val="WP 7-6-1CustAdv"/>
      <sheetName val="WP 7-6-2CustDep "/>
      <sheetName val="WP 7-7 M&amp;S"/>
      <sheetName val="M&amp;S new"/>
      <sheetName val="WP 7-8 StorgGas"/>
      <sheetName val="WP7- Storg Gas 1641 Repriced"/>
      <sheetName val="WP 7- ANG Rate Base Deduct"/>
      <sheetName val="Sch 8 FIT"/>
      <sheetName val="Sch 9 CapStruc"/>
      <sheetName val="WP 9-1-1 Cap Bal"/>
      <sheetName val="WP 9-1-2 Proj Bal"/>
      <sheetName val="WP 9-2-1 LTD rate"/>
      <sheetName val="WP 9-2-2 Proj LTD rate"/>
      <sheetName val="Sch 10 Int on Deposits"/>
      <sheetName val="WP 2-8"/>
      <sheetName val="WP 4-4 Int on Deposits"/>
      <sheetName val="WP 7-4 DefFIT"/>
      <sheetName val="WP 7-4-1DefFIT"/>
      <sheetName val="WP 7-5 PP"/>
      <sheetName val="PP new"/>
      <sheetName val="WP Storg Gas 1641 Repriced"/>
      <sheetName val="WP 9-1"/>
      <sheetName val="WP 9-1-1Proj"/>
      <sheetName val="WP 9-2 LTD rate"/>
      <sheetName val="WP 9-2-1 Proj LTD rate"/>
    </sheetNames>
    <sheetDataSet>
      <sheetData sheetId="0"/>
      <sheetData sheetId="1"/>
      <sheetData sheetId="2">
        <row r="8">
          <cell r="C8" t="str">
            <v>Missouri</v>
          </cell>
        </row>
        <row r="9">
          <cell r="C9" t="str">
            <v>Atmos Energy Mid-States</v>
          </cell>
        </row>
        <row r="10">
          <cell r="C10" t="str">
            <v>September 30, 2005</v>
          </cell>
        </row>
        <row r="23">
          <cell r="C23">
            <v>5.5753243416792088E-2</v>
          </cell>
        </row>
        <row r="24">
          <cell r="C24">
            <v>4.0312366146111597E-2</v>
          </cell>
        </row>
        <row r="25">
          <cell r="C25">
            <v>0.12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Groups"/>
      <sheetName val="Company Data Inputs"/>
      <sheetName val="Schedule 2"/>
      <sheetName val=" Schedule 2"/>
      <sheetName val="  Schedule 2"/>
      <sheetName val="Schedule 3"/>
      <sheetName val="Schedule 4"/>
      <sheetName val="Schedule 5"/>
      <sheetName val=" Schedule 5"/>
      <sheetName val="  Schedule 5"/>
      <sheetName val="Schedule 6"/>
      <sheetName val="Schedule 7"/>
      <sheetName val="Schedule 8"/>
      <sheetName val=" Schedule 8"/>
      <sheetName val="  Schedule 8"/>
      <sheetName val="   Schedule 8"/>
      <sheetName val="Schedule 9"/>
      <sheetName val="Schedule 10"/>
      <sheetName val="Schedule 11"/>
      <sheetName val=" Schedule 11"/>
      <sheetName val="Schedule 12"/>
      <sheetName val="Schedule 13"/>
      <sheetName val="Schedule 14"/>
      <sheetName val="Schedule 15"/>
      <sheetName val="Schedule 16"/>
      <sheetName val="W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view="pageLayout" zoomScaleNormal="100" workbookViewId="0">
      <selection activeCell="H2" sqref="H2"/>
    </sheetView>
  </sheetViews>
  <sheetFormatPr defaultColWidth="8.77734375" defaultRowHeight="15"/>
  <cols>
    <col min="1" max="1" width="17.6640625" style="122" customWidth="1"/>
    <col min="2" max="2" width="14.77734375" style="122" customWidth="1"/>
    <col min="3" max="3" width="2.77734375" style="122" customWidth="1"/>
    <col min="4" max="4" width="9.88671875" style="122" bestFit="1" customWidth="1"/>
    <col min="5" max="5" width="7.77734375" style="122" customWidth="1"/>
    <col min="6" max="6" width="9" style="122" bestFit="1" customWidth="1"/>
    <col min="7" max="7" width="8.77734375" style="122"/>
    <col min="8" max="8" width="6" style="122" customWidth="1"/>
    <col min="9" max="16384" width="8.77734375" style="122"/>
  </cols>
  <sheetData>
    <row r="1" spans="1:10" ht="15.75">
      <c r="G1" s="123"/>
    </row>
    <row r="2" spans="1:10" ht="15.75">
      <c r="G2" s="123"/>
    </row>
    <row r="3" spans="1:10" ht="15.75">
      <c r="G3" s="123"/>
    </row>
    <row r="5" spans="1:10" ht="20.25">
      <c r="A5" s="292" t="s">
        <v>208</v>
      </c>
      <c r="B5" s="292"/>
      <c r="C5" s="292"/>
      <c r="D5" s="292"/>
      <c r="E5" s="292"/>
      <c r="F5" s="292"/>
      <c r="G5" s="292"/>
      <c r="H5" s="292"/>
      <c r="I5" s="292"/>
    </row>
    <row r="6" spans="1:10" ht="20.25">
      <c r="A6" s="292" t="s">
        <v>182</v>
      </c>
      <c r="B6" s="292"/>
      <c r="C6" s="292"/>
      <c r="D6" s="292"/>
      <c r="E6" s="292"/>
      <c r="F6" s="292"/>
      <c r="G6" s="292"/>
      <c r="H6" s="292"/>
      <c r="I6" s="292"/>
    </row>
    <row r="7" spans="1:10" ht="20.25">
      <c r="A7" s="292"/>
      <c r="B7" s="292"/>
      <c r="C7" s="292"/>
      <c r="D7" s="292"/>
      <c r="E7" s="292"/>
      <c r="F7" s="292"/>
      <c r="G7" s="292"/>
      <c r="H7" s="292"/>
      <c r="I7" s="292"/>
    </row>
    <row r="8" spans="1:10" ht="15.75" thickBot="1">
      <c r="A8" s="196"/>
      <c r="B8" s="196"/>
      <c r="C8" s="196"/>
      <c r="D8" s="196"/>
      <c r="E8" s="196"/>
      <c r="F8" s="196"/>
      <c r="G8" s="196"/>
      <c r="H8" s="196"/>
      <c r="I8" s="196"/>
    </row>
    <row r="9" spans="1:10" ht="15.75" thickTop="1"/>
    <row r="10" spans="1:10" ht="15.75">
      <c r="A10" s="197" t="s">
        <v>183</v>
      </c>
      <c r="B10" s="197" t="s">
        <v>188</v>
      </c>
      <c r="C10" s="197"/>
      <c r="D10" s="293" t="s">
        <v>184</v>
      </c>
      <c r="E10" s="293"/>
      <c r="F10" s="293"/>
      <c r="G10" s="293" t="s">
        <v>185</v>
      </c>
      <c r="H10" s="293"/>
      <c r="I10" s="293"/>
      <c r="J10" s="123"/>
    </row>
    <row r="11" spans="1:10">
      <c r="A11" s="198"/>
      <c r="B11" s="198"/>
      <c r="C11" s="198"/>
      <c r="D11" s="198"/>
      <c r="E11" s="199"/>
      <c r="F11" s="198"/>
      <c r="G11" s="198"/>
      <c r="H11" s="198"/>
      <c r="I11" s="198"/>
    </row>
    <row r="12" spans="1:10">
      <c r="A12" s="126"/>
      <c r="B12" s="126"/>
      <c r="C12" s="126"/>
      <c r="D12" s="126"/>
      <c r="E12" s="125"/>
      <c r="F12" s="126"/>
      <c r="G12" s="126"/>
      <c r="H12" s="126"/>
      <c r="I12" s="126"/>
    </row>
    <row r="13" spans="1:10">
      <c r="A13" s="122" t="s">
        <v>328</v>
      </c>
      <c r="B13" s="200">
        <f>+F30</f>
        <v>2.8965129358830149E-2</v>
      </c>
      <c r="C13" s="203" t="s">
        <v>193</v>
      </c>
      <c r="E13" s="200">
        <v>3.2640000000000002E-2</v>
      </c>
      <c r="F13" s="201" t="s">
        <v>334</v>
      </c>
      <c r="H13" s="200">
        <f>+B13*E13</f>
        <v>9.4542182227221614E-4</v>
      </c>
    </row>
    <row r="14" spans="1:10">
      <c r="B14" s="200"/>
      <c r="C14" s="203"/>
      <c r="E14" s="200"/>
      <c r="F14" s="201"/>
      <c r="H14" s="200"/>
    </row>
    <row r="15" spans="1:10">
      <c r="A15" s="122" t="s">
        <v>329</v>
      </c>
      <c r="B15" s="200">
        <f>+F31</f>
        <v>0.4860348706411699</v>
      </c>
      <c r="C15" s="203" t="s">
        <v>193</v>
      </c>
      <c r="E15" s="200">
        <v>5.5399999999999998E-2</v>
      </c>
      <c r="F15" s="122" t="s">
        <v>335</v>
      </c>
      <c r="H15" s="200">
        <f>+B15*E15</f>
        <v>2.6926331833520813E-2</v>
      </c>
    </row>
    <row r="16" spans="1:10">
      <c r="B16" s="200"/>
      <c r="C16" s="200"/>
      <c r="D16" s="200"/>
      <c r="E16" s="200"/>
      <c r="H16" s="200"/>
    </row>
    <row r="17" spans="1:9">
      <c r="A17" s="122" t="s">
        <v>186</v>
      </c>
      <c r="B17" s="200">
        <v>0.48499999999999999</v>
      </c>
      <c r="C17" s="201" t="s">
        <v>330</v>
      </c>
      <c r="D17" s="202">
        <v>8.6999999999999994E-2</v>
      </c>
      <c r="E17" s="200">
        <v>9.0999999999999998E-2</v>
      </c>
      <c r="F17" s="203">
        <v>9.5000000000000001E-2</v>
      </c>
      <c r="G17" s="202">
        <f>+B17*D17</f>
        <v>4.2194999999999996E-2</v>
      </c>
      <c r="H17" s="200">
        <f>+B17*E17</f>
        <v>4.4135000000000001E-2</v>
      </c>
      <c r="I17" s="203">
        <f>+B17*F17</f>
        <v>4.6074999999999998E-2</v>
      </c>
    </row>
    <row r="18" spans="1:9">
      <c r="B18" s="198"/>
      <c r="C18" s="126"/>
      <c r="E18" s="124"/>
      <c r="G18" s="204"/>
      <c r="H18" s="198"/>
      <c r="I18" s="205"/>
    </row>
    <row r="19" spans="1:9">
      <c r="B19" s="126"/>
      <c r="C19" s="126"/>
      <c r="E19" s="124"/>
      <c r="G19" s="206"/>
      <c r="I19" s="207"/>
    </row>
    <row r="20" spans="1:9">
      <c r="A20" s="122" t="s">
        <v>187</v>
      </c>
      <c r="B20" s="200">
        <f>SUM(B13:B17)</f>
        <v>1</v>
      </c>
      <c r="C20" s="200"/>
      <c r="D20" s="208"/>
      <c r="E20" s="124"/>
      <c r="G20" s="202">
        <f>+H13+H15+G17</f>
        <v>7.0066753655793027E-2</v>
      </c>
      <c r="H20" s="124"/>
      <c r="I20" s="203">
        <f>+H13+H15+I17</f>
        <v>7.3946753655793035E-2</v>
      </c>
    </row>
    <row r="21" spans="1:9">
      <c r="B21" s="200"/>
      <c r="C21" s="200"/>
      <c r="D21" s="208"/>
      <c r="E21" s="124"/>
      <c r="G21" s="202"/>
      <c r="H21" s="200">
        <f>+H13+H15+H17</f>
        <v>7.2006753655793038E-2</v>
      </c>
      <c r="I21" s="203"/>
    </row>
    <row r="22" spans="1:9">
      <c r="B22" s="200"/>
      <c r="C22" s="200"/>
      <c r="D22" s="208"/>
      <c r="E22" s="124"/>
      <c r="G22" s="202"/>
      <c r="H22" s="124"/>
      <c r="I22" s="203"/>
    </row>
    <row r="23" spans="1:9" ht="15.75" thickBot="1">
      <c r="A23" s="196"/>
      <c r="B23" s="196"/>
      <c r="C23" s="196"/>
      <c r="D23" s="196"/>
      <c r="E23" s="196"/>
      <c r="F23" s="196"/>
      <c r="G23" s="196"/>
      <c r="H23" s="196"/>
      <c r="I23" s="196"/>
    </row>
    <row r="24" spans="1:9" ht="16.5" thickTop="1">
      <c r="G24" s="123"/>
      <c r="H24" s="209"/>
      <c r="I24" s="123"/>
    </row>
    <row r="25" spans="1:9" ht="15.75">
      <c r="A25" s="122" t="s">
        <v>331</v>
      </c>
      <c r="G25" s="123"/>
      <c r="H25" s="209"/>
      <c r="I25" s="123"/>
    </row>
    <row r="26" spans="1:9" ht="15.75">
      <c r="A26" s="122" t="s">
        <v>342</v>
      </c>
      <c r="G26" s="123"/>
      <c r="H26" s="209"/>
      <c r="I26" s="123"/>
    </row>
    <row r="27" spans="1:9" ht="15.75">
      <c r="F27" s="124" t="s">
        <v>100</v>
      </c>
      <c r="G27" s="123"/>
      <c r="H27" s="209"/>
      <c r="I27" s="123"/>
    </row>
    <row r="28" spans="1:9" ht="15.75">
      <c r="D28" s="263" t="s">
        <v>332</v>
      </c>
      <c r="E28" s="263" t="s">
        <v>320</v>
      </c>
      <c r="F28" s="264" t="s">
        <v>333</v>
      </c>
      <c r="G28" s="123"/>
      <c r="H28" s="209"/>
      <c r="I28" s="123"/>
    </row>
    <row r="29" spans="1:9" ht="15.75">
      <c r="D29" s="124"/>
      <c r="E29" s="124"/>
      <c r="G29" s="123"/>
      <c r="H29" s="209"/>
      <c r="I29" s="123"/>
    </row>
    <row r="30" spans="1:9">
      <c r="A30" s="201"/>
      <c r="B30" s="122" t="s">
        <v>328</v>
      </c>
      <c r="D30" s="257">
        <v>100000</v>
      </c>
      <c r="E30" s="200">
        <f>+D30/D32</f>
        <v>5.6242969628796401E-2</v>
      </c>
      <c r="F30" s="200">
        <f>+E30*F32</f>
        <v>2.8965129358830149E-2</v>
      </c>
    </row>
    <row r="31" spans="1:9">
      <c r="A31" s="201"/>
      <c r="B31" s="122" t="s">
        <v>329</v>
      </c>
      <c r="D31" s="265">
        <v>1678000</v>
      </c>
      <c r="E31" s="200">
        <f>+D31/D32</f>
        <v>0.94375703037120362</v>
      </c>
      <c r="F31" s="266">
        <f>+E31*F32</f>
        <v>0.4860348706411699</v>
      </c>
    </row>
    <row r="32" spans="1:9">
      <c r="B32" s="122" t="s">
        <v>319</v>
      </c>
      <c r="D32" s="257">
        <f>+D30+D31</f>
        <v>1778000</v>
      </c>
      <c r="F32" s="200">
        <v>0.51500000000000001</v>
      </c>
    </row>
    <row r="33" spans="1:7">
      <c r="D33" s="257"/>
      <c r="F33" s="200"/>
    </row>
    <row r="34" spans="1:7">
      <c r="A34" s="122" t="s">
        <v>336</v>
      </c>
      <c r="D34" s="257"/>
      <c r="F34" s="200"/>
    </row>
    <row r="35" spans="1:7">
      <c r="G35" s="224"/>
    </row>
    <row r="36" spans="1:7">
      <c r="A36" s="122" t="s">
        <v>343</v>
      </c>
    </row>
    <row r="37" spans="1:7">
      <c r="D37" s="200"/>
      <c r="E37" s="200"/>
      <c r="F37" s="200"/>
      <c r="G37" s="200"/>
    </row>
    <row r="38" spans="1:7">
      <c r="A38" s="122" t="s">
        <v>375</v>
      </c>
      <c r="D38" s="200"/>
      <c r="E38" s="200"/>
      <c r="F38" s="200"/>
      <c r="G38" s="200"/>
    </row>
    <row r="39" spans="1:7">
      <c r="A39" s="122" t="s">
        <v>376</v>
      </c>
      <c r="D39" s="200"/>
      <c r="E39" s="200"/>
      <c r="F39" s="200"/>
      <c r="G39" s="200"/>
    </row>
    <row r="40" spans="1:7">
      <c r="D40" s="200"/>
      <c r="E40" s="200"/>
      <c r="F40" s="200"/>
      <c r="G40" s="200"/>
    </row>
    <row r="41" spans="1:7">
      <c r="B41" s="201"/>
      <c r="C41" s="201"/>
      <c r="D41" s="200"/>
      <c r="E41" s="200"/>
      <c r="F41" s="200"/>
      <c r="G41" s="200"/>
    </row>
  </sheetData>
  <mergeCells count="5">
    <mergeCell ref="A5:I5"/>
    <mergeCell ref="A6:I6"/>
    <mergeCell ref="A7:I7"/>
    <mergeCell ref="D10:F10"/>
    <mergeCell ref="G10:I10"/>
  </mergeCells>
  <pageMargins left="0.75" right="0.75" top="1" bottom="1" header="0.5" footer="0.5"/>
  <pageSetup scale="79" orientation="portrait" r:id="rId1"/>
  <headerFooter alignWithMargins="0">
    <oddHeader>&amp;R&amp;"Times New Roman,Regular"&amp;11Exh. DCP-3
Dockets UE-170485/UG-170486
Page 1 of 1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5"/>
  <sheetViews>
    <sheetView showOutlineSymbols="0" view="pageLayout" zoomScaleNormal="100" workbookViewId="0">
      <selection activeCell="H3" sqref="H3"/>
    </sheetView>
  </sheetViews>
  <sheetFormatPr defaultColWidth="9.77734375" defaultRowHeight="15"/>
  <cols>
    <col min="1" max="1" width="25.21875" style="13" customWidth="1"/>
    <col min="2" max="2" width="2.77734375" style="13" customWidth="1"/>
    <col min="3" max="3" width="8.77734375" style="13" customWidth="1"/>
    <col min="4" max="7" width="9.77734375" style="13" customWidth="1"/>
    <col min="8" max="8" width="2.77734375" style="13" customWidth="1"/>
    <col min="9" max="16384" width="9.77734375" style="13"/>
  </cols>
  <sheetData>
    <row r="1" spans="1:9" ht="15.75">
      <c r="G1" s="1"/>
      <c r="H1" s="1"/>
      <c r="I1" s="1"/>
    </row>
    <row r="2" spans="1:9" ht="15.75">
      <c r="G2" s="1"/>
      <c r="H2" s="1"/>
      <c r="I2" s="1"/>
    </row>
    <row r="3" spans="1:9" ht="15.75">
      <c r="G3" s="1"/>
      <c r="H3" s="1"/>
      <c r="I3" s="1"/>
    </row>
    <row r="4" spans="1:9" ht="15.75">
      <c r="G4" s="1"/>
      <c r="I4" s="1"/>
    </row>
    <row r="5" spans="1:9" ht="20.25">
      <c r="A5" s="2" t="s">
        <v>109</v>
      </c>
      <c r="B5" s="2"/>
      <c r="C5" s="2"/>
      <c r="D5" s="2"/>
      <c r="E5" s="2"/>
      <c r="F5" s="2"/>
      <c r="G5" s="2"/>
      <c r="H5" s="2"/>
      <c r="I5" s="2"/>
    </row>
    <row r="6" spans="1:9" ht="20.25">
      <c r="A6" s="2" t="s">
        <v>22</v>
      </c>
      <c r="B6" s="2"/>
      <c r="C6" s="2"/>
      <c r="D6" s="2"/>
      <c r="E6" s="2"/>
      <c r="F6" s="2"/>
      <c r="G6" s="2"/>
      <c r="H6" s="2"/>
      <c r="I6" s="2"/>
    </row>
    <row r="9" spans="1:9" ht="15.75" thickTop="1">
      <c r="A9" s="14"/>
      <c r="B9" s="14"/>
      <c r="C9" s="14"/>
      <c r="D9" s="14"/>
      <c r="E9" s="14"/>
      <c r="F9" s="14"/>
      <c r="G9" s="14"/>
      <c r="H9" s="14"/>
      <c r="I9" s="14"/>
    </row>
    <row r="10" spans="1:9" ht="15.75">
      <c r="A10" s="1"/>
      <c r="B10" s="1"/>
      <c r="C10" s="182" t="s">
        <v>110</v>
      </c>
      <c r="D10" s="306" t="s">
        <v>310</v>
      </c>
      <c r="E10" s="306"/>
      <c r="F10" s="306"/>
      <c r="G10" s="306"/>
      <c r="H10" s="1"/>
      <c r="I10" s="1"/>
    </row>
    <row r="11" spans="1:9" ht="15.75">
      <c r="A11" s="182" t="s">
        <v>17</v>
      </c>
      <c r="B11" s="1"/>
      <c r="C11" s="182" t="s">
        <v>24</v>
      </c>
      <c r="D11" s="182" t="s">
        <v>24</v>
      </c>
      <c r="E11" s="185" t="s">
        <v>25</v>
      </c>
      <c r="F11" s="185" t="s">
        <v>26</v>
      </c>
      <c r="G11" s="185" t="s">
        <v>23</v>
      </c>
      <c r="H11" s="182"/>
      <c r="I11" s="182" t="s">
        <v>27</v>
      </c>
    </row>
    <row r="12" spans="1:9" ht="15.75" thickBot="1"/>
    <row r="13" spans="1:9" ht="15.75" thickTop="1">
      <c r="A13" s="14"/>
      <c r="B13" s="14"/>
      <c r="C13" s="14"/>
      <c r="D13" s="14"/>
      <c r="E13" s="14"/>
      <c r="F13" s="14"/>
      <c r="G13" s="14"/>
      <c r="H13" s="14"/>
      <c r="I13" s="14"/>
    </row>
    <row r="14" spans="1:9" ht="15.75">
      <c r="A14" s="24" t="s">
        <v>102</v>
      </c>
    </row>
    <row r="16" spans="1:9">
      <c r="A16" s="4" t="str">
        <f>+'DCP-8'!A18</f>
        <v>ALLETE</v>
      </c>
      <c r="C16" s="179">
        <v>0.53500000000000003</v>
      </c>
      <c r="D16" s="12">
        <f>+C16*4</f>
        <v>2.14</v>
      </c>
      <c r="E16" s="12">
        <v>79.61</v>
      </c>
      <c r="F16" s="12">
        <v>69.790000000000006</v>
      </c>
      <c r="G16" s="12">
        <f>AVERAGE(E16:F16)</f>
        <v>74.7</v>
      </c>
      <c r="I16" s="6">
        <f>+D16/G16</f>
        <v>2.8647925033467202E-2</v>
      </c>
    </row>
    <row r="17" spans="1:9">
      <c r="A17" s="4" t="str">
        <f>+'DCP-8'!A19</f>
        <v>Alliant Energy</v>
      </c>
      <c r="C17" s="179">
        <v>0.315</v>
      </c>
      <c r="D17" s="12">
        <f t="shared" ref="D17:D30" si="0">+C17*4</f>
        <v>1.26</v>
      </c>
      <c r="E17" s="12">
        <v>43.69</v>
      </c>
      <c r="F17" s="12">
        <v>39.36</v>
      </c>
      <c r="G17" s="12">
        <f t="shared" ref="G17:G30" si="1">AVERAGE(E17:F17)</f>
        <v>41.524999999999999</v>
      </c>
      <c r="I17" s="6">
        <f t="shared" ref="I17:I30" si="2">+D17/G17</f>
        <v>3.0343166767007827E-2</v>
      </c>
    </row>
    <row r="18" spans="1:9">
      <c r="A18" s="4" t="s">
        <v>200</v>
      </c>
      <c r="C18" s="179">
        <v>0.35799999999999998</v>
      </c>
      <c r="D18" s="12">
        <f t="shared" si="0"/>
        <v>1.4319999999999999</v>
      </c>
      <c r="E18" s="12">
        <v>52.83</v>
      </c>
      <c r="F18" s="12">
        <v>41.21</v>
      </c>
      <c r="G18" s="12">
        <f t="shared" si="1"/>
        <v>47.019999999999996</v>
      </c>
      <c r="I18" s="6">
        <f t="shared" si="2"/>
        <v>3.0455125478519779E-2</v>
      </c>
    </row>
    <row r="19" spans="1:9">
      <c r="A19" s="4" t="str">
        <f>+'DCP-8'!A20</f>
        <v>Black Hills Corp</v>
      </c>
      <c r="C19" s="179">
        <v>0.44500000000000001</v>
      </c>
      <c r="D19" s="12">
        <f t="shared" si="0"/>
        <v>1.78</v>
      </c>
      <c r="E19" s="12">
        <v>71.010000000000005</v>
      </c>
      <c r="F19" s="12">
        <v>67.08</v>
      </c>
      <c r="G19" s="12">
        <f t="shared" si="1"/>
        <v>69.045000000000002</v>
      </c>
      <c r="I19" s="6">
        <f t="shared" si="2"/>
        <v>2.5780288217828951E-2</v>
      </c>
    </row>
    <row r="20" spans="1:9">
      <c r="A20" s="4" t="str">
        <f>+'DCP-8'!A21</f>
        <v>El Paso Electric Co.</v>
      </c>
      <c r="C20" s="179">
        <v>0.33500000000000002</v>
      </c>
      <c r="D20" s="12">
        <f t="shared" si="0"/>
        <v>1.34</v>
      </c>
      <c r="E20" s="12">
        <v>56.58</v>
      </c>
      <c r="F20" s="12">
        <v>50.25</v>
      </c>
      <c r="G20" s="12">
        <f t="shared" si="1"/>
        <v>53.414999999999999</v>
      </c>
      <c r="I20" s="6">
        <f t="shared" si="2"/>
        <v>2.5086586164934945E-2</v>
      </c>
    </row>
    <row r="21" spans="1:9">
      <c r="A21" s="4" t="str">
        <f>+'DCP-8'!A22</f>
        <v>Hawaiian Electric Industries</v>
      </c>
      <c r="C21" s="179">
        <v>0.31</v>
      </c>
      <c r="D21" s="12">
        <f t="shared" si="0"/>
        <v>1.24</v>
      </c>
      <c r="E21" s="12">
        <v>34.64</v>
      </c>
      <c r="F21" s="12">
        <v>31.71</v>
      </c>
      <c r="G21" s="12">
        <f t="shared" si="1"/>
        <v>33.174999999999997</v>
      </c>
      <c r="I21" s="6">
        <f t="shared" si="2"/>
        <v>3.7377543330821404E-2</v>
      </c>
    </row>
    <row r="22" spans="1:9">
      <c r="A22" s="4" t="str">
        <f>+'DCP-8'!A23</f>
        <v>IDACORP</v>
      </c>
      <c r="C22" s="179">
        <v>0.55000000000000004</v>
      </c>
      <c r="D22" s="12">
        <f t="shared" si="0"/>
        <v>2.2000000000000002</v>
      </c>
      <c r="E22" s="12">
        <v>91.98</v>
      </c>
      <c r="F22" s="12">
        <v>83.46</v>
      </c>
      <c r="G22" s="12">
        <f t="shared" si="1"/>
        <v>87.72</v>
      </c>
      <c r="I22" s="6">
        <f t="shared" si="2"/>
        <v>2.507979936160511E-2</v>
      </c>
    </row>
    <row r="23" spans="1:9">
      <c r="A23" s="4" t="str">
        <f>+'DCP-8'!A24</f>
        <v>NorthWestern Corp</v>
      </c>
      <c r="C23" s="179">
        <v>0.52500000000000002</v>
      </c>
      <c r="D23" s="12">
        <f t="shared" si="0"/>
        <v>2.1</v>
      </c>
      <c r="E23" s="12">
        <v>61.8</v>
      </c>
      <c r="F23" s="12">
        <v>56.98</v>
      </c>
      <c r="G23" s="12">
        <f t="shared" si="1"/>
        <v>59.39</v>
      </c>
      <c r="I23" s="6">
        <f t="shared" si="2"/>
        <v>3.5359488129314699E-2</v>
      </c>
    </row>
    <row r="24" spans="1:9">
      <c r="A24" s="4" t="str">
        <f>+'DCP-8'!A25</f>
        <v>OGE Energy</v>
      </c>
      <c r="C24" s="179">
        <v>0.30299999999999999</v>
      </c>
      <c r="D24" s="12">
        <f t="shared" si="0"/>
        <v>1.212</v>
      </c>
      <c r="E24" s="12">
        <v>36.67</v>
      </c>
      <c r="F24" s="12">
        <v>33.950000000000003</v>
      </c>
      <c r="G24" s="12">
        <f t="shared" si="1"/>
        <v>35.31</v>
      </c>
      <c r="I24" s="6">
        <f t="shared" si="2"/>
        <v>3.4324553950722175E-2</v>
      </c>
    </row>
    <row r="25" spans="1:9">
      <c r="A25" s="4" t="str">
        <f>+'DCP-8'!A26</f>
        <v>Otter Tail Corp</v>
      </c>
      <c r="C25" s="179">
        <v>0.32</v>
      </c>
      <c r="D25" s="12">
        <f t="shared" si="0"/>
        <v>1.28</v>
      </c>
      <c r="E25" s="12">
        <v>44.5</v>
      </c>
      <c r="F25" s="12">
        <v>38.75</v>
      </c>
      <c r="G25" s="12">
        <f t="shared" si="1"/>
        <v>41.625</v>
      </c>
      <c r="I25" s="6">
        <f t="shared" si="2"/>
        <v>3.075075075075075E-2</v>
      </c>
    </row>
    <row r="26" spans="1:9">
      <c r="A26" s="4" t="str">
        <f>+'DCP-8'!A27</f>
        <v>Pinnacle West Capital</v>
      </c>
      <c r="C26" s="179">
        <v>0.65500000000000003</v>
      </c>
      <c r="D26" s="12">
        <f t="shared" si="0"/>
        <v>2.62</v>
      </c>
      <c r="E26" s="12">
        <v>90.92</v>
      </c>
      <c r="F26" s="12">
        <v>83.95</v>
      </c>
      <c r="G26" s="12">
        <f t="shared" si="1"/>
        <v>87.435000000000002</v>
      </c>
      <c r="I26" s="6">
        <f t="shared" si="2"/>
        <v>2.9965116944015553E-2</v>
      </c>
    </row>
    <row r="27" spans="1:9">
      <c r="A27" s="4" t="str">
        <f>+'DCP-8'!A28</f>
        <v>Portland General Corp</v>
      </c>
      <c r="C27" s="179">
        <v>0.34</v>
      </c>
      <c r="D27" s="12">
        <f t="shared" si="0"/>
        <v>1.36</v>
      </c>
      <c r="E27" s="12">
        <v>48.22</v>
      </c>
      <c r="F27" s="12">
        <v>44.2</v>
      </c>
      <c r="G27" s="12">
        <f t="shared" si="1"/>
        <v>46.21</v>
      </c>
      <c r="I27" s="6">
        <f t="shared" si="2"/>
        <v>2.9430859121402295E-2</v>
      </c>
    </row>
    <row r="28" spans="1:9">
      <c r="A28" s="4" t="str">
        <f>+'DCP-8'!A29</f>
        <v>PNM Resources</v>
      </c>
      <c r="C28" s="179">
        <v>0.24299999999999999</v>
      </c>
      <c r="D28" s="12">
        <f t="shared" si="0"/>
        <v>0.97199999999999998</v>
      </c>
      <c r="E28" s="12">
        <v>43.05</v>
      </c>
      <c r="F28" s="12">
        <v>37.229999999999997</v>
      </c>
      <c r="G28" s="12">
        <f t="shared" si="1"/>
        <v>40.14</v>
      </c>
      <c r="I28" s="6">
        <f t="shared" si="2"/>
        <v>2.4215246636771298E-2</v>
      </c>
    </row>
    <row r="29" spans="1:9">
      <c r="A29" s="4" t="str">
        <f>+'DCP-8'!A30</f>
        <v>SCANA Corp</v>
      </c>
      <c r="C29" s="179">
        <v>0.61299999999999999</v>
      </c>
      <c r="D29" s="12">
        <f t="shared" si="0"/>
        <v>2.452</v>
      </c>
      <c r="E29" s="12">
        <v>68.349999999999994</v>
      </c>
      <c r="F29" s="12">
        <v>49.37</v>
      </c>
      <c r="G29" s="12">
        <f t="shared" si="1"/>
        <v>58.86</v>
      </c>
      <c r="I29" s="6">
        <f t="shared" si="2"/>
        <v>4.1658171933401288E-2</v>
      </c>
    </row>
    <row r="30" spans="1:9">
      <c r="A30" s="4" t="str">
        <f>+'DCP-8'!A31</f>
        <v>Vectren</v>
      </c>
      <c r="C30" s="179">
        <v>0.42</v>
      </c>
      <c r="D30" s="12">
        <f t="shared" si="0"/>
        <v>1.68</v>
      </c>
      <c r="E30" s="12">
        <v>68.3</v>
      </c>
      <c r="F30" s="12">
        <v>57.48</v>
      </c>
      <c r="G30" s="12">
        <f t="shared" si="1"/>
        <v>62.89</v>
      </c>
      <c r="I30" s="6">
        <f t="shared" si="2"/>
        <v>2.6713308952138654E-2</v>
      </c>
    </row>
    <row r="31" spans="1:9">
      <c r="C31" s="180"/>
      <c r="D31" s="12"/>
      <c r="E31" s="12"/>
      <c r="F31" s="12"/>
      <c r="G31" s="12"/>
      <c r="I31" s="6"/>
    </row>
    <row r="32" spans="1:9" ht="15.75">
      <c r="A32" s="4" t="s">
        <v>30</v>
      </c>
      <c r="C32" s="180"/>
      <c r="D32" s="12"/>
      <c r="E32" s="12"/>
      <c r="F32" s="12"/>
      <c r="G32" s="12"/>
      <c r="I32" s="15">
        <f>+AVERAGE(I15:I30)</f>
        <v>3.0345862051513461E-2</v>
      </c>
    </row>
    <row r="33" spans="1:9" ht="15.75" thickBot="1">
      <c r="A33" s="172"/>
      <c r="B33" s="36"/>
      <c r="C33" s="181"/>
      <c r="D33" s="37"/>
      <c r="E33" s="37"/>
      <c r="F33" s="37"/>
      <c r="G33" s="37"/>
      <c r="H33" s="36"/>
      <c r="I33" s="38"/>
    </row>
    <row r="34" spans="1:9" ht="29.25" customHeight="1" thickTop="1">
      <c r="A34" s="1" t="str">
        <f>+'DCP-8'!A34</f>
        <v>McKenzie Electric Group</v>
      </c>
      <c r="C34" s="180"/>
      <c r="D34" s="12"/>
      <c r="E34" s="12"/>
      <c r="F34" s="12"/>
      <c r="G34" s="12"/>
      <c r="I34" s="6"/>
    </row>
    <row r="35" spans="1:9">
      <c r="C35" s="180"/>
      <c r="D35" s="12"/>
      <c r="E35" s="12"/>
      <c r="F35" s="12"/>
      <c r="G35" s="12"/>
      <c r="I35" s="6"/>
    </row>
    <row r="36" spans="1:9">
      <c r="A36" s="13" t="str">
        <f>+'DCP-8'!A36</f>
        <v>ALLETE</v>
      </c>
      <c r="C36" s="179">
        <f>+C16</f>
        <v>0.53500000000000003</v>
      </c>
      <c r="D36" s="12">
        <f t="shared" ref="D36:D53" si="3">+C36*4</f>
        <v>2.14</v>
      </c>
      <c r="E36" s="12">
        <f>+E16</f>
        <v>79.61</v>
      </c>
      <c r="F36" s="12">
        <f>+F16</f>
        <v>69.790000000000006</v>
      </c>
      <c r="G36" s="12">
        <f t="shared" ref="G36" si="4">AVERAGE(E36:F36)</f>
        <v>74.7</v>
      </c>
      <c r="I36" s="6">
        <f t="shared" ref="I36" si="5">+D36/G36</f>
        <v>2.8647925033467202E-2</v>
      </c>
    </row>
    <row r="37" spans="1:9">
      <c r="A37" s="13" t="str">
        <f>+'DCP-8'!A37</f>
        <v>Ameren Corp</v>
      </c>
      <c r="C37" s="179">
        <v>0.44</v>
      </c>
      <c r="D37" s="12">
        <f t="shared" si="3"/>
        <v>1.76</v>
      </c>
      <c r="E37" s="12">
        <v>60.91</v>
      </c>
      <c r="F37" s="12">
        <v>53.54</v>
      </c>
      <c r="G37" s="12">
        <f t="shared" ref="G37:G48" si="6">AVERAGE(E37:F37)</f>
        <v>57.224999999999994</v>
      </c>
      <c r="I37" s="6">
        <f t="shared" ref="I37:I48" si="7">+D37/G37</f>
        <v>3.0755788553953695E-2</v>
      </c>
    </row>
    <row r="38" spans="1:9">
      <c r="A38" s="13" t="str">
        <f>+'DCP-8'!A38</f>
        <v>Avangrid, Inc.</v>
      </c>
      <c r="C38" s="179">
        <v>0.432</v>
      </c>
      <c r="D38" s="12">
        <f t="shared" si="3"/>
        <v>1.728</v>
      </c>
      <c r="E38" s="19">
        <v>49.04</v>
      </c>
      <c r="F38" s="19">
        <v>43.13</v>
      </c>
      <c r="G38" s="12">
        <f t="shared" si="6"/>
        <v>46.085000000000001</v>
      </c>
      <c r="I38" s="6">
        <f t="shared" si="7"/>
        <v>3.7495931431051316E-2</v>
      </c>
    </row>
    <row r="39" spans="1:9">
      <c r="A39" s="13" t="str">
        <f>+'DCP-8'!A39</f>
        <v>Avista Corp</v>
      </c>
      <c r="C39" s="179">
        <f>+C18</f>
        <v>0.35799999999999998</v>
      </c>
      <c r="D39" s="12">
        <f t="shared" si="3"/>
        <v>1.4319999999999999</v>
      </c>
      <c r="E39" s="12">
        <f>+E18</f>
        <v>52.83</v>
      </c>
      <c r="F39" s="12">
        <f>+F18</f>
        <v>41.21</v>
      </c>
      <c r="G39" s="12">
        <f t="shared" si="6"/>
        <v>47.019999999999996</v>
      </c>
      <c r="I39" s="6">
        <f t="shared" si="7"/>
        <v>3.0455125478519779E-2</v>
      </c>
    </row>
    <row r="40" spans="1:9">
      <c r="A40" s="13" t="str">
        <f>+'DCP-8'!A40</f>
        <v>Black Hills Corp</v>
      </c>
      <c r="C40" s="179">
        <f>+C19</f>
        <v>0.44500000000000001</v>
      </c>
      <c r="D40" s="12">
        <f t="shared" si="3"/>
        <v>1.78</v>
      </c>
      <c r="E40" s="12">
        <f>+E19</f>
        <v>71.010000000000005</v>
      </c>
      <c r="F40" s="12">
        <f>+F19</f>
        <v>67.08</v>
      </c>
      <c r="G40" s="12">
        <f t="shared" si="6"/>
        <v>69.045000000000002</v>
      </c>
      <c r="I40" s="6">
        <f t="shared" si="7"/>
        <v>2.5780288217828951E-2</v>
      </c>
    </row>
    <row r="41" spans="1:9">
      <c r="A41" s="13" t="str">
        <f>+'DCP-8'!A41</f>
        <v>CMS Energy Corp</v>
      </c>
      <c r="C41" s="179">
        <v>0.33300000000000002</v>
      </c>
      <c r="D41" s="12">
        <f t="shared" si="3"/>
        <v>1.3320000000000001</v>
      </c>
      <c r="E41" s="12">
        <v>49.11</v>
      </c>
      <c r="F41" s="12">
        <v>45.34</v>
      </c>
      <c r="G41" s="12">
        <f t="shared" si="6"/>
        <v>47.225000000000001</v>
      </c>
      <c r="I41" s="6">
        <f t="shared" si="7"/>
        <v>2.8205399682371627E-2</v>
      </c>
    </row>
    <row r="42" spans="1:9">
      <c r="A42" s="13" t="str">
        <f>+'DCP-8'!A42</f>
        <v>Dominion Energy</v>
      </c>
      <c r="C42" s="179">
        <v>0.755</v>
      </c>
      <c r="D42" s="12">
        <f t="shared" si="3"/>
        <v>3.02</v>
      </c>
      <c r="E42" s="12">
        <v>80.67</v>
      </c>
      <c r="F42" s="12">
        <v>75.400000000000006</v>
      </c>
      <c r="G42" s="12">
        <f t="shared" si="6"/>
        <v>78.034999999999997</v>
      </c>
      <c r="I42" s="6">
        <f t="shared" si="7"/>
        <v>3.8700583071698602E-2</v>
      </c>
    </row>
    <row r="43" spans="1:9">
      <c r="A43" s="13" t="str">
        <f>+'DCP-8'!A43</f>
        <v>DTE Energy</v>
      </c>
      <c r="C43" s="179">
        <v>0.82499999999999996</v>
      </c>
      <c r="D43" s="12">
        <f t="shared" si="3"/>
        <v>3.3</v>
      </c>
      <c r="E43" s="12">
        <v>113.71</v>
      </c>
      <c r="F43" s="12">
        <v>104.19</v>
      </c>
      <c r="G43" s="12">
        <f t="shared" si="6"/>
        <v>108.94999999999999</v>
      </c>
      <c r="I43" s="6">
        <f t="shared" si="7"/>
        <v>3.0289123451124372E-2</v>
      </c>
    </row>
    <row r="44" spans="1:9">
      <c r="A44" s="13" t="str">
        <f>+'DCP-8'!A44</f>
        <v>Edison International</v>
      </c>
      <c r="C44" s="179">
        <v>0.54249999999999998</v>
      </c>
      <c r="D44" s="12">
        <f t="shared" si="3"/>
        <v>2.17</v>
      </c>
      <c r="E44" s="12">
        <v>81.58</v>
      </c>
      <c r="F44" s="12">
        <v>76.38</v>
      </c>
      <c r="G44" s="12">
        <f t="shared" si="6"/>
        <v>78.97999999999999</v>
      </c>
      <c r="I44" s="6">
        <f t="shared" si="7"/>
        <v>2.7475310205115223E-2</v>
      </c>
    </row>
    <row r="45" spans="1:9">
      <c r="A45" s="13" t="str">
        <f>+'DCP-8'!A45</f>
        <v>El Paso Electric</v>
      </c>
      <c r="C45" s="179">
        <f>+C20</f>
        <v>0.33500000000000002</v>
      </c>
      <c r="D45" s="12">
        <f t="shared" si="3"/>
        <v>1.34</v>
      </c>
      <c r="E45" s="12">
        <f>+E20</f>
        <v>56.58</v>
      </c>
      <c r="F45" s="12">
        <f>+F20</f>
        <v>50.25</v>
      </c>
      <c r="G45" s="12">
        <f t="shared" ref="G45" si="8">AVERAGE(E45:F45)</f>
        <v>53.414999999999999</v>
      </c>
      <c r="I45" s="6">
        <f t="shared" ref="I45" si="9">+D45/G45</f>
        <v>2.5086586164934945E-2</v>
      </c>
    </row>
    <row r="46" spans="1:9">
      <c r="A46" s="13" t="str">
        <f>+'DCP-8'!A46</f>
        <v>Exelon Corp</v>
      </c>
      <c r="C46" s="179">
        <v>0.32800000000000001</v>
      </c>
      <c r="D46" s="12">
        <f t="shared" si="3"/>
        <v>1.3120000000000001</v>
      </c>
      <c r="E46" s="12">
        <v>38.78</v>
      </c>
      <c r="F46" s="12">
        <v>35.369999999999997</v>
      </c>
      <c r="G46" s="12">
        <f t="shared" si="6"/>
        <v>37.075000000000003</v>
      </c>
      <c r="I46" s="6">
        <f t="shared" si="7"/>
        <v>3.5387727579231289E-2</v>
      </c>
    </row>
    <row r="47" spans="1:9">
      <c r="A47" s="13" t="str">
        <f>+'DCP-8'!A47</f>
        <v>Hawaiian Electric</v>
      </c>
      <c r="C47" s="179">
        <f>+C21</f>
        <v>0.31</v>
      </c>
      <c r="D47" s="12">
        <f t="shared" si="3"/>
        <v>1.24</v>
      </c>
      <c r="E47" s="12">
        <f t="shared" ref="E47:F49" si="10">+E21</f>
        <v>34.64</v>
      </c>
      <c r="F47" s="12">
        <f t="shared" si="10"/>
        <v>31.71</v>
      </c>
      <c r="G47" s="12">
        <f t="shared" si="6"/>
        <v>33.174999999999997</v>
      </c>
      <c r="I47" s="6">
        <f t="shared" si="7"/>
        <v>3.7377543330821404E-2</v>
      </c>
    </row>
    <row r="48" spans="1:9">
      <c r="A48" s="13" t="str">
        <f>+'DCP-8'!A48</f>
        <v>IDACORP</v>
      </c>
      <c r="C48" s="179">
        <f>+C22</f>
        <v>0.55000000000000004</v>
      </c>
      <c r="D48" s="12">
        <f t="shared" si="3"/>
        <v>2.2000000000000002</v>
      </c>
      <c r="E48" s="12">
        <f t="shared" si="10"/>
        <v>91.98</v>
      </c>
      <c r="F48" s="12">
        <f t="shared" si="10"/>
        <v>83.46</v>
      </c>
      <c r="G48" s="12">
        <f t="shared" si="6"/>
        <v>87.72</v>
      </c>
      <c r="I48" s="6">
        <f t="shared" si="7"/>
        <v>2.507979936160511E-2</v>
      </c>
    </row>
    <row r="49" spans="1:9">
      <c r="A49" s="13" t="str">
        <f>+'DCP-8'!A49</f>
        <v>Northwestern Corp</v>
      </c>
      <c r="C49" s="179">
        <f>+C23</f>
        <v>0.52500000000000002</v>
      </c>
      <c r="D49" s="12">
        <f t="shared" si="3"/>
        <v>2.1</v>
      </c>
      <c r="E49" s="12">
        <f t="shared" si="10"/>
        <v>61.8</v>
      </c>
      <c r="F49" s="12">
        <f t="shared" si="10"/>
        <v>56.98</v>
      </c>
      <c r="G49" s="12">
        <f t="shared" ref="G49:G53" si="11">AVERAGE(E49:F49)</f>
        <v>59.39</v>
      </c>
      <c r="I49" s="6">
        <f t="shared" ref="I49:I53" si="12">+D49/G49</f>
        <v>3.5359488129314699E-2</v>
      </c>
    </row>
    <row r="50" spans="1:9">
      <c r="A50" s="13" t="str">
        <f>+'DCP-8'!A50</f>
        <v>Otter Tail Corp</v>
      </c>
      <c r="C50" s="179">
        <f>+C25</f>
        <v>0.32</v>
      </c>
      <c r="D50" s="12">
        <f t="shared" si="3"/>
        <v>1.28</v>
      </c>
      <c r="E50" s="12">
        <f>+E25</f>
        <v>44.5</v>
      </c>
      <c r="F50" s="12">
        <f>+F25</f>
        <v>38.75</v>
      </c>
      <c r="G50" s="12">
        <f t="shared" si="11"/>
        <v>41.625</v>
      </c>
      <c r="I50" s="6">
        <f t="shared" si="12"/>
        <v>3.075075075075075E-2</v>
      </c>
    </row>
    <row r="51" spans="1:9">
      <c r="A51" s="13" t="str">
        <f>+'DCP-8'!A51</f>
        <v>PG&amp;E Corp</v>
      </c>
      <c r="C51" s="179">
        <v>0.53</v>
      </c>
      <c r="D51" s="12">
        <f t="shared" si="3"/>
        <v>2.12</v>
      </c>
      <c r="E51" s="12">
        <v>71.569999999999993</v>
      </c>
      <c r="F51" s="12">
        <v>64.84</v>
      </c>
      <c r="G51" s="12">
        <f t="shared" si="11"/>
        <v>68.204999999999998</v>
      </c>
      <c r="I51" s="6">
        <f t="shared" si="12"/>
        <v>3.1082765193167657E-2</v>
      </c>
    </row>
    <row r="52" spans="1:9">
      <c r="A52" s="13" t="str">
        <f>+'DCP-8'!A52</f>
        <v>Portland General Electric</v>
      </c>
      <c r="C52" s="179">
        <f>+C27</f>
        <v>0.34</v>
      </c>
      <c r="D52" s="12">
        <f t="shared" si="3"/>
        <v>1.36</v>
      </c>
      <c r="E52" s="12">
        <f>+E27</f>
        <v>48.22</v>
      </c>
      <c r="F52" s="12">
        <f>+F27</f>
        <v>44.2</v>
      </c>
      <c r="G52" s="12">
        <f t="shared" si="11"/>
        <v>46.21</v>
      </c>
      <c r="I52" s="6">
        <f t="shared" si="12"/>
        <v>2.9430859121402295E-2</v>
      </c>
    </row>
    <row r="53" spans="1:9">
      <c r="A53" s="13" t="str">
        <f>+'DCP-8'!A53</f>
        <v>Sempra Energy</v>
      </c>
      <c r="C53" s="179">
        <v>0.82299999999999995</v>
      </c>
      <c r="D53" s="12">
        <f t="shared" si="3"/>
        <v>3.2919999999999998</v>
      </c>
      <c r="E53" s="12">
        <v>120.17</v>
      </c>
      <c r="F53" s="12">
        <v>110.35</v>
      </c>
      <c r="G53" s="12">
        <f t="shared" si="11"/>
        <v>115.25999999999999</v>
      </c>
      <c r="I53" s="6">
        <f t="shared" si="12"/>
        <v>2.8561513100815547E-2</v>
      </c>
    </row>
    <row r="54" spans="1:9">
      <c r="A54" s="27"/>
      <c r="B54" s="27"/>
      <c r="C54" s="250"/>
      <c r="D54" s="31"/>
      <c r="E54" s="31"/>
      <c r="F54" s="31"/>
      <c r="G54" s="31"/>
      <c r="H54" s="27"/>
      <c r="I54" s="32"/>
    </row>
    <row r="55" spans="1:9" ht="15.75">
      <c r="A55" s="13" t="s">
        <v>30</v>
      </c>
      <c r="C55" s="179"/>
      <c r="D55" s="12"/>
      <c r="E55" s="12"/>
      <c r="F55" s="12"/>
      <c r="G55" s="12"/>
      <c r="I55" s="23">
        <f>AVERAGE(I37:I53)</f>
        <v>3.1016151930806306E-2</v>
      </c>
    </row>
    <row r="56" spans="1:9" ht="15.75" thickBot="1">
      <c r="A56" s="36"/>
      <c r="B56" s="36"/>
      <c r="C56" s="181"/>
      <c r="D56" s="37"/>
      <c r="E56" s="37"/>
      <c r="F56" s="37"/>
      <c r="G56" s="37"/>
      <c r="H56" s="36"/>
      <c r="I56" s="38"/>
    </row>
    <row r="57" spans="1:9" ht="15.75" thickTop="1">
      <c r="D57" s="12"/>
      <c r="E57" s="12"/>
      <c r="F57" s="12"/>
      <c r="G57" s="12"/>
      <c r="I57" s="6"/>
    </row>
    <row r="58" spans="1:9">
      <c r="A58" s="13" t="s">
        <v>84</v>
      </c>
      <c r="B58" s="26"/>
      <c r="C58" s="26"/>
      <c r="D58" s="31"/>
      <c r="E58" s="31"/>
      <c r="F58" s="31"/>
      <c r="G58" s="31"/>
      <c r="H58" s="26"/>
      <c r="I58" s="32"/>
    </row>
    <row r="59" spans="1:9" ht="15.75">
      <c r="D59" s="12"/>
      <c r="E59" s="12"/>
      <c r="F59" s="12"/>
      <c r="G59" s="12"/>
      <c r="I59" s="15"/>
    </row>
    <row r="60" spans="1:9">
      <c r="A60" s="27"/>
      <c r="B60" s="27"/>
      <c r="C60" s="27"/>
      <c r="D60" s="31"/>
      <c r="E60" s="31"/>
      <c r="F60" s="31"/>
      <c r="G60" s="227"/>
      <c r="H60" s="27"/>
      <c r="I60" s="32"/>
    </row>
    <row r="61" spans="1:9">
      <c r="A61" s="26"/>
      <c r="B61" s="26"/>
      <c r="C61" s="26"/>
      <c r="D61" s="31"/>
      <c r="E61" s="31"/>
      <c r="F61" s="31"/>
      <c r="G61" s="227"/>
      <c r="H61" s="26"/>
      <c r="I61" s="32"/>
    </row>
    <row r="62" spans="1:9">
      <c r="A62" s="26"/>
      <c r="B62" s="26"/>
      <c r="C62" s="26"/>
      <c r="D62" s="31"/>
      <c r="E62" s="31"/>
      <c r="F62" s="31"/>
      <c r="G62" s="227"/>
      <c r="H62" s="26"/>
      <c r="I62" s="32"/>
    </row>
    <row r="63" spans="1:9">
      <c r="G63" s="227"/>
    </row>
    <row r="64" spans="1:9">
      <c r="G64" s="227"/>
    </row>
    <row r="65" spans="1:9">
      <c r="G65" s="227"/>
    </row>
    <row r="67" spans="1:9">
      <c r="D67" s="12"/>
      <c r="E67" s="12"/>
      <c r="F67" s="12"/>
      <c r="G67" s="12"/>
      <c r="H67" s="12"/>
      <c r="I67" s="6"/>
    </row>
    <row r="68" spans="1:9">
      <c r="D68" s="12"/>
      <c r="E68" s="12"/>
      <c r="F68" s="12"/>
      <c r="G68" s="12"/>
      <c r="I68" s="6"/>
    </row>
    <row r="69" spans="1:9">
      <c r="D69" s="12"/>
      <c r="E69" s="12"/>
      <c r="F69" s="12"/>
      <c r="G69" s="12"/>
      <c r="H69" s="12"/>
      <c r="I69" s="6"/>
    </row>
    <row r="70" spans="1:9">
      <c r="D70" s="12"/>
      <c r="E70" s="12"/>
      <c r="F70" s="12"/>
      <c r="G70" s="12"/>
      <c r="H70" s="12"/>
      <c r="I70" s="6"/>
    </row>
    <row r="71" spans="1:9">
      <c r="D71" s="12"/>
      <c r="E71" s="12"/>
      <c r="F71" s="12"/>
      <c r="G71" s="12"/>
      <c r="H71" s="12"/>
      <c r="I71" s="6"/>
    </row>
    <row r="72" spans="1:9">
      <c r="D72" s="12"/>
      <c r="E72" s="12"/>
      <c r="F72" s="12"/>
      <c r="G72" s="12"/>
      <c r="H72" s="12"/>
      <c r="I72" s="6"/>
    </row>
    <row r="73" spans="1:9">
      <c r="D73" s="12"/>
      <c r="E73" s="12"/>
      <c r="F73" s="12"/>
      <c r="G73" s="12"/>
      <c r="H73" s="12"/>
      <c r="I73" s="6"/>
    </row>
    <row r="74" spans="1:9">
      <c r="D74" s="12"/>
      <c r="E74" s="12"/>
      <c r="F74" s="12"/>
      <c r="G74" s="12"/>
      <c r="H74" s="12"/>
      <c r="I74" s="6"/>
    </row>
    <row r="75" spans="1:9">
      <c r="D75" s="12"/>
      <c r="E75" s="12"/>
      <c r="F75" s="12"/>
      <c r="G75" s="12"/>
      <c r="H75" s="12"/>
      <c r="I75" s="6"/>
    </row>
    <row r="76" spans="1:9">
      <c r="D76" s="12"/>
      <c r="E76" s="12"/>
      <c r="F76" s="12"/>
      <c r="G76" s="12"/>
      <c r="H76" s="12"/>
      <c r="I76" s="6"/>
    </row>
    <row r="77" spans="1:9">
      <c r="D77" s="12"/>
      <c r="E77" s="12"/>
      <c r="F77" s="12"/>
      <c r="G77" s="12"/>
      <c r="H77" s="12"/>
      <c r="I77" s="6"/>
    </row>
    <row r="78" spans="1:9">
      <c r="A78" s="27"/>
      <c r="B78" s="27"/>
      <c r="C78" s="27"/>
      <c r="D78" s="33"/>
      <c r="E78" s="33"/>
      <c r="F78" s="33"/>
      <c r="G78" s="33"/>
      <c r="H78" s="33"/>
      <c r="I78" s="32"/>
    </row>
    <row r="79" spans="1:9">
      <c r="A79" s="26"/>
      <c r="B79" s="26"/>
      <c r="C79" s="26"/>
      <c r="D79" s="33"/>
      <c r="E79" s="33"/>
      <c r="F79" s="33"/>
      <c r="G79" s="33"/>
      <c r="H79" s="33"/>
      <c r="I79" s="32"/>
    </row>
    <row r="80" spans="1:9" ht="15.75">
      <c r="D80" s="5"/>
      <c r="E80" s="5"/>
      <c r="F80" s="5"/>
      <c r="G80" s="5"/>
      <c r="H80" s="5"/>
      <c r="I80" s="15"/>
    </row>
    <row r="81" spans="1:9">
      <c r="A81" s="27"/>
      <c r="B81" s="27"/>
      <c r="C81" s="27"/>
      <c r="D81" s="27"/>
      <c r="E81" s="27"/>
      <c r="F81" s="27"/>
      <c r="G81" s="27"/>
      <c r="H81" s="27"/>
      <c r="I81" s="27"/>
    </row>
    <row r="82" spans="1:9">
      <c r="A82" s="26"/>
      <c r="B82" s="26"/>
      <c r="C82" s="26"/>
      <c r="D82" s="26"/>
      <c r="E82" s="26"/>
      <c r="F82" s="26"/>
      <c r="G82" s="26"/>
      <c r="H82" s="26"/>
      <c r="I82" s="26"/>
    </row>
    <row r="83" spans="1:9" ht="15.75">
      <c r="D83" s="12"/>
      <c r="E83" s="12"/>
      <c r="F83" s="12"/>
      <c r="G83" s="12"/>
      <c r="H83" s="12"/>
      <c r="I83" s="15"/>
    </row>
    <row r="84" spans="1:9">
      <c r="A84" s="27"/>
      <c r="B84" s="27"/>
      <c r="C84" s="27"/>
      <c r="D84" s="27"/>
      <c r="E84" s="27"/>
      <c r="F84" s="27"/>
      <c r="G84" s="27"/>
      <c r="H84" s="27"/>
      <c r="I84" s="27"/>
    </row>
    <row r="85" spans="1:9">
      <c r="A85" s="26"/>
      <c r="B85" s="26"/>
      <c r="C85" s="26"/>
      <c r="D85" s="26"/>
      <c r="E85" s="26"/>
      <c r="F85" s="26"/>
      <c r="G85" s="26"/>
      <c r="H85" s="26"/>
      <c r="I85" s="26"/>
    </row>
  </sheetData>
  <mergeCells count="1">
    <mergeCell ref="D10:G10"/>
  </mergeCells>
  <phoneticPr fontId="0" type="noConversion"/>
  <printOptions horizontalCentered="1"/>
  <pageMargins left="0.5" right="0.5" top="0.5" bottom="0.55000000000000004" header="0" footer="0"/>
  <pageSetup scale="80" orientation="portrait" horizontalDpi="360" verticalDpi="360" r:id="rId1"/>
  <headerFooter alignWithMargins="0">
    <oddHeader xml:space="preserve">&amp;R&amp;"Times New Roman,Regular"&amp;11Exh. DCP-9
Dockets UE-170485/UG-170486
Page 1 of 4 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1"/>
  <sheetViews>
    <sheetView showOutlineSymbols="0" view="pageLayout" zoomScaleNormal="100" workbookViewId="0">
      <selection activeCell="J3" sqref="J3"/>
    </sheetView>
  </sheetViews>
  <sheetFormatPr defaultColWidth="9.77734375" defaultRowHeight="15"/>
  <cols>
    <col min="1" max="1" width="26.5546875" style="13" customWidth="1"/>
    <col min="2" max="2" width="1.5546875" style="13" customWidth="1"/>
    <col min="3" max="16384" width="9.77734375" style="13"/>
  </cols>
  <sheetData>
    <row r="1" spans="1:12" ht="15.75">
      <c r="J1" s="1"/>
    </row>
    <row r="2" spans="1:12" ht="15.75">
      <c r="J2" s="1"/>
    </row>
    <row r="3" spans="1:12" ht="15.75">
      <c r="J3" s="1"/>
      <c r="K3" s="1"/>
    </row>
    <row r="4" spans="1:12" ht="15.75">
      <c r="J4" s="1"/>
      <c r="K4" s="1"/>
    </row>
    <row r="5" spans="1:12" ht="15.75">
      <c r="K5" s="1"/>
    </row>
    <row r="6" spans="1:12" ht="20.25">
      <c r="A6" s="303" t="str">
        <f>'DCP-9 , P 1'!A5</f>
        <v>PROXY COMPANIES</v>
      </c>
      <c r="B6" s="303"/>
      <c r="C6" s="303"/>
      <c r="D6" s="303"/>
      <c r="E6" s="303"/>
      <c r="F6" s="303"/>
      <c r="G6" s="303"/>
      <c r="H6" s="303"/>
      <c r="I6" s="303"/>
      <c r="J6" s="303"/>
      <c r="K6" s="303"/>
      <c r="L6" s="303"/>
    </row>
    <row r="7" spans="1:12" ht="20.25">
      <c r="A7" s="303" t="s">
        <v>28</v>
      </c>
      <c r="B7" s="303"/>
      <c r="C7" s="303"/>
      <c r="D7" s="303"/>
      <c r="E7" s="303"/>
      <c r="F7" s="303"/>
      <c r="G7" s="303"/>
      <c r="H7" s="303"/>
      <c r="I7" s="303"/>
      <c r="J7" s="303"/>
      <c r="K7" s="303"/>
      <c r="L7" s="303"/>
    </row>
    <row r="9" spans="1:12" ht="15.75" thickBot="1"/>
    <row r="10" spans="1:12" ht="15.75" thickTop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</row>
    <row r="11" spans="1:12" ht="15.75">
      <c r="A11" s="182" t="str">
        <f>'DCP-9 , P 1'!A11</f>
        <v>COMPANY</v>
      </c>
      <c r="B11" s="1"/>
      <c r="C11" s="182">
        <v>2012</v>
      </c>
      <c r="D11" s="182">
        <v>2013</v>
      </c>
      <c r="E11" s="182">
        <v>2014</v>
      </c>
      <c r="F11" s="182">
        <v>2015</v>
      </c>
      <c r="G11" s="182">
        <v>2016</v>
      </c>
      <c r="H11" s="182" t="s">
        <v>30</v>
      </c>
      <c r="I11" s="182">
        <v>2017</v>
      </c>
      <c r="J11" s="182">
        <v>2018</v>
      </c>
      <c r="K11" s="182" t="s">
        <v>232</v>
      </c>
      <c r="L11" s="182" t="s">
        <v>30</v>
      </c>
    </row>
    <row r="13" spans="1:12" ht="15.75" thickTop="1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5" spans="1:12" ht="15.75">
      <c r="A15" s="24" t="str">
        <f>'DCP-9 , P 1'!A14</f>
        <v>Parcell Proxy Group</v>
      </c>
    </row>
    <row r="17" spans="1:12">
      <c r="A17" s="7" t="str">
        <f>+'DCP-9 , P 1'!A16</f>
        <v>ALLETE</v>
      </c>
      <c r="B17" s="7"/>
      <c r="C17" s="6">
        <v>2.3E-2</v>
      </c>
      <c r="D17" s="6">
        <v>2.1999999999999999E-2</v>
      </c>
      <c r="E17" s="6">
        <v>2.5000000000000001E-2</v>
      </c>
      <c r="F17" s="6">
        <v>3.5999999999999997E-2</v>
      </c>
      <c r="G17" s="6">
        <v>2.8000000000000001E-2</v>
      </c>
      <c r="H17" s="6">
        <f>AVERAGE(C17:G17)</f>
        <v>2.6800000000000001E-2</v>
      </c>
      <c r="I17" s="6">
        <v>0.03</v>
      </c>
      <c r="J17" s="6">
        <v>3.5000000000000003E-2</v>
      </c>
      <c r="K17" s="6">
        <v>0.04</v>
      </c>
      <c r="L17" s="6">
        <f>AVERAGE(I17:K17)</f>
        <v>3.5000000000000003E-2</v>
      </c>
    </row>
    <row r="18" spans="1:12">
      <c r="A18" s="7" t="str">
        <f>+'DCP-9 , P 1'!A17</f>
        <v>Alliant Energy</v>
      </c>
      <c r="B18" s="7"/>
      <c r="C18" s="6">
        <v>3.9E-2</v>
      </c>
      <c r="D18" s="6">
        <v>4.9000000000000002E-2</v>
      </c>
      <c r="E18" s="6">
        <v>4.2999999999999997E-2</v>
      </c>
      <c r="F18" s="6">
        <v>3.5999999999999997E-2</v>
      </c>
      <c r="G18" s="6">
        <v>2.8000000000000001E-2</v>
      </c>
      <c r="H18" s="6">
        <f t="shared" ref="H18:H30" si="0">AVERAGE(C18:G18)</f>
        <v>3.9E-2</v>
      </c>
      <c r="I18" s="6">
        <v>0.04</v>
      </c>
      <c r="J18" s="6">
        <v>4.4999999999999998E-2</v>
      </c>
      <c r="K18" s="6">
        <v>0.05</v>
      </c>
      <c r="L18" s="6">
        <f t="shared" ref="L18:L31" si="1">AVERAGE(I18:K18)</f>
        <v>4.5000000000000005E-2</v>
      </c>
    </row>
    <row r="19" spans="1:12">
      <c r="A19" s="7" t="str">
        <f>+'DCP-9 , P 1'!A18</f>
        <v>Avista Corp.</v>
      </c>
      <c r="B19" s="7"/>
      <c r="C19" s="6">
        <v>8.0000000000000002E-3</v>
      </c>
      <c r="D19" s="6">
        <v>2.9000000000000001E-2</v>
      </c>
      <c r="E19" s="6">
        <v>2.4E-2</v>
      </c>
      <c r="F19" s="6">
        <v>2.3E-2</v>
      </c>
      <c r="G19" s="6">
        <v>0.03</v>
      </c>
      <c r="H19" s="6">
        <f t="shared" si="0"/>
        <v>2.2800000000000001E-2</v>
      </c>
      <c r="I19" s="6">
        <v>0.02</v>
      </c>
      <c r="J19" s="6">
        <v>0.02</v>
      </c>
      <c r="K19" s="6">
        <v>0.02</v>
      </c>
      <c r="L19" s="6">
        <f t="shared" si="1"/>
        <v>0.02</v>
      </c>
    </row>
    <row r="20" spans="1:12">
      <c r="A20" s="7" t="str">
        <f>+'DCP-9 , P 1'!A19</f>
        <v>Black Hills Corp</v>
      </c>
      <c r="B20" s="7"/>
      <c r="C20" s="6">
        <v>1.7999999999999999E-2</v>
      </c>
      <c r="D20" s="6">
        <v>3.6999999999999998E-2</v>
      </c>
      <c r="E20" s="6">
        <v>4.2999999999999997E-2</v>
      </c>
      <c r="F20" s="6">
        <v>3.7999999999999999E-2</v>
      </c>
      <c r="G20" s="6">
        <v>3.3000000000000002E-2</v>
      </c>
      <c r="H20" s="6">
        <f t="shared" si="0"/>
        <v>3.3799999999999997E-2</v>
      </c>
      <c r="I20" s="6">
        <v>5.5E-2</v>
      </c>
      <c r="J20" s="6">
        <v>0.05</v>
      </c>
      <c r="K20" s="6">
        <v>0.05</v>
      </c>
      <c r="L20" s="6">
        <f t="shared" si="1"/>
        <v>5.1666666666666673E-2</v>
      </c>
    </row>
    <row r="21" spans="1:12">
      <c r="A21" s="7" t="str">
        <f>+'DCP-9 , P 1'!A20</f>
        <v>El Paso Electric Co.</v>
      </c>
      <c r="B21" s="7"/>
      <c r="C21" s="6">
        <v>6.3E-2</v>
      </c>
      <c r="D21" s="6">
        <v>4.9000000000000002E-2</v>
      </c>
      <c r="E21" s="6">
        <v>4.8000000000000001E-2</v>
      </c>
      <c r="F21" s="6">
        <v>3.4000000000000002E-2</v>
      </c>
      <c r="G21" s="6">
        <v>4.3999999999999997E-2</v>
      </c>
      <c r="H21" s="6">
        <f t="shared" si="0"/>
        <v>4.7599999999999996E-2</v>
      </c>
      <c r="I21" s="6">
        <v>0.04</v>
      </c>
      <c r="J21" s="6">
        <v>0.04</v>
      </c>
      <c r="K21" s="6">
        <v>0.04</v>
      </c>
      <c r="L21" s="6">
        <f t="shared" si="1"/>
        <v>0.04</v>
      </c>
    </row>
    <row r="22" spans="1:12">
      <c r="A22" s="7" t="str">
        <f>+'DCP-9 , P 1'!A21</f>
        <v>Hawaiian Electric Industries</v>
      </c>
      <c r="B22" s="7"/>
      <c r="C22" s="6">
        <v>4.2000000000000003E-2</v>
      </c>
      <c r="D22" s="6">
        <v>3.6999999999999998E-2</v>
      </c>
      <c r="E22" s="6">
        <v>2.3E-2</v>
      </c>
      <c r="F22" s="6">
        <v>1.4999999999999999E-2</v>
      </c>
      <c r="G22" s="6">
        <v>6.3E-2</v>
      </c>
      <c r="H22" s="6">
        <f t="shared" si="0"/>
        <v>3.5999999999999997E-2</v>
      </c>
      <c r="I22" s="6">
        <v>0.02</v>
      </c>
      <c r="J22" s="6">
        <v>2.5000000000000001E-2</v>
      </c>
      <c r="K22" s="6">
        <v>0.03</v>
      </c>
      <c r="L22" s="6">
        <f t="shared" si="1"/>
        <v>2.4999999999999998E-2</v>
      </c>
    </row>
    <row r="23" spans="1:12">
      <c r="A23" s="7" t="str">
        <f>+'DCP-9 , P 1'!A22</f>
        <v>IDACORP</v>
      </c>
      <c r="B23" s="7"/>
      <c r="C23" s="6">
        <v>5.7000000000000002E-2</v>
      </c>
      <c r="D23" s="6">
        <v>5.6000000000000001E-2</v>
      </c>
      <c r="E23" s="6">
        <v>5.3999999999999999E-2</v>
      </c>
      <c r="F23" s="6">
        <v>4.8000000000000001E-2</v>
      </c>
      <c r="G23" s="6">
        <v>4.2999999999999997E-2</v>
      </c>
      <c r="H23" s="6">
        <f t="shared" si="0"/>
        <v>5.16E-2</v>
      </c>
      <c r="I23" s="6">
        <v>0.04</v>
      </c>
      <c r="J23" s="6">
        <v>0.04</v>
      </c>
      <c r="K23" s="6">
        <v>3.5000000000000003E-2</v>
      </c>
      <c r="L23" s="6">
        <f t="shared" si="1"/>
        <v>3.8333333333333337E-2</v>
      </c>
    </row>
    <row r="24" spans="1:12">
      <c r="A24" s="7" t="str">
        <f>+'DCP-9 , P 1'!A23</f>
        <v>NorthWestern Corp</v>
      </c>
      <c r="B24" s="7"/>
      <c r="C24" s="6">
        <v>3.2000000000000001E-2</v>
      </c>
      <c r="D24" s="6">
        <v>3.5000000000000003E-2</v>
      </c>
      <c r="E24" s="6">
        <v>3.7999999999999999E-2</v>
      </c>
      <c r="F24" s="6">
        <v>0.03</v>
      </c>
      <c r="G24" s="6">
        <v>4.1000000000000002E-2</v>
      </c>
      <c r="H24" s="6">
        <f t="shared" si="0"/>
        <v>3.5200000000000002E-2</v>
      </c>
      <c r="I24" s="6">
        <v>0.04</v>
      </c>
      <c r="J24" s="6">
        <v>3.5000000000000003E-2</v>
      </c>
      <c r="K24" s="6">
        <v>3.5000000000000003E-2</v>
      </c>
      <c r="L24" s="6">
        <f t="shared" si="1"/>
        <v>3.6666666666666674E-2</v>
      </c>
    </row>
    <row r="25" spans="1:12">
      <c r="A25" s="7" t="str">
        <f>+'DCP-9 , P 1'!A24</f>
        <v>OGE Energy</v>
      </c>
      <c r="B25" s="7"/>
      <c r="C25" s="6">
        <v>7.1999999999999995E-2</v>
      </c>
      <c r="D25" s="6">
        <v>7.2999999999999995E-2</v>
      </c>
      <c r="E25" s="6">
        <v>6.5000000000000002E-2</v>
      </c>
      <c r="F25" s="6">
        <v>0.04</v>
      </c>
      <c r="G25" s="6">
        <v>3.3000000000000002E-2</v>
      </c>
      <c r="H25" s="6">
        <f t="shared" si="0"/>
        <v>5.6600000000000004E-2</v>
      </c>
      <c r="I25" s="6">
        <v>0.04</v>
      </c>
      <c r="J25" s="6">
        <v>3.5000000000000003E-2</v>
      </c>
      <c r="K25" s="6">
        <v>3.5000000000000003E-2</v>
      </c>
      <c r="L25" s="6">
        <f t="shared" si="1"/>
        <v>3.6666666666666674E-2</v>
      </c>
    </row>
    <row r="26" spans="1:12">
      <c r="A26" s="7" t="str">
        <f>+'DCP-9 , P 1'!A25</f>
        <v>Otter Tail Corp</v>
      </c>
      <c r="B26" s="7"/>
      <c r="C26" s="6">
        <v>0</v>
      </c>
      <c r="D26" s="6">
        <v>1.2E-2</v>
      </c>
      <c r="E26" s="6">
        <v>2.1999999999999999E-2</v>
      </c>
      <c r="F26" s="6">
        <v>0.02</v>
      </c>
      <c r="G26" s="6">
        <v>2.1000000000000001E-2</v>
      </c>
      <c r="H26" s="6">
        <f t="shared" si="0"/>
        <v>1.5000000000000003E-2</v>
      </c>
      <c r="I26" s="6">
        <v>2.5000000000000001E-2</v>
      </c>
      <c r="J26" s="6">
        <v>2.5000000000000001E-2</v>
      </c>
      <c r="K26" s="6">
        <v>0.04</v>
      </c>
      <c r="L26" s="6">
        <f t="shared" si="1"/>
        <v>0.03</v>
      </c>
    </row>
    <row r="27" spans="1:12">
      <c r="A27" s="7" t="str">
        <f>+'DCP-9 , P 1'!A26</f>
        <v>Pinnacle West Capital</v>
      </c>
      <c r="B27" s="7"/>
      <c r="C27" s="6">
        <v>4.1000000000000002E-2</v>
      </c>
      <c r="D27" s="6">
        <v>4.1000000000000002E-2</v>
      </c>
      <c r="E27" s="6">
        <v>3.5000000000000003E-2</v>
      </c>
      <c r="F27" s="6">
        <v>3.9E-2</v>
      </c>
      <c r="G27" s="6">
        <v>3.5000000000000003E-2</v>
      </c>
      <c r="H27" s="6">
        <f t="shared" si="0"/>
        <v>3.8199999999999998E-2</v>
      </c>
      <c r="I27" s="6">
        <v>3.5000000000000003E-2</v>
      </c>
      <c r="J27" s="6">
        <v>3.5000000000000003E-2</v>
      </c>
      <c r="K27" s="6">
        <v>0.04</v>
      </c>
      <c r="L27" s="6">
        <f t="shared" si="1"/>
        <v>3.6666666666666674E-2</v>
      </c>
    </row>
    <row r="28" spans="1:12">
      <c r="A28" s="7" t="str">
        <f>+'DCP-9 , P 1'!A27</f>
        <v>Portland General Corp</v>
      </c>
      <c r="B28" s="7"/>
      <c r="C28" s="6">
        <v>3.5000000000000003E-2</v>
      </c>
      <c r="D28" s="6">
        <v>2.9000000000000001E-2</v>
      </c>
      <c r="E28" s="6">
        <v>4.5999999999999999E-2</v>
      </c>
      <c r="F28" s="6">
        <v>3.3000000000000002E-2</v>
      </c>
      <c r="G28" s="6">
        <v>3.5000000000000003E-2</v>
      </c>
      <c r="H28" s="6">
        <f t="shared" si="0"/>
        <v>3.5600000000000007E-2</v>
      </c>
      <c r="I28" s="6">
        <v>3.5000000000000003E-2</v>
      </c>
      <c r="J28" s="6">
        <v>3.5000000000000003E-2</v>
      </c>
      <c r="K28" s="6">
        <v>0.04</v>
      </c>
      <c r="L28" s="6">
        <f t="shared" si="1"/>
        <v>3.6666666666666674E-2</v>
      </c>
    </row>
    <row r="29" spans="1:12">
      <c r="A29" s="7" t="str">
        <f>+'DCP-9 , P 1'!A28</f>
        <v>PNM Resources</v>
      </c>
      <c r="B29" s="7"/>
      <c r="C29" s="6">
        <v>3.7999999999999999E-2</v>
      </c>
      <c r="D29" s="6">
        <v>3.6999999999999998E-2</v>
      </c>
      <c r="E29" s="6">
        <v>3.2000000000000001E-2</v>
      </c>
      <c r="F29" s="6">
        <v>4.1000000000000002E-2</v>
      </c>
      <c r="G29" s="6">
        <v>3.6999999999999998E-2</v>
      </c>
      <c r="H29" s="6">
        <f t="shared" si="0"/>
        <v>3.6999999999999998E-2</v>
      </c>
      <c r="I29" s="6">
        <v>3.5000000000000003E-2</v>
      </c>
      <c r="J29" s="6">
        <v>3.5000000000000003E-2</v>
      </c>
      <c r="K29" s="6">
        <v>3.5000000000000003E-2</v>
      </c>
      <c r="L29" s="6">
        <f t="shared" si="1"/>
        <v>3.5000000000000003E-2</v>
      </c>
    </row>
    <row r="30" spans="1:12">
      <c r="A30" s="7" t="str">
        <f>+'DCP-9 , P 1'!A29</f>
        <v>SCANA Corp</v>
      </c>
      <c r="B30" s="7"/>
      <c r="C30" s="6">
        <v>3.9E-2</v>
      </c>
      <c r="D30" s="6">
        <v>4.1000000000000002E-2</v>
      </c>
      <c r="E30" s="6">
        <v>4.9000000000000002E-2</v>
      </c>
      <c r="F30" s="6">
        <v>4.2999999999999997E-2</v>
      </c>
      <c r="G30" s="6">
        <v>4.7E-2</v>
      </c>
      <c r="H30" s="6">
        <f t="shared" si="0"/>
        <v>4.3799999999999992E-2</v>
      </c>
      <c r="I30" s="6">
        <v>0.04</v>
      </c>
      <c r="J30" s="6">
        <v>0.04</v>
      </c>
      <c r="K30" s="6">
        <v>4.4999999999999998E-2</v>
      </c>
      <c r="L30" s="6">
        <f t="shared" si="1"/>
        <v>4.1666666666666664E-2</v>
      </c>
    </row>
    <row r="31" spans="1:12">
      <c r="A31" s="7" t="str">
        <f>+'DCP-9 , P 1'!A30</f>
        <v>Vectren</v>
      </c>
      <c r="B31" s="7"/>
      <c r="C31" s="6">
        <v>2.9000000000000001E-2</v>
      </c>
      <c r="D31" s="6">
        <v>1.2E-2</v>
      </c>
      <c r="E31" s="6">
        <v>2.9000000000000001E-2</v>
      </c>
      <c r="F31" s="6">
        <v>4.2000000000000003E-2</v>
      </c>
      <c r="G31" s="6">
        <v>4.3999999999999997E-2</v>
      </c>
      <c r="H31" s="6">
        <f>AVERAGE(C31:G31)</f>
        <v>3.1200000000000006E-2</v>
      </c>
      <c r="I31" s="6">
        <v>4.4999999999999998E-2</v>
      </c>
      <c r="J31" s="6">
        <v>4.4999999999999998E-2</v>
      </c>
      <c r="K31" s="6">
        <v>0.05</v>
      </c>
      <c r="L31" s="6">
        <f t="shared" si="1"/>
        <v>4.6666666666666669E-2</v>
      </c>
    </row>
    <row r="32" spans="1:12">
      <c r="A32" s="7"/>
      <c r="B32" s="7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ht="15.75">
      <c r="A33" s="106" t="s">
        <v>30</v>
      </c>
      <c r="B33" s="7"/>
      <c r="C33" s="6"/>
      <c r="D33" s="6"/>
      <c r="E33" s="6"/>
      <c r="F33" s="6"/>
      <c r="G33" s="6"/>
      <c r="H33" s="15">
        <f>+AVERAGE(H17:H31)</f>
        <v>3.6680000000000004E-2</v>
      </c>
      <c r="I33" s="15"/>
      <c r="J33" s="15"/>
      <c r="K33" s="15"/>
      <c r="L33" s="15">
        <f>+AVERAGE(L17:L31)</f>
        <v>3.7000000000000005E-2</v>
      </c>
    </row>
    <row r="34" spans="1:12">
      <c r="A34" s="40"/>
      <c r="B34" s="40"/>
      <c r="C34" s="35"/>
      <c r="D34" s="35"/>
      <c r="E34" s="35"/>
      <c r="F34" s="35"/>
      <c r="G34" s="35"/>
      <c r="H34" s="35"/>
      <c r="I34" s="35"/>
      <c r="J34" s="35"/>
      <c r="K34" s="35"/>
      <c r="L34" s="35"/>
    </row>
    <row r="35" spans="1:12" ht="31.5" customHeight="1">
      <c r="A35" s="100" t="str">
        <f>+'DCP-9 , P 1'!A34</f>
        <v>McKenzie Electric Group</v>
      </c>
      <c r="B35" s="7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>
      <c r="A36" s="7"/>
      <c r="B36" s="7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2">
      <c r="A37" s="7" t="str">
        <f>+'DCP-9 , P 1'!A36</f>
        <v>ALLETE</v>
      </c>
      <c r="B37" s="7"/>
      <c r="C37" s="6">
        <f>+C17</f>
        <v>2.3E-2</v>
      </c>
      <c r="D37" s="6">
        <f t="shared" ref="D37:K37" si="2">+D17</f>
        <v>2.1999999999999999E-2</v>
      </c>
      <c r="E37" s="6">
        <f t="shared" si="2"/>
        <v>2.5000000000000001E-2</v>
      </c>
      <c r="F37" s="6">
        <f t="shared" si="2"/>
        <v>3.5999999999999997E-2</v>
      </c>
      <c r="G37" s="6">
        <f t="shared" si="2"/>
        <v>2.8000000000000001E-2</v>
      </c>
      <c r="H37" s="6">
        <f>AVERAGE(C37:G37)</f>
        <v>2.6800000000000001E-2</v>
      </c>
      <c r="I37" s="6">
        <f t="shared" si="2"/>
        <v>0.03</v>
      </c>
      <c r="J37" s="6">
        <f t="shared" si="2"/>
        <v>3.5000000000000003E-2</v>
      </c>
      <c r="K37" s="6">
        <f t="shared" si="2"/>
        <v>0.04</v>
      </c>
      <c r="L37" s="6">
        <f t="shared" ref="L37:L54" si="3">AVERAGE(I37:K37)</f>
        <v>3.5000000000000003E-2</v>
      </c>
    </row>
    <row r="38" spans="1:12">
      <c r="A38" s="7" t="str">
        <f>+'DCP-9 , P 1'!A37</f>
        <v>Ameren Corp</v>
      </c>
      <c r="B38" s="7"/>
      <c r="C38" s="6">
        <v>0.03</v>
      </c>
      <c r="D38" s="6">
        <v>1.9E-2</v>
      </c>
      <c r="E38" s="6">
        <v>2.9000000000000001E-2</v>
      </c>
      <c r="F38" s="6">
        <v>2.5000000000000001E-2</v>
      </c>
      <c r="G38" s="6">
        <v>3.3000000000000002E-2</v>
      </c>
      <c r="H38" s="6">
        <f>AVERAGE(C38:G38)</f>
        <v>2.7200000000000002E-2</v>
      </c>
      <c r="I38" s="6">
        <v>3.5000000000000003E-2</v>
      </c>
      <c r="J38" s="6">
        <v>3.5000000000000003E-2</v>
      </c>
      <c r="K38" s="6">
        <v>0.04</v>
      </c>
      <c r="L38" s="6">
        <f t="shared" si="3"/>
        <v>3.6666666666666674E-2</v>
      </c>
    </row>
    <row r="39" spans="1:12">
      <c r="A39" s="7" t="str">
        <f>+'DCP-9 , P 1'!A38</f>
        <v>Avangrid, Inc.</v>
      </c>
      <c r="B39" s="7"/>
      <c r="C39" s="6"/>
      <c r="D39" s="6"/>
      <c r="E39" s="6">
        <v>3.4000000000000002E-2</v>
      </c>
      <c r="F39" s="6">
        <v>1.7999999999999999E-2</v>
      </c>
      <c r="G39" s="6">
        <v>1.4E-2</v>
      </c>
      <c r="H39" s="6">
        <f t="shared" ref="H39:H54" si="4">AVERAGE(C39:G39)</f>
        <v>2.2000000000000002E-2</v>
      </c>
      <c r="I39" s="6">
        <v>0.01</v>
      </c>
      <c r="J39" s="6">
        <v>0.01</v>
      </c>
      <c r="K39" s="6">
        <v>1.4999999999999999E-2</v>
      </c>
      <c r="L39" s="6">
        <f t="shared" si="3"/>
        <v>1.1666666666666667E-2</v>
      </c>
    </row>
    <row r="40" spans="1:12">
      <c r="A40" s="7" t="str">
        <f>+'DCP-9 , P 1'!A39</f>
        <v>Avista Corp</v>
      </c>
      <c r="B40" s="7"/>
      <c r="C40" s="6">
        <f>+C19</f>
        <v>8.0000000000000002E-3</v>
      </c>
      <c r="D40" s="6">
        <f t="shared" ref="D40:K40" si="5">+D19</f>
        <v>2.9000000000000001E-2</v>
      </c>
      <c r="E40" s="6">
        <f t="shared" si="5"/>
        <v>2.4E-2</v>
      </c>
      <c r="F40" s="6">
        <f t="shared" si="5"/>
        <v>2.3E-2</v>
      </c>
      <c r="G40" s="6">
        <f t="shared" si="5"/>
        <v>0.03</v>
      </c>
      <c r="H40" s="6">
        <f t="shared" si="4"/>
        <v>2.2800000000000001E-2</v>
      </c>
      <c r="I40" s="6">
        <f t="shared" si="5"/>
        <v>0.02</v>
      </c>
      <c r="J40" s="6">
        <f t="shared" si="5"/>
        <v>0.02</v>
      </c>
      <c r="K40" s="6">
        <f t="shared" si="5"/>
        <v>0.02</v>
      </c>
      <c r="L40" s="6">
        <f t="shared" si="3"/>
        <v>0.02</v>
      </c>
    </row>
    <row r="41" spans="1:12">
      <c r="A41" s="7" t="str">
        <f>+'DCP-9 , P 1'!A40</f>
        <v>Black Hills Corp</v>
      </c>
      <c r="B41" s="7"/>
      <c r="C41" s="6">
        <f>+C20</f>
        <v>1.7999999999999999E-2</v>
      </c>
      <c r="D41" s="6">
        <f t="shared" ref="D41:G41" si="6">+D20</f>
        <v>3.6999999999999998E-2</v>
      </c>
      <c r="E41" s="6">
        <f t="shared" si="6"/>
        <v>4.2999999999999997E-2</v>
      </c>
      <c r="F41" s="6">
        <f t="shared" si="6"/>
        <v>3.7999999999999999E-2</v>
      </c>
      <c r="G41" s="6">
        <f t="shared" si="6"/>
        <v>3.3000000000000002E-2</v>
      </c>
      <c r="H41" s="6">
        <f t="shared" si="4"/>
        <v>3.3799999999999997E-2</v>
      </c>
      <c r="I41" s="6">
        <f>+I20</f>
        <v>5.5E-2</v>
      </c>
      <c r="J41" s="6">
        <f t="shared" ref="J41:K41" si="7">+J20</f>
        <v>0.05</v>
      </c>
      <c r="K41" s="6">
        <f t="shared" si="7"/>
        <v>0.05</v>
      </c>
      <c r="L41" s="6">
        <f t="shared" si="3"/>
        <v>5.1666666666666673E-2</v>
      </c>
    </row>
    <row r="42" spans="1:12">
      <c r="A42" s="7" t="str">
        <f>+'DCP-9 , P 1'!A41</f>
        <v>CMS Energy Corp</v>
      </c>
      <c r="B42" s="7"/>
      <c r="C42" s="6">
        <v>0.05</v>
      </c>
      <c r="D42" s="6">
        <v>5.1999999999999998E-2</v>
      </c>
      <c r="E42" s="6">
        <v>0.05</v>
      </c>
      <c r="F42" s="6">
        <v>5.1999999999999998E-2</v>
      </c>
      <c r="G42" s="6">
        <v>4.8000000000000001E-2</v>
      </c>
      <c r="H42" s="6">
        <f t="shared" si="4"/>
        <v>5.04E-2</v>
      </c>
      <c r="I42" s="6">
        <v>0.05</v>
      </c>
      <c r="J42" s="6">
        <v>0.05</v>
      </c>
      <c r="K42" s="6">
        <v>5.5E-2</v>
      </c>
      <c r="L42" s="6">
        <f t="shared" si="3"/>
        <v>5.1666666666666666E-2</v>
      </c>
    </row>
    <row r="43" spans="1:12">
      <c r="A43" s="7" t="str">
        <f>+'DCP-9 , P 1'!A42</f>
        <v>Dominion Energy</v>
      </c>
      <c r="B43" s="7"/>
      <c r="C43" s="6">
        <v>3.5000000000000003E-2</v>
      </c>
      <c r="D43" s="6">
        <v>4.2000000000000003E-2</v>
      </c>
      <c r="E43" s="6">
        <v>3.3000000000000002E-2</v>
      </c>
      <c r="F43" s="6">
        <v>2.9000000000000001E-2</v>
      </c>
      <c r="G43" s="6">
        <v>2.7E-2</v>
      </c>
      <c r="H43" s="6">
        <f t="shared" si="4"/>
        <v>3.32E-2</v>
      </c>
      <c r="I43" s="6">
        <v>1.4999999999999999E-2</v>
      </c>
      <c r="J43" s="6">
        <v>0.02</v>
      </c>
      <c r="K43" s="6">
        <v>1.4999999999999999E-2</v>
      </c>
      <c r="L43" s="6">
        <f t="shared" si="3"/>
        <v>1.6666666666666666E-2</v>
      </c>
    </row>
    <row r="44" spans="1:12">
      <c r="A44" s="7" t="str">
        <f>+'DCP-9 , P 1'!A43</f>
        <v>DTE Energy</v>
      </c>
      <c r="B44" s="7"/>
      <c r="C44" s="6">
        <v>3.5000000000000003E-2</v>
      </c>
      <c r="D44" s="6">
        <v>2.7E-2</v>
      </c>
      <c r="E44" s="6">
        <v>5.1999999999999998E-2</v>
      </c>
      <c r="F44" s="6">
        <v>3.4000000000000002E-2</v>
      </c>
      <c r="G44" s="6">
        <v>3.6999999999999998E-2</v>
      </c>
      <c r="H44" s="6">
        <f t="shared" si="4"/>
        <v>3.6999999999999998E-2</v>
      </c>
      <c r="I44" s="6">
        <v>4.4999999999999998E-2</v>
      </c>
      <c r="J44" s="6">
        <v>0.04</v>
      </c>
      <c r="K44" s="6">
        <f>+K21</f>
        <v>0.04</v>
      </c>
      <c r="L44" s="6">
        <f t="shared" si="3"/>
        <v>4.1666666666666664E-2</v>
      </c>
    </row>
    <row r="45" spans="1:12">
      <c r="A45" s="7" t="str">
        <f>+'DCP-9 , P 1'!A44</f>
        <v>Edison International</v>
      </c>
      <c r="B45" s="7"/>
      <c r="C45" s="6">
        <v>0.114</v>
      </c>
      <c r="D45" s="6">
        <v>8.1000000000000003E-2</v>
      </c>
      <c r="E45" s="6">
        <v>8.7999999999999995E-2</v>
      </c>
      <c r="F45" s="6">
        <v>7.1999999999999995E-2</v>
      </c>
      <c r="G45" s="6">
        <v>5.6000000000000001E-2</v>
      </c>
      <c r="H45" s="6">
        <f t="shared" si="4"/>
        <v>8.2200000000000009E-2</v>
      </c>
      <c r="I45" s="6">
        <v>5.5E-2</v>
      </c>
      <c r="J45" s="6">
        <v>0.05</v>
      </c>
      <c r="K45" s="6">
        <v>5.5E-2</v>
      </c>
      <c r="L45" s="6">
        <f t="shared" si="3"/>
        <v>5.3333333333333337E-2</v>
      </c>
    </row>
    <row r="46" spans="1:12">
      <c r="A46" s="7" t="str">
        <f>+'DCP-9 , P 1'!A45</f>
        <v>El Paso Electric</v>
      </c>
      <c r="B46" s="7"/>
      <c r="C46" s="6">
        <f>+C21</f>
        <v>6.3E-2</v>
      </c>
      <c r="D46" s="6">
        <f t="shared" ref="D46:K46" si="8">+D21</f>
        <v>4.9000000000000002E-2</v>
      </c>
      <c r="E46" s="6">
        <f t="shared" si="8"/>
        <v>4.8000000000000001E-2</v>
      </c>
      <c r="F46" s="6">
        <f t="shared" si="8"/>
        <v>3.4000000000000002E-2</v>
      </c>
      <c r="G46" s="6">
        <f t="shared" si="8"/>
        <v>4.3999999999999997E-2</v>
      </c>
      <c r="H46" s="6">
        <f t="shared" si="4"/>
        <v>4.7599999999999996E-2</v>
      </c>
      <c r="I46" s="6">
        <f t="shared" si="8"/>
        <v>0.04</v>
      </c>
      <c r="J46" s="6">
        <f t="shared" si="8"/>
        <v>0.04</v>
      </c>
      <c r="K46" s="6">
        <f t="shared" si="8"/>
        <v>0.04</v>
      </c>
      <c r="L46" s="6">
        <f t="shared" si="3"/>
        <v>0.04</v>
      </c>
    </row>
    <row r="47" spans="1:12">
      <c r="A47" s="7" t="str">
        <f>+'DCP-9 , P 1'!A46</f>
        <v>Exelon Corp</v>
      </c>
      <c r="B47" s="7"/>
      <c r="C47" s="6">
        <v>0</v>
      </c>
      <c r="D47" s="6">
        <v>3.2000000000000001E-2</v>
      </c>
      <c r="E47" s="6">
        <v>3.3000000000000002E-2</v>
      </c>
      <c r="F47" s="6">
        <v>4.4999999999999998E-2</v>
      </c>
      <c r="G47" s="6">
        <v>1.9E-2</v>
      </c>
      <c r="H47" s="6">
        <f t="shared" si="4"/>
        <v>2.58E-2</v>
      </c>
      <c r="I47" s="6">
        <v>4.4999999999999998E-2</v>
      </c>
      <c r="J47" s="6">
        <v>4.4999999999999998E-2</v>
      </c>
      <c r="K47" s="6">
        <v>4.4999999999999998E-2</v>
      </c>
      <c r="L47" s="6">
        <f t="shared" si="3"/>
        <v>4.5000000000000005E-2</v>
      </c>
    </row>
    <row r="48" spans="1:12">
      <c r="A48" s="7" t="str">
        <f>+'DCP-9 , P 1'!A47</f>
        <v>Hawaiian Electric</v>
      </c>
      <c r="B48" s="7"/>
      <c r="C48" s="6">
        <f>+C22</f>
        <v>4.2000000000000003E-2</v>
      </c>
      <c r="D48" s="6">
        <f t="shared" ref="D48:K48" si="9">+D22</f>
        <v>3.6999999999999998E-2</v>
      </c>
      <c r="E48" s="6">
        <f t="shared" si="9"/>
        <v>2.3E-2</v>
      </c>
      <c r="F48" s="6">
        <f t="shared" si="9"/>
        <v>1.4999999999999999E-2</v>
      </c>
      <c r="G48" s="6">
        <f t="shared" si="9"/>
        <v>6.3E-2</v>
      </c>
      <c r="H48" s="6">
        <f t="shared" si="4"/>
        <v>3.5999999999999997E-2</v>
      </c>
      <c r="I48" s="6">
        <f t="shared" si="9"/>
        <v>0.02</v>
      </c>
      <c r="J48" s="6">
        <f t="shared" si="9"/>
        <v>2.5000000000000001E-2</v>
      </c>
      <c r="K48" s="6">
        <f t="shared" si="9"/>
        <v>0.03</v>
      </c>
      <c r="L48" s="6">
        <f t="shared" si="3"/>
        <v>2.4999999999999998E-2</v>
      </c>
    </row>
    <row r="49" spans="1:12">
      <c r="A49" s="7" t="str">
        <f>+'DCP-9 , P 1'!A48</f>
        <v>IDACORP</v>
      </c>
      <c r="B49" s="7"/>
      <c r="C49" s="6">
        <f>+C23</f>
        <v>5.7000000000000002E-2</v>
      </c>
      <c r="D49" s="6">
        <f>+D23</f>
        <v>5.6000000000000001E-2</v>
      </c>
      <c r="E49" s="6">
        <f>+E23</f>
        <v>5.3999999999999999E-2</v>
      </c>
      <c r="F49" s="6">
        <f>+F23</f>
        <v>4.8000000000000001E-2</v>
      </c>
      <c r="G49" s="6">
        <f>+G23</f>
        <v>4.2999999999999997E-2</v>
      </c>
      <c r="H49" s="6">
        <f t="shared" si="4"/>
        <v>5.16E-2</v>
      </c>
      <c r="I49" s="6">
        <f>+I23</f>
        <v>0.04</v>
      </c>
      <c r="J49" s="6">
        <f>+J23</f>
        <v>0.04</v>
      </c>
      <c r="K49" s="6">
        <f>+K23</f>
        <v>3.5000000000000003E-2</v>
      </c>
      <c r="L49" s="6">
        <f t="shared" si="3"/>
        <v>3.8333333333333337E-2</v>
      </c>
    </row>
    <row r="50" spans="1:12">
      <c r="A50" s="7" t="str">
        <f>+'DCP-9 , P 1'!A49</f>
        <v>Northwestern Corp</v>
      </c>
      <c r="B50" s="7"/>
      <c r="C50" s="6">
        <f>+C24</f>
        <v>3.2000000000000001E-2</v>
      </c>
      <c r="D50" s="6">
        <f t="shared" ref="D50:K50" si="10">+D24</f>
        <v>3.5000000000000003E-2</v>
      </c>
      <c r="E50" s="6">
        <f t="shared" si="10"/>
        <v>3.7999999999999999E-2</v>
      </c>
      <c r="F50" s="6">
        <f t="shared" si="10"/>
        <v>0.03</v>
      </c>
      <c r="G50" s="6">
        <f t="shared" si="10"/>
        <v>4.1000000000000002E-2</v>
      </c>
      <c r="H50" s="6">
        <f t="shared" si="4"/>
        <v>3.5200000000000002E-2</v>
      </c>
      <c r="I50" s="6">
        <f t="shared" si="10"/>
        <v>0.04</v>
      </c>
      <c r="J50" s="6">
        <f t="shared" si="10"/>
        <v>3.5000000000000003E-2</v>
      </c>
      <c r="K50" s="6">
        <f t="shared" si="10"/>
        <v>3.5000000000000003E-2</v>
      </c>
      <c r="L50" s="6">
        <f t="shared" si="3"/>
        <v>3.6666666666666674E-2</v>
      </c>
    </row>
    <row r="51" spans="1:12">
      <c r="A51" s="7" t="str">
        <f>+'DCP-9 , P 1'!A50</f>
        <v>Otter Tail Corp</v>
      </c>
      <c r="B51" s="7"/>
      <c r="C51" s="6">
        <f>+C26</f>
        <v>0</v>
      </c>
      <c r="D51" s="6">
        <f t="shared" ref="D51:K51" si="11">+D26</f>
        <v>1.2E-2</v>
      </c>
      <c r="E51" s="6">
        <f t="shared" si="11"/>
        <v>2.1999999999999999E-2</v>
      </c>
      <c r="F51" s="6">
        <f t="shared" si="11"/>
        <v>0.02</v>
      </c>
      <c r="G51" s="6">
        <f t="shared" si="11"/>
        <v>2.1000000000000001E-2</v>
      </c>
      <c r="H51" s="6">
        <f t="shared" si="4"/>
        <v>1.5000000000000003E-2</v>
      </c>
      <c r="I51" s="6">
        <f t="shared" si="11"/>
        <v>2.5000000000000001E-2</v>
      </c>
      <c r="J51" s="6">
        <f t="shared" si="11"/>
        <v>2.5000000000000001E-2</v>
      </c>
      <c r="K51" s="6">
        <f t="shared" si="11"/>
        <v>0.04</v>
      </c>
      <c r="L51" s="6">
        <f t="shared" si="3"/>
        <v>0.03</v>
      </c>
    </row>
    <row r="52" spans="1:12">
      <c r="A52" s="7" t="str">
        <f>+'DCP-9 , P 1'!A51</f>
        <v>PG&amp;E Corp</v>
      </c>
      <c r="B52" s="7"/>
      <c r="C52" s="6">
        <v>0.01</v>
      </c>
      <c r="D52" s="6">
        <v>2E-3</v>
      </c>
      <c r="E52" s="6">
        <v>3.9E-2</v>
      </c>
      <c r="F52" s="6">
        <v>7.0000000000000001E-3</v>
      </c>
      <c r="G52" s="6">
        <v>2.8000000000000001E-2</v>
      </c>
      <c r="H52" s="6">
        <f t="shared" si="4"/>
        <v>1.72E-2</v>
      </c>
      <c r="I52" s="6">
        <v>4.4999999999999998E-2</v>
      </c>
      <c r="J52" s="6">
        <v>4.4999999999999998E-2</v>
      </c>
      <c r="K52" s="6">
        <v>3.5000000000000003E-2</v>
      </c>
      <c r="L52" s="6">
        <f t="shared" si="3"/>
        <v>4.1666666666666664E-2</v>
      </c>
    </row>
    <row r="53" spans="1:12">
      <c r="A53" s="7" t="str">
        <f>+'DCP-9 , P 1'!A52</f>
        <v>Portland General Electric</v>
      </c>
      <c r="B53" s="7"/>
      <c r="C53" s="6">
        <f>+C28</f>
        <v>3.5000000000000003E-2</v>
      </c>
      <c r="D53" s="6">
        <f t="shared" ref="D53:K53" si="12">+D28</f>
        <v>2.9000000000000001E-2</v>
      </c>
      <c r="E53" s="6">
        <f t="shared" si="12"/>
        <v>4.5999999999999999E-2</v>
      </c>
      <c r="F53" s="6">
        <f t="shared" si="12"/>
        <v>3.3000000000000002E-2</v>
      </c>
      <c r="G53" s="6">
        <f t="shared" si="12"/>
        <v>3.5000000000000003E-2</v>
      </c>
      <c r="H53" s="6">
        <f t="shared" si="4"/>
        <v>3.5600000000000007E-2</v>
      </c>
      <c r="I53" s="6">
        <f t="shared" si="12"/>
        <v>3.5000000000000003E-2</v>
      </c>
      <c r="J53" s="6">
        <f t="shared" si="12"/>
        <v>3.5000000000000003E-2</v>
      </c>
      <c r="K53" s="6">
        <f t="shared" si="12"/>
        <v>0.04</v>
      </c>
      <c r="L53" s="6">
        <f t="shared" si="3"/>
        <v>3.6666666666666674E-2</v>
      </c>
    </row>
    <row r="54" spans="1:12">
      <c r="A54" s="7" t="str">
        <f>+'DCP-9 , P 1'!A53</f>
        <v>Sempra Energy</v>
      </c>
      <c r="B54" s="7"/>
      <c r="C54" s="6">
        <v>5.0999999999999997E-2</v>
      </c>
      <c r="D54" s="6">
        <v>4.1000000000000002E-2</v>
      </c>
      <c r="E54" s="6">
        <v>0.05</v>
      </c>
      <c r="F54" s="6">
        <v>5.8000000000000003E-2</v>
      </c>
      <c r="G54" s="6">
        <v>2.9000000000000001E-2</v>
      </c>
      <c r="H54" s="6">
        <f t="shared" si="4"/>
        <v>4.58E-2</v>
      </c>
      <c r="I54" s="6">
        <v>3.5000000000000003E-2</v>
      </c>
      <c r="J54" s="6">
        <v>3.5000000000000003E-2</v>
      </c>
      <c r="K54" s="6">
        <v>0.05</v>
      </c>
      <c r="L54" s="6">
        <f t="shared" si="3"/>
        <v>0.04</v>
      </c>
    </row>
    <row r="55" spans="1:12">
      <c r="A55" s="7"/>
      <c r="B55" s="7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1:12" ht="15.75">
      <c r="A56" s="7" t="s">
        <v>30</v>
      </c>
      <c r="B56" s="7"/>
      <c r="C56" s="6"/>
      <c r="D56" s="6"/>
      <c r="E56" s="6"/>
      <c r="F56" s="6"/>
      <c r="G56" s="6"/>
      <c r="H56" s="23">
        <f>AVERAGE(H37:H54)</f>
        <v>3.5844444444444429E-2</v>
      </c>
      <c r="I56" s="23"/>
      <c r="J56" s="6"/>
      <c r="K56" s="6"/>
      <c r="L56" s="23">
        <f>AVERAGE(L37:L54)</f>
        <v>3.6203703703703703E-2</v>
      </c>
    </row>
    <row r="57" spans="1:12" ht="15.75" thickBot="1">
      <c r="A57" s="43"/>
      <c r="B57" s="43"/>
      <c r="C57" s="38"/>
      <c r="D57" s="38"/>
      <c r="E57" s="38"/>
      <c r="F57" s="38"/>
      <c r="G57" s="38"/>
      <c r="H57" s="38"/>
      <c r="I57" s="38"/>
      <c r="J57" s="38"/>
      <c r="K57" s="38"/>
      <c r="L57" s="38"/>
    </row>
    <row r="58" spans="1:12" ht="15.75" thickTop="1">
      <c r="A58" s="41"/>
      <c r="B58" s="41"/>
      <c r="C58" s="32"/>
      <c r="D58" s="32"/>
      <c r="E58" s="32"/>
      <c r="F58" s="32"/>
      <c r="G58" s="32"/>
      <c r="H58" s="32"/>
      <c r="I58" s="32"/>
      <c r="J58" s="32"/>
      <c r="K58" s="32"/>
      <c r="L58" s="32"/>
    </row>
    <row r="59" spans="1:12">
      <c r="A59" s="7" t="s">
        <v>29</v>
      </c>
    </row>
    <row r="63" spans="1:12">
      <c r="K63" s="4"/>
    </row>
    <row r="65" spans="3:8">
      <c r="H65" s="18"/>
    </row>
    <row r="66" spans="3:8">
      <c r="C66" s="21"/>
      <c r="D66" s="21"/>
      <c r="E66" s="21"/>
      <c r="F66" s="21"/>
      <c r="G66" s="21"/>
      <c r="H66" s="18"/>
    </row>
    <row r="67" spans="3:8">
      <c r="C67" s="21"/>
      <c r="D67" s="21"/>
      <c r="E67" s="21"/>
      <c r="F67" s="21"/>
      <c r="G67" s="21"/>
      <c r="H67" s="21"/>
    </row>
    <row r="68" spans="3:8">
      <c r="C68" s="21"/>
      <c r="D68" s="21"/>
      <c r="E68" s="21"/>
      <c r="F68" s="21"/>
      <c r="G68" s="21"/>
      <c r="H68" s="21"/>
    </row>
    <row r="69" spans="3:8">
      <c r="C69" s="21"/>
      <c r="D69" s="21"/>
      <c r="E69" s="21"/>
      <c r="F69" s="21"/>
      <c r="G69" s="21"/>
      <c r="H69" s="21"/>
    </row>
    <row r="70" spans="3:8">
      <c r="C70" s="21"/>
      <c r="D70" s="21"/>
      <c r="E70" s="21"/>
      <c r="F70" s="21"/>
      <c r="G70" s="21"/>
      <c r="H70" s="21"/>
    </row>
    <row r="71" spans="3:8">
      <c r="C71" s="21"/>
      <c r="D71" s="21"/>
      <c r="E71" s="21"/>
      <c r="F71" s="21"/>
      <c r="G71" s="21"/>
      <c r="H71" s="21"/>
    </row>
  </sheetData>
  <mergeCells count="2">
    <mergeCell ref="A6:L6"/>
    <mergeCell ref="A7:L7"/>
  </mergeCells>
  <phoneticPr fontId="0" type="noConversion"/>
  <printOptions horizontalCentered="1"/>
  <pageMargins left="0.5" right="0.5" top="0.5" bottom="0.55000000000000004" header="0" footer="0"/>
  <pageSetup scale="63" orientation="portrait" horizontalDpi="360" verticalDpi="360" r:id="rId1"/>
  <headerFooter alignWithMargins="0">
    <oddHeader xml:space="preserve">&amp;R&amp;"Times New Roman,Regular"&amp;11Exh. DCP-9
Dockets UE-170485/UG-170486
Page 2 of 4 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showOutlineSymbols="0" view="pageLayout" zoomScaleNormal="87" workbookViewId="0">
      <selection activeCell="I3" sqref="I3"/>
    </sheetView>
  </sheetViews>
  <sheetFormatPr defaultColWidth="9.77734375" defaultRowHeight="15"/>
  <cols>
    <col min="1" max="1" width="26.6640625" style="13" customWidth="1"/>
    <col min="2" max="2" width="1.44140625" style="13" customWidth="1"/>
    <col min="3" max="6" width="9.77734375" style="13" customWidth="1"/>
    <col min="7" max="7" width="2.77734375" style="13" customWidth="1"/>
    <col min="8" max="16384" width="9.77734375" style="13"/>
  </cols>
  <sheetData>
    <row r="1" spans="1:11" ht="15.75">
      <c r="I1" s="1"/>
    </row>
    <row r="2" spans="1:11" ht="15.75">
      <c r="I2" s="1"/>
    </row>
    <row r="3" spans="1:11" ht="15.75">
      <c r="I3" s="1"/>
    </row>
    <row r="4" spans="1:11" ht="15.75">
      <c r="A4" s="111"/>
      <c r="I4" s="1"/>
      <c r="K4" s="1"/>
    </row>
    <row r="5" spans="1:11" ht="20.25">
      <c r="A5" s="2" t="str">
        <f>'DCP-9, P 2'!A6</f>
        <v>PROXY COMPANIES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20.25">
      <c r="A6" s="2" t="s">
        <v>31</v>
      </c>
      <c r="B6" s="2"/>
      <c r="C6" s="2"/>
      <c r="D6" s="2"/>
      <c r="E6" s="2"/>
      <c r="F6" s="2"/>
      <c r="G6" s="2"/>
      <c r="H6" s="2"/>
      <c r="I6" s="2"/>
      <c r="J6" s="2"/>
      <c r="K6" s="2"/>
    </row>
    <row r="9" spans="1:1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ht="15.75">
      <c r="A10" s="1"/>
      <c r="B10" s="1"/>
      <c r="C10" s="183" t="s">
        <v>32</v>
      </c>
      <c r="D10" s="183"/>
      <c r="E10" s="183"/>
      <c r="F10" s="183"/>
      <c r="G10" s="1"/>
      <c r="H10" s="183" t="s">
        <v>233</v>
      </c>
      <c r="I10" s="183"/>
      <c r="J10" s="183"/>
      <c r="K10" s="183"/>
    </row>
    <row r="11" spans="1:11" ht="15.75">
      <c r="A11" s="182" t="str">
        <f>'DCP-9, P 2'!A11</f>
        <v>COMPANY</v>
      </c>
      <c r="B11" s="1"/>
      <c r="C11" s="184" t="s">
        <v>33</v>
      </c>
      <c r="D11" s="184" t="s">
        <v>24</v>
      </c>
      <c r="E11" s="184" t="s">
        <v>34</v>
      </c>
      <c r="F11" s="184" t="s">
        <v>30</v>
      </c>
      <c r="G11" s="1"/>
      <c r="H11" s="184" t="s">
        <v>33</v>
      </c>
      <c r="I11" s="184" t="s">
        <v>24</v>
      </c>
      <c r="J11" s="184" t="s">
        <v>34</v>
      </c>
      <c r="K11" s="184" t="s">
        <v>30</v>
      </c>
    </row>
    <row r="13" spans="1:11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5" spans="1:11" ht="15.75">
      <c r="A15" s="24" t="str">
        <f>'DCP-9, P 2'!A15</f>
        <v>Parcell Proxy Group</v>
      </c>
    </row>
    <row r="17" spans="1:11">
      <c r="A17" s="13" t="str">
        <f>+'DCP-9, P 2'!A17</f>
        <v>ALLETE</v>
      </c>
      <c r="C17" s="6">
        <v>7.0000000000000007E-2</v>
      </c>
      <c r="D17" s="6">
        <v>2.5000000000000001E-2</v>
      </c>
      <c r="E17" s="6">
        <v>0.06</v>
      </c>
      <c r="F17" s="6">
        <f>AVERAGE(C17:E17)</f>
        <v>5.1666666666666666E-2</v>
      </c>
      <c r="G17" s="6"/>
      <c r="H17" s="6">
        <v>0.06</v>
      </c>
      <c r="I17" s="6">
        <v>0.04</v>
      </c>
      <c r="J17" s="6">
        <v>0.05</v>
      </c>
      <c r="K17" s="6">
        <f>AVERAGE(H17:J17)</f>
        <v>5.000000000000001E-2</v>
      </c>
    </row>
    <row r="18" spans="1:11">
      <c r="A18" s="13" t="str">
        <f>+'DCP-9, P 2'!A18</f>
        <v>Alliant Energy</v>
      </c>
      <c r="C18" s="6">
        <v>6.5000000000000002E-2</v>
      </c>
      <c r="D18" s="6">
        <v>6.5000000000000002E-2</v>
      </c>
      <c r="E18" s="6">
        <v>4.4999999999999998E-2</v>
      </c>
      <c r="F18" s="6">
        <f t="shared" ref="F18:F31" si="0">AVERAGE(C18:E18)</f>
        <v>5.8333333333333327E-2</v>
      </c>
      <c r="G18" s="6"/>
      <c r="H18" s="6">
        <v>0.06</v>
      </c>
      <c r="I18" s="6">
        <v>4.4999999999999998E-2</v>
      </c>
      <c r="J18" s="6">
        <v>0.04</v>
      </c>
      <c r="K18" s="6">
        <f t="shared" ref="K18:K31" si="1">AVERAGE(H18:J18)</f>
        <v>4.8333333333333332E-2</v>
      </c>
    </row>
    <row r="19" spans="1:11">
      <c r="A19" s="13" t="str">
        <f>+'DCP-9, P 2'!A19</f>
        <v>Avista Corp.</v>
      </c>
      <c r="C19" s="6">
        <v>3.5000000000000003E-2</v>
      </c>
      <c r="D19" s="6">
        <v>6.5000000000000002E-2</v>
      </c>
      <c r="E19" s="6">
        <v>4.4999999999999998E-2</v>
      </c>
      <c r="F19" s="6">
        <f t="shared" si="0"/>
        <v>4.8333333333333339E-2</v>
      </c>
      <c r="G19" s="6"/>
      <c r="H19" s="6">
        <v>2.5000000000000001E-2</v>
      </c>
      <c r="I19" s="6">
        <v>0.04</v>
      </c>
      <c r="J19" s="6">
        <v>0.03</v>
      </c>
      <c r="K19" s="6">
        <f t="shared" si="1"/>
        <v>3.1666666666666669E-2</v>
      </c>
    </row>
    <row r="20" spans="1:11">
      <c r="A20" s="13" t="str">
        <f>+'DCP-9, P 2'!A20</f>
        <v>Black Hills Corp</v>
      </c>
      <c r="C20" s="6">
        <v>0.11</v>
      </c>
      <c r="D20" s="6">
        <v>2.5000000000000001E-2</v>
      </c>
      <c r="E20" s="6">
        <v>1.4999999999999999E-2</v>
      </c>
      <c r="F20" s="6">
        <f t="shared" si="0"/>
        <v>5.000000000000001E-2</v>
      </c>
      <c r="G20" s="6"/>
      <c r="H20" s="6">
        <v>7.4999999999999997E-2</v>
      </c>
      <c r="I20" s="6">
        <v>0.05</v>
      </c>
      <c r="J20" s="6">
        <v>5.5E-2</v>
      </c>
      <c r="K20" s="6">
        <f t="shared" si="1"/>
        <v>0.06</v>
      </c>
    </row>
    <row r="21" spans="1:11">
      <c r="A21" s="13" t="str">
        <f>+'DCP-9, P 2'!A21</f>
        <v>El Paso Electric Co.</v>
      </c>
      <c r="C21" s="6">
        <v>0.02</v>
      </c>
      <c r="D21" s="6"/>
      <c r="E21" s="6">
        <v>7.0000000000000007E-2</v>
      </c>
      <c r="F21" s="6">
        <f t="shared" si="0"/>
        <v>4.5000000000000005E-2</v>
      </c>
      <c r="G21" s="6"/>
      <c r="H21" s="6">
        <v>0.05</v>
      </c>
      <c r="I21" s="6">
        <v>7.0000000000000007E-2</v>
      </c>
      <c r="J21" s="6">
        <v>0.04</v>
      </c>
      <c r="K21" s="6">
        <f t="shared" si="1"/>
        <v>5.3333333333333337E-2</v>
      </c>
    </row>
    <row r="22" spans="1:11">
      <c r="A22" s="13" t="str">
        <f>+'DCP-9, P 2'!A22</f>
        <v>Hawaiian Electric Industries</v>
      </c>
      <c r="C22" s="6">
        <v>0.09</v>
      </c>
      <c r="D22" s="6">
        <v>0</v>
      </c>
      <c r="E22" s="6">
        <v>0.03</v>
      </c>
      <c r="F22" s="6">
        <f t="shared" si="0"/>
        <v>0.04</v>
      </c>
      <c r="G22" s="6"/>
      <c r="H22" s="6">
        <v>1.4999999999999999E-2</v>
      </c>
      <c r="I22" s="6">
        <v>0.02</v>
      </c>
      <c r="J22" s="6">
        <v>3.5000000000000003E-2</v>
      </c>
      <c r="K22" s="6">
        <f t="shared" si="1"/>
        <v>2.3333333333333334E-2</v>
      </c>
    </row>
    <row r="23" spans="1:11">
      <c r="A23" s="13" t="str">
        <f>+'DCP-9, P 2'!A23</f>
        <v>IDACORP</v>
      </c>
      <c r="C23" s="6">
        <v>5.5E-2</v>
      </c>
      <c r="D23" s="6">
        <v>0.1</v>
      </c>
      <c r="E23" s="6">
        <v>5.5E-2</v>
      </c>
      <c r="F23" s="6">
        <f t="shared" si="0"/>
        <v>6.9999999999999993E-2</v>
      </c>
      <c r="G23" s="6"/>
      <c r="H23" s="6">
        <v>3.5000000000000003E-2</v>
      </c>
      <c r="I23" s="6">
        <v>7.0000000000000007E-2</v>
      </c>
      <c r="J23" s="6">
        <v>0.04</v>
      </c>
      <c r="K23" s="6">
        <f t="shared" si="1"/>
        <v>4.8333333333333339E-2</v>
      </c>
    </row>
    <row r="24" spans="1:11">
      <c r="A24" s="13" t="str">
        <f>+'DCP-9, P 2'!A24</f>
        <v>NorthWestern Corp</v>
      </c>
      <c r="C24" s="6">
        <v>7.0000000000000007E-2</v>
      </c>
      <c r="D24" s="6">
        <v>0.06</v>
      </c>
      <c r="E24" s="6">
        <v>0.08</v>
      </c>
      <c r="F24" s="6">
        <f t="shared" si="0"/>
        <v>7.0000000000000007E-2</v>
      </c>
      <c r="G24" s="6"/>
      <c r="H24" s="6">
        <v>4.4999999999999998E-2</v>
      </c>
      <c r="I24" s="6">
        <v>0.05</v>
      </c>
      <c r="J24" s="6">
        <v>3.5000000000000003E-2</v>
      </c>
      <c r="K24" s="6">
        <f t="shared" si="1"/>
        <v>4.3333333333333335E-2</v>
      </c>
    </row>
    <row r="25" spans="1:11">
      <c r="A25" s="13" t="str">
        <f>+'DCP-9, P 2'!A25</f>
        <v>OGE Energy</v>
      </c>
      <c r="C25" s="6">
        <v>3.5000000000000003E-2</v>
      </c>
      <c r="D25" s="6">
        <v>7.4999999999999997E-2</v>
      </c>
      <c r="E25" s="6">
        <v>7.4999999999999997E-2</v>
      </c>
      <c r="F25" s="6">
        <f t="shared" si="0"/>
        <v>6.1666666666666668E-2</v>
      </c>
      <c r="G25" s="6"/>
      <c r="H25" s="6">
        <v>0.06</v>
      </c>
      <c r="I25" s="6">
        <v>0.09</v>
      </c>
      <c r="J25" s="6">
        <v>3.5000000000000003E-2</v>
      </c>
      <c r="K25" s="6">
        <f t="shared" si="1"/>
        <v>6.1666666666666668E-2</v>
      </c>
    </row>
    <row r="26" spans="1:11">
      <c r="A26" s="13" t="str">
        <f>+'DCP-9, P 2'!A26</f>
        <v>Otter Tail Corp</v>
      </c>
      <c r="C26" s="6">
        <v>0.25</v>
      </c>
      <c r="D26" s="6">
        <v>5.0000000000000001E-3</v>
      </c>
      <c r="E26" s="6">
        <v>-1.4999999999999999E-2</v>
      </c>
      <c r="F26" s="6">
        <f t="shared" si="0"/>
        <v>0.08</v>
      </c>
      <c r="G26" s="6"/>
      <c r="H26" s="6">
        <v>6.5000000000000002E-2</v>
      </c>
      <c r="I26" s="6">
        <v>0.02</v>
      </c>
      <c r="J26" s="6">
        <v>5.5E-2</v>
      </c>
      <c r="K26" s="6">
        <f t="shared" si="1"/>
        <v>4.6666666666666669E-2</v>
      </c>
    </row>
    <row r="27" spans="1:11">
      <c r="A27" s="13" t="str">
        <f>+'DCP-9, P 2'!A27</f>
        <v>Pinnacle West Capital</v>
      </c>
      <c r="C27" s="6">
        <v>6.5000000000000002E-2</v>
      </c>
      <c r="D27" s="6">
        <v>0.03</v>
      </c>
      <c r="E27" s="6">
        <v>0.04</v>
      </c>
      <c r="F27" s="6">
        <f t="shared" si="0"/>
        <v>4.5000000000000005E-2</v>
      </c>
      <c r="G27" s="6"/>
      <c r="H27" s="6">
        <v>5.5E-2</v>
      </c>
      <c r="I27" s="6">
        <v>0.05</v>
      </c>
      <c r="J27" s="6">
        <v>0.04</v>
      </c>
      <c r="K27" s="6">
        <f t="shared" si="1"/>
        <v>4.8333333333333339E-2</v>
      </c>
    </row>
    <row r="28" spans="1:11">
      <c r="A28" s="13" t="str">
        <f>+'DCP-9, P 2'!A28</f>
        <v>Portland General Corp</v>
      </c>
      <c r="C28" s="6">
        <v>5.5E-2</v>
      </c>
      <c r="D28" s="6">
        <v>0.03</v>
      </c>
      <c r="E28" s="6">
        <v>3.5000000000000003E-2</v>
      </c>
      <c r="F28" s="6">
        <f t="shared" si="0"/>
        <v>0.04</v>
      </c>
      <c r="G28" s="6"/>
      <c r="H28" s="6">
        <v>0.06</v>
      </c>
      <c r="I28" s="6">
        <v>0.06</v>
      </c>
      <c r="J28" s="6">
        <v>3.5000000000000003E-2</v>
      </c>
      <c r="K28" s="6">
        <f t="shared" si="1"/>
        <v>5.1666666666666666E-2</v>
      </c>
    </row>
    <row r="29" spans="1:11">
      <c r="A29" s="13" t="str">
        <f>+'DCP-9, P 2'!A29</f>
        <v>PNM Resources</v>
      </c>
      <c r="C29" s="6">
        <v>0.13500000000000001</v>
      </c>
      <c r="D29" s="6">
        <v>0.1</v>
      </c>
      <c r="E29" s="6">
        <v>2.5000000000000001E-2</v>
      </c>
      <c r="F29" s="6">
        <f t="shared" si="0"/>
        <v>8.666666666666667E-2</v>
      </c>
      <c r="G29" s="6"/>
      <c r="H29" s="6">
        <v>0.09</v>
      </c>
      <c r="I29" s="6">
        <v>0.1</v>
      </c>
      <c r="J29" s="6">
        <v>3.5000000000000003E-2</v>
      </c>
      <c r="K29" s="6">
        <f t="shared" si="1"/>
        <v>7.4999999999999997E-2</v>
      </c>
    </row>
    <row r="30" spans="1:11">
      <c r="A30" s="13" t="str">
        <f>+'DCP-9, P 2'!A30</f>
        <v>SCANA Corp</v>
      </c>
      <c r="C30" s="6">
        <v>0.06</v>
      </c>
      <c r="D30" s="6">
        <v>0.03</v>
      </c>
      <c r="E30" s="6">
        <v>5.5E-2</v>
      </c>
      <c r="F30" s="6">
        <f t="shared" si="0"/>
        <v>4.8333333333333332E-2</v>
      </c>
      <c r="G30" s="6"/>
      <c r="H30" s="6">
        <v>0.04</v>
      </c>
      <c r="I30" s="6">
        <v>0.05</v>
      </c>
      <c r="J30" s="6">
        <v>3.5000000000000003E-2</v>
      </c>
      <c r="K30" s="6">
        <f t="shared" si="1"/>
        <v>4.1666666666666664E-2</v>
      </c>
    </row>
    <row r="31" spans="1:11">
      <c r="A31" s="13" t="str">
        <f>+'DCP-9, P 2'!A31</f>
        <v>Vectren</v>
      </c>
      <c r="C31" s="6">
        <v>0.06</v>
      </c>
      <c r="D31" s="6">
        <v>2.5000000000000001E-2</v>
      </c>
      <c r="E31" s="6">
        <v>0.03</v>
      </c>
      <c r="F31" s="6">
        <f t="shared" si="0"/>
        <v>3.833333333333333E-2</v>
      </c>
      <c r="G31" s="6"/>
      <c r="H31" s="6">
        <v>6.5000000000000002E-2</v>
      </c>
      <c r="I31" s="6">
        <v>4.4999999999999998E-2</v>
      </c>
      <c r="J31" s="6">
        <v>0.06</v>
      </c>
      <c r="K31" s="6">
        <f t="shared" si="1"/>
        <v>5.6666666666666664E-2</v>
      </c>
    </row>
    <row r="32" spans="1:11">
      <c r="C32" s="6"/>
      <c r="D32" s="6"/>
      <c r="E32" s="6"/>
      <c r="F32" s="6"/>
      <c r="G32" s="6"/>
      <c r="H32" s="6"/>
      <c r="I32" s="6"/>
      <c r="J32" s="6"/>
      <c r="K32" s="6"/>
    </row>
    <row r="33" spans="1:11" ht="15.75">
      <c r="A33" s="4" t="s">
        <v>30</v>
      </c>
      <c r="C33" s="6"/>
      <c r="D33" s="6"/>
      <c r="E33" s="6"/>
      <c r="F33" s="15">
        <f>AVERAGE(F17:F31)</f>
        <v>5.5555555555555559E-2</v>
      </c>
      <c r="G33" s="6"/>
      <c r="H33" s="6"/>
      <c r="I33" s="6"/>
      <c r="J33" s="6"/>
      <c r="K33" s="15">
        <f>AVERAGE(K17:K31)</f>
        <v>4.9333333333333326E-2</v>
      </c>
    </row>
    <row r="34" spans="1:11">
      <c r="A34" s="34"/>
      <c r="B34" s="34"/>
      <c r="C34" s="35"/>
      <c r="D34" s="35"/>
      <c r="E34" s="35"/>
      <c r="F34" s="35"/>
      <c r="G34" s="35"/>
      <c r="H34" s="35"/>
      <c r="I34" s="35"/>
      <c r="J34" s="35"/>
      <c r="K34" s="35"/>
    </row>
    <row r="35" spans="1:11" ht="29.25" customHeight="1">
      <c r="A35" s="24" t="str">
        <f>+'DCP-9, P 2'!A35</f>
        <v>McKenzie Electric Group</v>
      </c>
      <c r="C35" s="6"/>
      <c r="D35" s="6"/>
      <c r="E35" s="6"/>
      <c r="F35" s="6"/>
      <c r="G35" s="6"/>
      <c r="H35" s="6"/>
      <c r="I35" s="6"/>
      <c r="J35" s="6"/>
      <c r="K35" s="6"/>
    </row>
    <row r="36" spans="1:11">
      <c r="C36" s="6"/>
      <c r="D36" s="6"/>
      <c r="E36" s="6"/>
      <c r="F36" s="6"/>
      <c r="G36" s="6"/>
      <c r="H36" s="6"/>
      <c r="I36" s="6"/>
      <c r="J36" s="6"/>
      <c r="K36" s="6"/>
    </row>
    <row r="37" spans="1:11">
      <c r="A37" s="13" t="str">
        <f>+'DCP-9, P 2'!A37</f>
        <v>ALLETE</v>
      </c>
      <c r="C37" s="6">
        <f>+C17</f>
        <v>7.0000000000000007E-2</v>
      </c>
      <c r="D37" s="6">
        <f t="shared" ref="D37:E37" si="2">+D17</f>
        <v>2.5000000000000001E-2</v>
      </c>
      <c r="E37" s="6">
        <f t="shared" si="2"/>
        <v>0.06</v>
      </c>
      <c r="F37" s="6">
        <f t="shared" ref="F37:F54" si="3">AVERAGE(C37:E37)</f>
        <v>5.1666666666666666E-2</v>
      </c>
      <c r="G37" s="6"/>
      <c r="H37" s="6">
        <f>+H17</f>
        <v>0.06</v>
      </c>
      <c r="I37" s="6">
        <f t="shared" ref="I37:J37" si="4">+I17</f>
        <v>0.04</v>
      </c>
      <c r="J37" s="6">
        <f t="shared" si="4"/>
        <v>0.05</v>
      </c>
      <c r="K37" s="6">
        <f>AVERAGE(H37:J37)</f>
        <v>5.000000000000001E-2</v>
      </c>
    </row>
    <row r="38" spans="1:11">
      <c r="A38" s="13" t="str">
        <f>+'DCP-9, P 2'!A38</f>
        <v>Ameren Corp</v>
      </c>
      <c r="C38" s="6">
        <v>-1.4999999999999999E-2</v>
      </c>
      <c r="D38" s="6">
        <v>1.4999999999999999E-2</v>
      </c>
      <c r="E38" s="6">
        <v>-2.5000000000000001E-2</v>
      </c>
      <c r="F38" s="6" t="s">
        <v>206</v>
      </c>
      <c r="G38" s="6"/>
      <c r="H38" s="6">
        <v>0.06</v>
      </c>
      <c r="I38" s="6">
        <v>4.4999999999999998E-2</v>
      </c>
      <c r="J38" s="6">
        <v>0.04</v>
      </c>
      <c r="K38" s="6">
        <f t="shared" ref="K38:K54" si="5">AVERAGE(H38:J38)</f>
        <v>4.8333333333333332E-2</v>
      </c>
    </row>
    <row r="39" spans="1:11">
      <c r="A39" s="13" t="str">
        <f>+'DCP-9, P 2'!A39</f>
        <v>Avangrid, Inc.</v>
      </c>
      <c r="C39" s="6"/>
      <c r="D39" s="6"/>
      <c r="E39" s="6"/>
      <c r="F39" s="6"/>
      <c r="G39" s="6"/>
      <c r="H39" s="6" t="s">
        <v>207</v>
      </c>
      <c r="I39" s="6" t="s">
        <v>207</v>
      </c>
      <c r="J39" s="6" t="s">
        <v>207</v>
      </c>
      <c r="K39" s="6" t="s">
        <v>207</v>
      </c>
    </row>
    <row r="40" spans="1:11">
      <c r="A40" s="13" t="str">
        <f>+'DCP-9, P 2'!A40</f>
        <v>Avista Corp</v>
      </c>
      <c r="C40" s="6">
        <f>+C19</f>
        <v>3.5000000000000003E-2</v>
      </c>
      <c r="D40" s="6">
        <f t="shared" ref="D40:E40" si="6">+D19</f>
        <v>6.5000000000000002E-2</v>
      </c>
      <c r="E40" s="6">
        <f t="shared" si="6"/>
        <v>4.4999999999999998E-2</v>
      </c>
      <c r="F40" s="6">
        <f t="shared" si="3"/>
        <v>4.8333333333333339E-2</v>
      </c>
      <c r="G40" s="6"/>
      <c r="H40" s="6">
        <f>+H19</f>
        <v>2.5000000000000001E-2</v>
      </c>
      <c r="I40" s="6">
        <f t="shared" ref="I40:J40" si="7">+I19</f>
        <v>0.04</v>
      </c>
      <c r="J40" s="6">
        <f t="shared" si="7"/>
        <v>0.03</v>
      </c>
      <c r="K40" s="6">
        <f t="shared" si="5"/>
        <v>3.1666666666666669E-2</v>
      </c>
    </row>
    <row r="41" spans="1:11">
      <c r="A41" s="13" t="str">
        <f>+'DCP-9, P 2'!A41</f>
        <v>Black Hills Corp</v>
      </c>
      <c r="C41" s="6">
        <f>+C20</f>
        <v>0.11</v>
      </c>
      <c r="D41" s="6">
        <f t="shared" ref="D41:E41" si="8">+D20</f>
        <v>2.5000000000000001E-2</v>
      </c>
      <c r="E41" s="6">
        <f t="shared" si="8"/>
        <v>1.4999999999999999E-2</v>
      </c>
      <c r="F41" s="6">
        <f t="shared" si="3"/>
        <v>5.000000000000001E-2</v>
      </c>
      <c r="G41" s="6"/>
      <c r="H41" s="6">
        <f>+H20</f>
        <v>7.4999999999999997E-2</v>
      </c>
      <c r="I41" s="6">
        <f t="shared" ref="I41:J41" si="9">+I20</f>
        <v>0.05</v>
      </c>
      <c r="J41" s="6">
        <f t="shared" si="9"/>
        <v>5.5E-2</v>
      </c>
      <c r="K41" s="6">
        <f t="shared" si="5"/>
        <v>0.06</v>
      </c>
    </row>
    <row r="42" spans="1:11">
      <c r="A42" s="13" t="str">
        <f>+'DCP-9, P 2'!A42</f>
        <v>CMS Energy Corp</v>
      </c>
      <c r="C42" s="6">
        <v>8.5000000000000006E-2</v>
      </c>
      <c r="D42" s="6">
        <v>0.115</v>
      </c>
      <c r="E42" s="6">
        <v>4.4999999999999998E-2</v>
      </c>
      <c r="F42" s="6">
        <f t="shared" si="3"/>
        <v>8.1666666666666665E-2</v>
      </c>
      <c r="G42" s="6"/>
      <c r="H42" s="6">
        <v>6.5000000000000002E-2</v>
      </c>
      <c r="I42" s="6">
        <v>6.5000000000000002E-2</v>
      </c>
      <c r="J42" s="6">
        <v>6.5000000000000002E-2</v>
      </c>
      <c r="K42" s="6">
        <f t="shared" si="5"/>
        <v>6.5000000000000002E-2</v>
      </c>
    </row>
    <row r="43" spans="1:11">
      <c r="A43" s="13" t="str">
        <f>+'DCP-9, P 2'!A43</f>
        <v>Dominion Energy</v>
      </c>
      <c r="C43" s="6">
        <v>0.03</v>
      </c>
      <c r="D43" s="6">
        <v>7.0000000000000007E-2</v>
      </c>
      <c r="E43" s="6">
        <v>1.4999999999999999E-2</v>
      </c>
      <c r="F43" s="6">
        <f t="shared" si="3"/>
        <v>3.8333333333333337E-2</v>
      </c>
      <c r="G43" s="6"/>
      <c r="H43" s="6">
        <v>5.5E-2</v>
      </c>
      <c r="I43" s="6">
        <v>8.5000000000000006E-2</v>
      </c>
      <c r="J43" s="6">
        <v>0.02</v>
      </c>
      <c r="K43" s="6">
        <f t="shared" si="5"/>
        <v>5.3333333333333337E-2</v>
      </c>
    </row>
    <row r="44" spans="1:11">
      <c r="A44" s="13" t="str">
        <f>+'DCP-9, P 2'!A44</f>
        <v>DTE Energy</v>
      </c>
      <c r="C44" s="6">
        <v>0.06</v>
      </c>
      <c r="D44" s="6">
        <v>5.5E-2</v>
      </c>
      <c r="E44" s="6">
        <v>0.04</v>
      </c>
      <c r="F44" s="6">
        <f t="shared" si="3"/>
        <v>5.1666666666666666E-2</v>
      </c>
      <c r="G44" s="6"/>
      <c r="H44" s="6">
        <v>0.06</v>
      </c>
      <c r="I44" s="6">
        <v>7.0000000000000007E-2</v>
      </c>
      <c r="J44" s="6">
        <v>4.4999999999999998E-2</v>
      </c>
      <c r="K44" s="6">
        <f t="shared" si="5"/>
        <v>5.8333333333333327E-2</v>
      </c>
    </row>
    <row r="45" spans="1:11">
      <c r="A45" s="13" t="str">
        <f>+'DCP-9, P 2'!A45</f>
        <v>Edison International</v>
      </c>
      <c r="C45" s="6">
        <v>0.05</v>
      </c>
      <c r="D45" s="6">
        <v>6.5000000000000002E-2</v>
      </c>
      <c r="E45" s="6">
        <v>2.5000000000000001E-2</v>
      </c>
      <c r="F45" s="6">
        <f t="shared" si="3"/>
        <v>4.6666666666666669E-2</v>
      </c>
      <c r="G45" s="6"/>
      <c r="H45" s="6">
        <v>0.04</v>
      </c>
      <c r="I45" s="6">
        <v>0.09</v>
      </c>
      <c r="J45" s="6">
        <v>0.04</v>
      </c>
      <c r="K45" s="6">
        <f t="shared" si="5"/>
        <v>5.6666666666666671E-2</v>
      </c>
    </row>
    <row r="46" spans="1:11">
      <c r="A46" s="13" t="str">
        <f>+'DCP-9, P 2'!A46</f>
        <v>El Paso Electric</v>
      </c>
      <c r="C46" s="6">
        <f>+C21</f>
        <v>0.02</v>
      </c>
      <c r="D46" s="6"/>
      <c r="E46" s="6">
        <f t="shared" ref="E46" si="10">+E21</f>
        <v>7.0000000000000007E-2</v>
      </c>
      <c r="F46" s="6">
        <f t="shared" si="3"/>
        <v>4.5000000000000005E-2</v>
      </c>
      <c r="G46" s="6"/>
      <c r="H46" s="6">
        <f>+H21</f>
        <v>0.05</v>
      </c>
      <c r="I46" s="6">
        <f t="shared" ref="I46:J46" si="11">+I21</f>
        <v>7.0000000000000007E-2</v>
      </c>
      <c r="J46" s="6">
        <f t="shared" si="11"/>
        <v>0.04</v>
      </c>
      <c r="K46" s="6">
        <f t="shared" si="5"/>
        <v>5.3333333333333337E-2</v>
      </c>
    </row>
    <row r="47" spans="1:11">
      <c r="A47" s="13" t="str">
        <f>+'DCP-9, P 2'!A47</f>
        <v>Exelon Corp</v>
      </c>
      <c r="C47" s="6">
        <v>-0.115</v>
      </c>
      <c r="D47" s="6">
        <v>-0.1</v>
      </c>
      <c r="E47" s="6">
        <v>0.06</v>
      </c>
      <c r="F47" s="6" t="s">
        <v>206</v>
      </c>
      <c r="G47" s="6"/>
      <c r="H47" s="6">
        <v>7.0000000000000007E-2</v>
      </c>
      <c r="I47" s="6">
        <v>5.5E-2</v>
      </c>
      <c r="J47" s="6">
        <v>0.04</v>
      </c>
      <c r="K47" s="6">
        <f t="shared" si="5"/>
        <v>5.5E-2</v>
      </c>
    </row>
    <row r="48" spans="1:11">
      <c r="A48" s="13" t="str">
        <f>+'DCP-9, P 2'!A48</f>
        <v>Hawaiian Electric</v>
      </c>
      <c r="C48" s="6">
        <f>+C22</f>
        <v>0.09</v>
      </c>
      <c r="D48" s="6">
        <f t="shared" ref="D48:E48" si="12">+D22</f>
        <v>0</v>
      </c>
      <c r="E48" s="6">
        <f t="shared" si="12"/>
        <v>0.03</v>
      </c>
      <c r="F48" s="6">
        <f t="shared" si="3"/>
        <v>0.04</v>
      </c>
      <c r="G48" s="6"/>
      <c r="H48" s="6">
        <f>+H22</f>
        <v>1.4999999999999999E-2</v>
      </c>
      <c r="I48" s="6">
        <f t="shared" ref="I48:J48" si="13">+I22</f>
        <v>0.02</v>
      </c>
      <c r="J48" s="6">
        <f t="shared" si="13"/>
        <v>3.5000000000000003E-2</v>
      </c>
      <c r="K48" s="6">
        <f t="shared" si="5"/>
        <v>2.3333333333333334E-2</v>
      </c>
    </row>
    <row r="49" spans="1:11">
      <c r="A49" s="13" t="str">
        <f>+'DCP-9, P 2'!A49</f>
        <v>IDACORP</v>
      </c>
      <c r="C49" s="6">
        <f>+C23</f>
        <v>5.5E-2</v>
      </c>
      <c r="D49" s="6">
        <f>+D23</f>
        <v>0.1</v>
      </c>
      <c r="E49" s="6">
        <f>+E23</f>
        <v>5.5E-2</v>
      </c>
      <c r="F49" s="6">
        <f t="shared" si="3"/>
        <v>6.9999999999999993E-2</v>
      </c>
      <c r="G49" s="6"/>
      <c r="H49" s="6">
        <f>+H23</f>
        <v>3.5000000000000003E-2</v>
      </c>
      <c r="I49" s="6">
        <f>+I23</f>
        <v>7.0000000000000007E-2</v>
      </c>
      <c r="J49" s="6">
        <f>+J23</f>
        <v>0.04</v>
      </c>
      <c r="K49" s="6">
        <f t="shared" si="5"/>
        <v>4.8333333333333339E-2</v>
      </c>
    </row>
    <row r="50" spans="1:11">
      <c r="A50" s="13" t="str">
        <f>+'DCP-9, P 2'!A50</f>
        <v>Northwestern Corp</v>
      </c>
      <c r="C50" s="6">
        <f>+C24</f>
        <v>7.0000000000000007E-2</v>
      </c>
      <c r="D50" s="6">
        <f t="shared" ref="D50:E50" si="14">+D24</f>
        <v>0.06</v>
      </c>
      <c r="E50" s="6">
        <f t="shared" si="14"/>
        <v>0.08</v>
      </c>
      <c r="F50" s="6">
        <f t="shared" si="3"/>
        <v>7.0000000000000007E-2</v>
      </c>
      <c r="G50" s="6"/>
      <c r="H50" s="6">
        <f>+H24</f>
        <v>4.4999999999999998E-2</v>
      </c>
      <c r="I50" s="6">
        <f t="shared" ref="I50:J50" si="15">+I24</f>
        <v>0.05</v>
      </c>
      <c r="J50" s="6">
        <f t="shared" si="15"/>
        <v>3.5000000000000003E-2</v>
      </c>
      <c r="K50" s="6">
        <f t="shared" si="5"/>
        <v>4.3333333333333335E-2</v>
      </c>
    </row>
    <row r="51" spans="1:11">
      <c r="A51" s="13" t="str">
        <f>+'DCP-9, P 2'!A51</f>
        <v>Otter Tail Corp</v>
      </c>
      <c r="C51" s="6">
        <f>+C26</f>
        <v>0.25</v>
      </c>
      <c r="D51" s="6">
        <f t="shared" ref="D51:E51" si="16">+D26</f>
        <v>5.0000000000000001E-3</v>
      </c>
      <c r="E51" s="6">
        <f t="shared" si="16"/>
        <v>-1.4999999999999999E-2</v>
      </c>
      <c r="F51" s="6">
        <f t="shared" si="3"/>
        <v>0.08</v>
      </c>
      <c r="G51" s="6"/>
      <c r="H51" s="6">
        <f>+H26</f>
        <v>6.5000000000000002E-2</v>
      </c>
      <c r="I51" s="6">
        <f t="shared" ref="I51:J51" si="17">+I26</f>
        <v>0.02</v>
      </c>
      <c r="J51" s="6">
        <f t="shared" si="17"/>
        <v>5.5E-2</v>
      </c>
      <c r="K51" s="6">
        <f t="shared" si="5"/>
        <v>4.6666666666666669E-2</v>
      </c>
    </row>
    <row r="52" spans="1:11">
      <c r="A52" s="13" t="str">
        <f>+'DCP-9, P 2'!A52</f>
        <v>PG&amp;E Corp</v>
      </c>
      <c r="C52" s="6">
        <v>-0.02</v>
      </c>
      <c r="D52" s="6">
        <v>0.01</v>
      </c>
      <c r="E52" s="6">
        <v>3.5000000000000003E-2</v>
      </c>
      <c r="F52" s="6">
        <f t="shared" si="3"/>
        <v>8.3333333333333332E-3</v>
      </c>
      <c r="G52" s="6"/>
      <c r="H52" s="6">
        <v>9.5000000000000001E-2</v>
      </c>
      <c r="I52" s="6">
        <v>7.4999999999999997E-2</v>
      </c>
      <c r="J52" s="6">
        <v>0.05</v>
      </c>
      <c r="K52" s="6">
        <f t="shared" si="5"/>
        <v>7.333333333333332E-2</v>
      </c>
    </row>
    <row r="53" spans="1:11">
      <c r="A53" s="13" t="str">
        <f>+'DCP-9, P 2'!A53</f>
        <v>Portland General Electric</v>
      </c>
      <c r="C53" s="6">
        <f>+C28</f>
        <v>5.5E-2</v>
      </c>
      <c r="D53" s="6">
        <f t="shared" ref="D53:E53" si="18">+D28</f>
        <v>0.03</v>
      </c>
      <c r="E53" s="6">
        <f t="shared" si="18"/>
        <v>3.5000000000000003E-2</v>
      </c>
      <c r="F53" s="6">
        <f t="shared" si="3"/>
        <v>0.04</v>
      </c>
      <c r="G53" s="6"/>
      <c r="H53" s="6">
        <f>+H28</f>
        <v>0.06</v>
      </c>
      <c r="I53" s="6">
        <f t="shared" ref="I53:J53" si="19">+I28</f>
        <v>0.06</v>
      </c>
      <c r="J53" s="6">
        <f t="shared" si="19"/>
        <v>3.5000000000000003E-2</v>
      </c>
      <c r="K53" s="6">
        <f t="shared" si="5"/>
        <v>5.1666666666666666E-2</v>
      </c>
    </row>
    <row r="54" spans="1:11">
      <c r="A54" s="13" t="str">
        <f>+'DCP-9, P 2'!A54</f>
        <v>Sempra Energy</v>
      </c>
      <c r="C54" s="6">
        <v>0.01</v>
      </c>
      <c r="D54" s="6">
        <v>0.11</v>
      </c>
      <c r="E54" s="6">
        <v>0.05</v>
      </c>
      <c r="F54" s="6">
        <f t="shared" si="3"/>
        <v>5.6666666666666664E-2</v>
      </c>
      <c r="G54" s="6"/>
      <c r="H54" s="6">
        <v>0.08</v>
      </c>
      <c r="I54" s="6">
        <v>8.5000000000000006E-2</v>
      </c>
      <c r="J54" s="6">
        <v>0.03</v>
      </c>
      <c r="K54" s="6">
        <f t="shared" si="5"/>
        <v>6.5000000000000002E-2</v>
      </c>
    </row>
    <row r="55" spans="1:11">
      <c r="C55" s="6"/>
      <c r="D55" s="6"/>
      <c r="E55" s="6"/>
      <c r="F55" s="6"/>
      <c r="G55" s="6"/>
      <c r="H55" s="6"/>
      <c r="I55" s="6"/>
      <c r="J55" s="6"/>
      <c r="K55" s="6"/>
    </row>
    <row r="56" spans="1:11" ht="15.75">
      <c r="A56" s="13" t="s">
        <v>30</v>
      </c>
      <c r="C56" s="6"/>
      <c r="D56" s="6"/>
      <c r="E56" s="6"/>
      <c r="F56" s="23">
        <f>AVERAGE(F37:F54)</f>
        <v>5.188888888888888E-2</v>
      </c>
      <c r="G56" s="6"/>
      <c r="H56" s="23"/>
      <c r="I56" s="6"/>
      <c r="J56" s="6"/>
      <c r="K56" s="23">
        <f>AVERAGE(K37:K54)</f>
        <v>5.1960784313725486E-2</v>
      </c>
    </row>
    <row r="57" spans="1:11" ht="15.75" thickBot="1">
      <c r="A57" s="36"/>
      <c r="B57" s="36"/>
      <c r="C57" s="38"/>
      <c r="D57" s="38"/>
      <c r="E57" s="38"/>
      <c r="F57" s="38"/>
      <c r="G57" s="38"/>
      <c r="H57" s="38"/>
      <c r="I57" s="38"/>
      <c r="J57" s="38"/>
      <c r="K57" s="38"/>
    </row>
    <row r="58" spans="1:11" ht="15.75" thickTop="1">
      <c r="C58" s="6"/>
      <c r="D58" s="6"/>
      <c r="E58" s="6"/>
      <c r="F58" s="6"/>
      <c r="G58" s="6"/>
      <c r="H58" s="6"/>
      <c r="I58" s="6"/>
      <c r="J58" s="6"/>
      <c r="K58" s="6"/>
    </row>
    <row r="59" spans="1:11">
      <c r="A59" s="13" t="str">
        <f>+'DCP-9, P 2'!A59</f>
        <v>Source:  Value Line Investment Survey.</v>
      </c>
      <c r="C59" s="6"/>
      <c r="D59" s="6"/>
      <c r="E59" s="6"/>
      <c r="F59" s="6"/>
      <c r="G59" s="6"/>
      <c r="H59" s="6"/>
      <c r="I59" s="6"/>
      <c r="J59" s="6"/>
      <c r="K59" s="6"/>
    </row>
    <row r="60" spans="1:11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</row>
    <row r="63" spans="1:11">
      <c r="J63" s="4"/>
    </row>
    <row r="64" spans="1:11">
      <c r="D64" s="20"/>
      <c r="E64" s="20"/>
      <c r="F64" s="20"/>
    </row>
    <row r="65" spans="4:6">
      <c r="D65" s="19"/>
      <c r="E65" s="19"/>
      <c r="F65" s="19"/>
    </row>
    <row r="66" spans="4:6">
      <c r="D66" s="19"/>
      <c r="E66" s="19"/>
      <c r="F66" s="19"/>
    </row>
    <row r="67" spans="4:6">
      <c r="D67" s="19"/>
      <c r="E67" s="19"/>
      <c r="F67" s="19"/>
    </row>
    <row r="68" spans="4:6">
      <c r="D68" s="20"/>
      <c r="E68" s="20"/>
      <c r="F68" s="20"/>
    </row>
    <row r="69" spans="4:6">
      <c r="D69" s="20"/>
      <c r="E69" s="20"/>
      <c r="F69" s="20"/>
    </row>
    <row r="70" spans="4:6">
      <c r="D70" s="20"/>
      <c r="E70" s="20"/>
      <c r="F70" s="20"/>
    </row>
  </sheetData>
  <phoneticPr fontId="0" type="noConversion"/>
  <printOptions horizontalCentered="1"/>
  <pageMargins left="0.5" right="0.5" top="0.5" bottom="0.55000000000000004" header="0" footer="0"/>
  <pageSetup scale="73" orientation="portrait" horizontalDpi="360" verticalDpi="360" r:id="rId1"/>
  <headerFooter alignWithMargins="0">
    <oddHeader xml:space="preserve">&amp;R&amp;"Times New Roman,Regular"&amp;11Exh. DCP-9
Dockets UE-170485/UG-170486
Page 3 of 4 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9"/>
  <sheetViews>
    <sheetView showOutlineSymbols="0" view="pageLayout" zoomScaleNormal="100" workbookViewId="0">
      <selection activeCell="H3" sqref="H3"/>
    </sheetView>
  </sheetViews>
  <sheetFormatPr defaultColWidth="9.77734375" defaultRowHeight="15"/>
  <cols>
    <col min="1" max="1" width="27.5546875" style="13" customWidth="1"/>
    <col min="2" max="2" width="1.77734375" style="13" customWidth="1"/>
    <col min="3" max="4" width="12.77734375" style="13" customWidth="1"/>
    <col min="5" max="5" width="13.6640625" style="13" customWidth="1"/>
    <col min="6" max="6" width="12.77734375" style="13" customWidth="1"/>
    <col min="7" max="7" width="13.6640625" style="13" customWidth="1"/>
    <col min="8" max="8" width="11" style="13" customWidth="1"/>
    <col min="9" max="10" width="10.77734375" style="13" customWidth="1"/>
    <col min="11" max="16384" width="9.77734375" style="13"/>
  </cols>
  <sheetData>
    <row r="1" spans="1:10" ht="15.75">
      <c r="H1" s="1"/>
    </row>
    <row r="2" spans="1:10" ht="15.75">
      <c r="H2" s="1"/>
    </row>
    <row r="3" spans="1:10" ht="15.75">
      <c r="H3" s="1"/>
    </row>
    <row r="4" spans="1:10" ht="15.75">
      <c r="H4" s="1"/>
      <c r="J4" s="1"/>
    </row>
    <row r="5" spans="1:10" ht="20.25">
      <c r="A5" s="2" t="str">
        <f>'DCP-9, P 3'!A5</f>
        <v>PROXY COMPANIES</v>
      </c>
      <c r="B5" s="2"/>
      <c r="C5" s="2"/>
      <c r="D5" s="2"/>
      <c r="E5" s="2"/>
      <c r="F5" s="2"/>
      <c r="G5" s="2"/>
      <c r="H5" s="2"/>
      <c r="I5" s="2"/>
      <c r="J5" s="2"/>
    </row>
    <row r="6" spans="1:10" ht="20.25">
      <c r="A6" s="2" t="s">
        <v>35</v>
      </c>
      <c r="B6" s="2"/>
      <c r="C6" s="2"/>
      <c r="D6" s="2"/>
      <c r="E6" s="2"/>
      <c r="F6" s="2"/>
      <c r="G6" s="2"/>
      <c r="H6" s="2"/>
      <c r="I6" s="2"/>
      <c r="J6" s="2"/>
    </row>
    <row r="7" spans="1:10" ht="15.75" thickBot="1"/>
    <row r="8" spans="1:10">
      <c r="A8" s="14"/>
      <c r="B8" s="14"/>
      <c r="C8" s="14"/>
      <c r="D8" s="14"/>
      <c r="E8" s="14"/>
      <c r="F8" s="14"/>
      <c r="G8" s="14"/>
      <c r="H8" s="14"/>
      <c r="I8" s="14"/>
      <c r="J8" s="14"/>
    </row>
    <row r="9" spans="1:10" ht="15.75">
      <c r="A9" s="1"/>
      <c r="B9" s="1"/>
      <c r="C9" s="1"/>
      <c r="D9" s="182" t="s">
        <v>38</v>
      </c>
      <c r="E9" s="182" t="s">
        <v>40</v>
      </c>
      <c r="F9" s="182" t="s">
        <v>38</v>
      </c>
      <c r="G9" s="182" t="s">
        <v>40</v>
      </c>
      <c r="H9" s="182" t="s">
        <v>78</v>
      </c>
      <c r="I9" s="1"/>
      <c r="J9" s="1"/>
    </row>
    <row r="10" spans="1:10" ht="15.75">
      <c r="A10" s="1"/>
      <c r="B10" s="1"/>
      <c r="C10" s="182" t="s">
        <v>37</v>
      </c>
      <c r="D10" s="182" t="s">
        <v>39</v>
      </c>
      <c r="E10" s="182" t="s">
        <v>39</v>
      </c>
      <c r="F10" s="182" t="s">
        <v>41</v>
      </c>
      <c r="G10" s="182" t="s">
        <v>41</v>
      </c>
      <c r="H10" s="182" t="s">
        <v>33</v>
      </c>
      <c r="I10" s="182" t="s">
        <v>23</v>
      </c>
      <c r="J10" s="182" t="s">
        <v>42</v>
      </c>
    </row>
    <row r="11" spans="1:10" ht="15.75">
      <c r="A11" s="182" t="str">
        <f>+'DCP-9, P 3'!A11</f>
        <v>COMPANY</v>
      </c>
      <c r="B11" s="1"/>
      <c r="C11" s="182" t="s">
        <v>27</v>
      </c>
      <c r="D11" s="182" t="s">
        <v>7</v>
      </c>
      <c r="E11" s="182" t="s">
        <v>7</v>
      </c>
      <c r="F11" s="182" t="s">
        <v>7</v>
      </c>
      <c r="G11" s="182" t="s">
        <v>7</v>
      </c>
      <c r="H11" s="182" t="s">
        <v>7</v>
      </c>
      <c r="I11" s="182" t="s">
        <v>7</v>
      </c>
      <c r="J11" s="182" t="s">
        <v>43</v>
      </c>
    </row>
    <row r="12" spans="1:10" ht="15.75" thickBot="1"/>
    <row r="13" spans="1:10">
      <c r="A13" s="14"/>
      <c r="B13" s="14"/>
      <c r="C13" s="14"/>
      <c r="D13" s="14"/>
      <c r="E13" s="14"/>
      <c r="F13" s="14"/>
      <c r="G13" s="14"/>
      <c r="H13" s="14"/>
      <c r="I13" s="14"/>
      <c r="J13" s="14"/>
    </row>
    <row r="14" spans="1:10">
      <c r="A14" s="22"/>
    </row>
    <row r="15" spans="1:10" ht="15.75">
      <c r="A15" s="44" t="str">
        <f>+'DCP-9, P 3'!A15</f>
        <v>Parcell Proxy Group</v>
      </c>
    </row>
    <row r="16" spans="1:10">
      <c r="A16" s="22"/>
      <c r="C16" s="6"/>
      <c r="D16" s="6"/>
      <c r="E16" s="6"/>
      <c r="F16" s="6"/>
      <c r="G16" s="6"/>
      <c r="H16" s="62"/>
      <c r="I16" s="6"/>
      <c r="J16" s="6"/>
    </row>
    <row r="17" spans="1:10">
      <c r="A17" s="22" t="str">
        <f>+'DCP-9, P 3'!A17</f>
        <v>ALLETE</v>
      </c>
      <c r="C17" s="6">
        <f>'DCP-9 , P 1'!I16*(1+0.5*I17)</f>
        <v>2.925946273984828E-2</v>
      </c>
      <c r="D17" s="6">
        <f>+'DCP-9, P 2'!H17</f>
        <v>2.6800000000000001E-2</v>
      </c>
      <c r="E17" s="6">
        <f>+'DCP-9, P 2'!L17</f>
        <v>3.5000000000000003E-2</v>
      </c>
      <c r="F17" s="6">
        <f>+'DCP-9, P 3'!F17</f>
        <v>5.1666666666666666E-2</v>
      </c>
      <c r="G17" s="6">
        <f>+'DCP-9, P 3'!K17</f>
        <v>5.000000000000001E-2</v>
      </c>
      <c r="H17" s="8">
        <v>0.05</v>
      </c>
      <c r="I17" s="6">
        <f>AVERAGE(D17:H17)</f>
        <v>4.269333333333334E-2</v>
      </c>
      <c r="J17" s="6">
        <f>C17+I17</f>
        <v>7.1952796073181613E-2</v>
      </c>
    </row>
    <row r="18" spans="1:10">
      <c r="A18" s="22" t="str">
        <f>+'DCP-9, P 3'!A18</f>
        <v>Alliant Energy</v>
      </c>
      <c r="C18" s="6">
        <f>'DCP-9 , P 1'!I17*(1+0.5*I18)</f>
        <v>3.1131077664057798E-2</v>
      </c>
      <c r="D18" s="6">
        <f>+'DCP-9, P 2'!H18</f>
        <v>3.9E-2</v>
      </c>
      <c r="E18" s="6">
        <f>+'DCP-9, P 2'!L18</f>
        <v>4.5000000000000005E-2</v>
      </c>
      <c r="F18" s="6">
        <f>+'DCP-9, P 3'!F18</f>
        <v>5.8333333333333327E-2</v>
      </c>
      <c r="G18" s="6">
        <f>+'DCP-9, P 3'!K18</f>
        <v>4.8333333333333332E-2</v>
      </c>
      <c r="H18" s="8">
        <v>6.9000000000000006E-2</v>
      </c>
      <c r="I18" s="6">
        <f t="shared" ref="I18:I31" si="0">AVERAGE(D18:H18)</f>
        <v>5.1933333333333345E-2</v>
      </c>
      <c r="J18" s="6">
        <f t="shared" ref="J18:J31" si="1">C18+I18</f>
        <v>8.3064410997391147E-2</v>
      </c>
    </row>
    <row r="19" spans="1:10">
      <c r="A19" s="22" t="str">
        <f>+'DCP-9, P 3'!A19</f>
        <v>Avista Corp.</v>
      </c>
      <c r="C19" s="6">
        <f>'DCP-9 , P 1'!I18*(1+0.5*I19)</f>
        <v>3.100118587834964E-2</v>
      </c>
      <c r="D19" s="6">
        <f>+'DCP-9, P 2'!H19</f>
        <v>2.2800000000000001E-2</v>
      </c>
      <c r="E19" s="6">
        <f>+'DCP-9, P 2'!L19</f>
        <v>0.02</v>
      </c>
      <c r="F19" s="6">
        <f>+'DCP-9, P 3'!F19</f>
        <v>4.8333333333333339E-2</v>
      </c>
      <c r="G19" s="6">
        <f>+'DCP-9, P 3'!K19</f>
        <v>3.1666666666666669E-2</v>
      </c>
      <c r="H19" s="8">
        <v>5.6500000000000002E-2</v>
      </c>
      <c r="I19" s="6">
        <f t="shared" ref="I19" si="2">AVERAGE(D19:H19)</f>
        <v>3.5860000000000003E-2</v>
      </c>
      <c r="J19" s="6">
        <f t="shared" ref="J19" si="3">C19+I19</f>
        <v>6.6861185878349647E-2</v>
      </c>
    </row>
    <row r="20" spans="1:10">
      <c r="A20" s="22" t="str">
        <f>+'DCP-9, P 3'!A20</f>
        <v>Black Hills Corp</v>
      </c>
      <c r="C20" s="6">
        <f>'DCP-9 , P 1'!I19*(1+0.5*I20)</f>
        <v>2.6481426123059842E-2</v>
      </c>
      <c r="D20" s="6">
        <f>+'DCP-9, P 2'!H20</f>
        <v>3.3799999999999997E-2</v>
      </c>
      <c r="E20" s="6">
        <f>+'DCP-9, P 2'!L20</f>
        <v>5.1666666666666673E-2</v>
      </c>
      <c r="F20" s="6">
        <f>+'DCP-9, P 3'!F20</f>
        <v>5.000000000000001E-2</v>
      </c>
      <c r="G20" s="6">
        <f>+'DCP-9, P 3'!K20</f>
        <v>0.06</v>
      </c>
      <c r="H20" s="8">
        <v>7.6499999999999999E-2</v>
      </c>
      <c r="I20" s="6">
        <f t="shared" si="0"/>
        <v>5.4393333333333335E-2</v>
      </c>
      <c r="J20" s="6">
        <f t="shared" si="1"/>
        <v>8.0874759456393178E-2</v>
      </c>
    </row>
    <row r="21" spans="1:10">
      <c r="A21" s="22" t="str">
        <f>+'DCP-9, P 3'!A21</f>
        <v>El Paso Electric Co.</v>
      </c>
      <c r="C21" s="6">
        <f>'DCP-9 , P 1'!I20*(1+0.5*I21)</f>
        <v>2.5716092233767047E-2</v>
      </c>
      <c r="D21" s="6">
        <f>+'DCP-9, P 2'!H21</f>
        <v>4.7599999999999996E-2</v>
      </c>
      <c r="E21" s="6">
        <f>+'DCP-9, P 2'!L21</f>
        <v>0.04</v>
      </c>
      <c r="F21" s="6">
        <f>+'DCP-9, P 3'!F21</f>
        <v>4.5000000000000005E-2</v>
      </c>
      <c r="G21" s="6">
        <f>+'DCP-9, P 3'!K21</f>
        <v>5.3333333333333337E-2</v>
      </c>
      <c r="H21" s="8">
        <v>6.5000000000000002E-2</v>
      </c>
      <c r="I21" s="6">
        <f t="shared" si="0"/>
        <v>5.0186666666666671E-2</v>
      </c>
      <c r="J21" s="6">
        <f t="shared" si="1"/>
        <v>7.5902758900433714E-2</v>
      </c>
    </row>
    <row r="22" spans="1:10">
      <c r="A22" s="22" t="str">
        <f>+'DCP-9, P 3'!A22</f>
        <v>Hawaiian Electric Industries</v>
      </c>
      <c r="C22" s="6">
        <f>'DCP-9 , P 1'!I21*(1+0.5*I22)</f>
        <v>3.7894599346897768E-2</v>
      </c>
      <c r="D22" s="6">
        <f>+'DCP-9, P 2'!H22</f>
        <v>3.5999999999999997E-2</v>
      </c>
      <c r="E22" s="6">
        <f>+'DCP-9, P 2'!L22</f>
        <v>2.4999999999999998E-2</v>
      </c>
      <c r="F22" s="6">
        <f>+'DCP-9, P 3'!F22</f>
        <v>0.04</v>
      </c>
      <c r="G22" s="6">
        <f>+'DCP-9, P 3'!K22</f>
        <v>2.3333333333333334E-2</v>
      </c>
      <c r="H22" s="8">
        <v>1.4E-2</v>
      </c>
      <c r="I22" s="6">
        <f t="shared" si="0"/>
        <v>2.7666666666666666E-2</v>
      </c>
      <c r="J22" s="6">
        <f t="shared" si="1"/>
        <v>6.5561266013564434E-2</v>
      </c>
    </row>
    <row r="23" spans="1:10">
      <c r="A23" s="22" t="str">
        <f>+'DCP-9, P 3'!A23</f>
        <v>IDACORP</v>
      </c>
      <c r="C23" s="6">
        <f>'DCP-9 , P 1'!I22*(1+0.5*I23)</f>
        <v>2.5702447180422562E-2</v>
      </c>
      <c r="D23" s="6">
        <f>+'DCP-9, P 2'!H23</f>
        <v>5.16E-2</v>
      </c>
      <c r="E23" s="6">
        <f>+'DCP-9, P 2'!L23</f>
        <v>3.8333333333333337E-2</v>
      </c>
      <c r="F23" s="6">
        <f>+'DCP-9, P 3'!F23</f>
        <v>6.9999999999999993E-2</v>
      </c>
      <c r="G23" s="6">
        <f>+'DCP-9, P 3'!K23</f>
        <v>4.8333333333333339E-2</v>
      </c>
      <c r="H23" s="8">
        <v>0.04</v>
      </c>
      <c r="I23" s="6">
        <f t="shared" si="0"/>
        <v>4.9653333333333334E-2</v>
      </c>
      <c r="J23" s="6">
        <f t="shared" si="1"/>
        <v>7.5355780513755896E-2</v>
      </c>
    </row>
    <row r="24" spans="1:10">
      <c r="A24" s="22" t="str">
        <f>+'DCP-9, P 3'!A24</f>
        <v>NorthWestern Corp</v>
      </c>
      <c r="C24" s="6">
        <f>'DCP-9 , P 1'!I23*(1+0.5*I24)</f>
        <v>3.6122192288264021E-2</v>
      </c>
      <c r="D24" s="6">
        <f>+'DCP-9, P 2'!H24</f>
        <v>3.5200000000000002E-2</v>
      </c>
      <c r="E24" s="6">
        <f>+'DCP-9, P 2'!L24</f>
        <v>3.6666666666666674E-2</v>
      </c>
      <c r="F24" s="6">
        <f>+'DCP-9, P 3'!F24</f>
        <v>7.0000000000000007E-2</v>
      </c>
      <c r="G24" s="6">
        <f>+'DCP-9, P 3'!K24</f>
        <v>4.3333333333333335E-2</v>
      </c>
      <c r="H24" s="8">
        <v>3.0499999999999999E-2</v>
      </c>
      <c r="I24" s="6">
        <f t="shared" si="0"/>
        <v>4.3140000000000005E-2</v>
      </c>
      <c r="J24" s="6">
        <f t="shared" si="1"/>
        <v>7.9262192288264033E-2</v>
      </c>
    </row>
    <row r="25" spans="1:10">
      <c r="A25" s="22" t="str">
        <f>+'DCP-9, P 3'!A25</f>
        <v>OGE Energy</v>
      </c>
      <c r="C25" s="6">
        <f>'DCP-9 , P 1'!I24*(1+0.5*I25)</f>
        <v>3.5284268479184366E-2</v>
      </c>
      <c r="D25" s="6">
        <f>+'DCP-9, P 2'!H25</f>
        <v>5.6600000000000004E-2</v>
      </c>
      <c r="E25" s="6">
        <f>+'DCP-9, P 2'!L25</f>
        <v>3.6666666666666674E-2</v>
      </c>
      <c r="F25" s="6">
        <f>+'DCP-9, P 3'!F25</f>
        <v>6.1666666666666668E-2</v>
      </c>
      <c r="G25" s="6">
        <f>+'DCP-9, P 3'!K25</f>
        <v>6.1666666666666668E-2</v>
      </c>
      <c r="H25" s="8">
        <v>6.3E-2</v>
      </c>
      <c r="I25" s="6">
        <f t="shared" si="0"/>
        <v>5.5920000000000004E-2</v>
      </c>
      <c r="J25" s="6">
        <f t="shared" si="1"/>
        <v>9.1204268479184364E-2</v>
      </c>
    </row>
    <row r="26" spans="1:10">
      <c r="A26" s="22" t="str">
        <f>+'DCP-9, P 3'!A26</f>
        <v>Otter Tail Corp</v>
      </c>
      <c r="C26" s="6">
        <f>'DCP-9 , P 1'!I25*(1+0.5*I26)</f>
        <v>3.1438542542542539E-2</v>
      </c>
      <c r="D26" s="6">
        <f>+'DCP-9, P 2'!H26</f>
        <v>1.5000000000000003E-2</v>
      </c>
      <c r="E26" s="6">
        <f>+'DCP-9, P 2'!L26</f>
        <v>0.03</v>
      </c>
      <c r="F26" s="6">
        <f>+'DCP-9, P 3'!F26</f>
        <v>0.08</v>
      </c>
      <c r="G26" s="6">
        <f>+'DCP-9, P 3'!K26</f>
        <v>4.6666666666666669E-2</v>
      </c>
      <c r="H26" s="8">
        <v>5.1999999999999998E-2</v>
      </c>
      <c r="I26" s="6">
        <f t="shared" si="0"/>
        <v>4.4733333333333333E-2</v>
      </c>
      <c r="J26" s="6">
        <f t="shared" si="1"/>
        <v>7.6171875875875872E-2</v>
      </c>
    </row>
    <row r="27" spans="1:10">
      <c r="A27" s="22" t="str">
        <f>+'DCP-9, P 3'!A27</f>
        <v>Pinnacle West Capital</v>
      </c>
      <c r="C27" s="6">
        <f>'DCP-9 , P 1'!I26*(1+0.5*I27)</f>
        <v>3.0650119517355752E-2</v>
      </c>
      <c r="D27" s="6">
        <f>+'DCP-9, P 2'!H27</f>
        <v>3.8199999999999998E-2</v>
      </c>
      <c r="E27" s="6">
        <f>+'DCP-9, P 2'!L27</f>
        <v>3.6666666666666674E-2</v>
      </c>
      <c r="F27" s="6">
        <f>+'DCP-9, P 3'!F27</f>
        <v>4.5000000000000005E-2</v>
      </c>
      <c r="G27" s="6">
        <f>+'DCP-9, P 3'!K27</f>
        <v>4.8333333333333339E-2</v>
      </c>
      <c r="H27" s="8">
        <v>6.0400000000000002E-2</v>
      </c>
      <c r="I27" s="6">
        <f t="shared" si="0"/>
        <v>4.5720000000000004E-2</v>
      </c>
      <c r="J27" s="6">
        <f t="shared" si="1"/>
        <v>7.6370119517355756E-2</v>
      </c>
    </row>
    <row r="28" spans="1:10">
      <c r="A28" s="22" t="str">
        <f>+'DCP-9, P 3'!A28</f>
        <v>Portland General Corp</v>
      </c>
      <c r="C28" s="6">
        <f>'DCP-9 , P 1'!I27*(1+0.5*I28)</f>
        <v>3.0057540214960689E-2</v>
      </c>
      <c r="D28" s="6">
        <f>+'DCP-9, P 2'!H28</f>
        <v>3.5600000000000007E-2</v>
      </c>
      <c r="E28" s="6">
        <f>+'DCP-9, P 2'!L28</f>
        <v>3.6666666666666674E-2</v>
      </c>
      <c r="F28" s="6">
        <f>+'DCP-9, P 3'!F28</f>
        <v>0.04</v>
      </c>
      <c r="G28" s="6">
        <f>+'DCP-9, P 3'!K28</f>
        <v>5.1666666666666666E-2</v>
      </c>
      <c r="H28" s="8">
        <v>4.9000000000000002E-2</v>
      </c>
      <c r="I28" s="6">
        <f t="shared" si="0"/>
        <v>4.2586666666666675E-2</v>
      </c>
      <c r="J28" s="6">
        <f t="shared" si="1"/>
        <v>7.2644206881627371E-2</v>
      </c>
    </row>
    <row r="29" spans="1:10">
      <c r="A29" s="22" t="str">
        <f>+'DCP-9, P 3'!A29</f>
        <v>PNM Resources</v>
      </c>
      <c r="C29" s="6">
        <f>'DCP-9 , P 1'!I28*(1+0.5*I29)</f>
        <v>2.4959058295964124E-2</v>
      </c>
      <c r="D29" s="6">
        <f>+'DCP-9, P 2'!H29</f>
        <v>3.6999999999999998E-2</v>
      </c>
      <c r="E29" s="6">
        <f>+'DCP-9, P 2'!L29</f>
        <v>3.5000000000000003E-2</v>
      </c>
      <c r="F29" s="6">
        <f>+'DCP-9, P 3'!F29</f>
        <v>8.666666666666667E-2</v>
      </c>
      <c r="G29" s="6">
        <f>+'DCP-9, P 3'!K29</f>
        <v>7.4999999999999997E-2</v>
      </c>
      <c r="H29" s="8">
        <v>7.3499999999999996E-2</v>
      </c>
      <c r="I29" s="6">
        <f t="shared" si="0"/>
        <v>6.143333333333334E-2</v>
      </c>
      <c r="J29" s="6">
        <f t="shared" si="1"/>
        <v>8.639239162929746E-2</v>
      </c>
    </row>
    <row r="30" spans="1:10">
      <c r="A30" s="22" t="str">
        <f>+'DCP-9, P 3'!A30</f>
        <v>SCANA Corp</v>
      </c>
      <c r="C30" s="6">
        <f>'DCP-9 , P 1'!I29*(1+0.5*I30)</f>
        <v>4.2618253935893073E-2</v>
      </c>
      <c r="D30" s="6">
        <f>+'DCP-9, P 2'!H30</f>
        <v>4.3799999999999992E-2</v>
      </c>
      <c r="E30" s="6">
        <f>+'DCP-9, P 2'!L30</f>
        <v>4.1666666666666664E-2</v>
      </c>
      <c r="F30" s="6">
        <f>+'DCP-9, P 3'!F30</f>
        <v>4.8333333333333332E-2</v>
      </c>
      <c r="G30" s="6">
        <f>+'DCP-9, P 3'!K30</f>
        <v>4.1666666666666664E-2</v>
      </c>
      <c r="H30" s="8">
        <v>5.5E-2</v>
      </c>
      <c r="I30" s="6">
        <f t="shared" si="0"/>
        <v>4.6093333333333333E-2</v>
      </c>
      <c r="J30" s="6">
        <f t="shared" si="1"/>
        <v>8.87115872692264E-2</v>
      </c>
    </row>
    <row r="31" spans="1:10">
      <c r="A31" s="22" t="str">
        <f>+'DCP-9, P 3'!A31</f>
        <v>Vectren</v>
      </c>
      <c r="C31" s="6">
        <f>'DCP-9 , P 1'!I30*(1+0.5*I31)</f>
        <v>2.7335372873270789E-2</v>
      </c>
      <c r="D31" s="6">
        <f>+'DCP-9, P 2'!H31</f>
        <v>3.1200000000000006E-2</v>
      </c>
      <c r="E31" s="6">
        <f>+'DCP-9, P 2'!L31</f>
        <v>4.6666666666666669E-2</v>
      </c>
      <c r="F31" s="6">
        <f>+'DCP-9, P 3'!F31</f>
        <v>3.833333333333333E-2</v>
      </c>
      <c r="G31" s="6">
        <f>+'DCP-9, P 3'!K31</f>
        <v>5.6666666666666664E-2</v>
      </c>
      <c r="H31" s="8">
        <v>0.06</v>
      </c>
      <c r="I31" s="6">
        <f t="shared" si="0"/>
        <v>4.6573333333333335E-2</v>
      </c>
      <c r="J31" s="6">
        <f t="shared" si="1"/>
        <v>7.3908706206604127E-2</v>
      </c>
    </row>
    <row r="32" spans="1:10">
      <c r="A32" s="45"/>
      <c r="B32" s="34"/>
      <c r="C32" s="35"/>
      <c r="D32" s="35"/>
      <c r="E32" s="35"/>
      <c r="F32" s="35"/>
      <c r="G32" s="35"/>
      <c r="H32" s="35"/>
      <c r="I32" s="35"/>
      <c r="J32" s="35"/>
    </row>
    <row r="33" spans="1:10">
      <c r="A33" s="22"/>
      <c r="C33" s="6"/>
      <c r="D33" s="6"/>
      <c r="E33" s="6"/>
      <c r="F33" s="6"/>
      <c r="G33" s="6"/>
      <c r="H33" s="6"/>
      <c r="I33" s="6"/>
      <c r="J33" s="6"/>
    </row>
    <row r="34" spans="1:10" ht="15.75">
      <c r="A34" s="22" t="s">
        <v>83</v>
      </c>
      <c r="C34" s="6">
        <f>AVERAGE(C17:C31)</f>
        <v>3.1043442620922557E-2</v>
      </c>
      <c r="D34" s="6">
        <f t="shared" ref="D34:J34" si="4">AVERAGE(D17:D31)</f>
        <v>3.6680000000000004E-2</v>
      </c>
      <c r="E34" s="6">
        <f t="shared" si="4"/>
        <v>3.7000000000000005E-2</v>
      </c>
      <c r="F34" s="6">
        <f t="shared" si="4"/>
        <v>5.5555555555555559E-2</v>
      </c>
      <c r="G34" s="6">
        <f t="shared" si="4"/>
        <v>4.9333333333333326E-2</v>
      </c>
      <c r="H34" s="6">
        <f t="shared" si="4"/>
        <v>5.4293333333333332E-2</v>
      </c>
      <c r="I34" s="6">
        <f t="shared" si="4"/>
        <v>4.6572444444444451E-2</v>
      </c>
      <c r="J34" s="15">
        <f t="shared" si="4"/>
        <v>7.7615887065366998E-2</v>
      </c>
    </row>
    <row r="35" spans="1:10" ht="15.75">
      <c r="A35" s="45"/>
      <c r="B35" s="34"/>
      <c r="C35" s="35"/>
      <c r="D35" s="35"/>
      <c r="E35" s="35"/>
      <c r="F35" s="35"/>
      <c r="G35" s="35"/>
      <c r="H35" s="35"/>
      <c r="I35" s="35"/>
      <c r="J35" s="120"/>
    </row>
    <row r="36" spans="1:10" ht="15.75">
      <c r="A36" s="63"/>
      <c r="B36" s="27"/>
      <c r="C36" s="32"/>
      <c r="D36" s="32"/>
      <c r="E36" s="32"/>
      <c r="F36" s="32"/>
      <c r="G36" s="32"/>
      <c r="H36" s="32"/>
      <c r="I36" s="32"/>
      <c r="J36" s="42"/>
    </row>
    <row r="37" spans="1:10" ht="15.75">
      <c r="A37" s="63" t="s">
        <v>80</v>
      </c>
      <c r="B37" s="27"/>
      <c r="C37" s="32">
        <f>MEDIAN(C17:C31)</f>
        <v>3.0650119517355752E-2</v>
      </c>
      <c r="D37" s="32">
        <f t="shared" ref="D37:J37" si="5">MEDIAN(D17:D31)</f>
        <v>3.5999999999999997E-2</v>
      </c>
      <c r="E37" s="32">
        <f t="shared" si="5"/>
        <v>3.6666666666666674E-2</v>
      </c>
      <c r="F37" s="32">
        <f t="shared" si="5"/>
        <v>5.000000000000001E-2</v>
      </c>
      <c r="G37" s="32">
        <f t="shared" si="5"/>
        <v>4.8333333333333339E-2</v>
      </c>
      <c r="H37" s="32">
        <f t="shared" si="5"/>
        <v>5.6500000000000002E-2</v>
      </c>
      <c r="I37" s="32">
        <f t="shared" si="5"/>
        <v>4.6093333333333333E-2</v>
      </c>
      <c r="J37" s="42">
        <f t="shared" si="5"/>
        <v>7.6171875875875872E-2</v>
      </c>
    </row>
    <row r="38" spans="1:10">
      <c r="A38" s="45"/>
      <c r="B38" s="34"/>
      <c r="C38" s="35"/>
      <c r="D38" s="35"/>
      <c r="E38" s="35"/>
      <c r="F38" s="35"/>
      <c r="G38" s="35"/>
      <c r="H38" s="35"/>
      <c r="I38" s="35"/>
      <c r="J38" s="35"/>
    </row>
    <row r="39" spans="1:10">
      <c r="A39" s="22"/>
      <c r="C39" s="6"/>
      <c r="D39" s="6"/>
      <c r="E39" s="6"/>
      <c r="F39" s="6"/>
      <c r="G39" s="6"/>
      <c r="H39" s="6"/>
      <c r="I39" s="6"/>
      <c r="J39" s="6"/>
    </row>
    <row r="40" spans="1:10" ht="15.75">
      <c r="A40" s="22" t="s">
        <v>91</v>
      </c>
      <c r="C40" s="6"/>
      <c r="D40" s="15">
        <f>+C34+D34</f>
        <v>6.7723442620922558E-2</v>
      </c>
      <c r="E40" s="15">
        <f>+C34+E34</f>
        <v>6.8043442620922559E-2</v>
      </c>
      <c r="F40" s="15">
        <f>+C34+F34</f>
        <v>8.659899817647812E-2</v>
      </c>
      <c r="G40" s="6">
        <f>+C34+G34</f>
        <v>8.037677595425588E-2</v>
      </c>
      <c r="H40" s="6">
        <f>+C34+H34</f>
        <v>8.5336775954255886E-2</v>
      </c>
      <c r="I40" s="6">
        <f>+C34+I34</f>
        <v>7.7615887065367012E-2</v>
      </c>
      <c r="J40" s="6"/>
    </row>
    <row r="41" spans="1:10" ht="15.75">
      <c r="A41" s="45"/>
      <c r="B41" s="34"/>
      <c r="C41" s="35"/>
      <c r="D41" s="35"/>
      <c r="E41" s="92"/>
      <c r="F41" s="39"/>
      <c r="G41" s="92"/>
      <c r="H41" s="92"/>
      <c r="I41" s="35"/>
      <c r="J41" s="35"/>
    </row>
    <row r="42" spans="1:10" ht="15.75">
      <c r="A42" s="22"/>
      <c r="C42" s="6"/>
      <c r="D42" s="6"/>
      <c r="E42" s="62"/>
      <c r="F42" s="23"/>
      <c r="G42" s="62"/>
      <c r="H42" s="62"/>
      <c r="I42" s="6"/>
      <c r="J42" s="6"/>
    </row>
    <row r="43" spans="1:10" ht="15.75">
      <c r="A43" s="22" t="s">
        <v>92</v>
      </c>
      <c r="C43" s="6"/>
      <c r="D43" s="6">
        <f>+C37+D37</f>
        <v>6.6650119517355749E-2</v>
      </c>
      <c r="E43" s="15">
        <f>+C37+E37</f>
        <v>6.7316786184022426E-2</v>
      </c>
      <c r="F43" s="6">
        <f>+C37+F37</f>
        <v>8.0650119517355762E-2</v>
      </c>
      <c r="G43" s="6">
        <f>+C37+G37</f>
        <v>7.8983452850689084E-2</v>
      </c>
      <c r="H43" s="15">
        <f>+C37+H37</f>
        <v>8.7150119517355754E-2</v>
      </c>
      <c r="I43" s="6">
        <f>+C37+I37</f>
        <v>7.6743452850689092E-2</v>
      </c>
      <c r="J43" s="6"/>
    </row>
    <row r="44" spans="1:10" ht="15.75" thickBot="1">
      <c r="A44" s="46"/>
      <c r="B44" s="36"/>
      <c r="C44" s="38"/>
      <c r="D44" s="38"/>
      <c r="E44" s="38"/>
      <c r="F44" s="38"/>
      <c r="G44" s="38"/>
      <c r="H44" s="38"/>
      <c r="I44" s="38"/>
      <c r="J44" s="38"/>
    </row>
    <row r="45" spans="1:10" ht="15.75" thickTop="1">
      <c r="A45" s="22"/>
      <c r="C45" s="6"/>
      <c r="D45" s="6"/>
      <c r="E45" s="6"/>
      <c r="F45" s="6"/>
      <c r="G45" s="6"/>
      <c r="H45" s="6"/>
      <c r="I45" s="6"/>
      <c r="J45" s="6"/>
    </row>
    <row r="46" spans="1:10" ht="15.75">
      <c r="A46" s="44" t="str">
        <f>+'DCP-9, P 3'!A35</f>
        <v>McKenzie Electric Group</v>
      </c>
      <c r="C46" s="6"/>
      <c r="D46" s="6"/>
      <c r="E46" s="6"/>
      <c r="F46" s="6"/>
      <c r="G46" s="6"/>
      <c r="H46" s="6"/>
      <c r="I46" s="6"/>
      <c r="J46" s="6"/>
    </row>
    <row r="47" spans="1:10">
      <c r="A47" s="22"/>
      <c r="C47" s="6"/>
      <c r="D47" s="6"/>
      <c r="E47" s="6"/>
      <c r="F47" s="6"/>
      <c r="G47" s="6"/>
      <c r="H47" s="6"/>
      <c r="I47" s="6"/>
      <c r="J47" s="6"/>
    </row>
    <row r="48" spans="1:10">
      <c r="A48" s="22" t="str">
        <f>+'DCP-9, P 3'!A37</f>
        <v>ALLETE</v>
      </c>
      <c r="C48" s="6">
        <f>'DCP-9 , P 1'!I36*(1+0.5*I48)</f>
        <v>2.925946273984828E-2</v>
      </c>
      <c r="D48" s="6">
        <f>+'DCP-9, P 2'!H37</f>
        <v>2.6800000000000001E-2</v>
      </c>
      <c r="E48" s="6">
        <f>+'DCP-9, P 2'!L37</f>
        <v>3.5000000000000003E-2</v>
      </c>
      <c r="F48" s="6">
        <f>+'DCP-9, P 3'!F37</f>
        <v>5.1666666666666666E-2</v>
      </c>
      <c r="G48" s="6">
        <f>+'DCP-9, P 3'!K37</f>
        <v>5.000000000000001E-2</v>
      </c>
      <c r="H48" s="8">
        <f>+H17</f>
        <v>0.05</v>
      </c>
      <c r="I48" s="6">
        <f>AVERAGE(D48:H48)</f>
        <v>4.269333333333334E-2</v>
      </c>
      <c r="J48" s="6">
        <f>C48+I48</f>
        <v>7.1952796073181613E-2</v>
      </c>
    </row>
    <row r="49" spans="1:10">
      <c r="A49" s="22" t="str">
        <f>+'DCP-9, P 3'!A38</f>
        <v>Ameren Corp</v>
      </c>
      <c r="C49" s="6">
        <f>'DCP-9 , P 1'!I37*(1+0.5*I49)</f>
        <v>3.1421651376146789E-2</v>
      </c>
      <c r="D49" s="6">
        <f>+'DCP-9, P 2'!H38</f>
        <v>2.7200000000000002E-2</v>
      </c>
      <c r="E49" s="6">
        <f>+'DCP-9, P 2'!L38</f>
        <v>3.6666666666666674E-2</v>
      </c>
      <c r="F49" s="6" t="str">
        <f>+'DCP-9, P 3'!F38</f>
        <v>neg</v>
      </c>
      <c r="G49" s="6">
        <f>+'DCP-9, P 3'!K38</f>
        <v>4.8333333333333332E-2</v>
      </c>
      <c r="H49" s="8">
        <v>6.0999999999999999E-2</v>
      </c>
      <c r="I49" s="6">
        <f t="shared" ref="I49:I65" si="6">AVERAGE(D49:H49)</f>
        <v>4.3300000000000005E-2</v>
      </c>
      <c r="J49" s="6">
        <f t="shared" ref="J49:J65" si="7">C49+I49</f>
        <v>7.4721651376146794E-2</v>
      </c>
    </row>
    <row r="50" spans="1:10">
      <c r="A50" s="22" t="str">
        <f>+'DCP-9, P 3'!A39</f>
        <v>Avangrid, Inc.</v>
      </c>
      <c r="C50" s="6">
        <f>'DCP-9 , P 1'!I38*(1+0.5*I50)</f>
        <v>3.8268764239991322E-2</v>
      </c>
      <c r="D50" s="6">
        <f>+'DCP-9, P 2'!H39</f>
        <v>2.2000000000000002E-2</v>
      </c>
      <c r="E50" s="6">
        <f>+'DCP-9, P 2'!L39</f>
        <v>1.1666666666666667E-2</v>
      </c>
      <c r="F50" s="6"/>
      <c r="G50" s="6" t="str">
        <f>+'DCP-9, P 3'!K39</f>
        <v>nmf</v>
      </c>
      <c r="H50" s="8">
        <v>0.09</v>
      </c>
      <c r="I50" s="6">
        <f t="shared" si="6"/>
        <v>4.1222222222222223E-2</v>
      </c>
      <c r="J50" s="6">
        <f t="shared" si="7"/>
        <v>7.9490986462213545E-2</v>
      </c>
    </row>
    <row r="51" spans="1:10">
      <c r="A51" s="22" t="str">
        <f>+'DCP-9, P 3'!A40</f>
        <v>Avista Corp</v>
      </c>
      <c r="C51" s="6">
        <f>'DCP-9 , P 1'!I39*(1+0.5*I51)</f>
        <v>3.100118587834964E-2</v>
      </c>
      <c r="D51" s="6">
        <f>+'DCP-9, P 2'!H40</f>
        <v>2.2800000000000001E-2</v>
      </c>
      <c r="E51" s="6">
        <f>+'DCP-9, P 2'!L40</f>
        <v>0.02</v>
      </c>
      <c r="F51" s="6">
        <f>+'DCP-9, P 3'!F40</f>
        <v>4.8333333333333339E-2</v>
      </c>
      <c r="G51" s="6">
        <f>+'DCP-9, P 3'!K40</f>
        <v>3.1666666666666669E-2</v>
      </c>
      <c r="H51" s="8">
        <v>5.6500000000000002E-2</v>
      </c>
      <c r="I51" s="6">
        <f t="shared" si="6"/>
        <v>3.5860000000000003E-2</v>
      </c>
      <c r="J51" s="6">
        <f t="shared" si="7"/>
        <v>6.6861185878349647E-2</v>
      </c>
    </row>
    <row r="52" spans="1:10">
      <c r="A52" s="22" t="str">
        <f>+'DCP-9, P 3'!A41</f>
        <v>Black Hills Corp</v>
      </c>
      <c r="C52" s="6">
        <f>'DCP-9 , P 1'!I40*(1+0.5*I52)</f>
        <v>2.6481426123059842E-2</v>
      </c>
      <c r="D52" s="6">
        <f>+'DCP-9, P 2'!H41</f>
        <v>3.3799999999999997E-2</v>
      </c>
      <c r="E52" s="6">
        <f>+'DCP-9, P 2'!L41</f>
        <v>5.1666666666666673E-2</v>
      </c>
      <c r="F52" s="6">
        <f>+'DCP-9, P 3'!F41</f>
        <v>5.000000000000001E-2</v>
      </c>
      <c r="G52" s="6">
        <f>+'DCP-9, P 3'!K41</f>
        <v>0.06</v>
      </c>
      <c r="H52" s="8">
        <f>+H20</f>
        <v>7.6499999999999999E-2</v>
      </c>
      <c r="I52" s="6">
        <f t="shared" si="6"/>
        <v>5.4393333333333335E-2</v>
      </c>
      <c r="J52" s="6">
        <f t="shared" si="7"/>
        <v>8.0874759456393178E-2</v>
      </c>
    </row>
    <row r="53" spans="1:10">
      <c r="A53" s="22" t="str">
        <f>+'DCP-9, P 3'!A42</f>
        <v>CMS Energy Corp</v>
      </c>
      <c r="C53" s="6">
        <f>'DCP-9 , P 1'!I41*(1+0.5*I53)</f>
        <v>2.9116810164107998E-2</v>
      </c>
      <c r="D53" s="6">
        <f>+'DCP-9, P 2'!H42</f>
        <v>5.04E-2</v>
      </c>
      <c r="E53" s="6">
        <f>+'DCP-9, P 2'!L42</f>
        <v>5.1666666666666666E-2</v>
      </c>
      <c r="F53" s="6">
        <f>+'DCP-9, P 3'!F42</f>
        <v>8.1666666666666665E-2</v>
      </c>
      <c r="G53" s="6">
        <f>+'DCP-9, P 3'!K42</f>
        <v>6.5000000000000002E-2</v>
      </c>
      <c r="H53" s="8">
        <v>7.4399999999999994E-2</v>
      </c>
      <c r="I53" s="6">
        <f t="shared" si="6"/>
        <v>6.4626666666666666E-2</v>
      </c>
      <c r="J53" s="6">
        <f t="shared" si="7"/>
        <v>9.3743476830774664E-2</v>
      </c>
    </row>
    <row r="54" spans="1:10">
      <c r="A54" s="22" t="str">
        <f>+'DCP-9, P 3'!A43</f>
        <v>Dominion Energy</v>
      </c>
      <c r="C54" s="6">
        <f>'DCP-9 , P 1'!I42*(1+0.5*I54)</f>
        <v>3.9382229341534784E-2</v>
      </c>
      <c r="D54" s="6">
        <f>+'DCP-9, P 2'!H43</f>
        <v>3.32E-2</v>
      </c>
      <c r="E54" s="6">
        <f>+'DCP-9, P 2'!L43</f>
        <v>1.6666666666666666E-2</v>
      </c>
      <c r="F54" s="6">
        <f>+'DCP-9, P 3'!F43</f>
        <v>3.8333333333333337E-2</v>
      </c>
      <c r="G54" s="6">
        <f>+'DCP-9, P 3'!K43</f>
        <v>5.3333333333333337E-2</v>
      </c>
      <c r="H54" s="8">
        <v>3.4599999999999999E-2</v>
      </c>
      <c r="I54" s="6">
        <f t="shared" si="6"/>
        <v>3.522666666666667E-2</v>
      </c>
      <c r="J54" s="6">
        <f t="shared" si="7"/>
        <v>7.4608896008201447E-2</v>
      </c>
    </row>
    <row r="55" spans="1:10">
      <c r="A55" s="22" t="str">
        <f>+'DCP-9, P 3'!A44</f>
        <v>DTE Energy</v>
      </c>
      <c r="C55" s="6">
        <f>'DCP-9 , P 1'!I43*(1+0.5*I55)</f>
        <v>3.0999605323542914E-2</v>
      </c>
      <c r="D55" s="6">
        <f>+'DCP-9, P 2'!H44</f>
        <v>3.6999999999999998E-2</v>
      </c>
      <c r="E55" s="6">
        <f>+'DCP-9, P 2'!L44</f>
        <v>4.1666666666666664E-2</v>
      </c>
      <c r="F55" s="6">
        <f>+'DCP-9, P 3'!F44</f>
        <v>5.1666666666666666E-2</v>
      </c>
      <c r="G55" s="6">
        <f>+'DCP-9, P 3'!K44</f>
        <v>5.8333333333333327E-2</v>
      </c>
      <c r="H55" s="8">
        <v>4.5900000000000003E-2</v>
      </c>
      <c r="I55" s="6">
        <f t="shared" si="6"/>
        <v>4.6913333333333328E-2</v>
      </c>
      <c r="J55" s="6">
        <f t="shared" si="7"/>
        <v>7.7912938656876235E-2</v>
      </c>
    </row>
    <row r="56" spans="1:10">
      <c r="A56" s="22" t="str">
        <f>+'DCP-9, P 3'!A45</f>
        <v>Edison International</v>
      </c>
      <c r="C56" s="6">
        <f>'DCP-9 , P 1'!I44*(1+0.5*I56)</f>
        <v>2.8237108972735719E-2</v>
      </c>
      <c r="D56" s="6">
        <f>+'DCP-9, P 2'!H45</f>
        <v>8.2200000000000009E-2</v>
      </c>
      <c r="E56" s="6">
        <f>+'DCP-9, P 2'!L45</f>
        <v>5.3333333333333337E-2</v>
      </c>
      <c r="F56" s="6">
        <f>+'DCP-9, P 3'!F45</f>
        <v>4.6666666666666669E-2</v>
      </c>
      <c r="G56" s="6">
        <f>+'DCP-9, P 3'!K45</f>
        <v>5.6666666666666671E-2</v>
      </c>
      <c r="H56" s="8">
        <v>3.8399999999999997E-2</v>
      </c>
      <c r="I56" s="6">
        <f t="shared" si="6"/>
        <v>5.5453333333333334E-2</v>
      </c>
      <c r="J56" s="6">
        <f t="shared" si="7"/>
        <v>8.3690442306069049E-2</v>
      </c>
    </row>
    <row r="57" spans="1:10">
      <c r="A57" s="22" t="str">
        <f>+'DCP-9, P 3'!A46</f>
        <v>El Paso Electric</v>
      </c>
      <c r="C57" s="6">
        <f>'DCP-9 , P 1'!I45*(1+0.5*I57)</f>
        <v>2.5716092233767047E-2</v>
      </c>
      <c r="D57" s="6">
        <f>+'DCP-9, P 2'!H46</f>
        <v>4.7599999999999996E-2</v>
      </c>
      <c r="E57" s="6">
        <f>+'DCP-9, P 2'!L46</f>
        <v>0.04</v>
      </c>
      <c r="F57" s="6">
        <f>+'DCP-9, P 3'!F46</f>
        <v>4.5000000000000005E-2</v>
      </c>
      <c r="G57" s="6">
        <f>+'DCP-9, P 3'!K46</f>
        <v>5.3333333333333337E-2</v>
      </c>
      <c r="H57" s="8">
        <f>+H21</f>
        <v>6.5000000000000002E-2</v>
      </c>
      <c r="I57" s="6">
        <f t="shared" si="6"/>
        <v>5.0186666666666671E-2</v>
      </c>
      <c r="J57" s="6">
        <f t="shared" si="7"/>
        <v>7.5902758900433714E-2</v>
      </c>
    </row>
    <row r="58" spans="1:10">
      <c r="A58" s="22" t="str">
        <f>+'DCP-9, P 3'!A47</f>
        <v>Exelon Corp</v>
      </c>
      <c r="C58" s="6">
        <f>'DCP-9 , P 1'!I46*(1+0.5*I58)</f>
        <v>3.6010109238031024E-2</v>
      </c>
      <c r="D58" s="6">
        <f>+'DCP-9, P 2'!H47</f>
        <v>2.58E-2</v>
      </c>
      <c r="E58" s="6">
        <f>+'DCP-9, P 2'!L47</f>
        <v>4.5000000000000005E-2</v>
      </c>
      <c r="F58" s="6" t="str">
        <f>+'DCP-9, P 3'!F47</f>
        <v>neg</v>
      </c>
      <c r="G58" s="6">
        <f>+'DCP-9, P 3'!K47</f>
        <v>5.5E-2</v>
      </c>
      <c r="H58" s="8">
        <v>1.49E-2</v>
      </c>
      <c r="I58" s="6">
        <f t="shared" si="6"/>
        <v>3.5174999999999998E-2</v>
      </c>
      <c r="J58" s="6">
        <f t="shared" si="7"/>
        <v>7.1185109238031022E-2</v>
      </c>
    </row>
    <row r="59" spans="1:10">
      <c r="A59" s="22" t="str">
        <f>+'DCP-9, P 3'!A48</f>
        <v>Hawaiian Electric</v>
      </c>
      <c r="C59" s="6">
        <f>'DCP-9 , P 1'!I47*(1+0.5*I59)</f>
        <v>3.7894599346897768E-2</v>
      </c>
      <c r="D59" s="6">
        <f>+'DCP-9, P 2'!H48</f>
        <v>3.5999999999999997E-2</v>
      </c>
      <c r="E59" s="6">
        <f>+'DCP-9, P 2'!L48</f>
        <v>2.4999999999999998E-2</v>
      </c>
      <c r="F59" s="6">
        <f>+'DCP-9, P 3'!F48</f>
        <v>0.04</v>
      </c>
      <c r="G59" s="6">
        <f>+'DCP-9, P 3'!K48</f>
        <v>2.3333333333333334E-2</v>
      </c>
      <c r="H59" s="8">
        <f>+H22</f>
        <v>1.4E-2</v>
      </c>
      <c r="I59" s="6">
        <f t="shared" si="6"/>
        <v>2.7666666666666666E-2</v>
      </c>
      <c r="J59" s="6">
        <f t="shared" si="7"/>
        <v>6.5561266013564434E-2</v>
      </c>
    </row>
    <row r="60" spans="1:10">
      <c r="A60" s="22" t="str">
        <f>+'DCP-9, P 3'!A49</f>
        <v>IDACORP</v>
      </c>
      <c r="C60" s="6">
        <f>'DCP-9 , P 1'!I48*(1+0.5*I60)</f>
        <v>2.5702447180422562E-2</v>
      </c>
      <c r="D60" s="6">
        <f>+'DCP-9, P 2'!H49</f>
        <v>5.16E-2</v>
      </c>
      <c r="E60" s="6">
        <f>+'DCP-9, P 2'!L49</f>
        <v>3.8333333333333337E-2</v>
      </c>
      <c r="F60" s="6">
        <f>+'DCP-9, P 3'!F49</f>
        <v>6.9999999999999993E-2</v>
      </c>
      <c r="G60" s="6">
        <f>+'DCP-9, P 3'!K49</f>
        <v>4.8333333333333339E-2</v>
      </c>
      <c r="H60" s="8">
        <f>+H23</f>
        <v>0.04</v>
      </c>
      <c r="I60" s="6">
        <f t="shared" si="6"/>
        <v>4.9653333333333334E-2</v>
      </c>
      <c r="J60" s="6">
        <f t="shared" si="7"/>
        <v>7.5355780513755896E-2</v>
      </c>
    </row>
    <row r="61" spans="1:10">
      <c r="A61" s="22" t="str">
        <f>+'DCP-9, P 3'!A50</f>
        <v>Northwestern Corp</v>
      </c>
      <c r="C61" s="6">
        <f>'DCP-9 , P 1'!I49*(1+0.5*I61)</f>
        <v>3.6122192288264021E-2</v>
      </c>
      <c r="D61" s="6">
        <f>+'DCP-9, P 2'!H50</f>
        <v>3.5200000000000002E-2</v>
      </c>
      <c r="E61" s="6">
        <f>+'DCP-9, P 2'!L50</f>
        <v>3.6666666666666674E-2</v>
      </c>
      <c r="F61" s="6">
        <f>+'DCP-9, P 3'!F50</f>
        <v>7.0000000000000007E-2</v>
      </c>
      <c r="G61" s="6">
        <f>+'DCP-9, P 3'!K50</f>
        <v>4.3333333333333335E-2</v>
      </c>
      <c r="H61" s="8">
        <f>+H24</f>
        <v>3.0499999999999999E-2</v>
      </c>
      <c r="I61" s="6">
        <f t="shared" si="6"/>
        <v>4.3140000000000005E-2</v>
      </c>
      <c r="J61" s="6">
        <f t="shared" si="7"/>
        <v>7.9262192288264033E-2</v>
      </c>
    </row>
    <row r="62" spans="1:10">
      <c r="A62" s="22" t="str">
        <f>+'DCP-9, P 3'!A51</f>
        <v>Otter Tail Corp</v>
      </c>
      <c r="C62" s="6">
        <f>'DCP-9 , P 1'!I50*(1+0.5*I62)</f>
        <v>3.1438542542542539E-2</v>
      </c>
      <c r="D62" s="6">
        <f>+'DCP-9, P 2'!H51</f>
        <v>1.5000000000000003E-2</v>
      </c>
      <c r="E62" s="6">
        <f>+'DCP-9, P 2'!L51</f>
        <v>0.03</v>
      </c>
      <c r="F62" s="6">
        <f>+'DCP-9, P 3'!F51</f>
        <v>0.08</v>
      </c>
      <c r="G62" s="6">
        <f>+'DCP-9, P 3'!K51</f>
        <v>4.6666666666666669E-2</v>
      </c>
      <c r="H62" s="8">
        <f>+H26</f>
        <v>5.1999999999999998E-2</v>
      </c>
      <c r="I62" s="6">
        <f t="shared" si="6"/>
        <v>4.4733333333333333E-2</v>
      </c>
      <c r="J62" s="6">
        <f t="shared" si="7"/>
        <v>7.6171875875875872E-2</v>
      </c>
    </row>
    <row r="63" spans="1:10">
      <c r="A63" s="22" t="str">
        <f>+'DCP-9, P 3'!A52</f>
        <v>PG&amp;E Corp</v>
      </c>
      <c r="C63" s="6">
        <f>'DCP-9 , P 1'!I51*(1+0.5*I63)</f>
        <v>3.1584233804950762E-2</v>
      </c>
      <c r="D63" s="6">
        <f>+'DCP-9, P 2'!H52</f>
        <v>1.72E-2</v>
      </c>
      <c r="E63" s="6">
        <f>+'DCP-9, P 2'!L52</f>
        <v>4.1666666666666664E-2</v>
      </c>
      <c r="F63" s="6">
        <f>+'DCP-9, P 3'!F52</f>
        <v>8.3333333333333332E-3</v>
      </c>
      <c r="G63" s="6">
        <f>+'DCP-9, P 3'!K52</f>
        <v>7.333333333333332E-2</v>
      </c>
      <c r="H63" s="8">
        <v>2.0799999999999999E-2</v>
      </c>
      <c r="I63" s="6">
        <f t="shared" si="6"/>
        <v>3.2266666666666666E-2</v>
      </c>
      <c r="J63" s="6">
        <f t="shared" si="7"/>
        <v>6.3850900471617428E-2</v>
      </c>
    </row>
    <row r="64" spans="1:10">
      <c r="A64" s="22" t="str">
        <f>+'DCP-9, P 3'!A53</f>
        <v>Portland General Electric</v>
      </c>
      <c r="C64" s="6">
        <f>'DCP-9 , P 1'!I52*(1+0.5*I64)</f>
        <v>3.0057540214960689E-2</v>
      </c>
      <c r="D64" s="6">
        <f>+'DCP-9, P 2'!H53</f>
        <v>3.5600000000000007E-2</v>
      </c>
      <c r="E64" s="6">
        <f>+'DCP-9, P 2'!L53</f>
        <v>3.6666666666666674E-2</v>
      </c>
      <c r="F64" s="6">
        <f>+'DCP-9, P 3'!F53</f>
        <v>0.04</v>
      </c>
      <c r="G64" s="6">
        <f>+'DCP-9, P 3'!K53</f>
        <v>5.1666666666666666E-2</v>
      </c>
      <c r="H64" s="8">
        <f>+H28</f>
        <v>4.9000000000000002E-2</v>
      </c>
      <c r="I64" s="6">
        <f t="shared" si="6"/>
        <v>4.2586666666666675E-2</v>
      </c>
      <c r="J64" s="6">
        <f t="shared" si="7"/>
        <v>7.2644206881627371E-2</v>
      </c>
    </row>
    <row r="65" spans="1:10">
      <c r="A65" s="22" t="str">
        <f>+'DCP-9, P 3'!A54</f>
        <v>Sempra Energy</v>
      </c>
      <c r="C65" s="6">
        <f>'DCP-9 , P 1'!I53*(1+0.5*I65)</f>
        <v>2.9419691364451387E-2</v>
      </c>
      <c r="D65" s="6">
        <f>+'DCP-9, P 2'!H54</f>
        <v>4.58E-2</v>
      </c>
      <c r="E65" s="6">
        <f>+'DCP-9, P 2'!L54</f>
        <v>0.04</v>
      </c>
      <c r="F65" s="6">
        <f>+'DCP-9, P 3'!F54</f>
        <v>5.6666666666666664E-2</v>
      </c>
      <c r="G65" s="6">
        <f>+'DCP-9, P 3'!K54</f>
        <v>6.5000000000000002E-2</v>
      </c>
      <c r="H65" s="8">
        <v>9.2999999999999999E-2</v>
      </c>
      <c r="I65" s="6">
        <f t="shared" si="6"/>
        <v>6.0093333333333332E-2</v>
      </c>
      <c r="J65" s="6">
        <f t="shared" si="7"/>
        <v>8.9513024697784715E-2</v>
      </c>
    </row>
    <row r="66" spans="1:10">
      <c r="A66" s="45"/>
      <c r="B66" s="34"/>
      <c r="C66" s="35"/>
      <c r="D66" s="35"/>
      <c r="E66" s="35"/>
      <c r="F66" s="35"/>
      <c r="G66" s="35"/>
      <c r="H66" s="35"/>
      <c r="I66" s="35"/>
      <c r="J66" s="35"/>
    </row>
    <row r="67" spans="1:10">
      <c r="A67" s="63"/>
      <c r="B67" s="27"/>
      <c r="C67" s="32"/>
      <c r="D67" s="32"/>
      <c r="E67" s="32"/>
      <c r="F67" s="32"/>
      <c r="G67" s="32"/>
      <c r="H67" s="32"/>
      <c r="I67" s="32"/>
      <c r="J67" s="32"/>
    </row>
    <row r="68" spans="1:10" ht="15.75">
      <c r="A68" s="22" t="s">
        <v>83</v>
      </c>
      <c r="C68" s="6">
        <f>AVERAGE(C48:C65)</f>
        <v>3.1561871798533619E-2</v>
      </c>
      <c r="D68" s="6">
        <f t="shared" ref="D68:J68" si="8">AVERAGE(D48:D65)</f>
        <v>3.5844444444444429E-2</v>
      </c>
      <c r="E68" s="6">
        <f t="shared" si="8"/>
        <v>3.6203703703703703E-2</v>
      </c>
      <c r="F68" s="6">
        <f t="shared" si="8"/>
        <v>5.188888888888888E-2</v>
      </c>
      <c r="G68" s="6">
        <f t="shared" si="8"/>
        <v>5.1960784313725486E-2</v>
      </c>
      <c r="H68" s="6">
        <f t="shared" si="8"/>
        <v>5.036111111111112E-2</v>
      </c>
      <c r="I68" s="6">
        <f t="shared" si="8"/>
        <v>4.4732808641975298E-2</v>
      </c>
      <c r="J68" s="15">
        <f t="shared" si="8"/>
        <v>7.6294680440508911E-2</v>
      </c>
    </row>
    <row r="69" spans="1:10" ht="15.75">
      <c r="A69" s="45"/>
      <c r="B69" s="34"/>
      <c r="C69" s="35"/>
      <c r="D69" s="35"/>
      <c r="E69" s="35"/>
      <c r="F69" s="35"/>
      <c r="G69" s="35"/>
      <c r="H69" s="35"/>
      <c r="I69" s="35"/>
      <c r="J69" s="120"/>
    </row>
    <row r="70" spans="1:10" ht="15.75">
      <c r="A70" s="63"/>
      <c r="B70" s="27"/>
      <c r="C70" s="32"/>
      <c r="D70" s="32"/>
      <c r="E70" s="32"/>
      <c r="F70" s="32"/>
      <c r="G70" s="32"/>
      <c r="H70" s="32"/>
      <c r="I70" s="32"/>
      <c r="J70" s="42"/>
    </row>
    <row r="71" spans="1:10" ht="15.75">
      <c r="A71" s="63" t="s">
        <v>80</v>
      </c>
      <c r="B71" s="27"/>
      <c r="C71" s="32">
        <f>MEDIAN(C48:C65)</f>
        <v>3.1000395600946279E-2</v>
      </c>
      <c r="D71" s="32">
        <f t="shared" ref="D71:J71" si="9">MEDIAN(D48:D65)</f>
        <v>3.4500000000000003E-2</v>
      </c>
      <c r="E71" s="32">
        <f t="shared" si="9"/>
        <v>3.7500000000000006E-2</v>
      </c>
      <c r="F71" s="32">
        <f t="shared" si="9"/>
        <v>5.000000000000001E-2</v>
      </c>
      <c r="G71" s="32">
        <f t="shared" si="9"/>
        <v>5.3333333333333337E-2</v>
      </c>
      <c r="H71" s="32">
        <f t="shared" si="9"/>
        <v>4.9500000000000002E-2</v>
      </c>
      <c r="I71" s="32">
        <f t="shared" si="9"/>
        <v>4.3220000000000008E-2</v>
      </c>
      <c r="J71" s="42">
        <f t="shared" si="9"/>
        <v>7.5629269707094798E-2</v>
      </c>
    </row>
    <row r="72" spans="1:10">
      <c r="A72" s="45"/>
      <c r="B72" s="34"/>
      <c r="C72" s="35"/>
      <c r="D72" s="35"/>
      <c r="E72" s="35"/>
      <c r="F72" s="35"/>
      <c r="G72" s="35"/>
      <c r="H72" s="35"/>
      <c r="I72" s="35"/>
      <c r="J72" s="35"/>
    </row>
    <row r="73" spans="1:10">
      <c r="A73" s="22"/>
      <c r="C73" s="6"/>
      <c r="D73" s="6"/>
      <c r="E73" s="6"/>
      <c r="F73" s="6"/>
      <c r="G73" s="6"/>
      <c r="H73" s="6"/>
      <c r="I73" s="6"/>
      <c r="J73" s="6"/>
    </row>
    <row r="74" spans="1:10" ht="15.75">
      <c r="A74" s="22" t="s">
        <v>91</v>
      </c>
      <c r="C74" s="6"/>
      <c r="D74" s="15">
        <f>+C68+D68</f>
        <v>6.7406316242978048E-2</v>
      </c>
      <c r="E74" s="6">
        <f>+C68+E68</f>
        <v>6.776557550223733E-2</v>
      </c>
      <c r="F74" s="6">
        <f>+C68+F68</f>
        <v>8.3450760687422493E-2</v>
      </c>
      <c r="G74" s="15">
        <f>+C68+G68</f>
        <v>8.3522656112259105E-2</v>
      </c>
      <c r="H74" s="6">
        <f>+C68+H68</f>
        <v>8.192298290964474E-2</v>
      </c>
      <c r="I74" s="6">
        <f>+C68+I68</f>
        <v>7.6294680440508911E-2</v>
      </c>
      <c r="J74" s="6"/>
    </row>
    <row r="75" spans="1:10" ht="15.75">
      <c r="A75" s="45"/>
      <c r="B75" s="34"/>
      <c r="C75" s="35"/>
      <c r="D75" s="35"/>
      <c r="E75" s="92"/>
      <c r="F75" s="39"/>
      <c r="G75" s="92"/>
      <c r="H75" s="92"/>
      <c r="I75" s="35"/>
      <c r="J75" s="35"/>
    </row>
    <row r="76" spans="1:10" ht="15.75">
      <c r="A76" s="22"/>
      <c r="C76" s="6"/>
      <c r="D76" s="6"/>
      <c r="E76" s="62"/>
      <c r="F76" s="23"/>
      <c r="G76" s="62"/>
      <c r="H76" s="62"/>
      <c r="I76" s="6"/>
      <c r="J76" s="6"/>
    </row>
    <row r="77" spans="1:10" ht="15.75">
      <c r="A77" s="22" t="s">
        <v>92</v>
      </c>
      <c r="C77" s="6"/>
      <c r="D77" s="15">
        <f>+C71+D71</f>
        <v>6.5500395600946282E-2</v>
      </c>
      <c r="E77" s="6">
        <f>+C71+E71</f>
        <v>6.8500395600946284E-2</v>
      </c>
      <c r="F77" s="6">
        <f>+C71+F71</f>
        <v>8.1000395600946296E-2</v>
      </c>
      <c r="G77" s="15">
        <f>+C71+G71</f>
        <v>8.4333728934279623E-2</v>
      </c>
      <c r="H77" s="6">
        <f>+C71+H71</f>
        <v>8.0500395600946281E-2</v>
      </c>
      <c r="I77" s="6">
        <f>+C71+I71</f>
        <v>7.4220395600946287E-2</v>
      </c>
      <c r="J77" s="6"/>
    </row>
    <row r="78" spans="1:10" ht="15.75" thickBot="1">
      <c r="A78" s="46"/>
      <c r="B78" s="36"/>
      <c r="C78" s="38"/>
      <c r="D78" s="38"/>
      <c r="E78" s="38"/>
      <c r="F78" s="38"/>
      <c r="G78" s="38"/>
      <c r="H78" s="38"/>
      <c r="I78" s="38"/>
      <c r="J78" s="38"/>
    </row>
    <row r="79" spans="1:10" ht="15.75" thickTop="1">
      <c r="A79" s="22"/>
      <c r="C79" s="6"/>
      <c r="D79" s="6"/>
      <c r="E79" s="6"/>
      <c r="F79" s="6"/>
      <c r="G79" s="6"/>
      <c r="H79" s="6"/>
      <c r="I79" s="6"/>
      <c r="J79" s="6"/>
    </row>
    <row r="80" spans="1:10">
      <c r="A80" s="87" t="s">
        <v>115</v>
      </c>
      <c r="C80" s="6"/>
      <c r="D80" s="6"/>
      <c r="E80" s="6"/>
      <c r="F80" s="6"/>
      <c r="G80" s="6"/>
      <c r="H80" s="6"/>
      <c r="I80" s="6"/>
      <c r="J80" s="6"/>
    </row>
    <row r="81" spans="1:10">
      <c r="A81" s="22"/>
      <c r="C81" s="6"/>
      <c r="D81" s="6"/>
      <c r="E81" s="6"/>
      <c r="F81" s="6"/>
      <c r="G81" s="6"/>
      <c r="H81" s="6"/>
      <c r="I81" s="6"/>
      <c r="J81" s="6"/>
    </row>
    <row r="82" spans="1:10">
      <c r="A82" s="13" t="s">
        <v>36</v>
      </c>
      <c r="C82" s="6"/>
      <c r="D82" s="6"/>
      <c r="E82" s="6"/>
      <c r="F82" s="6"/>
      <c r="G82" s="6"/>
      <c r="H82" s="6"/>
      <c r="I82" s="6"/>
      <c r="J82" s="6"/>
    </row>
    <row r="83" spans="1:10">
      <c r="C83" s="6"/>
      <c r="D83" s="6"/>
      <c r="E83" s="6"/>
      <c r="F83" s="6"/>
      <c r="G83" s="6"/>
      <c r="H83" s="6"/>
      <c r="I83" s="228"/>
      <c r="J83" s="6"/>
    </row>
    <row r="84" spans="1:10">
      <c r="C84" s="6"/>
      <c r="D84" s="6"/>
      <c r="E84" s="6"/>
      <c r="F84" s="6"/>
      <c r="G84" s="6"/>
      <c r="H84" s="6"/>
      <c r="I84" s="228"/>
      <c r="J84" s="6"/>
    </row>
    <row r="85" spans="1:10">
      <c r="C85" s="6"/>
      <c r="D85" s="6"/>
      <c r="E85" s="6"/>
      <c r="F85" s="6"/>
      <c r="G85" s="6"/>
      <c r="H85" s="6"/>
      <c r="I85" s="228"/>
      <c r="J85" s="6"/>
    </row>
    <row r="86" spans="1:10">
      <c r="C86" s="6"/>
      <c r="D86" s="6"/>
      <c r="E86" s="6"/>
      <c r="F86" s="6"/>
      <c r="G86" s="6"/>
      <c r="H86" s="6"/>
      <c r="I86" s="228"/>
      <c r="J86" s="6"/>
    </row>
    <row r="87" spans="1:10">
      <c r="C87" s="6"/>
      <c r="D87" s="6"/>
      <c r="E87" s="6"/>
      <c r="F87" s="6"/>
      <c r="G87" s="6"/>
      <c r="H87" s="6"/>
      <c r="I87" s="228"/>
      <c r="J87" s="6"/>
    </row>
    <row r="88" spans="1:10">
      <c r="C88" s="6"/>
      <c r="D88" s="6"/>
      <c r="E88" s="6"/>
      <c r="F88" s="6"/>
      <c r="G88" s="6"/>
      <c r="H88" s="6"/>
      <c r="I88" s="6"/>
      <c r="J88" s="6"/>
    </row>
    <row r="89" spans="1:10">
      <c r="C89" s="6"/>
      <c r="D89" s="6"/>
      <c r="E89" s="6"/>
      <c r="F89" s="6"/>
      <c r="G89" s="6"/>
      <c r="H89" s="6"/>
      <c r="I89" s="6"/>
      <c r="J89" s="6"/>
    </row>
    <row r="90" spans="1:10">
      <c r="C90" s="6"/>
      <c r="D90" s="6"/>
      <c r="E90" s="6"/>
      <c r="F90" s="6"/>
      <c r="G90" s="6"/>
      <c r="H90" s="6"/>
      <c r="I90" s="6"/>
      <c r="J90" s="6"/>
    </row>
    <row r="91" spans="1:10">
      <c r="C91" s="6"/>
      <c r="D91" s="6"/>
      <c r="E91" s="6"/>
      <c r="F91" s="6"/>
      <c r="G91" s="6"/>
      <c r="H91" s="6"/>
      <c r="I91" s="6"/>
      <c r="J91" s="6"/>
    </row>
    <row r="92" spans="1:10">
      <c r="C92" s="6"/>
      <c r="D92" s="6"/>
      <c r="E92" s="6"/>
      <c r="F92" s="6"/>
      <c r="G92" s="6"/>
      <c r="H92" s="6"/>
      <c r="I92" s="6"/>
      <c r="J92" s="6"/>
    </row>
    <row r="93" spans="1:10">
      <c r="C93" s="6"/>
      <c r="D93" s="6"/>
      <c r="E93" s="6"/>
      <c r="F93" s="6"/>
      <c r="G93" s="6"/>
      <c r="H93" s="6"/>
      <c r="I93" s="6"/>
      <c r="J93" s="6"/>
    </row>
    <row r="94" spans="1:10">
      <c r="C94" s="6"/>
      <c r="D94" s="6"/>
      <c r="E94" s="6"/>
      <c r="F94" s="6"/>
      <c r="G94" s="6"/>
      <c r="H94" s="6"/>
      <c r="I94" s="6"/>
      <c r="J94" s="6"/>
    </row>
    <row r="95" spans="1:10">
      <c r="C95" s="6"/>
      <c r="D95" s="6"/>
      <c r="E95" s="6"/>
      <c r="F95" s="6"/>
      <c r="G95" s="6"/>
      <c r="H95" s="6"/>
      <c r="I95" s="6"/>
      <c r="J95" s="6"/>
    </row>
    <row r="96" spans="1:10">
      <c r="C96" s="6"/>
      <c r="D96" s="6"/>
      <c r="E96" s="6"/>
      <c r="F96" s="6"/>
      <c r="G96" s="6"/>
      <c r="H96" s="6"/>
      <c r="I96" s="6"/>
      <c r="J96" s="6"/>
    </row>
    <row r="97" spans="3:10">
      <c r="C97" s="6"/>
      <c r="D97" s="6"/>
      <c r="E97" s="6"/>
      <c r="F97" s="6"/>
      <c r="G97" s="6"/>
      <c r="H97" s="6"/>
      <c r="I97" s="6"/>
      <c r="J97" s="6"/>
    </row>
    <row r="98" spans="3:10">
      <c r="C98" s="6"/>
      <c r="D98" s="6"/>
      <c r="E98" s="6"/>
      <c r="F98" s="6"/>
      <c r="G98" s="6"/>
      <c r="H98" s="6"/>
      <c r="I98" s="6"/>
      <c r="J98" s="6"/>
    </row>
    <row r="99" spans="3:10">
      <c r="C99" s="6"/>
      <c r="D99" s="6"/>
      <c r="E99" s="6"/>
      <c r="F99" s="6"/>
      <c r="G99" s="6"/>
      <c r="H99" s="6"/>
      <c r="I99" s="6"/>
      <c r="J99" s="6"/>
    </row>
  </sheetData>
  <phoneticPr fontId="0" type="noConversion"/>
  <printOptions horizontalCentered="1"/>
  <pageMargins left="0.5" right="0.5" top="0.5" bottom="0.55000000000000004" header="0" footer="0"/>
  <pageSetup scale="57" orientation="portrait" horizontalDpi="360" verticalDpi="360" r:id="rId1"/>
  <headerFooter alignWithMargins="0">
    <oddHeader xml:space="preserve">&amp;R&amp;"Times New Roman,Regular"&amp;11Exh. DCP-9
Dockets UE-170485/UG-170486
Page 4 of 4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showOutlineSymbols="0" view="pageLayout" zoomScaleNormal="87" workbookViewId="0">
      <selection activeCell="H2" sqref="H2"/>
    </sheetView>
  </sheetViews>
  <sheetFormatPr defaultColWidth="9.77734375" defaultRowHeight="15"/>
  <cols>
    <col min="1" max="1" width="9.77734375" style="4" customWidth="1"/>
    <col min="2" max="2" width="5.77734375" style="4" customWidth="1"/>
    <col min="3" max="3" width="9.77734375" style="4" customWidth="1"/>
    <col min="4" max="4" width="5.77734375" style="4" customWidth="1"/>
    <col min="5" max="5" width="9.77734375" style="4" customWidth="1"/>
    <col min="6" max="6" width="5.77734375" style="4" customWidth="1"/>
    <col min="7" max="7" width="12.77734375" style="4" customWidth="1"/>
    <col min="8" max="16384" width="9.77734375" style="4"/>
  </cols>
  <sheetData>
    <row r="1" spans="1:9" ht="15.75">
      <c r="H1" s="1"/>
    </row>
    <row r="2" spans="1:9" ht="15.75">
      <c r="H2" s="1"/>
    </row>
    <row r="3" spans="1:9" ht="15.75">
      <c r="H3" s="1"/>
    </row>
    <row r="5" spans="1:9" ht="20.25">
      <c r="A5" s="303" t="s">
        <v>51</v>
      </c>
      <c r="B5" s="303"/>
      <c r="C5" s="303"/>
      <c r="D5" s="303"/>
      <c r="E5" s="303"/>
      <c r="F5" s="303"/>
      <c r="G5" s="303"/>
      <c r="H5" s="303"/>
      <c r="I5" s="303"/>
    </row>
    <row r="6" spans="1:9" ht="20.25">
      <c r="A6" s="303" t="s">
        <v>86</v>
      </c>
      <c r="B6" s="303"/>
      <c r="C6" s="303"/>
      <c r="D6" s="303"/>
      <c r="E6" s="303"/>
      <c r="F6" s="303"/>
      <c r="G6" s="303"/>
      <c r="H6" s="303"/>
      <c r="I6" s="303"/>
    </row>
    <row r="7" spans="1:9" ht="20.25">
      <c r="A7" s="303" t="s">
        <v>87</v>
      </c>
      <c r="B7" s="303"/>
      <c r="C7" s="303"/>
      <c r="D7" s="303"/>
      <c r="E7" s="303"/>
      <c r="F7" s="303"/>
      <c r="G7" s="303"/>
      <c r="H7" s="303"/>
      <c r="I7" s="303"/>
    </row>
    <row r="8" spans="1:9" ht="15.75" thickBot="1">
      <c r="A8" s="172"/>
      <c r="B8" s="172"/>
      <c r="C8" s="172"/>
      <c r="D8" s="172"/>
      <c r="E8" s="172"/>
      <c r="F8" s="172"/>
      <c r="G8" s="172"/>
      <c r="H8" s="172"/>
      <c r="I8" s="172"/>
    </row>
    <row r="9" spans="1:9" ht="15.75" thickTop="1"/>
    <row r="10" spans="1:9" ht="15.75">
      <c r="A10" s="1"/>
      <c r="B10" s="1"/>
      <c r="C10" s="1"/>
      <c r="D10" s="1"/>
      <c r="E10" s="1"/>
      <c r="F10" s="1"/>
      <c r="G10" s="1"/>
      <c r="H10" s="182" t="s">
        <v>88</v>
      </c>
      <c r="I10" s="1"/>
    </row>
    <row r="11" spans="1:9" ht="15.75">
      <c r="A11" s="1"/>
      <c r="B11" s="1"/>
      <c r="C11" s="1"/>
      <c r="D11" s="1"/>
      <c r="E11" s="1"/>
      <c r="F11" s="1"/>
      <c r="G11" s="1"/>
      <c r="H11" s="182" t="s">
        <v>89</v>
      </c>
      <c r="I11" s="182" t="s">
        <v>81</v>
      </c>
    </row>
    <row r="12" spans="1:9" ht="15.75">
      <c r="A12" s="182" t="s">
        <v>10</v>
      </c>
      <c r="B12" s="182"/>
      <c r="C12" s="182" t="s">
        <v>33</v>
      </c>
      <c r="D12" s="182"/>
      <c r="E12" s="182" t="s">
        <v>34</v>
      </c>
      <c r="F12" s="182"/>
      <c r="G12" s="182" t="s">
        <v>50</v>
      </c>
      <c r="H12" s="182" t="s">
        <v>27</v>
      </c>
      <c r="I12" s="182" t="s">
        <v>82</v>
      </c>
    </row>
    <row r="13" spans="1:9">
      <c r="A13" s="129"/>
      <c r="B13" s="129"/>
      <c r="C13" s="129"/>
      <c r="D13" s="129"/>
      <c r="E13" s="129"/>
      <c r="F13" s="129"/>
      <c r="G13" s="129"/>
      <c r="H13" s="83"/>
      <c r="I13" s="83"/>
    </row>
    <row r="14" spans="1:9">
      <c r="A14" s="71"/>
      <c r="B14" s="71"/>
      <c r="C14" s="71"/>
      <c r="D14" s="71"/>
      <c r="E14" s="71"/>
      <c r="F14" s="71"/>
      <c r="G14" s="71"/>
    </row>
    <row r="15" spans="1:9">
      <c r="A15" s="71">
        <v>1977</v>
      </c>
      <c r="B15" s="71"/>
      <c r="C15" s="72"/>
      <c r="D15" s="72"/>
      <c r="E15" s="72">
        <v>79.069999999999993</v>
      </c>
      <c r="F15" s="71"/>
      <c r="G15" s="71"/>
    </row>
    <row r="16" spans="1:9">
      <c r="A16" s="170">
        <f>+A15+1</f>
        <v>1978</v>
      </c>
      <c r="B16" s="170"/>
      <c r="C16" s="47">
        <v>12.33</v>
      </c>
      <c r="D16" s="47"/>
      <c r="E16" s="47">
        <v>85.35</v>
      </c>
      <c r="F16" s="47"/>
      <c r="G16" s="48">
        <f>C16/(AVERAGE(E15:E16))</f>
        <v>0.14998175404452013</v>
      </c>
      <c r="H16" s="8">
        <v>7.9000000000000001E-2</v>
      </c>
      <c r="I16" s="8">
        <f>+G16-H16</f>
        <v>7.0981754044520132E-2</v>
      </c>
    </row>
    <row r="17" spans="1:9">
      <c r="A17" s="170">
        <f t="shared" ref="A17:A34" si="0">A16+1</f>
        <v>1979</v>
      </c>
      <c r="B17" s="170"/>
      <c r="C17" s="47">
        <v>14.86</v>
      </c>
      <c r="D17" s="47"/>
      <c r="E17" s="47">
        <v>94.27</v>
      </c>
      <c r="F17" s="47"/>
      <c r="G17" s="48">
        <f t="shared" ref="G17:G54" si="1">C17/(AVERAGE(E16:E17))</f>
        <v>0.16546041643469545</v>
      </c>
      <c r="H17" s="8">
        <v>8.8599999999999998E-2</v>
      </c>
      <c r="I17" s="8">
        <f t="shared" ref="I17:I54" si="2">+G17-H17</f>
        <v>7.6860416434695447E-2</v>
      </c>
    </row>
    <row r="18" spans="1:9">
      <c r="A18" s="170">
        <f t="shared" si="0"/>
        <v>1980</v>
      </c>
      <c r="B18" s="170"/>
      <c r="C18" s="47">
        <v>14.82</v>
      </c>
      <c r="D18" s="47"/>
      <c r="E18" s="47">
        <v>102.48</v>
      </c>
      <c r="F18" s="47"/>
      <c r="G18" s="48">
        <f t="shared" si="1"/>
        <v>0.15064803049555273</v>
      </c>
      <c r="H18" s="8">
        <v>9.9699999999999997E-2</v>
      </c>
      <c r="I18" s="8">
        <f t="shared" si="2"/>
        <v>5.0948030495552729E-2</v>
      </c>
    </row>
    <row r="19" spans="1:9">
      <c r="A19" s="170">
        <f t="shared" si="0"/>
        <v>1981</v>
      </c>
      <c r="B19" s="170"/>
      <c r="C19" s="47">
        <v>15.36</v>
      </c>
      <c r="D19" s="47"/>
      <c r="E19" s="47">
        <v>109.43</v>
      </c>
      <c r="F19" s="47"/>
      <c r="G19" s="48">
        <f t="shared" si="1"/>
        <v>0.14496720305790192</v>
      </c>
      <c r="H19" s="8">
        <v>0.11550000000000001</v>
      </c>
      <c r="I19" s="8">
        <f t="shared" si="2"/>
        <v>2.9467203057901917E-2</v>
      </c>
    </row>
    <row r="20" spans="1:9">
      <c r="A20" s="170">
        <f t="shared" si="0"/>
        <v>1982</v>
      </c>
      <c r="B20" s="170"/>
      <c r="C20" s="47">
        <v>12.64</v>
      </c>
      <c r="D20" s="47"/>
      <c r="E20" s="47">
        <v>112.46</v>
      </c>
      <c r="F20" s="47"/>
      <c r="G20" s="48">
        <f t="shared" si="1"/>
        <v>0.11393032583712652</v>
      </c>
      <c r="H20" s="8">
        <v>0.13500000000000001</v>
      </c>
      <c r="I20" s="8">
        <f t="shared" si="2"/>
        <v>-2.1069674162873489E-2</v>
      </c>
    </row>
    <row r="21" spans="1:9">
      <c r="A21" s="170">
        <f t="shared" si="0"/>
        <v>1983</v>
      </c>
      <c r="B21" s="170"/>
      <c r="C21" s="47">
        <v>14.03</v>
      </c>
      <c r="D21" s="47"/>
      <c r="E21" s="47">
        <v>116.93</v>
      </c>
      <c r="F21" s="47"/>
      <c r="G21" s="48">
        <f t="shared" si="1"/>
        <v>0.12232442565063865</v>
      </c>
      <c r="H21" s="8">
        <v>0.1038</v>
      </c>
      <c r="I21" s="8">
        <f t="shared" si="2"/>
        <v>1.8524425650638651E-2</v>
      </c>
    </row>
    <row r="22" spans="1:9">
      <c r="A22" s="170">
        <f t="shared" si="0"/>
        <v>1984</v>
      </c>
      <c r="B22" s="170"/>
      <c r="C22" s="47">
        <v>16.64</v>
      </c>
      <c r="D22" s="47"/>
      <c r="E22" s="47">
        <v>122.47</v>
      </c>
      <c r="F22" s="47"/>
      <c r="G22" s="48">
        <f t="shared" si="1"/>
        <v>0.13901420217209692</v>
      </c>
      <c r="H22" s="8">
        <v>0.1174</v>
      </c>
      <c r="I22" s="8">
        <f t="shared" si="2"/>
        <v>2.1614202172096919E-2</v>
      </c>
    </row>
    <row r="23" spans="1:9">
      <c r="A23" s="170">
        <f t="shared" si="0"/>
        <v>1985</v>
      </c>
      <c r="B23" s="170"/>
      <c r="C23" s="47">
        <v>14.61</v>
      </c>
      <c r="D23" s="47"/>
      <c r="E23" s="47">
        <v>125.2</v>
      </c>
      <c r="F23" s="47"/>
      <c r="G23" s="48">
        <f t="shared" si="1"/>
        <v>0.11797956958856541</v>
      </c>
      <c r="H23" s="8">
        <v>0.1125</v>
      </c>
      <c r="I23" s="8">
        <f t="shared" si="2"/>
        <v>5.4795695885654083E-3</v>
      </c>
    </row>
    <row r="24" spans="1:9">
      <c r="A24" s="170">
        <f t="shared" si="0"/>
        <v>1986</v>
      </c>
      <c r="B24" s="170"/>
      <c r="C24" s="47">
        <v>14.48</v>
      </c>
      <c r="D24" s="47"/>
      <c r="E24" s="47">
        <v>126.82</v>
      </c>
      <c r="F24" s="47"/>
      <c r="G24" s="48">
        <f t="shared" si="1"/>
        <v>0.11491151495913024</v>
      </c>
      <c r="H24" s="8">
        <v>8.9800000000000005E-2</v>
      </c>
      <c r="I24" s="8">
        <f t="shared" si="2"/>
        <v>2.5111514959130235E-2</v>
      </c>
    </row>
    <row r="25" spans="1:9">
      <c r="A25" s="170">
        <f t="shared" si="0"/>
        <v>1987</v>
      </c>
      <c r="B25" s="170"/>
      <c r="C25" s="47">
        <v>17.5</v>
      </c>
      <c r="D25" s="47"/>
      <c r="E25" s="47">
        <v>134.07</v>
      </c>
      <c r="F25" s="47"/>
      <c r="G25" s="48">
        <f t="shared" si="1"/>
        <v>0.13415615776764153</v>
      </c>
      <c r="H25" s="8">
        <v>7.9200000000000007E-2</v>
      </c>
      <c r="I25" s="8">
        <f t="shared" si="2"/>
        <v>5.4956157767641525E-2</v>
      </c>
    </row>
    <row r="26" spans="1:9">
      <c r="A26" s="170">
        <f t="shared" si="0"/>
        <v>1988</v>
      </c>
      <c r="B26" s="170"/>
      <c r="C26" s="47">
        <v>23.75</v>
      </c>
      <c r="D26" s="47"/>
      <c r="E26" s="47">
        <v>141.32</v>
      </c>
      <c r="F26" s="47"/>
      <c r="G26" s="48">
        <f t="shared" si="1"/>
        <v>0.17248266095355677</v>
      </c>
      <c r="H26" s="8">
        <v>8.9700000000000002E-2</v>
      </c>
      <c r="I26" s="8">
        <f t="shared" si="2"/>
        <v>8.2782660953556769E-2</v>
      </c>
    </row>
    <row r="27" spans="1:9">
      <c r="A27" s="170">
        <f t="shared" si="0"/>
        <v>1989</v>
      </c>
      <c r="B27" s="170"/>
      <c r="C27" s="47">
        <v>22.87</v>
      </c>
      <c r="D27" s="47"/>
      <c r="E27" s="47">
        <v>147.26</v>
      </c>
      <c r="F27" s="47"/>
      <c r="G27" s="48">
        <f t="shared" si="1"/>
        <v>0.15850024256705247</v>
      </c>
      <c r="H27" s="8">
        <v>8.8099999999999998E-2</v>
      </c>
      <c r="I27" s="8">
        <f t="shared" si="2"/>
        <v>7.0400242567052476E-2</v>
      </c>
    </row>
    <row r="28" spans="1:9">
      <c r="A28" s="170">
        <f t="shared" si="0"/>
        <v>1990</v>
      </c>
      <c r="B28" s="170"/>
      <c r="C28" s="47">
        <v>21.73</v>
      </c>
      <c r="D28" s="47"/>
      <c r="E28" s="47">
        <v>153.01</v>
      </c>
      <c r="F28" s="47"/>
      <c r="G28" s="48">
        <f t="shared" si="1"/>
        <v>0.14473640390315384</v>
      </c>
      <c r="H28" s="8">
        <v>8.1900000000000001E-2</v>
      </c>
      <c r="I28" s="8">
        <f t="shared" si="2"/>
        <v>6.2836403903153842E-2</v>
      </c>
    </row>
    <row r="29" spans="1:9">
      <c r="A29" s="170">
        <f t="shared" si="0"/>
        <v>1991</v>
      </c>
      <c r="B29" s="170"/>
      <c r="C29" s="47">
        <v>16.29</v>
      </c>
      <c r="D29" s="47"/>
      <c r="E29" s="47">
        <v>158.85</v>
      </c>
      <c r="F29" s="47"/>
      <c r="G29" s="48">
        <f t="shared" si="1"/>
        <v>0.10446995446674789</v>
      </c>
      <c r="H29" s="8">
        <v>8.2199999999999995E-2</v>
      </c>
      <c r="I29" s="8">
        <f t="shared" si="2"/>
        <v>2.2269954466747899E-2</v>
      </c>
    </row>
    <row r="30" spans="1:9">
      <c r="A30" s="170">
        <f t="shared" si="0"/>
        <v>1992</v>
      </c>
      <c r="B30" s="170"/>
      <c r="C30" s="47">
        <v>18.86</v>
      </c>
      <c r="D30" s="47"/>
      <c r="E30" s="47">
        <v>149.74</v>
      </c>
      <c r="F30" s="47"/>
      <c r="G30" s="48">
        <f t="shared" si="1"/>
        <v>0.12223338410188274</v>
      </c>
      <c r="H30" s="8">
        <v>7.2599999999999998E-2</v>
      </c>
      <c r="I30" s="8">
        <f t="shared" si="2"/>
        <v>4.9633384101882741E-2</v>
      </c>
    </row>
    <row r="31" spans="1:9">
      <c r="A31" s="170">
        <f t="shared" si="0"/>
        <v>1993</v>
      </c>
      <c r="B31" s="170"/>
      <c r="C31" s="47">
        <v>21.89</v>
      </c>
      <c r="D31" s="47"/>
      <c r="E31" s="47">
        <v>180.88</v>
      </c>
      <c r="F31" s="47"/>
      <c r="G31" s="48">
        <f t="shared" si="1"/>
        <v>0.13241788155586473</v>
      </c>
      <c r="H31" s="8">
        <v>7.17E-2</v>
      </c>
      <c r="I31" s="8">
        <f t="shared" si="2"/>
        <v>6.0717881555864731E-2</v>
      </c>
    </row>
    <row r="32" spans="1:9">
      <c r="A32" s="170">
        <f t="shared" si="0"/>
        <v>1994</v>
      </c>
      <c r="B32" s="170"/>
      <c r="C32" s="47">
        <v>30.6</v>
      </c>
      <c r="D32" s="47"/>
      <c r="E32" s="47">
        <v>193.06</v>
      </c>
      <c r="F32" s="47"/>
      <c r="G32" s="48">
        <f t="shared" si="1"/>
        <v>0.16366261967160509</v>
      </c>
      <c r="H32" s="8">
        <v>6.59E-2</v>
      </c>
      <c r="I32" s="8">
        <f t="shared" si="2"/>
        <v>9.7762619671605086E-2</v>
      </c>
    </row>
    <row r="33" spans="1:9">
      <c r="A33" s="170">
        <f t="shared" si="0"/>
        <v>1995</v>
      </c>
      <c r="B33" s="170"/>
      <c r="C33" s="47">
        <v>33.96</v>
      </c>
      <c r="D33" s="47"/>
      <c r="E33" s="47">
        <v>216.51</v>
      </c>
      <c r="F33" s="47"/>
      <c r="G33" s="48">
        <f t="shared" si="1"/>
        <v>0.16583245843201408</v>
      </c>
      <c r="H33" s="8">
        <v>7.5999999999999998E-2</v>
      </c>
      <c r="I33" s="8">
        <f t="shared" si="2"/>
        <v>8.9832458432014081E-2</v>
      </c>
    </row>
    <row r="34" spans="1:9">
      <c r="A34" s="170">
        <f t="shared" si="0"/>
        <v>1996</v>
      </c>
      <c r="B34" s="170"/>
      <c r="C34" s="47">
        <v>38.729999999999997</v>
      </c>
      <c r="D34" s="47"/>
      <c r="E34" s="47">
        <v>237.08</v>
      </c>
      <c r="F34" s="47"/>
      <c r="G34" s="48">
        <f t="shared" si="1"/>
        <v>0.17077096055909519</v>
      </c>
      <c r="H34" s="8">
        <v>6.1800000000000001E-2</v>
      </c>
      <c r="I34" s="8">
        <f t="shared" si="2"/>
        <v>0.10897096055909519</v>
      </c>
    </row>
    <row r="35" spans="1:9">
      <c r="A35" s="170">
        <v>1997</v>
      </c>
      <c r="B35" s="170"/>
      <c r="C35" s="47">
        <v>39.72</v>
      </c>
      <c r="D35" s="47"/>
      <c r="E35" s="47">
        <v>249.52</v>
      </c>
      <c r="F35" s="47"/>
      <c r="G35" s="48">
        <f t="shared" si="1"/>
        <v>0.16325524044389642</v>
      </c>
      <c r="H35" s="8">
        <v>6.6400000000000001E-2</v>
      </c>
      <c r="I35" s="8">
        <f t="shared" si="2"/>
        <v>9.6855240443896415E-2</v>
      </c>
    </row>
    <row r="36" spans="1:9">
      <c r="A36" s="170">
        <v>1998</v>
      </c>
      <c r="B36" s="170"/>
      <c r="C36" s="47">
        <v>37.71</v>
      </c>
      <c r="D36" s="47"/>
      <c r="E36" s="47">
        <v>266.39999999999998</v>
      </c>
      <c r="F36" s="47"/>
      <c r="G36" s="48">
        <f t="shared" si="1"/>
        <v>0.1461854551093193</v>
      </c>
      <c r="H36" s="8">
        <v>5.8299999999999998E-2</v>
      </c>
      <c r="I36" s="8">
        <f t="shared" si="2"/>
        <v>8.7885455109319305E-2</v>
      </c>
    </row>
    <row r="37" spans="1:9">
      <c r="A37" s="170">
        <v>1999</v>
      </c>
      <c r="B37" s="170"/>
      <c r="C37" s="47">
        <v>48.17</v>
      </c>
      <c r="D37" s="47"/>
      <c r="E37" s="47">
        <v>290.68</v>
      </c>
      <c r="F37" s="47"/>
      <c r="G37" s="48">
        <f t="shared" si="1"/>
        <v>0.1729374596108279</v>
      </c>
      <c r="H37" s="8">
        <v>5.57E-2</v>
      </c>
      <c r="I37" s="8">
        <f t="shared" si="2"/>
        <v>0.1172374596108279</v>
      </c>
    </row>
    <row r="38" spans="1:9">
      <c r="A38" s="170">
        <v>2000</v>
      </c>
      <c r="B38" s="170"/>
      <c r="C38" s="47">
        <v>50</v>
      </c>
      <c r="D38" s="47"/>
      <c r="E38" s="47">
        <v>325.8</v>
      </c>
      <c r="F38" s="47"/>
      <c r="G38" s="48">
        <f t="shared" si="1"/>
        <v>0.16221126395016869</v>
      </c>
      <c r="H38" s="8">
        <v>6.5000000000000002E-2</v>
      </c>
      <c r="I38" s="8">
        <f t="shared" si="2"/>
        <v>9.7211263950168686E-2</v>
      </c>
    </row>
    <row r="39" spans="1:9">
      <c r="A39" s="170">
        <f>+A38+1</f>
        <v>2001</v>
      </c>
      <c r="B39" s="170"/>
      <c r="C39" s="84">
        <v>24.7</v>
      </c>
      <c r="D39" s="84"/>
      <c r="E39" s="84">
        <v>338.37</v>
      </c>
      <c r="F39" s="170"/>
      <c r="G39" s="48">
        <f t="shared" si="1"/>
        <v>7.4378547660990404E-2</v>
      </c>
      <c r="H39" s="8">
        <v>5.5300000000000002E-2</v>
      </c>
      <c r="I39" s="8">
        <f t="shared" si="2"/>
        <v>1.9078547660990403E-2</v>
      </c>
    </row>
    <row r="40" spans="1:9">
      <c r="A40" s="170">
        <f>+A39+1</f>
        <v>2002</v>
      </c>
      <c r="B40" s="170"/>
      <c r="C40" s="84">
        <v>27.59</v>
      </c>
      <c r="D40" s="84"/>
      <c r="E40" s="84">
        <v>321.72000000000003</v>
      </c>
      <c r="F40" s="170"/>
      <c r="G40" s="48">
        <f t="shared" si="1"/>
        <v>8.3594661334060502E-2</v>
      </c>
      <c r="H40" s="8">
        <v>5.5899999999999998E-2</v>
      </c>
      <c r="I40" s="8">
        <f t="shared" si="2"/>
        <v>2.7694661334060504E-2</v>
      </c>
    </row>
    <row r="41" spans="1:9">
      <c r="A41" s="170">
        <f>+A40+1</f>
        <v>2003</v>
      </c>
      <c r="B41" s="170"/>
      <c r="C41" s="84">
        <v>48.73</v>
      </c>
      <c r="D41" s="84"/>
      <c r="E41" s="84">
        <v>367.17</v>
      </c>
      <c r="F41" s="170"/>
      <c r="G41" s="48">
        <f t="shared" si="1"/>
        <v>0.14147396536457196</v>
      </c>
      <c r="H41" s="8">
        <v>4.8000000000000001E-2</v>
      </c>
      <c r="I41" s="8">
        <f t="shared" si="2"/>
        <v>9.3473965364571962E-2</v>
      </c>
    </row>
    <row r="42" spans="1:9">
      <c r="A42" s="170">
        <f>+A41+1</f>
        <v>2004</v>
      </c>
      <c r="B42" s="170"/>
      <c r="C42" s="84">
        <v>58.55</v>
      </c>
      <c r="D42" s="84"/>
      <c r="E42" s="84">
        <v>414.75</v>
      </c>
      <c r="F42" s="170"/>
      <c r="G42" s="48">
        <f t="shared" si="1"/>
        <v>0.14975956619603026</v>
      </c>
      <c r="H42" s="8">
        <v>5.0199999999999995E-2</v>
      </c>
      <c r="I42" s="8">
        <f t="shared" si="2"/>
        <v>9.9559566196030264E-2</v>
      </c>
    </row>
    <row r="43" spans="1:9">
      <c r="A43" s="170">
        <v>2005</v>
      </c>
      <c r="B43" s="170"/>
      <c r="C43" s="84">
        <v>69.930000000000007</v>
      </c>
      <c r="D43" s="84"/>
      <c r="E43" s="84">
        <v>453.06</v>
      </c>
      <c r="F43" s="170"/>
      <c r="G43" s="48">
        <f t="shared" si="1"/>
        <v>0.16116431016005811</v>
      </c>
      <c r="H43" s="8">
        <v>4.6899999999999997E-2</v>
      </c>
      <c r="I43" s="8">
        <f t="shared" si="2"/>
        <v>0.11426431016005811</v>
      </c>
    </row>
    <row r="44" spans="1:9">
      <c r="A44" s="33">
        <v>2006</v>
      </c>
      <c r="B44" s="33"/>
      <c r="C44" s="97">
        <v>81.510000000000005</v>
      </c>
      <c r="D44" s="97"/>
      <c r="E44" s="97">
        <v>504.39</v>
      </c>
      <c r="F44" s="33"/>
      <c r="G44" s="48">
        <f t="shared" si="1"/>
        <v>0.17026476578411406</v>
      </c>
      <c r="H44" s="78">
        <v>4.6800000000000001E-2</v>
      </c>
      <c r="I44" s="8">
        <f t="shared" si="2"/>
        <v>0.12346476578411406</v>
      </c>
    </row>
    <row r="45" spans="1:9">
      <c r="A45" s="170">
        <v>2007</v>
      </c>
      <c r="B45" s="170"/>
      <c r="C45" s="84">
        <v>66.17</v>
      </c>
      <c r="D45" s="84"/>
      <c r="E45" s="84">
        <v>529.59</v>
      </c>
      <c r="F45" s="170"/>
      <c r="G45" s="48">
        <f t="shared" si="1"/>
        <v>0.12799087022959826</v>
      </c>
      <c r="H45" s="8">
        <v>4.8599999999999997E-2</v>
      </c>
      <c r="I45" s="8">
        <f t="shared" si="2"/>
        <v>7.9390870229598259E-2</v>
      </c>
    </row>
    <row r="46" spans="1:9">
      <c r="A46" s="170">
        <v>2008</v>
      </c>
      <c r="B46" s="170"/>
      <c r="C46" s="84">
        <v>14.88</v>
      </c>
      <c r="D46" s="84"/>
      <c r="E46" s="84">
        <v>451.37</v>
      </c>
      <c r="F46" s="170"/>
      <c r="G46" s="48">
        <f t="shared" si="1"/>
        <v>3.0337628445604305E-2</v>
      </c>
      <c r="H46" s="8">
        <v>4.4499999999999998E-2</v>
      </c>
      <c r="I46" s="8">
        <f t="shared" si="2"/>
        <v>-1.4162371554395693E-2</v>
      </c>
    </row>
    <row r="47" spans="1:9">
      <c r="A47" s="170">
        <v>2009</v>
      </c>
      <c r="B47" s="170"/>
      <c r="C47" s="84">
        <v>50.97</v>
      </c>
      <c r="D47" s="84"/>
      <c r="E47" s="84">
        <v>513.58000000000004</v>
      </c>
      <c r="F47" s="170"/>
      <c r="G47" s="48">
        <f t="shared" si="1"/>
        <v>0.10564277941862273</v>
      </c>
      <c r="H47" s="8">
        <v>3.4700000000000002E-2</v>
      </c>
      <c r="I47" s="8">
        <f t="shared" si="2"/>
        <v>7.0942779418622731E-2</v>
      </c>
    </row>
    <row r="48" spans="1:9">
      <c r="A48" s="170">
        <v>2010</v>
      </c>
      <c r="B48" s="170"/>
      <c r="C48" s="84">
        <v>77.349999999999994</v>
      </c>
      <c r="D48" s="84"/>
      <c r="E48" s="84">
        <v>579.14</v>
      </c>
      <c r="F48" s="170"/>
      <c r="G48" s="48">
        <f t="shared" si="1"/>
        <v>0.14157332161944505</v>
      </c>
      <c r="H48" s="8">
        <v>4.2500000000000003E-2</v>
      </c>
      <c r="I48" s="8">
        <f t="shared" si="2"/>
        <v>9.9073321619445043E-2</v>
      </c>
    </row>
    <row r="49" spans="1:9">
      <c r="A49" s="170">
        <v>2011</v>
      </c>
      <c r="B49" s="170"/>
      <c r="C49" s="84">
        <v>86.95</v>
      </c>
      <c r="D49" s="84"/>
      <c r="E49" s="84">
        <v>613.14</v>
      </c>
      <c r="F49" s="170"/>
      <c r="G49" s="48">
        <f t="shared" si="1"/>
        <v>0.14585500050323749</v>
      </c>
      <c r="H49" s="8">
        <v>3.8199999999999998E-2</v>
      </c>
      <c r="I49" s="8">
        <f t="shared" si="2"/>
        <v>0.10765500050323749</v>
      </c>
    </row>
    <row r="50" spans="1:9">
      <c r="A50" s="170">
        <v>2012</v>
      </c>
      <c r="B50" s="170"/>
      <c r="C50" s="84">
        <v>86.51</v>
      </c>
      <c r="D50" s="84"/>
      <c r="E50" s="84">
        <v>666.97</v>
      </c>
      <c r="F50" s="170"/>
      <c r="G50" s="48">
        <f t="shared" si="1"/>
        <v>0.13516025966518502</v>
      </c>
      <c r="H50" s="8">
        <v>2.46E-2</v>
      </c>
      <c r="I50" s="8">
        <f t="shared" si="2"/>
        <v>0.11056025966518503</v>
      </c>
    </row>
    <row r="51" spans="1:9">
      <c r="A51" s="170">
        <v>2013</v>
      </c>
      <c r="B51" s="170"/>
      <c r="C51" s="84">
        <v>100.2</v>
      </c>
      <c r="D51" s="84"/>
      <c r="E51" s="84">
        <v>715.84</v>
      </c>
      <c r="F51" s="170"/>
      <c r="G51" s="48">
        <f t="shared" si="1"/>
        <v>0.14492229590471578</v>
      </c>
      <c r="H51" s="8">
        <v>2.8799999999999999E-2</v>
      </c>
      <c r="I51" s="8">
        <f t="shared" si="2"/>
        <v>0.11612229590471579</v>
      </c>
    </row>
    <row r="52" spans="1:9">
      <c r="A52" s="170">
        <v>2014</v>
      </c>
      <c r="B52" s="170"/>
      <c r="C52" s="84">
        <v>102.31</v>
      </c>
      <c r="D52" s="84"/>
      <c r="E52" s="84">
        <v>726.96</v>
      </c>
      <c r="F52" s="170"/>
      <c r="G52" s="48">
        <f t="shared" si="1"/>
        <v>0.14182145827557527</v>
      </c>
      <c r="H52" s="8">
        <v>3.4099999999999998E-2</v>
      </c>
      <c r="I52" s="8">
        <f t="shared" si="2"/>
        <v>0.10772145827557528</v>
      </c>
    </row>
    <row r="53" spans="1:9">
      <c r="A53" s="170">
        <v>2015</v>
      </c>
      <c r="B53" s="170"/>
      <c r="C53" s="84">
        <v>88.43</v>
      </c>
      <c r="D53" s="84"/>
      <c r="E53" s="84">
        <v>740.29</v>
      </c>
      <c r="F53" s="170"/>
      <c r="G53" s="48">
        <f t="shared" si="1"/>
        <v>0.12053842221843586</v>
      </c>
      <c r="H53" s="8">
        <v>2.47E-2</v>
      </c>
      <c r="I53" s="8">
        <f t="shared" si="2"/>
        <v>9.5838422218435859E-2</v>
      </c>
    </row>
    <row r="54" spans="1:9">
      <c r="A54" s="170">
        <v>2016</v>
      </c>
      <c r="B54" s="170"/>
      <c r="C54" s="84">
        <v>95.48</v>
      </c>
      <c r="D54" s="84"/>
      <c r="E54" s="84">
        <v>768.98</v>
      </c>
      <c r="F54" s="170"/>
      <c r="G54" s="48">
        <f t="shared" si="1"/>
        <v>0.12652474375028988</v>
      </c>
      <c r="H54" s="8">
        <v>2.3E-2</v>
      </c>
      <c r="I54" s="8">
        <f t="shared" si="2"/>
        <v>0.10352474375028989</v>
      </c>
    </row>
    <row r="55" spans="1:9">
      <c r="A55" s="129"/>
      <c r="B55" s="129"/>
      <c r="C55" s="98"/>
      <c r="D55" s="98"/>
      <c r="E55" s="98"/>
      <c r="F55" s="129"/>
      <c r="G55" s="99"/>
      <c r="H55" s="49"/>
      <c r="I55" s="49"/>
    </row>
    <row r="56" spans="1:9" ht="15.75">
      <c r="A56" s="170"/>
      <c r="B56" s="170"/>
      <c r="C56" s="170"/>
      <c r="D56" s="170"/>
      <c r="E56" s="170"/>
      <c r="F56" s="170"/>
      <c r="G56" s="219"/>
      <c r="H56" s="85"/>
    </row>
    <row r="57" spans="1:9" ht="15.75">
      <c r="A57" s="33" t="s">
        <v>30</v>
      </c>
      <c r="B57" s="33"/>
      <c r="C57" s="33"/>
      <c r="D57" s="33"/>
      <c r="E57" s="33"/>
      <c r="F57" s="33"/>
      <c r="G57" s="220"/>
      <c r="H57" s="88"/>
      <c r="I57" s="220">
        <f>AVERAGE(I16:I54)</f>
        <v>7.0037748252912549E-2</v>
      </c>
    </row>
    <row r="58" spans="1:9" ht="15.75" thickBot="1">
      <c r="A58" s="172"/>
      <c r="B58" s="172"/>
      <c r="C58" s="172"/>
      <c r="D58" s="172"/>
      <c r="E58" s="172"/>
      <c r="F58" s="172"/>
      <c r="G58" s="172"/>
      <c r="H58" s="172"/>
      <c r="I58" s="172"/>
    </row>
    <row r="59" spans="1:9" ht="15.75" thickTop="1">
      <c r="A59" s="88"/>
      <c r="B59" s="88"/>
      <c r="C59" s="88"/>
      <c r="D59" s="88"/>
      <c r="E59" s="88"/>
      <c r="F59" s="88"/>
      <c r="G59" s="88"/>
      <c r="H59" s="88"/>
      <c r="I59" s="88"/>
    </row>
    <row r="60" spans="1:9">
      <c r="A60" s="4" t="s">
        <v>237</v>
      </c>
      <c r="I60" s="85"/>
    </row>
  </sheetData>
  <mergeCells count="3">
    <mergeCell ref="A5:I5"/>
    <mergeCell ref="A6:I6"/>
    <mergeCell ref="A7:I7"/>
  </mergeCells>
  <printOptions horizontalCentered="1"/>
  <pageMargins left="0.5" right="0.5" top="0.5" bottom="0.55000000000000004" header="0" footer="0"/>
  <pageSetup scale="78" orientation="portrait" horizontalDpi="360" verticalDpi="360" r:id="rId1"/>
  <headerFooter alignWithMargins="0">
    <oddHeader xml:space="preserve">&amp;R&amp;"Times New Roman,Regular"&amp;11Exh. DCP-10
Dockets UE-170485/UG-170486
Page 1 of 1 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8"/>
  <sheetViews>
    <sheetView view="pageLayout" zoomScaleNormal="100" workbookViewId="0">
      <selection activeCell="G2" sqref="G2"/>
    </sheetView>
  </sheetViews>
  <sheetFormatPr defaultRowHeight="15"/>
  <cols>
    <col min="1" max="1" width="22.44140625" bestFit="1" customWidth="1"/>
    <col min="2" max="2" width="5.21875" customWidth="1"/>
    <col min="3" max="3" width="10.33203125" bestFit="1" customWidth="1"/>
    <col min="4" max="4" width="3.77734375" customWidth="1"/>
    <col min="6" max="6" width="3.77734375" customWidth="1"/>
    <col min="8" max="8" width="3.77734375" customWidth="1"/>
  </cols>
  <sheetData>
    <row r="1" spans="1:9" ht="15.75">
      <c r="G1" s="102"/>
    </row>
    <row r="2" spans="1:9" ht="15.75">
      <c r="G2" s="102"/>
    </row>
    <row r="3" spans="1:9" ht="15.75">
      <c r="G3" s="102"/>
    </row>
    <row r="4" spans="1:9" ht="15.75">
      <c r="A4" s="13"/>
      <c r="B4" s="13"/>
      <c r="C4" s="13"/>
      <c r="D4" s="13"/>
      <c r="E4" s="13"/>
      <c r="F4" s="13"/>
      <c r="G4" s="13"/>
      <c r="H4" s="13"/>
      <c r="I4" s="1"/>
    </row>
    <row r="5" spans="1:9" ht="20.25">
      <c r="A5" s="2" t="str">
        <f>'DCP-9, P 4'!A5</f>
        <v>PROXY COMPANIES</v>
      </c>
      <c r="B5" s="2"/>
      <c r="C5" s="2"/>
      <c r="D5" s="2"/>
      <c r="E5" s="2"/>
      <c r="F5" s="2"/>
      <c r="G5" s="2"/>
      <c r="H5" s="2"/>
      <c r="I5" s="2"/>
    </row>
    <row r="6" spans="1:9" ht="20.25">
      <c r="A6" s="2" t="s">
        <v>44</v>
      </c>
      <c r="B6" s="2"/>
      <c r="C6" s="2"/>
      <c r="D6" s="2"/>
      <c r="E6" s="2"/>
      <c r="F6" s="2"/>
      <c r="G6" s="2"/>
      <c r="H6" s="2"/>
      <c r="I6" s="2"/>
    </row>
    <row r="7" spans="1:9" ht="20.25">
      <c r="A7" s="307"/>
      <c r="B7" s="307"/>
      <c r="C7" s="307"/>
      <c r="D7" s="307"/>
      <c r="E7" s="307"/>
      <c r="F7" s="307"/>
      <c r="G7" s="307"/>
      <c r="H7" s="307"/>
      <c r="I7" s="308"/>
    </row>
    <row r="8" spans="1:9">
      <c r="A8" s="13"/>
      <c r="B8" s="13"/>
      <c r="C8" s="13"/>
      <c r="D8" s="13"/>
      <c r="E8" s="13"/>
      <c r="F8" s="13"/>
      <c r="G8" s="13"/>
      <c r="H8" s="13"/>
      <c r="I8" s="13"/>
    </row>
    <row r="9" spans="1:9" ht="15.75" thickBot="1">
      <c r="A9" s="13"/>
      <c r="B9" s="13"/>
      <c r="C9" s="13"/>
      <c r="D9" s="13"/>
      <c r="E9" s="13"/>
      <c r="F9" s="13"/>
      <c r="G9" s="13"/>
      <c r="H9" s="13"/>
      <c r="I9" s="13"/>
    </row>
    <row r="10" spans="1:9" ht="15.75" thickTop="1">
      <c r="A10" s="14"/>
      <c r="B10" s="14"/>
      <c r="C10" s="14"/>
      <c r="D10" s="14"/>
      <c r="E10" s="14"/>
      <c r="F10" s="14"/>
      <c r="G10" s="14"/>
      <c r="H10" s="14"/>
      <c r="I10" s="14"/>
    </row>
    <row r="11" spans="1:9" ht="15.75">
      <c r="A11" s="1"/>
      <c r="B11" s="1"/>
      <c r="C11" s="182" t="s">
        <v>45</v>
      </c>
      <c r="D11" s="182"/>
      <c r="E11" s="182"/>
      <c r="F11" s="182"/>
      <c r="G11" s="182" t="s">
        <v>81</v>
      </c>
      <c r="H11" s="182"/>
      <c r="I11" s="182" t="s">
        <v>47</v>
      </c>
    </row>
    <row r="12" spans="1:9" ht="15.75">
      <c r="A12" s="182" t="str">
        <f>'DCP-9, P 4'!A11</f>
        <v>COMPANY</v>
      </c>
      <c r="B12" s="1"/>
      <c r="C12" s="182" t="s">
        <v>8</v>
      </c>
      <c r="D12" s="182"/>
      <c r="E12" s="182" t="s">
        <v>46</v>
      </c>
      <c r="F12" s="182"/>
      <c r="G12" s="182" t="s">
        <v>82</v>
      </c>
      <c r="H12" s="182"/>
      <c r="I12" s="182" t="s">
        <v>43</v>
      </c>
    </row>
    <row r="13" spans="1:9">
      <c r="A13" s="34"/>
      <c r="B13" s="34"/>
      <c r="C13" s="34"/>
      <c r="D13" s="34"/>
      <c r="E13" s="34"/>
      <c r="F13" s="34"/>
      <c r="G13" s="34"/>
      <c r="H13" s="34"/>
      <c r="I13" s="34"/>
    </row>
    <row r="14" spans="1:9">
      <c r="A14" s="26"/>
      <c r="B14" s="26"/>
      <c r="C14" s="26"/>
      <c r="D14" s="26"/>
      <c r="E14" s="26"/>
      <c r="F14" s="26"/>
      <c r="G14" s="26"/>
      <c r="H14" s="26"/>
      <c r="I14" s="26"/>
    </row>
    <row r="15" spans="1:9" ht="15.75">
      <c r="A15" s="24" t="str">
        <f>'DCP-9, P 4'!A15</f>
        <v>Parcell Proxy Group</v>
      </c>
      <c r="B15" s="13"/>
      <c r="C15" s="13"/>
      <c r="D15" s="13"/>
      <c r="E15" s="13"/>
      <c r="F15" s="13"/>
      <c r="G15" s="13"/>
      <c r="H15" s="13"/>
      <c r="I15" s="13"/>
    </row>
    <row r="16" spans="1:9">
      <c r="A16" s="13"/>
      <c r="B16" s="13"/>
      <c r="D16" s="13"/>
      <c r="E16" s="13"/>
      <c r="F16" s="13"/>
      <c r="G16" s="13"/>
      <c r="H16" s="13"/>
      <c r="I16" s="13"/>
    </row>
    <row r="17" spans="1:9">
      <c r="A17" s="13" t="str">
        <f>+'DCP-9, P 3'!A17</f>
        <v>ALLETE</v>
      </c>
      <c r="B17" s="13"/>
      <c r="C17" s="8">
        <f>+E75</f>
        <v>2.5766666666666663E-2</v>
      </c>
      <c r="D17" s="13"/>
      <c r="E17" s="9">
        <f>+'DCP-14,P 1'!E17</f>
        <v>0.75</v>
      </c>
      <c r="F17" s="13"/>
      <c r="G17" s="6">
        <v>5.8000000000000003E-2</v>
      </c>
      <c r="H17" s="13"/>
      <c r="I17" s="6">
        <f>+C17+(E17*G17)</f>
        <v>6.9266666666666671E-2</v>
      </c>
    </row>
    <row r="18" spans="1:9">
      <c r="A18" s="13" t="str">
        <f>+'DCP-9, P 3'!A18</f>
        <v>Alliant Energy</v>
      </c>
      <c r="B18" s="13"/>
      <c r="C18" s="8">
        <f>+C17</f>
        <v>2.5766666666666663E-2</v>
      </c>
      <c r="D18" s="13"/>
      <c r="E18" s="9">
        <f>+'DCP-14,P 1'!E18</f>
        <v>0.7</v>
      </c>
      <c r="F18" s="13"/>
      <c r="G18" s="6">
        <f>+G17</f>
        <v>5.8000000000000003E-2</v>
      </c>
      <c r="H18" s="13"/>
      <c r="I18" s="6">
        <f t="shared" ref="I18:I31" si="0">+C18+(E18*G18)</f>
        <v>6.6366666666666657E-2</v>
      </c>
    </row>
    <row r="19" spans="1:9">
      <c r="A19" s="13" t="str">
        <f>+'DCP-9, P 3'!A19</f>
        <v>Avista Corp.</v>
      </c>
      <c r="B19" s="13"/>
      <c r="C19" s="8">
        <f>+C18</f>
        <v>2.5766666666666663E-2</v>
      </c>
      <c r="D19" s="13"/>
      <c r="E19" s="9">
        <f>+'DCP-14,P 1'!E19</f>
        <v>0.7</v>
      </c>
      <c r="F19" s="13"/>
      <c r="G19" s="6">
        <f>+G18</f>
        <v>5.8000000000000003E-2</v>
      </c>
      <c r="H19" s="13"/>
      <c r="I19" s="6">
        <f t="shared" si="0"/>
        <v>6.6366666666666657E-2</v>
      </c>
    </row>
    <row r="20" spans="1:9">
      <c r="A20" s="13" t="str">
        <f>+'DCP-9, P 3'!A20</f>
        <v>Black Hills Corp</v>
      </c>
      <c r="B20" s="13"/>
      <c r="C20" s="8">
        <f>+C18</f>
        <v>2.5766666666666663E-2</v>
      </c>
      <c r="D20" s="13"/>
      <c r="E20" s="9">
        <f>+'DCP-14,P 1'!E20</f>
        <v>0.85</v>
      </c>
      <c r="F20" s="13"/>
      <c r="G20" s="6">
        <f>+G18</f>
        <v>5.8000000000000003E-2</v>
      </c>
      <c r="H20" s="13"/>
      <c r="I20" s="6">
        <f t="shared" si="0"/>
        <v>7.506666666666667E-2</v>
      </c>
    </row>
    <row r="21" spans="1:9">
      <c r="A21" s="13" t="str">
        <f>+'DCP-9, P 3'!A21</f>
        <v>El Paso Electric Co.</v>
      </c>
      <c r="B21" s="13"/>
      <c r="C21" s="8">
        <f t="shared" ref="C21:C31" si="1">+C20</f>
        <v>2.5766666666666663E-2</v>
      </c>
      <c r="D21" s="13"/>
      <c r="E21" s="9">
        <f>+'DCP-14,P 1'!E21</f>
        <v>0.75</v>
      </c>
      <c r="F21" s="13"/>
      <c r="G21" s="6">
        <f t="shared" ref="G21:G31" si="2">+G20</f>
        <v>5.8000000000000003E-2</v>
      </c>
      <c r="H21" s="13"/>
      <c r="I21" s="6">
        <f t="shared" si="0"/>
        <v>6.9266666666666671E-2</v>
      </c>
    </row>
    <row r="22" spans="1:9">
      <c r="A22" s="13" t="str">
        <f>+'DCP-9, P 3'!A22</f>
        <v>Hawaiian Electric Industries</v>
      </c>
      <c r="B22" s="13"/>
      <c r="C22" s="8">
        <f t="shared" si="1"/>
        <v>2.5766666666666663E-2</v>
      </c>
      <c r="D22" s="13"/>
      <c r="E22" s="9">
        <f>+'DCP-14,P 1'!E22</f>
        <v>0.7</v>
      </c>
      <c r="F22" s="13"/>
      <c r="G22" s="6">
        <f t="shared" si="2"/>
        <v>5.8000000000000003E-2</v>
      </c>
      <c r="H22" s="13"/>
      <c r="I22" s="6">
        <f t="shared" si="0"/>
        <v>6.6366666666666657E-2</v>
      </c>
    </row>
    <row r="23" spans="1:9">
      <c r="A23" s="13" t="str">
        <f>+'DCP-9, P 3'!A23</f>
        <v>IDACORP</v>
      </c>
      <c r="B23" s="13"/>
      <c r="C23" s="8">
        <f t="shared" si="1"/>
        <v>2.5766666666666663E-2</v>
      </c>
      <c r="D23" s="13"/>
      <c r="E23" s="9">
        <f>+'DCP-14,P 1'!E23</f>
        <v>0.7</v>
      </c>
      <c r="F23" s="13"/>
      <c r="G23" s="6">
        <f t="shared" si="2"/>
        <v>5.8000000000000003E-2</v>
      </c>
      <c r="H23" s="13"/>
      <c r="I23" s="6">
        <f t="shared" si="0"/>
        <v>6.6366666666666657E-2</v>
      </c>
    </row>
    <row r="24" spans="1:9">
      <c r="A24" s="13" t="str">
        <f>+'DCP-9, P 3'!A24</f>
        <v>NorthWestern Corp</v>
      </c>
      <c r="B24" s="13"/>
      <c r="C24" s="8">
        <f t="shared" si="1"/>
        <v>2.5766666666666663E-2</v>
      </c>
      <c r="D24" s="13"/>
      <c r="E24" s="9">
        <f>+'DCP-14,P 1'!E24</f>
        <v>0.65</v>
      </c>
      <c r="F24" s="13"/>
      <c r="G24" s="6">
        <f t="shared" si="2"/>
        <v>5.8000000000000003E-2</v>
      </c>
      <c r="H24" s="13"/>
      <c r="I24" s="6">
        <f t="shared" si="0"/>
        <v>6.3466666666666671E-2</v>
      </c>
    </row>
    <row r="25" spans="1:9">
      <c r="A25" s="13" t="str">
        <f>+'DCP-9, P 3'!A25</f>
        <v>OGE Energy</v>
      </c>
      <c r="B25" s="13"/>
      <c r="C25" s="8">
        <f t="shared" si="1"/>
        <v>2.5766666666666663E-2</v>
      </c>
      <c r="D25" s="13"/>
      <c r="E25" s="9">
        <f>+'DCP-14,P 1'!E25</f>
        <v>0.95</v>
      </c>
      <c r="F25" s="13"/>
      <c r="G25" s="6">
        <f t="shared" si="2"/>
        <v>5.8000000000000003E-2</v>
      </c>
      <c r="H25" s="13"/>
      <c r="I25" s="6">
        <f t="shared" si="0"/>
        <v>8.086666666666667E-2</v>
      </c>
    </row>
    <row r="26" spans="1:9">
      <c r="A26" s="13" t="str">
        <f>+'DCP-9, P 3'!A26</f>
        <v>Otter Tail Corp</v>
      </c>
      <c r="B26" s="13"/>
      <c r="C26" s="8">
        <f t="shared" si="1"/>
        <v>2.5766666666666663E-2</v>
      </c>
      <c r="D26" s="13"/>
      <c r="E26" s="9">
        <f>+'DCP-14,P 1'!E26</f>
        <v>0.9</v>
      </c>
      <c r="F26" s="13"/>
      <c r="G26" s="6">
        <f t="shared" si="2"/>
        <v>5.8000000000000003E-2</v>
      </c>
      <c r="H26" s="13"/>
      <c r="I26" s="6">
        <f t="shared" si="0"/>
        <v>7.796666666666667E-2</v>
      </c>
    </row>
    <row r="27" spans="1:9">
      <c r="A27" s="13" t="str">
        <f>+'DCP-9, P 3'!A27</f>
        <v>Pinnacle West Capital</v>
      </c>
      <c r="B27" s="13"/>
      <c r="C27" s="8">
        <f t="shared" si="1"/>
        <v>2.5766666666666663E-2</v>
      </c>
      <c r="D27" s="13"/>
      <c r="E27" s="9">
        <f>+'DCP-14,P 1'!E27</f>
        <v>0.65</v>
      </c>
      <c r="F27" s="13"/>
      <c r="G27" s="6">
        <f t="shared" si="2"/>
        <v>5.8000000000000003E-2</v>
      </c>
      <c r="H27" s="13"/>
      <c r="I27" s="6">
        <f t="shared" si="0"/>
        <v>6.3466666666666671E-2</v>
      </c>
    </row>
    <row r="28" spans="1:9">
      <c r="A28" s="13" t="str">
        <f>+'DCP-9, P 3'!A28</f>
        <v>Portland General Corp</v>
      </c>
      <c r="B28" s="13"/>
      <c r="C28" s="8">
        <f t="shared" si="1"/>
        <v>2.5766666666666663E-2</v>
      </c>
      <c r="D28" s="13"/>
      <c r="E28" s="9">
        <f>+'DCP-14,P 1'!E28</f>
        <v>0.7</v>
      </c>
      <c r="F28" s="13"/>
      <c r="G28" s="6">
        <f t="shared" si="2"/>
        <v>5.8000000000000003E-2</v>
      </c>
      <c r="H28" s="13"/>
      <c r="I28" s="6">
        <f t="shared" si="0"/>
        <v>6.6366666666666657E-2</v>
      </c>
    </row>
    <row r="29" spans="1:9">
      <c r="A29" s="13" t="str">
        <f>+'DCP-9, P 3'!A29</f>
        <v>PNM Resources</v>
      </c>
      <c r="B29" s="13"/>
      <c r="C29" s="8">
        <f t="shared" si="1"/>
        <v>2.5766666666666663E-2</v>
      </c>
      <c r="D29" s="13"/>
      <c r="E29" s="9">
        <f>+'DCP-14,P 1'!E29</f>
        <v>0.75</v>
      </c>
      <c r="F29" s="13"/>
      <c r="G29" s="6">
        <f t="shared" si="2"/>
        <v>5.8000000000000003E-2</v>
      </c>
      <c r="H29" s="13"/>
      <c r="I29" s="6">
        <f t="shared" si="0"/>
        <v>6.9266666666666671E-2</v>
      </c>
    </row>
    <row r="30" spans="1:9">
      <c r="A30" s="13" t="str">
        <f>+'DCP-9, P 3'!A30</f>
        <v>SCANA Corp</v>
      </c>
      <c r="B30" s="13"/>
      <c r="C30" s="8">
        <f t="shared" si="1"/>
        <v>2.5766666666666663E-2</v>
      </c>
      <c r="D30" s="13"/>
      <c r="E30" s="9">
        <f>+'DCP-14,P 1'!E30</f>
        <v>0.65</v>
      </c>
      <c r="F30" s="13"/>
      <c r="G30" s="6">
        <f t="shared" si="2"/>
        <v>5.8000000000000003E-2</v>
      </c>
      <c r="H30" s="13"/>
      <c r="I30" s="6">
        <f t="shared" si="0"/>
        <v>6.3466666666666671E-2</v>
      </c>
    </row>
    <row r="31" spans="1:9">
      <c r="A31" s="13" t="str">
        <f>+'DCP-9, P 3'!A31</f>
        <v>Vectren</v>
      </c>
      <c r="B31" s="13"/>
      <c r="C31" s="8">
        <f t="shared" si="1"/>
        <v>2.5766666666666663E-2</v>
      </c>
      <c r="D31" s="13"/>
      <c r="E31" s="9">
        <f>+'DCP-14,P 1'!E31</f>
        <v>0.75</v>
      </c>
      <c r="F31" s="13"/>
      <c r="G31" s="6">
        <f t="shared" si="2"/>
        <v>5.8000000000000003E-2</v>
      </c>
      <c r="H31" s="13"/>
      <c r="I31" s="6">
        <f t="shared" si="0"/>
        <v>6.9266666666666671E-2</v>
      </c>
    </row>
    <row r="32" spans="1:9">
      <c r="A32" s="34"/>
      <c r="B32" s="34"/>
      <c r="C32" s="49"/>
      <c r="D32" s="34"/>
      <c r="E32" s="50"/>
      <c r="F32" s="34"/>
      <c r="G32" s="35"/>
      <c r="H32" s="34"/>
      <c r="I32" s="35"/>
    </row>
    <row r="33" spans="1:9">
      <c r="A33" s="13"/>
      <c r="B33" s="13"/>
      <c r="C33" s="8"/>
      <c r="D33" s="13"/>
      <c r="E33" s="9"/>
      <c r="F33" s="13"/>
      <c r="G33" s="6"/>
      <c r="H33" s="13"/>
      <c r="I33" s="6"/>
    </row>
    <row r="34" spans="1:9" ht="15.75">
      <c r="A34" s="13" t="s">
        <v>83</v>
      </c>
      <c r="B34" s="13"/>
      <c r="C34" s="8"/>
      <c r="D34" s="13"/>
      <c r="E34" s="9"/>
      <c r="F34" s="13"/>
      <c r="G34" s="6"/>
      <c r="H34" s="13"/>
      <c r="I34" s="23">
        <f>AVERAGE(I17:I31)</f>
        <v>6.8880000000000011E-2</v>
      </c>
    </row>
    <row r="35" spans="1:9" ht="15.75">
      <c r="A35" s="34"/>
      <c r="B35" s="34"/>
      <c r="C35" s="49"/>
      <c r="D35" s="34"/>
      <c r="E35" s="50"/>
      <c r="F35" s="34"/>
      <c r="G35" s="35"/>
      <c r="H35" s="34"/>
      <c r="I35" s="39"/>
    </row>
    <row r="36" spans="1:9" ht="15.75">
      <c r="A36" s="13"/>
      <c r="B36" s="13"/>
      <c r="C36" s="8"/>
      <c r="D36" s="13"/>
      <c r="E36" s="9"/>
      <c r="F36" s="13"/>
      <c r="G36" s="6"/>
      <c r="H36" s="13"/>
      <c r="I36" s="23"/>
    </row>
    <row r="37" spans="1:9" ht="15.75">
      <c r="A37" s="13" t="s">
        <v>80</v>
      </c>
      <c r="B37" s="13"/>
      <c r="C37" s="8"/>
      <c r="D37" s="13"/>
      <c r="E37" s="9"/>
      <c r="F37" s="13"/>
      <c r="G37" s="6"/>
      <c r="H37" s="13"/>
      <c r="I37" s="23">
        <f>MEDIAN(I17:I31)</f>
        <v>6.6366666666666657E-2</v>
      </c>
    </row>
    <row r="38" spans="1:9" ht="15.75" thickBot="1">
      <c r="A38" s="36"/>
      <c r="B38" s="36"/>
      <c r="C38" s="51"/>
      <c r="D38" s="36"/>
      <c r="E38" s="52"/>
      <c r="F38" s="36"/>
      <c r="G38" s="38"/>
      <c r="H38" s="36"/>
      <c r="I38" s="38"/>
    </row>
    <row r="39" spans="1:9" ht="15.75" thickTop="1">
      <c r="A39" s="27"/>
      <c r="B39" s="27"/>
      <c r="C39" s="78"/>
      <c r="D39" s="27"/>
      <c r="E39" s="79"/>
      <c r="F39" s="27"/>
      <c r="G39" s="32"/>
      <c r="H39" s="27"/>
      <c r="I39" s="32"/>
    </row>
    <row r="40" spans="1:9" ht="15.75">
      <c r="A40" s="24" t="str">
        <f>+'DCP-9, P 3'!A35</f>
        <v>McKenzie Electric Group</v>
      </c>
      <c r="B40" s="13"/>
      <c r="C40" s="8"/>
      <c r="D40" s="13"/>
      <c r="E40" s="9"/>
      <c r="F40" s="13"/>
      <c r="G40" s="6"/>
      <c r="H40" s="13"/>
      <c r="I40" s="6"/>
    </row>
    <row r="41" spans="1:9">
      <c r="A41" s="13"/>
      <c r="B41" s="13"/>
      <c r="C41" s="8"/>
      <c r="D41" s="13"/>
      <c r="E41" s="9"/>
      <c r="F41" s="13"/>
      <c r="G41" s="6"/>
      <c r="H41" s="13"/>
      <c r="I41" s="6"/>
    </row>
    <row r="42" spans="1:9">
      <c r="A42" s="13" t="str">
        <f>+'DCP-9, P 3'!A37</f>
        <v>ALLETE</v>
      </c>
      <c r="B42" s="13"/>
      <c r="C42" s="8">
        <f>+C31</f>
        <v>2.5766666666666663E-2</v>
      </c>
      <c r="D42" s="13"/>
      <c r="E42" s="9">
        <f>+'DCP-14,P 1'!E39</f>
        <v>0.75</v>
      </c>
      <c r="F42" s="13"/>
      <c r="G42" s="6">
        <f>+G31</f>
        <v>5.8000000000000003E-2</v>
      </c>
      <c r="H42" s="13"/>
      <c r="I42" s="6">
        <f t="shared" ref="I42:I59" si="3">+C42+(E42*G42)</f>
        <v>6.9266666666666671E-2</v>
      </c>
    </row>
    <row r="43" spans="1:9">
      <c r="A43" s="13" t="str">
        <f>+'DCP-9, P 3'!A38</f>
        <v>Ameren Corp</v>
      </c>
      <c r="B43" s="13"/>
      <c r="C43" s="8">
        <f>+C30</f>
        <v>2.5766666666666663E-2</v>
      </c>
      <c r="D43" s="13"/>
      <c r="E43" s="9">
        <f>+'DCP-14,P 1'!E40</f>
        <v>0.65</v>
      </c>
      <c r="F43" s="13"/>
      <c r="G43" s="6">
        <f>+G30</f>
        <v>5.8000000000000003E-2</v>
      </c>
      <c r="H43" s="13"/>
      <c r="I43" s="6">
        <f t="shared" si="3"/>
        <v>6.3466666666666671E-2</v>
      </c>
    </row>
    <row r="44" spans="1:9">
      <c r="A44" s="13" t="str">
        <f>+'DCP-9, P 3'!A39</f>
        <v>Avangrid, Inc.</v>
      </c>
      <c r="B44" s="13"/>
      <c r="C44" s="8">
        <f>+C43</f>
        <v>2.5766666666666663E-2</v>
      </c>
      <c r="D44" s="13"/>
      <c r="E44" s="9" t="str">
        <f>+'DCP-14,P 1'!E41</f>
        <v>nmf</v>
      </c>
      <c r="F44" s="13"/>
      <c r="G44" s="6">
        <f>+G43</f>
        <v>5.8000000000000003E-2</v>
      </c>
      <c r="H44" s="13"/>
      <c r="I44" s="6"/>
    </row>
    <row r="45" spans="1:9">
      <c r="A45" s="13" t="str">
        <f>+'DCP-9, P 3'!A40</f>
        <v>Avista Corp</v>
      </c>
      <c r="B45" s="13"/>
      <c r="C45" s="8">
        <f t="shared" ref="C45:C59" si="4">+C44</f>
        <v>2.5766666666666663E-2</v>
      </c>
      <c r="D45" s="13"/>
      <c r="E45" s="9">
        <f>+'DCP-14,P 1'!E42</f>
        <v>0.7</v>
      </c>
      <c r="F45" s="13"/>
      <c r="G45" s="6">
        <f t="shared" ref="G45:G59" si="5">+G44</f>
        <v>5.8000000000000003E-2</v>
      </c>
      <c r="H45" s="13"/>
      <c r="I45" s="6">
        <f t="shared" si="3"/>
        <v>6.6366666666666657E-2</v>
      </c>
    </row>
    <row r="46" spans="1:9">
      <c r="A46" s="13" t="str">
        <f>+'DCP-9, P 3'!A41</f>
        <v>Black Hills Corp</v>
      </c>
      <c r="B46" s="13"/>
      <c r="C46" s="8">
        <f t="shared" si="4"/>
        <v>2.5766666666666663E-2</v>
      </c>
      <c r="D46" s="13"/>
      <c r="E46" s="9">
        <f>+'DCP-14,P 1'!E43</f>
        <v>0.85</v>
      </c>
      <c r="F46" s="13"/>
      <c r="G46" s="6">
        <f t="shared" si="5"/>
        <v>5.8000000000000003E-2</v>
      </c>
      <c r="H46" s="13"/>
      <c r="I46" s="6">
        <f t="shared" si="3"/>
        <v>7.506666666666667E-2</v>
      </c>
    </row>
    <row r="47" spans="1:9">
      <c r="A47" s="13" t="str">
        <f>+'DCP-9, P 3'!A42</f>
        <v>CMS Energy Corp</v>
      </c>
      <c r="B47" s="13"/>
      <c r="C47" s="8">
        <f t="shared" si="4"/>
        <v>2.5766666666666663E-2</v>
      </c>
      <c r="D47" s="13"/>
      <c r="E47" s="9">
        <f>+'DCP-14,P 1'!E44</f>
        <v>0.65</v>
      </c>
      <c r="F47" s="13"/>
      <c r="G47" s="6">
        <f t="shared" si="5"/>
        <v>5.8000000000000003E-2</v>
      </c>
      <c r="H47" s="13"/>
      <c r="I47" s="6">
        <f t="shared" si="3"/>
        <v>6.3466666666666671E-2</v>
      </c>
    </row>
    <row r="48" spans="1:9">
      <c r="A48" s="13" t="str">
        <f>+'DCP-9, P 3'!A43</f>
        <v>Dominion Energy</v>
      </c>
      <c r="B48" s="13"/>
      <c r="C48" s="8">
        <f t="shared" si="4"/>
        <v>2.5766666666666663E-2</v>
      </c>
      <c r="D48" s="13"/>
      <c r="E48" s="9">
        <f>+'DCP-14,P 1'!E45</f>
        <v>0.65</v>
      </c>
      <c r="F48" s="13"/>
      <c r="G48" s="6">
        <f t="shared" si="5"/>
        <v>5.8000000000000003E-2</v>
      </c>
      <c r="H48" s="13"/>
      <c r="I48" s="6">
        <f t="shared" si="3"/>
        <v>6.3466666666666671E-2</v>
      </c>
    </row>
    <row r="49" spans="1:9">
      <c r="A49" s="13" t="str">
        <f>+'DCP-9, P 3'!A44</f>
        <v>DTE Energy</v>
      </c>
      <c r="B49" s="13"/>
      <c r="C49" s="8">
        <f t="shared" si="4"/>
        <v>2.5766666666666663E-2</v>
      </c>
      <c r="D49" s="13"/>
      <c r="E49" s="9">
        <f>+'DCP-14,P 1'!E46</f>
        <v>0.65</v>
      </c>
      <c r="F49" s="13"/>
      <c r="G49" s="6">
        <f t="shared" si="5"/>
        <v>5.8000000000000003E-2</v>
      </c>
      <c r="H49" s="13"/>
      <c r="I49" s="6">
        <f t="shared" si="3"/>
        <v>6.3466666666666671E-2</v>
      </c>
    </row>
    <row r="50" spans="1:9">
      <c r="A50" s="13" t="str">
        <f>+'DCP-9, P 3'!A45</f>
        <v>Edison International</v>
      </c>
      <c r="B50" s="13"/>
      <c r="C50" s="8">
        <f t="shared" si="4"/>
        <v>2.5766666666666663E-2</v>
      </c>
      <c r="D50" s="13"/>
      <c r="E50" s="9">
        <f>+'DCP-14,P 1'!E47</f>
        <v>0.6</v>
      </c>
      <c r="F50" s="13"/>
      <c r="G50" s="6">
        <f t="shared" si="5"/>
        <v>5.8000000000000003E-2</v>
      </c>
      <c r="H50" s="13"/>
      <c r="I50" s="6">
        <f t="shared" si="3"/>
        <v>6.0566666666666658E-2</v>
      </c>
    </row>
    <row r="51" spans="1:9">
      <c r="A51" s="13" t="str">
        <f>+'DCP-9, P 3'!A46</f>
        <v>El Paso Electric</v>
      </c>
      <c r="B51" s="13"/>
      <c r="C51" s="8">
        <f>+C50</f>
        <v>2.5766666666666663E-2</v>
      </c>
      <c r="D51" s="13"/>
      <c r="E51" s="9">
        <f>+'DCP-14,P 1'!E48</f>
        <v>0.75</v>
      </c>
      <c r="F51" s="13"/>
      <c r="G51" s="6">
        <f>+G50</f>
        <v>5.8000000000000003E-2</v>
      </c>
      <c r="H51" s="13"/>
      <c r="I51" s="6">
        <f t="shared" si="3"/>
        <v>6.9266666666666671E-2</v>
      </c>
    </row>
    <row r="52" spans="1:9">
      <c r="A52" s="13" t="str">
        <f>+'DCP-9, P 3'!A47</f>
        <v>Exelon Corp</v>
      </c>
      <c r="B52" s="13"/>
      <c r="C52" s="8">
        <f>+C50</f>
        <v>2.5766666666666663E-2</v>
      </c>
      <c r="D52" s="13"/>
      <c r="E52" s="9">
        <f>+'DCP-14,P 1'!E49</f>
        <v>0.7</v>
      </c>
      <c r="F52" s="13"/>
      <c r="G52" s="6">
        <f>+G50</f>
        <v>5.8000000000000003E-2</v>
      </c>
      <c r="H52" s="13"/>
      <c r="I52" s="6">
        <f t="shared" si="3"/>
        <v>6.6366666666666657E-2</v>
      </c>
    </row>
    <row r="53" spans="1:9">
      <c r="A53" s="13" t="str">
        <f>+'DCP-9, P 3'!A48</f>
        <v>Hawaiian Electric</v>
      </c>
      <c r="B53" s="13"/>
      <c r="C53" s="8">
        <f t="shared" si="4"/>
        <v>2.5766666666666663E-2</v>
      </c>
      <c r="D53" s="13"/>
      <c r="E53" s="9">
        <f>+'DCP-14,P 1'!E50</f>
        <v>0.7</v>
      </c>
      <c r="F53" s="13"/>
      <c r="G53" s="6">
        <f t="shared" si="5"/>
        <v>5.8000000000000003E-2</v>
      </c>
      <c r="H53" s="13"/>
      <c r="I53" s="6">
        <f t="shared" si="3"/>
        <v>6.6366666666666657E-2</v>
      </c>
    </row>
    <row r="54" spans="1:9">
      <c r="A54" s="13" t="str">
        <f>+'DCP-9, P 3'!A49</f>
        <v>IDACORP</v>
      </c>
      <c r="B54" s="13"/>
      <c r="C54" s="8">
        <f t="shared" si="4"/>
        <v>2.5766666666666663E-2</v>
      </c>
      <c r="D54" s="13"/>
      <c r="E54" s="9">
        <f>+'DCP-14,P 1'!E51</f>
        <v>0.7</v>
      </c>
      <c r="F54" s="13"/>
      <c r="G54" s="6">
        <f t="shared" si="5"/>
        <v>5.8000000000000003E-2</v>
      </c>
      <c r="H54" s="13"/>
      <c r="I54" s="6">
        <f t="shared" si="3"/>
        <v>6.6366666666666657E-2</v>
      </c>
    </row>
    <row r="55" spans="1:9">
      <c r="A55" s="13" t="str">
        <f>+'DCP-9, P 3'!A50</f>
        <v>Northwestern Corp</v>
      </c>
      <c r="B55" s="13"/>
      <c r="C55" s="8">
        <f t="shared" si="4"/>
        <v>2.5766666666666663E-2</v>
      </c>
      <c r="D55" s="13"/>
      <c r="E55" s="9">
        <f>+'DCP-14,P 1'!E52</f>
        <v>0.65</v>
      </c>
      <c r="F55" s="13"/>
      <c r="G55" s="6">
        <f t="shared" si="5"/>
        <v>5.8000000000000003E-2</v>
      </c>
      <c r="H55" s="13"/>
      <c r="I55" s="6">
        <f t="shared" si="3"/>
        <v>6.3466666666666671E-2</v>
      </c>
    </row>
    <row r="56" spans="1:9">
      <c r="A56" s="13" t="str">
        <f>+'DCP-9, P 3'!A51</f>
        <v>Otter Tail Corp</v>
      </c>
      <c r="B56" s="13"/>
      <c r="C56" s="8">
        <f t="shared" si="4"/>
        <v>2.5766666666666663E-2</v>
      </c>
      <c r="D56" s="13"/>
      <c r="E56" s="9">
        <f>+'DCP-14,P 1'!E53</f>
        <v>0.9</v>
      </c>
      <c r="F56" s="13"/>
      <c r="G56" s="6">
        <f t="shared" si="5"/>
        <v>5.8000000000000003E-2</v>
      </c>
      <c r="H56" s="13"/>
      <c r="I56" s="6">
        <f t="shared" si="3"/>
        <v>7.796666666666667E-2</v>
      </c>
    </row>
    <row r="57" spans="1:9">
      <c r="A57" s="13" t="str">
        <f>+'DCP-9, P 3'!A52</f>
        <v>PG&amp;E Corp</v>
      </c>
      <c r="B57" s="13"/>
      <c r="C57" s="8">
        <f t="shared" si="4"/>
        <v>2.5766666666666663E-2</v>
      </c>
      <c r="D57" s="13"/>
      <c r="E57" s="9">
        <f>+'DCP-14,P 1'!E54</f>
        <v>0.65</v>
      </c>
      <c r="F57" s="13"/>
      <c r="G57" s="6">
        <f t="shared" si="5"/>
        <v>5.8000000000000003E-2</v>
      </c>
      <c r="H57" s="13"/>
      <c r="I57" s="6">
        <f t="shared" si="3"/>
        <v>6.3466666666666671E-2</v>
      </c>
    </row>
    <row r="58" spans="1:9">
      <c r="A58" s="13" t="str">
        <f>+'DCP-9, P 3'!A53</f>
        <v>Portland General Electric</v>
      </c>
      <c r="B58" s="13"/>
      <c r="C58" s="8">
        <f t="shared" si="4"/>
        <v>2.5766666666666663E-2</v>
      </c>
      <c r="D58" s="13"/>
      <c r="E58" s="9">
        <f>+'DCP-14,P 1'!E55</f>
        <v>0.7</v>
      </c>
      <c r="F58" s="13"/>
      <c r="G58" s="6">
        <f t="shared" si="5"/>
        <v>5.8000000000000003E-2</v>
      </c>
      <c r="H58" s="13"/>
      <c r="I58" s="6">
        <f t="shared" si="3"/>
        <v>6.6366666666666657E-2</v>
      </c>
    </row>
    <row r="59" spans="1:9">
      <c r="A59" s="13" t="str">
        <f>+'DCP-9, P 3'!A54</f>
        <v>Sempra Energy</v>
      </c>
      <c r="B59" s="13"/>
      <c r="C59" s="8">
        <f t="shared" si="4"/>
        <v>2.5766666666666663E-2</v>
      </c>
      <c r="D59" s="13"/>
      <c r="E59" s="9">
        <f>+'DCP-14,P 1'!E56</f>
        <v>0.8</v>
      </c>
      <c r="F59" s="13"/>
      <c r="G59" s="6">
        <f t="shared" si="5"/>
        <v>5.8000000000000003E-2</v>
      </c>
      <c r="H59" s="13"/>
      <c r="I59" s="6">
        <f t="shared" si="3"/>
        <v>7.2166666666666671E-2</v>
      </c>
    </row>
    <row r="60" spans="1:9">
      <c r="A60" s="34"/>
      <c r="B60" s="34"/>
      <c r="C60" s="49"/>
      <c r="D60" s="34"/>
      <c r="E60" s="50"/>
      <c r="F60" s="34"/>
      <c r="G60" s="35"/>
      <c r="H60" s="34"/>
      <c r="I60" s="35"/>
    </row>
    <row r="61" spans="1:9">
      <c r="A61" s="13"/>
      <c r="B61" s="13"/>
      <c r="C61" s="8"/>
      <c r="D61" s="13"/>
      <c r="E61" s="9"/>
      <c r="F61" s="13"/>
      <c r="G61" s="6"/>
      <c r="H61" s="13"/>
      <c r="I61" s="6"/>
    </row>
    <row r="62" spans="1:9" ht="15.75">
      <c r="A62" s="13" t="s">
        <v>83</v>
      </c>
      <c r="B62" s="13"/>
      <c r="C62" s="8"/>
      <c r="D62" s="13"/>
      <c r="E62" s="9"/>
      <c r="F62" s="13"/>
      <c r="G62" s="8"/>
      <c r="H62" s="13"/>
      <c r="I62" s="23">
        <f>AVERAGE(I43:I59)</f>
        <v>6.6729166666666673E-2</v>
      </c>
    </row>
    <row r="63" spans="1:9" ht="15.75">
      <c r="A63" s="34"/>
      <c r="B63" s="34"/>
      <c r="C63" s="49"/>
      <c r="D63" s="34"/>
      <c r="E63" s="50"/>
      <c r="F63" s="34"/>
      <c r="G63" s="49"/>
      <c r="H63" s="34"/>
      <c r="I63" s="39"/>
    </row>
    <row r="64" spans="1:9" ht="15.75">
      <c r="A64" s="13"/>
      <c r="B64" s="13"/>
      <c r="C64" s="8"/>
      <c r="D64" s="13"/>
      <c r="E64" s="9"/>
      <c r="F64" s="13"/>
      <c r="G64" s="8"/>
      <c r="H64" s="13"/>
      <c r="I64" s="23"/>
    </row>
    <row r="65" spans="1:9" ht="15.75">
      <c r="A65" s="13" t="s">
        <v>80</v>
      </c>
      <c r="B65" s="13"/>
      <c r="C65" s="8"/>
      <c r="D65" s="13"/>
      <c r="E65" s="9"/>
      <c r="F65" s="13"/>
      <c r="G65" s="8"/>
      <c r="H65" s="13"/>
      <c r="I65" s="23">
        <f>MEDIAN(I43:I59)</f>
        <v>6.6366666666666657E-2</v>
      </c>
    </row>
    <row r="66" spans="1:9" ht="15.75" thickBot="1">
      <c r="A66" s="36"/>
      <c r="B66" s="36"/>
      <c r="C66" s="51"/>
      <c r="D66" s="36"/>
      <c r="E66" s="52"/>
      <c r="F66" s="36"/>
      <c r="G66" s="51"/>
      <c r="H66" s="36"/>
      <c r="I66" s="38"/>
    </row>
    <row r="67" spans="1:9" ht="15.75" thickTop="1">
      <c r="A67" s="13"/>
      <c r="B67" s="13"/>
      <c r="C67" s="8"/>
      <c r="D67" s="13"/>
      <c r="E67" s="9"/>
      <c r="F67" s="13"/>
      <c r="G67" s="8"/>
      <c r="H67" s="13"/>
      <c r="I67" s="6"/>
    </row>
    <row r="68" spans="1:9">
      <c r="A68" s="4" t="s">
        <v>246</v>
      </c>
      <c r="B68" s="13"/>
      <c r="C68" s="13"/>
      <c r="D68" s="13"/>
      <c r="E68" s="13"/>
      <c r="F68" s="13"/>
      <c r="G68" s="5"/>
      <c r="H68" s="13"/>
      <c r="I68" s="13"/>
    </row>
    <row r="69" spans="1:9">
      <c r="C69" s="309" t="s">
        <v>106</v>
      </c>
      <c r="D69" s="309"/>
      <c r="E69" s="309"/>
    </row>
    <row r="70" spans="1:9">
      <c r="C70" s="107" t="s">
        <v>105</v>
      </c>
      <c r="E70" s="103" t="s">
        <v>90</v>
      </c>
    </row>
    <row r="71" spans="1:9">
      <c r="C71" s="214" t="s">
        <v>313</v>
      </c>
      <c r="E71" s="48">
        <v>2.6499999999999999E-2</v>
      </c>
    </row>
    <row r="72" spans="1:9">
      <c r="C72" s="214" t="s">
        <v>314</v>
      </c>
      <c r="E72" s="48">
        <v>2.5499999999999998E-2</v>
      </c>
    </row>
    <row r="73" spans="1:9">
      <c r="C73" s="215" t="s">
        <v>315</v>
      </c>
      <c r="E73" s="48">
        <v>2.53E-2</v>
      </c>
    </row>
    <row r="74" spans="1:9">
      <c r="A74" s="104"/>
      <c r="C74" s="76"/>
    </row>
    <row r="75" spans="1:9">
      <c r="C75" s="118" t="s">
        <v>30</v>
      </c>
      <c r="E75" s="48">
        <f>AVERAGE(E71:E73)</f>
        <v>2.5766666666666663E-2</v>
      </c>
    </row>
    <row r="78" spans="1:9">
      <c r="G78" s="104"/>
    </row>
  </sheetData>
  <mergeCells count="2">
    <mergeCell ref="A7:I7"/>
    <mergeCell ref="C69:E69"/>
  </mergeCells>
  <phoneticPr fontId="9" type="noConversion"/>
  <printOptions horizontalCentered="1"/>
  <pageMargins left="0.75" right="0.75" top="1" bottom="1" header="0.5" footer="0.5"/>
  <pageSetup scale="56" orientation="portrait" r:id="rId1"/>
  <headerFooter alignWithMargins="0">
    <oddHeader>&amp;R&amp;"Times New Roman,Regular"&amp;11Exh. DCP-11
Dockets UE-170485/UG-170486
Page 1 of 1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9"/>
  <sheetViews>
    <sheetView showOutlineSymbols="0" view="pageLayout" topLeftCell="I1" zoomScaleNormal="75" workbookViewId="0">
      <selection activeCell="S3" sqref="S3"/>
    </sheetView>
  </sheetViews>
  <sheetFormatPr defaultColWidth="9.77734375" defaultRowHeight="15"/>
  <cols>
    <col min="1" max="1" width="27.77734375" style="13" customWidth="1"/>
    <col min="2" max="16" width="9.77734375" style="13"/>
    <col min="17" max="17" width="11.5546875" style="13" customWidth="1"/>
    <col min="18" max="18" width="11.77734375" style="13" customWidth="1"/>
    <col min="19" max="16384" width="9.77734375" style="13"/>
  </cols>
  <sheetData>
    <row r="1" spans="1:21" ht="15.75">
      <c r="S1" s="1"/>
    </row>
    <row r="2" spans="1:21" ht="15.75">
      <c r="S2" s="1"/>
    </row>
    <row r="3" spans="1:21" ht="15.75">
      <c r="S3" s="1"/>
    </row>
    <row r="4" spans="1:21" ht="15.75">
      <c r="S4" s="1"/>
    </row>
    <row r="5" spans="1:21" ht="15.75">
      <c r="S5" s="1"/>
      <c r="T5" s="1"/>
      <c r="U5" s="1"/>
    </row>
    <row r="6" spans="1:21" ht="20.25">
      <c r="A6" s="2" t="str">
        <f>+'DCP-11'!A5</f>
        <v>PROXY COMPANIES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20.25">
      <c r="A7" s="2" t="s">
        <v>48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10" spans="1:21" ht="15.75" thickBot="1"/>
    <row r="11" spans="1:21" ht="15.75" thickTop="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 ht="15.75">
      <c r="A12" s="182"/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 t="s">
        <v>113</v>
      </c>
      <c r="R12" s="182" t="s">
        <v>234</v>
      </c>
      <c r="S12" s="182"/>
      <c r="T12" s="182"/>
      <c r="U12" s="182"/>
    </row>
    <row r="13" spans="1:21" ht="15.75">
      <c r="A13" s="182" t="str">
        <f>+'DCP-11'!A12</f>
        <v>COMPANY</v>
      </c>
      <c r="B13" s="182">
        <v>2002</v>
      </c>
      <c r="C13" s="182">
        <v>2003</v>
      </c>
      <c r="D13" s="182">
        <v>2004</v>
      </c>
      <c r="E13" s="182">
        <v>2005</v>
      </c>
      <c r="F13" s="182">
        <v>2006</v>
      </c>
      <c r="G13" s="182">
        <v>2007</v>
      </c>
      <c r="H13" s="182">
        <v>2008</v>
      </c>
      <c r="I13" s="182">
        <v>2009</v>
      </c>
      <c r="J13" s="182">
        <v>2010</v>
      </c>
      <c r="K13" s="182">
        <v>2011</v>
      </c>
      <c r="L13" s="182">
        <v>2012</v>
      </c>
      <c r="M13" s="182">
        <v>2013</v>
      </c>
      <c r="N13" s="182">
        <v>2014</v>
      </c>
      <c r="O13" s="182">
        <v>2015</v>
      </c>
      <c r="P13" s="182">
        <v>2016</v>
      </c>
      <c r="Q13" s="182" t="s">
        <v>30</v>
      </c>
      <c r="R13" s="182" t="s">
        <v>30</v>
      </c>
      <c r="S13" s="182">
        <v>2017</v>
      </c>
      <c r="T13" s="182">
        <v>2018</v>
      </c>
      <c r="U13" s="182" t="s">
        <v>235</v>
      </c>
    </row>
    <row r="14" spans="1:21" ht="15.75" thickBot="1"/>
    <row r="15" spans="1:21" ht="15.75" thickTop="1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7" spans="1:21" ht="15.75">
      <c r="A17" s="24" t="str">
        <f>+'DCP-11'!A15</f>
        <v>Parcell Proxy Group</v>
      </c>
    </row>
    <row r="19" spans="1:21">
      <c r="A19" s="13" t="str">
        <f>+'DCP-11'!A17</f>
        <v>ALLETE</v>
      </c>
      <c r="B19" s="6"/>
      <c r="C19" s="6"/>
      <c r="D19" s="6"/>
      <c r="E19" s="6">
        <v>0.12</v>
      </c>
      <c r="F19" s="6">
        <v>0.13200000000000001</v>
      </c>
      <c r="G19" s="6">
        <v>0.13400000000000001</v>
      </c>
      <c r="H19" s="6">
        <v>0.114</v>
      </c>
      <c r="I19" s="6">
        <v>7.2999999999999995E-2</v>
      </c>
      <c r="J19" s="6">
        <v>8.2000000000000003E-2</v>
      </c>
      <c r="K19" s="6">
        <v>9.5000000000000001E-2</v>
      </c>
      <c r="L19" s="6">
        <v>8.6999999999999994E-2</v>
      </c>
      <c r="M19" s="6">
        <v>8.4000000000000005E-2</v>
      </c>
      <c r="N19" s="6">
        <v>8.5999999999999993E-2</v>
      </c>
      <c r="O19" s="6">
        <v>9.4E-2</v>
      </c>
      <c r="P19" s="6">
        <v>8.3000000000000004E-2</v>
      </c>
      <c r="Q19" s="6"/>
      <c r="R19" s="6">
        <f>AVERAGE(I19:P19)</f>
        <v>8.5499999999999993E-2</v>
      </c>
      <c r="S19" s="6">
        <v>0.08</v>
      </c>
      <c r="T19" s="6">
        <v>8.5000000000000006E-2</v>
      </c>
      <c r="U19" s="6">
        <v>0.09</v>
      </c>
    </row>
    <row r="20" spans="1:21">
      <c r="A20" s="13" t="str">
        <f>+'DCP-11'!A18</f>
        <v>Alliant Energy</v>
      </c>
      <c r="B20" s="6">
        <v>5.7000000000000002E-2</v>
      </c>
      <c r="C20" s="6">
        <v>9.0999999999999998E-2</v>
      </c>
      <c r="D20" s="6">
        <v>8.5000000000000006E-2</v>
      </c>
      <c r="E20" s="6">
        <v>0.10299999999999999</v>
      </c>
      <c r="F20" s="6">
        <v>9.4E-2</v>
      </c>
      <c r="G20" s="6">
        <v>0.115</v>
      </c>
      <c r="H20" s="6">
        <v>0.10199999999999999</v>
      </c>
      <c r="I20" s="6">
        <v>7.4999999999999997E-2</v>
      </c>
      <c r="J20" s="6">
        <v>0.108</v>
      </c>
      <c r="K20" s="6">
        <v>0.104</v>
      </c>
      <c r="L20" s="6">
        <v>0.111</v>
      </c>
      <c r="M20" s="6">
        <v>0.114</v>
      </c>
      <c r="N20" s="6">
        <v>0.115</v>
      </c>
      <c r="O20" s="6">
        <v>0.106</v>
      </c>
      <c r="P20" s="6">
        <v>9.9000000000000005E-2</v>
      </c>
      <c r="Q20" s="6">
        <f>AVERAGE(B20:H20)</f>
        <v>9.2428571428571416E-2</v>
      </c>
      <c r="R20" s="6">
        <f t="shared" ref="R20:R33" si="0">AVERAGE(I20:P20)</f>
        <v>0.104</v>
      </c>
      <c r="S20" s="6">
        <v>0.115</v>
      </c>
      <c r="T20" s="6">
        <v>0.12</v>
      </c>
      <c r="U20" s="6">
        <v>0.13</v>
      </c>
    </row>
    <row r="21" spans="1:21">
      <c r="A21" s="13" t="str">
        <f>+'DCP-11'!A19</f>
        <v>Avista Corp.</v>
      </c>
      <c r="B21" s="6">
        <v>4.4999999999999998E-2</v>
      </c>
      <c r="C21" s="6">
        <v>6.7000000000000004E-2</v>
      </c>
      <c r="D21" s="6">
        <v>4.5999999999999999E-2</v>
      </c>
      <c r="E21" s="6">
        <v>5.8000000000000003E-2</v>
      </c>
      <c r="F21" s="6">
        <v>8.7999999999999995E-2</v>
      </c>
      <c r="G21" s="6">
        <v>4.1000000000000002E-2</v>
      </c>
      <c r="H21" s="6">
        <v>7.5999999999999998E-2</v>
      </c>
      <c r="I21" s="6">
        <v>8.4000000000000005E-2</v>
      </c>
      <c r="J21" s="6">
        <v>8.5000000000000006E-2</v>
      </c>
      <c r="K21" s="6">
        <v>8.5999999999999993E-2</v>
      </c>
      <c r="L21" s="6">
        <v>6.4000000000000001E-2</v>
      </c>
      <c r="M21" s="6">
        <v>8.6999999999999994E-2</v>
      </c>
      <c r="N21" s="6">
        <v>8.1000000000000003E-2</v>
      </c>
      <c r="O21" s="6">
        <v>7.8E-2</v>
      </c>
      <c r="P21" s="6">
        <v>8.5999999999999993E-2</v>
      </c>
      <c r="Q21" s="6">
        <f t="shared" ref="Q21" si="1">AVERAGE(B21:H21)</f>
        <v>6.0142857142857144E-2</v>
      </c>
      <c r="R21" s="6">
        <f t="shared" si="0"/>
        <v>8.1375000000000003E-2</v>
      </c>
      <c r="S21" s="6">
        <v>7.4999999999999997E-2</v>
      </c>
      <c r="T21" s="6">
        <v>7.4999999999999997E-2</v>
      </c>
      <c r="U21" s="6">
        <v>7.4999999999999997E-2</v>
      </c>
    </row>
    <row r="22" spans="1:21">
      <c r="A22" s="13" t="str">
        <f>+'DCP-11'!A20</f>
        <v>Black Hills Corp</v>
      </c>
      <c r="B22" s="6">
        <v>0.121</v>
      </c>
      <c r="C22" s="6">
        <v>8.8999999999999996E-2</v>
      </c>
      <c r="D22" s="6">
        <v>7.9000000000000001E-2</v>
      </c>
      <c r="E22" s="6">
        <v>9.4E-2</v>
      </c>
      <c r="F22" s="6">
        <v>9.6000000000000002E-2</v>
      </c>
      <c r="G22" s="6">
        <v>0.109</v>
      </c>
      <c r="H22" s="6">
        <v>7.0000000000000001E-3</v>
      </c>
      <c r="I22" s="6">
        <v>8.4000000000000005E-2</v>
      </c>
      <c r="J22" s="6">
        <v>5.8999999999999997E-2</v>
      </c>
      <c r="K22" s="6">
        <v>3.5999999999999997E-2</v>
      </c>
      <c r="L22" s="6">
        <v>7.0999999999999994E-2</v>
      </c>
      <c r="M22" s="6">
        <v>9.0999999999999998E-2</v>
      </c>
      <c r="N22" s="6">
        <v>9.6000000000000002E-2</v>
      </c>
      <c r="O22" s="6">
        <v>9.5000000000000001E-2</v>
      </c>
      <c r="P22" s="6">
        <v>8.8999999999999996E-2</v>
      </c>
      <c r="Q22" s="6">
        <f t="shared" ref="Q22:Q33" si="2">AVERAGE(B22:H22)</f>
        <v>8.4999999999999992E-2</v>
      </c>
      <c r="R22" s="6">
        <f t="shared" si="0"/>
        <v>7.7624999999999986E-2</v>
      </c>
      <c r="S22" s="6">
        <v>0.11</v>
      </c>
      <c r="T22" s="6">
        <v>0.1</v>
      </c>
      <c r="U22" s="6">
        <v>0.105</v>
      </c>
    </row>
    <row r="23" spans="1:21">
      <c r="A23" s="13" t="str">
        <f>+'DCP-11'!A21</f>
        <v>El Paso Electric Co.</v>
      </c>
      <c r="B23" s="6">
        <v>6.3E-2</v>
      </c>
      <c r="C23" s="6">
        <v>6.5000000000000002E-2</v>
      </c>
      <c r="D23" s="6">
        <v>6.3E-2</v>
      </c>
      <c r="E23" s="6">
        <v>6.7000000000000004E-2</v>
      </c>
      <c r="F23" s="6">
        <v>0.105</v>
      </c>
      <c r="G23" s="6">
        <v>0.11899999999999999</v>
      </c>
      <c r="H23" s="6">
        <v>0.114</v>
      </c>
      <c r="I23" s="6">
        <v>9.4E-2</v>
      </c>
      <c r="J23" s="6">
        <v>0.11700000000000001</v>
      </c>
      <c r="K23" s="6">
        <v>0.13</v>
      </c>
      <c r="L23" s="6">
        <v>0.114</v>
      </c>
      <c r="M23" s="6">
        <v>0.1</v>
      </c>
      <c r="N23" s="6">
        <v>9.5000000000000001E-2</v>
      </c>
      <c r="O23" s="6">
        <v>8.2000000000000003E-2</v>
      </c>
      <c r="P23" s="6">
        <v>9.2999999999999999E-2</v>
      </c>
      <c r="Q23" s="6">
        <f>AVERAGE(B23:H23)</f>
        <v>8.5142857142857145E-2</v>
      </c>
      <c r="R23" s="6">
        <f t="shared" si="0"/>
        <v>0.10312499999999999</v>
      </c>
      <c r="S23" s="6">
        <v>0.09</v>
      </c>
      <c r="T23" s="6">
        <v>0.09</v>
      </c>
      <c r="U23" s="6">
        <v>9.5000000000000001E-2</v>
      </c>
    </row>
    <row r="24" spans="1:21">
      <c r="A24" s="13" t="str">
        <f>+'DCP-11'!A22</f>
        <v>Hawaiian Electric Industries</v>
      </c>
      <c r="B24" s="6">
        <v>0.11899999999999999</v>
      </c>
      <c r="C24" s="6">
        <v>0.111</v>
      </c>
      <c r="D24" s="6">
        <v>9.2999999999999999E-2</v>
      </c>
      <c r="E24" s="6">
        <v>9.7000000000000003E-2</v>
      </c>
      <c r="F24" s="6">
        <v>9.2999999999999999E-2</v>
      </c>
      <c r="G24" s="6">
        <v>7.6999999999999999E-2</v>
      </c>
      <c r="H24" s="6">
        <v>7.0000000000000007E-2</v>
      </c>
      <c r="I24" s="6">
        <v>5.8999999999999997E-2</v>
      </c>
      <c r="J24" s="6">
        <v>7.6999999999999999E-2</v>
      </c>
      <c r="K24" s="6">
        <v>9.0999999999999998E-2</v>
      </c>
      <c r="L24" s="6">
        <v>0.104</v>
      </c>
      <c r="M24" s="6">
        <v>9.7000000000000003E-2</v>
      </c>
      <c r="N24" s="6">
        <v>9.5000000000000001E-2</v>
      </c>
      <c r="O24" s="6">
        <v>8.5000000000000006E-2</v>
      </c>
      <c r="P24" s="6">
        <v>0.124</v>
      </c>
      <c r="Q24" s="6">
        <f t="shared" si="2"/>
        <v>9.4285714285714278E-2</v>
      </c>
      <c r="R24" s="6">
        <f t="shared" si="0"/>
        <v>9.1499999999999998E-2</v>
      </c>
      <c r="S24" s="6">
        <v>8.5000000000000006E-2</v>
      </c>
      <c r="T24" s="6">
        <v>8.5000000000000006E-2</v>
      </c>
      <c r="U24" s="6">
        <v>0.09</v>
      </c>
    </row>
    <row r="25" spans="1:21">
      <c r="A25" s="13" t="str">
        <f>+'DCP-11'!A23</f>
        <v>IDACORP</v>
      </c>
      <c r="B25" s="6">
        <v>7.0999999999999994E-2</v>
      </c>
      <c r="C25" s="6">
        <v>4.2000000000000003E-2</v>
      </c>
      <c r="D25" s="6">
        <v>8.2000000000000003E-2</v>
      </c>
      <c r="E25" s="6">
        <v>7.2999999999999995E-2</v>
      </c>
      <c r="F25" s="6">
        <v>9.4E-2</v>
      </c>
      <c r="G25" s="6">
        <v>7.0999999999999994E-2</v>
      </c>
      <c r="H25" s="6">
        <v>0.08</v>
      </c>
      <c r="I25" s="6">
        <v>9.2999999999999999E-2</v>
      </c>
      <c r="J25" s="6">
        <v>9.8000000000000004E-2</v>
      </c>
      <c r="K25" s="6">
        <v>0.105</v>
      </c>
      <c r="L25" s="6">
        <v>9.9000000000000005E-2</v>
      </c>
      <c r="M25" s="6">
        <v>0.10100000000000001</v>
      </c>
      <c r="N25" s="6">
        <v>0.10199999999999999</v>
      </c>
      <c r="O25" s="6">
        <v>9.7000000000000003E-2</v>
      </c>
      <c r="P25" s="6">
        <v>9.4E-2</v>
      </c>
      <c r="Q25" s="6">
        <f t="shared" si="2"/>
        <v>7.3285714285714287E-2</v>
      </c>
      <c r="R25" s="6">
        <f t="shared" si="0"/>
        <v>9.862499999999999E-2</v>
      </c>
      <c r="S25" s="6">
        <v>0.09</v>
      </c>
      <c r="T25" s="6">
        <v>0.09</v>
      </c>
      <c r="U25" s="6">
        <v>0.09</v>
      </c>
    </row>
    <row r="26" spans="1:21">
      <c r="A26" s="13" t="str">
        <f>+'DCP-11'!A24</f>
        <v>NorthWestern Corp</v>
      </c>
      <c r="B26" s="6"/>
      <c r="C26" s="6"/>
      <c r="D26" s="6"/>
      <c r="E26" s="6"/>
      <c r="F26" s="6">
        <v>6.4000000000000001E-2</v>
      </c>
      <c r="G26" s="6">
        <v>6.9000000000000006E-2</v>
      </c>
      <c r="H26" s="6">
        <v>8.4000000000000005E-2</v>
      </c>
      <c r="I26" s="6">
        <v>9.4E-2</v>
      </c>
      <c r="J26" s="6">
        <v>9.6000000000000002E-2</v>
      </c>
      <c r="K26" s="6">
        <v>0.109</v>
      </c>
      <c r="L26" s="6">
        <v>9.2999999999999999E-2</v>
      </c>
      <c r="M26" s="6">
        <v>9.5000000000000001E-2</v>
      </c>
      <c r="N26" s="6">
        <v>0.10299999999999999</v>
      </c>
      <c r="O26" s="6">
        <v>0.09</v>
      </c>
      <c r="P26" s="6">
        <v>0.1</v>
      </c>
      <c r="Q26" s="6"/>
      <c r="R26" s="6">
        <f t="shared" si="0"/>
        <v>9.7499999999999989E-2</v>
      </c>
      <c r="S26" s="6">
        <v>9.5000000000000001E-2</v>
      </c>
      <c r="T26" s="6">
        <v>9.5000000000000001E-2</v>
      </c>
      <c r="U26" s="6">
        <v>0.1</v>
      </c>
    </row>
    <row r="27" spans="1:21">
      <c r="A27" s="13" t="str">
        <f>+'DCP-11'!A25</f>
        <v>OGE Energy</v>
      </c>
      <c r="B27" s="6">
        <v>0.111</v>
      </c>
      <c r="C27" s="6">
        <v>0.13200000000000001</v>
      </c>
      <c r="D27" s="6">
        <v>0.127</v>
      </c>
      <c r="E27" s="6">
        <v>0.125</v>
      </c>
      <c r="F27" s="6">
        <v>0.15</v>
      </c>
      <c r="G27" s="6">
        <v>0.14699999999999999</v>
      </c>
      <c r="H27" s="6">
        <v>0.13</v>
      </c>
      <c r="I27" s="6">
        <v>0.129</v>
      </c>
      <c r="J27" s="6">
        <v>0.13500000000000001</v>
      </c>
      <c r="K27" s="6">
        <v>0.14000000000000001</v>
      </c>
      <c r="L27" s="6">
        <v>0.13200000000000001</v>
      </c>
      <c r="M27" s="6">
        <v>0.13200000000000001</v>
      </c>
      <c r="N27" s="6">
        <v>0.125</v>
      </c>
      <c r="O27" s="6">
        <v>0.10299999999999999</v>
      </c>
      <c r="P27" s="6">
        <v>0.1</v>
      </c>
      <c r="Q27" s="6">
        <f>AVERAGE(B27:H27)</f>
        <v>0.13171428571428573</v>
      </c>
      <c r="R27" s="6">
        <f t="shared" si="0"/>
        <v>0.1245</v>
      </c>
      <c r="S27" s="6">
        <v>0.11</v>
      </c>
      <c r="T27" s="6">
        <v>0.11</v>
      </c>
      <c r="U27" s="6">
        <v>0.12</v>
      </c>
    </row>
    <row r="28" spans="1:21">
      <c r="A28" s="13" t="str">
        <f>+'DCP-11'!A26</f>
        <v>Otter Tail Corp</v>
      </c>
      <c r="B28" s="6">
        <v>0.152</v>
      </c>
      <c r="C28" s="6">
        <v>0.12</v>
      </c>
      <c r="D28" s="6">
        <v>0.108</v>
      </c>
      <c r="E28" s="6">
        <v>0.11600000000000001</v>
      </c>
      <c r="F28" s="6">
        <v>0.104</v>
      </c>
      <c r="G28" s="6">
        <v>0.104</v>
      </c>
      <c r="H28" s="6">
        <v>5.8999999999999997E-2</v>
      </c>
      <c r="I28" s="6">
        <v>3.6999999999999998E-2</v>
      </c>
      <c r="J28" s="6">
        <v>2.1000000000000001E-2</v>
      </c>
      <c r="K28" s="6">
        <v>2.7E-2</v>
      </c>
      <c r="L28" s="6">
        <v>6.9000000000000006E-2</v>
      </c>
      <c r="M28" s="6">
        <v>9.4E-2</v>
      </c>
      <c r="N28" s="6">
        <v>0.10299999999999999</v>
      </c>
      <c r="O28" s="6">
        <v>9.9000000000000005E-2</v>
      </c>
      <c r="P28" s="6">
        <v>9.7000000000000003E-2</v>
      </c>
      <c r="Q28" s="6">
        <f>AVERAGE(B28:H28)</f>
        <v>0.10899999999999999</v>
      </c>
      <c r="R28" s="6">
        <f t="shared" si="0"/>
        <v>6.8374999999999991E-2</v>
      </c>
      <c r="S28" s="6">
        <v>9.5000000000000001E-2</v>
      </c>
      <c r="T28" s="6">
        <v>9.5000000000000001E-2</v>
      </c>
      <c r="U28" s="6">
        <v>0.1</v>
      </c>
    </row>
    <row r="29" spans="1:21">
      <c r="A29" s="13" t="str">
        <f>+'DCP-11'!A27</f>
        <v>Pinnacle West Capital</v>
      </c>
      <c r="B29" s="6">
        <v>8.5999999999999993E-2</v>
      </c>
      <c r="C29" s="6">
        <v>8.3000000000000004E-2</v>
      </c>
      <c r="D29" s="6">
        <v>8.2000000000000003E-2</v>
      </c>
      <c r="E29" s="6">
        <v>6.7000000000000004E-2</v>
      </c>
      <c r="F29" s="6">
        <v>9.1999999999999998E-2</v>
      </c>
      <c r="G29" s="6">
        <v>8.5000000000000006E-2</v>
      </c>
      <c r="H29" s="6">
        <v>6.0999999999999999E-2</v>
      </c>
      <c r="I29" s="6">
        <v>6.8000000000000005E-2</v>
      </c>
      <c r="J29" s="6">
        <v>9.2999999999999999E-2</v>
      </c>
      <c r="K29" s="6">
        <v>8.6999999999999994E-2</v>
      </c>
      <c r="L29" s="6">
        <v>9.8000000000000004E-2</v>
      </c>
      <c r="M29" s="6">
        <v>9.9000000000000005E-2</v>
      </c>
      <c r="N29" s="6">
        <v>9.1999999999999998E-2</v>
      </c>
      <c r="O29" s="6">
        <v>9.7000000000000003E-2</v>
      </c>
      <c r="P29" s="6">
        <v>9.4E-2</v>
      </c>
      <c r="Q29" s="6">
        <f>AVERAGE(B29:H29)</f>
        <v>7.9428571428571432E-2</v>
      </c>
      <c r="R29" s="6">
        <f t="shared" si="0"/>
        <v>9.0999999999999984E-2</v>
      </c>
      <c r="S29" s="6">
        <v>9.5000000000000001E-2</v>
      </c>
      <c r="T29" s="6">
        <v>9.5000000000000001E-2</v>
      </c>
      <c r="U29" s="6">
        <v>0.1</v>
      </c>
    </row>
    <row r="30" spans="1:21">
      <c r="A30" s="13" t="str">
        <f>+'DCP-11'!A28</f>
        <v>Portland General Corp</v>
      </c>
      <c r="B30" s="6"/>
      <c r="C30" s="6"/>
      <c r="D30" s="6"/>
      <c r="E30" s="6"/>
      <c r="F30" s="6">
        <v>5.8999999999999997E-2</v>
      </c>
      <c r="G30" s="6">
        <v>0.115</v>
      </c>
      <c r="H30" s="6">
        <v>6.5000000000000002E-2</v>
      </c>
      <c r="I30" s="6">
        <v>6.2E-2</v>
      </c>
      <c r="J30" s="6">
        <v>0.08</v>
      </c>
      <c r="K30" s="6">
        <v>0.09</v>
      </c>
      <c r="L30" s="6">
        <v>8.3000000000000004E-2</v>
      </c>
      <c r="M30" s="6">
        <v>7.6999999999999999E-2</v>
      </c>
      <c r="N30" s="6">
        <v>9.0999999999999998E-2</v>
      </c>
      <c r="O30" s="6">
        <v>8.2000000000000003E-2</v>
      </c>
      <c r="P30" s="6">
        <v>8.3000000000000004E-2</v>
      </c>
      <c r="Q30" s="6"/>
      <c r="R30" s="6">
        <f t="shared" si="0"/>
        <v>8.0999999999999989E-2</v>
      </c>
      <c r="S30" s="6">
        <v>8.5000000000000006E-2</v>
      </c>
      <c r="T30" s="6">
        <v>8.5000000000000006E-2</v>
      </c>
      <c r="U30" s="6">
        <v>9.5000000000000001E-2</v>
      </c>
    </row>
    <row r="31" spans="1:21">
      <c r="A31" s="13" t="str">
        <f>+'DCP-11'!A29</f>
        <v>PNM Resources</v>
      </c>
      <c r="B31" s="6">
        <v>6.3E-2</v>
      </c>
      <c r="C31" s="6">
        <v>6.7000000000000004E-2</v>
      </c>
      <c r="D31" s="6">
        <v>7.9000000000000001E-2</v>
      </c>
      <c r="E31" s="6">
        <v>8.5999999999999993E-2</v>
      </c>
      <c r="F31" s="6">
        <v>8.4000000000000005E-2</v>
      </c>
      <c r="G31" s="6">
        <v>3.4000000000000002E-2</v>
      </c>
      <c r="H31" s="6">
        <v>5.0000000000000001E-3</v>
      </c>
      <c r="I31" s="6">
        <v>3.1E-2</v>
      </c>
      <c r="J31" s="6">
        <v>4.8000000000000001E-2</v>
      </c>
      <c r="K31" s="6">
        <v>5.8000000000000003E-2</v>
      </c>
      <c r="L31" s="6">
        <v>6.6000000000000003E-2</v>
      </c>
      <c r="M31" s="6">
        <v>6.9000000000000006E-2</v>
      </c>
      <c r="N31" s="6">
        <v>6.7000000000000004E-2</v>
      </c>
      <c r="O31" s="6">
        <v>7.5999999999999998E-2</v>
      </c>
      <c r="P31" s="6">
        <v>7.5999999999999998E-2</v>
      </c>
      <c r="Q31" s="6">
        <f t="shared" si="2"/>
        <v>5.971428571428572E-2</v>
      </c>
      <c r="R31" s="6">
        <f t="shared" si="0"/>
        <v>6.1375000000000006E-2</v>
      </c>
      <c r="S31" s="6">
        <v>0.08</v>
      </c>
      <c r="T31" s="6">
        <v>0.08</v>
      </c>
      <c r="U31" s="6">
        <v>9.5000000000000001E-2</v>
      </c>
    </row>
    <row r="32" spans="1:21">
      <c r="A32" s="13" t="str">
        <f>+'DCP-11'!A30</f>
        <v>SCANA Corp</v>
      </c>
      <c r="B32" s="6">
        <v>0.11700000000000001</v>
      </c>
      <c r="C32" s="6">
        <v>0.124</v>
      </c>
      <c r="D32" s="6">
        <v>0.126</v>
      </c>
      <c r="E32" s="6">
        <v>0.124</v>
      </c>
      <c r="F32" s="6">
        <v>0.109</v>
      </c>
      <c r="G32" s="6">
        <v>0.11</v>
      </c>
      <c r="H32" s="6">
        <v>0.115</v>
      </c>
      <c r="I32" s="6">
        <v>0.107</v>
      </c>
      <c r="J32" s="6">
        <v>0.105</v>
      </c>
      <c r="K32" s="6">
        <v>0.1</v>
      </c>
      <c r="L32" s="6">
        <v>0.10199999999999999</v>
      </c>
      <c r="M32" s="6">
        <v>0.105</v>
      </c>
      <c r="N32" s="6">
        <v>0.111</v>
      </c>
      <c r="O32" s="6">
        <v>0.104</v>
      </c>
      <c r="P32" s="6">
        <v>0.106</v>
      </c>
      <c r="Q32" s="6">
        <f t="shared" si="2"/>
        <v>0.11785714285714285</v>
      </c>
      <c r="R32" s="6">
        <f t="shared" si="0"/>
        <v>0.105</v>
      </c>
      <c r="S32" s="6">
        <v>0.1</v>
      </c>
      <c r="T32" s="6">
        <v>0.105</v>
      </c>
      <c r="U32" s="6">
        <v>0.11</v>
      </c>
    </row>
    <row r="33" spans="1:21">
      <c r="A33" s="13" t="str">
        <f>+'DCP-11'!A31</f>
        <v>Vectren</v>
      </c>
      <c r="B33" s="6">
        <v>0.13300000000000001</v>
      </c>
      <c r="C33" s="6">
        <v>0.11600000000000001</v>
      </c>
      <c r="D33" s="6">
        <v>9.9000000000000005E-2</v>
      </c>
      <c r="E33" s="6">
        <v>0.123</v>
      </c>
      <c r="F33" s="6">
        <v>9.5000000000000001E-2</v>
      </c>
      <c r="G33" s="6">
        <v>0.11600000000000001</v>
      </c>
      <c r="H33" s="6">
        <v>9.9000000000000005E-2</v>
      </c>
      <c r="I33" s="6">
        <v>0.106</v>
      </c>
      <c r="J33" s="6">
        <v>9.4E-2</v>
      </c>
      <c r="K33" s="6">
        <v>9.7000000000000003E-2</v>
      </c>
      <c r="L33" s="6">
        <v>0.106</v>
      </c>
      <c r="M33" s="6">
        <v>8.8999999999999996E-2</v>
      </c>
      <c r="N33" s="6">
        <v>0.105</v>
      </c>
      <c r="O33" s="6">
        <v>0.12</v>
      </c>
      <c r="P33" s="6">
        <v>0.122</v>
      </c>
      <c r="Q33" s="6">
        <f t="shared" si="2"/>
        <v>0.11157142857142856</v>
      </c>
      <c r="R33" s="6">
        <f t="shared" si="0"/>
        <v>0.104875</v>
      </c>
      <c r="S33" s="6">
        <v>0.12</v>
      </c>
      <c r="T33" s="6">
        <v>0.12</v>
      </c>
      <c r="U33" s="6">
        <v>0.12</v>
      </c>
    </row>
    <row r="34" spans="1:21">
      <c r="A34" s="34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</row>
    <row r="35" spans="1:21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1:21" ht="15.75">
      <c r="A36" s="13" t="s">
        <v>30</v>
      </c>
      <c r="B36" s="6">
        <f>AVERAGE(B19:B33)</f>
        <v>9.4833333333333339E-2</v>
      </c>
      <c r="C36" s="6">
        <f t="shared" ref="C36:P36" si="3">AVERAGE(C19:C33)</f>
        <v>9.2249999999999999E-2</v>
      </c>
      <c r="D36" s="6">
        <f t="shared" si="3"/>
        <v>8.9083333333333334E-2</v>
      </c>
      <c r="E36" s="6">
        <f t="shared" si="3"/>
        <v>9.6384615384615374E-2</v>
      </c>
      <c r="F36" s="6">
        <f t="shared" si="3"/>
        <v>9.7266666666666668E-2</v>
      </c>
      <c r="G36" s="6">
        <f t="shared" si="3"/>
        <v>9.6400000000000013E-2</v>
      </c>
      <c r="H36" s="6">
        <f t="shared" si="3"/>
        <v>7.8733333333333322E-2</v>
      </c>
      <c r="I36" s="6">
        <f t="shared" si="3"/>
        <v>7.9733333333333364E-2</v>
      </c>
      <c r="J36" s="6">
        <f t="shared" si="3"/>
        <v>8.6533333333333337E-2</v>
      </c>
      <c r="K36" s="6">
        <f t="shared" si="3"/>
        <v>9.0333333333333349E-2</v>
      </c>
      <c r="L36" s="6">
        <f t="shared" si="3"/>
        <v>9.3266666666666678E-2</v>
      </c>
      <c r="M36" s="6">
        <f t="shared" si="3"/>
        <v>9.5599999999999977E-2</v>
      </c>
      <c r="N36" s="6">
        <f t="shared" si="3"/>
        <v>9.7799999999999984E-2</v>
      </c>
      <c r="O36" s="6">
        <f t="shared" si="3"/>
        <v>9.3866666666666695E-2</v>
      </c>
      <c r="P36" s="6">
        <f t="shared" si="3"/>
        <v>9.6400000000000013E-2</v>
      </c>
      <c r="Q36" s="15">
        <f>AVERAGE(Q19:Q33)</f>
        <v>9.1630952380952368E-2</v>
      </c>
      <c r="R36" s="15">
        <f>AVERAGE(R19:R33)</f>
        <v>9.1691666666666671E-2</v>
      </c>
      <c r="S36" s="15">
        <f>AVERAGE(S19:S33)</f>
        <v>9.4999999999999987E-2</v>
      </c>
      <c r="T36" s="15">
        <f>AVERAGE(T19:T33)</f>
        <v>9.5333333333333312E-2</v>
      </c>
      <c r="U36" s="15">
        <f>AVERAGE(U19:U33)</f>
        <v>0.10100000000000001</v>
      </c>
    </row>
    <row r="37" spans="1:21" ht="15.75">
      <c r="A37" s="34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35"/>
      <c r="R37" s="89"/>
      <c r="S37" s="120"/>
      <c r="T37" s="120"/>
      <c r="U37" s="120"/>
    </row>
    <row r="38" spans="1:21" ht="15.75"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6"/>
      <c r="R38" s="20"/>
      <c r="S38" s="15"/>
      <c r="T38" s="15"/>
      <c r="U38" s="15"/>
    </row>
    <row r="39" spans="1:21" ht="15.75">
      <c r="A39" s="13" t="s">
        <v>80</v>
      </c>
      <c r="B39" s="20">
        <f>MEDIAN(B19:B33)</f>
        <v>9.8500000000000004E-2</v>
      </c>
      <c r="C39" s="20">
        <f t="shared" ref="C39:P39" si="4">MEDIAN(C19:C33)</f>
        <v>0.09</v>
      </c>
      <c r="D39" s="20">
        <f t="shared" si="4"/>
        <v>8.3500000000000005E-2</v>
      </c>
      <c r="E39" s="20">
        <f t="shared" si="4"/>
        <v>9.7000000000000003E-2</v>
      </c>
      <c r="F39" s="20">
        <f t="shared" si="4"/>
        <v>9.4E-2</v>
      </c>
      <c r="G39" s="20">
        <f t="shared" si="4"/>
        <v>0.109</v>
      </c>
      <c r="H39" s="20">
        <f t="shared" si="4"/>
        <v>0.08</v>
      </c>
      <c r="I39" s="20">
        <f t="shared" si="4"/>
        <v>8.4000000000000005E-2</v>
      </c>
      <c r="J39" s="20">
        <f t="shared" si="4"/>
        <v>9.2999999999999999E-2</v>
      </c>
      <c r="K39" s="20">
        <f t="shared" si="4"/>
        <v>9.5000000000000001E-2</v>
      </c>
      <c r="L39" s="20">
        <f t="shared" si="4"/>
        <v>9.8000000000000004E-2</v>
      </c>
      <c r="M39" s="20">
        <f t="shared" si="4"/>
        <v>9.5000000000000001E-2</v>
      </c>
      <c r="N39" s="20">
        <f t="shared" si="4"/>
        <v>9.6000000000000002E-2</v>
      </c>
      <c r="O39" s="20">
        <f t="shared" si="4"/>
        <v>9.5000000000000001E-2</v>
      </c>
      <c r="P39" s="20">
        <f t="shared" si="4"/>
        <v>9.4E-2</v>
      </c>
      <c r="Q39" s="15">
        <f>AVERAGE(B39:H39)</f>
        <v>9.3142857142857124E-2</v>
      </c>
      <c r="R39" s="15">
        <f>AVERAGE(I39:P39)</f>
        <v>9.3749999999999986E-2</v>
      </c>
      <c r="S39" s="15">
        <f>MEDIAN(S19:S33)</f>
        <v>9.5000000000000001E-2</v>
      </c>
      <c r="T39" s="15">
        <f>MEDIAN(T19:T33)</f>
        <v>9.5000000000000001E-2</v>
      </c>
      <c r="U39" s="15">
        <f>MEDIAN(U19:U33)</f>
        <v>0.1</v>
      </c>
    </row>
    <row r="40" spans="1:21" ht="15.75">
      <c r="A40" s="34"/>
      <c r="B40" s="89"/>
      <c r="C40" s="89"/>
      <c r="D40" s="89"/>
      <c r="E40" s="89"/>
      <c r="F40" s="89"/>
      <c r="G40" s="89"/>
      <c r="H40" s="8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</row>
    <row r="41" spans="1:21" ht="15.75"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3"/>
      <c r="R41" s="23"/>
      <c r="S41" s="6"/>
      <c r="T41" s="6"/>
      <c r="U41" s="6"/>
    </row>
    <row r="42" spans="1:21" ht="15.75">
      <c r="A42" s="24" t="str">
        <f>+'DCP-11'!A40</f>
        <v>McKenzie Electric Group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1:21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</row>
    <row r="44" spans="1:21">
      <c r="A44" s="13" t="str">
        <f>+'DCP-11'!A42</f>
        <v>ALLETE</v>
      </c>
      <c r="B44" s="6"/>
      <c r="C44" s="6"/>
      <c r="D44" s="6"/>
      <c r="E44" s="6">
        <f>+E19</f>
        <v>0.12</v>
      </c>
      <c r="F44" s="6">
        <f t="shared" ref="F44:P44" si="5">+F19</f>
        <v>0.13200000000000001</v>
      </c>
      <c r="G44" s="6">
        <f t="shared" si="5"/>
        <v>0.13400000000000001</v>
      </c>
      <c r="H44" s="6">
        <f t="shared" si="5"/>
        <v>0.114</v>
      </c>
      <c r="I44" s="6">
        <f t="shared" si="5"/>
        <v>7.2999999999999995E-2</v>
      </c>
      <c r="J44" s="6">
        <f t="shared" si="5"/>
        <v>8.2000000000000003E-2</v>
      </c>
      <c r="K44" s="6">
        <f t="shared" si="5"/>
        <v>9.5000000000000001E-2</v>
      </c>
      <c r="L44" s="6">
        <f t="shared" si="5"/>
        <v>8.6999999999999994E-2</v>
      </c>
      <c r="M44" s="6">
        <f t="shared" si="5"/>
        <v>8.4000000000000005E-2</v>
      </c>
      <c r="N44" s="6">
        <f t="shared" si="5"/>
        <v>8.5999999999999993E-2</v>
      </c>
      <c r="O44" s="6">
        <f t="shared" si="5"/>
        <v>9.4E-2</v>
      </c>
      <c r="P44" s="6">
        <f t="shared" si="5"/>
        <v>8.3000000000000004E-2</v>
      </c>
      <c r="Q44" s="6"/>
      <c r="R44" s="6">
        <f t="shared" ref="R44:R61" si="6">AVERAGE(I44:P44)</f>
        <v>8.5499999999999993E-2</v>
      </c>
      <c r="S44" s="6">
        <f>+S19</f>
        <v>0.08</v>
      </c>
      <c r="T44" s="6">
        <f t="shared" ref="T44:U44" si="7">+T19</f>
        <v>8.5000000000000006E-2</v>
      </c>
      <c r="U44" s="6">
        <f t="shared" si="7"/>
        <v>0.09</v>
      </c>
    </row>
    <row r="45" spans="1:21">
      <c r="A45" s="13" t="str">
        <f>+'DCP-11'!A43</f>
        <v>Ameren Corp</v>
      </c>
      <c r="B45" s="6">
        <v>0.108</v>
      </c>
      <c r="C45" s="6">
        <v>0.122</v>
      </c>
      <c r="D45" s="6">
        <v>0.1</v>
      </c>
      <c r="E45" s="6">
        <v>0.10299999999999999</v>
      </c>
      <c r="F45" s="6">
        <v>8.5000000000000006E-2</v>
      </c>
      <c r="G45" s="6">
        <v>9.2999999999999999E-2</v>
      </c>
      <c r="H45" s="6">
        <v>8.7999999999999995E-2</v>
      </c>
      <c r="I45" s="6">
        <v>8.4000000000000005E-2</v>
      </c>
      <c r="J45" s="6">
        <v>8.5000000000000006E-2</v>
      </c>
      <c r="K45" s="6">
        <v>7.5999999999999998E-2</v>
      </c>
      <c r="L45" s="6">
        <v>0.08</v>
      </c>
      <c r="M45" s="6">
        <v>7.6999999999999999E-2</v>
      </c>
      <c r="N45" s="6">
        <v>8.7999999999999995E-2</v>
      </c>
      <c r="O45" s="6">
        <v>8.5000000000000006E-2</v>
      </c>
      <c r="P45" s="6">
        <v>9.2999999999999999E-2</v>
      </c>
      <c r="Q45" s="6">
        <f t="shared" ref="Q45:Q61" si="8">AVERAGE(B45:H45)</f>
        <v>9.9857142857142839E-2</v>
      </c>
      <c r="R45" s="6">
        <f t="shared" si="6"/>
        <v>8.3499999999999991E-2</v>
      </c>
      <c r="S45" s="6">
        <v>9.5000000000000001E-2</v>
      </c>
      <c r="T45" s="6">
        <v>9.5000000000000001E-2</v>
      </c>
      <c r="U45" s="6">
        <v>0.1</v>
      </c>
    </row>
    <row r="46" spans="1:21">
      <c r="A46" s="13" t="str">
        <f>+'DCP-11'!A44</f>
        <v>Avangrid, Inc.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>
        <v>4.2999999999999997E-2</v>
      </c>
      <c r="P46" s="6">
        <v>4.1000000000000002E-2</v>
      </c>
      <c r="Q46" s="6"/>
      <c r="R46" s="6"/>
      <c r="S46" s="6">
        <v>4.4999999999999998E-2</v>
      </c>
      <c r="T46" s="6">
        <v>4.4999999999999998E-2</v>
      </c>
      <c r="U46" s="6">
        <v>0.05</v>
      </c>
    </row>
    <row r="47" spans="1:21">
      <c r="A47" s="13" t="str">
        <f>+'DCP-11'!A45</f>
        <v>Avista Corp</v>
      </c>
      <c r="B47" s="6">
        <v>4.4999999999999998E-2</v>
      </c>
      <c r="C47" s="6">
        <v>6.7000000000000004E-2</v>
      </c>
      <c r="D47" s="6">
        <v>4.5999999999999999E-2</v>
      </c>
      <c r="E47" s="6">
        <v>5.8000000000000003E-2</v>
      </c>
      <c r="F47" s="6">
        <v>8.7999999999999995E-2</v>
      </c>
      <c r="G47" s="6">
        <v>4.1000000000000002E-2</v>
      </c>
      <c r="H47" s="6">
        <v>7.5999999999999998E-2</v>
      </c>
      <c r="I47" s="6">
        <v>8.4000000000000005E-2</v>
      </c>
      <c r="J47" s="6">
        <v>8.5000000000000006E-2</v>
      </c>
      <c r="K47" s="6">
        <v>8.5999999999999993E-2</v>
      </c>
      <c r="L47" s="6">
        <v>6.4000000000000001E-2</v>
      </c>
      <c r="M47" s="6">
        <v>8.6999999999999994E-2</v>
      </c>
      <c r="N47" s="6">
        <v>8.1000000000000003E-2</v>
      </c>
      <c r="O47" s="6">
        <v>7.8E-2</v>
      </c>
      <c r="P47" s="6">
        <v>8.5999999999999993E-2</v>
      </c>
      <c r="Q47" s="6">
        <f t="shared" si="8"/>
        <v>6.0142857142857144E-2</v>
      </c>
      <c r="R47" s="6">
        <f t="shared" si="6"/>
        <v>8.1375000000000003E-2</v>
      </c>
      <c r="S47" s="6">
        <v>7.4999999999999997E-2</v>
      </c>
      <c r="T47" s="6">
        <v>7.4999999999999997E-2</v>
      </c>
      <c r="U47" s="6">
        <v>7.4999999999999997E-2</v>
      </c>
    </row>
    <row r="48" spans="1:21">
      <c r="A48" s="13" t="str">
        <f>+'DCP-11'!A46</f>
        <v>Black Hills Corp</v>
      </c>
      <c r="B48" s="6">
        <f>+B22</f>
        <v>0.121</v>
      </c>
      <c r="C48" s="6">
        <f t="shared" ref="C48:P48" si="9">+C22</f>
        <v>8.8999999999999996E-2</v>
      </c>
      <c r="D48" s="6">
        <f t="shared" si="9"/>
        <v>7.9000000000000001E-2</v>
      </c>
      <c r="E48" s="6">
        <f t="shared" si="9"/>
        <v>9.4E-2</v>
      </c>
      <c r="F48" s="6">
        <f t="shared" si="9"/>
        <v>9.6000000000000002E-2</v>
      </c>
      <c r="G48" s="6">
        <f t="shared" si="9"/>
        <v>0.109</v>
      </c>
      <c r="H48" s="6">
        <f t="shared" si="9"/>
        <v>7.0000000000000001E-3</v>
      </c>
      <c r="I48" s="6">
        <f t="shared" si="9"/>
        <v>8.4000000000000005E-2</v>
      </c>
      <c r="J48" s="6">
        <f t="shared" si="9"/>
        <v>5.8999999999999997E-2</v>
      </c>
      <c r="K48" s="6">
        <f t="shared" si="9"/>
        <v>3.5999999999999997E-2</v>
      </c>
      <c r="L48" s="6">
        <f t="shared" si="9"/>
        <v>7.0999999999999994E-2</v>
      </c>
      <c r="M48" s="6">
        <f t="shared" si="9"/>
        <v>9.0999999999999998E-2</v>
      </c>
      <c r="N48" s="6">
        <f t="shared" si="9"/>
        <v>9.6000000000000002E-2</v>
      </c>
      <c r="O48" s="6">
        <f t="shared" si="9"/>
        <v>9.5000000000000001E-2</v>
      </c>
      <c r="P48" s="6">
        <f t="shared" si="9"/>
        <v>8.8999999999999996E-2</v>
      </c>
      <c r="Q48" s="6">
        <f t="shared" si="8"/>
        <v>8.4999999999999992E-2</v>
      </c>
      <c r="R48" s="6">
        <f t="shared" si="6"/>
        <v>7.7624999999999986E-2</v>
      </c>
      <c r="S48" s="6">
        <f>+S22</f>
        <v>0.11</v>
      </c>
      <c r="T48" s="6">
        <f t="shared" ref="T48:U48" si="10">+T22</f>
        <v>0.1</v>
      </c>
      <c r="U48" s="6">
        <f t="shared" si="10"/>
        <v>0.105</v>
      </c>
    </row>
    <row r="49" spans="1:21">
      <c r="A49" s="13" t="str">
        <f>+'DCP-11'!A47</f>
        <v>CMS Energy Corp</v>
      </c>
      <c r="B49" s="6" t="s">
        <v>207</v>
      </c>
      <c r="C49" s="6" t="s">
        <v>207</v>
      </c>
      <c r="D49" s="6">
        <v>7.1999999999999995E-2</v>
      </c>
      <c r="E49" s="6">
        <v>0.104</v>
      </c>
      <c r="F49" s="6">
        <v>6.2E-2</v>
      </c>
      <c r="G49" s="6">
        <v>6.6000000000000003E-2</v>
      </c>
      <c r="H49" s="6">
        <v>0.121</v>
      </c>
      <c r="I49" s="6">
        <v>8.3000000000000004E-2</v>
      </c>
      <c r="J49" s="6">
        <v>0.11799999999999999</v>
      </c>
      <c r="K49" s="6">
        <v>0.125</v>
      </c>
      <c r="L49" s="6">
        <v>0.127</v>
      </c>
      <c r="M49" s="6">
        <v>0.13200000000000001</v>
      </c>
      <c r="N49" s="6">
        <v>0.13200000000000001</v>
      </c>
      <c r="O49" s="6">
        <v>0.13700000000000001</v>
      </c>
      <c r="P49" s="6">
        <v>0.13500000000000001</v>
      </c>
      <c r="Q49" s="6">
        <f t="shared" si="8"/>
        <v>8.4999999999999992E-2</v>
      </c>
      <c r="R49" s="6">
        <f t="shared" si="6"/>
        <v>0.123625</v>
      </c>
      <c r="S49" s="6">
        <v>0.13500000000000001</v>
      </c>
      <c r="T49" s="6">
        <v>0.13500000000000001</v>
      </c>
      <c r="U49" s="6">
        <v>0.13500000000000001</v>
      </c>
    </row>
    <row r="50" spans="1:21">
      <c r="A50" s="13" t="str">
        <f>+'DCP-11'!A48</f>
        <v>Dominion Energy</v>
      </c>
      <c r="B50" s="6">
        <v>0.14899999999999999</v>
      </c>
      <c r="C50" s="6">
        <v>0.12</v>
      </c>
      <c r="D50" s="6">
        <v>0.129</v>
      </c>
      <c r="E50" s="6">
        <v>9.4E-2</v>
      </c>
      <c r="F50" s="6">
        <v>0.14299999999999999</v>
      </c>
      <c r="G50" s="6">
        <v>0.122</v>
      </c>
      <c r="H50" s="6">
        <v>0.18099999999999999</v>
      </c>
      <c r="I50" s="6">
        <v>0.14699999999999999</v>
      </c>
      <c r="J50" s="6">
        <v>0.14699999999999999</v>
      </c>
      <c r="K50" s="6">
        <v>0.13500000000000001</v>
      </c>
      <c r="L50" s="6">
        <v>0.14299999999999999</v>
      </c>
      <c r="M50" s="6">
        <v>0.161</v>
      </c>
      <c r="N50" s="6">
        <v>0.153</v>
      </c>
      <c r="O50" s="6">
        <v>0.156</v>
      </c>
      <c r="P50" s="6">
        <v>0.155</v>
      </c>
      <c r="Q50" s="6">
        <f t="shared" si="8"/>
        <v>0.13399999999999998</v>
      </c>
      <c r="R50" s="6">
        <f t="shared" si="6"/>
        <v>0.14962500000000001</v>
      </c>
      <c r="S50" s="6">
        <v>0.13500000000000001</v>
      </c>
      <c r="T50" s="6">
        <v>0.15</v>
      </c>
      <c r="U50" s="6">
        <v>0.19</v>
      </c>
    </row>
    <row r="51" spans="1:21">
      <c r="A51" s="13" t="str">
        <f>+'DCP-11'!A49</f>
        <v>DTE Energy</v>
      </c>
      <c r="B51" s="6">
        <v>0.13700000000000001</v>
      </c>
      <c r="C51" s="6">
        <v>9.7000000000000003E-2</v>
      </c>
      <c r="D51" s="6">
        <v>8.1000000000000003E-2</v>
      </c>
      <c r="E51" s="6">
        <v>0.10199999999999999</v>
      </c>
      <c r="F51" s="6">
        <v>7.4999999999999997E-2</v>
      </c>
      <c r="G51" s="6">
        <v>7.6999999999999999E-2</v>
      </c>
      <c r="H51" s="6">
        <v>7.4999999999999997E-2</v>
      </c>
      <c r="I51" s="6">
        <v>8.6999999999999994E-2</v>
      </c>
      <c r="J51" s="6">
        <v>9.6000000000000002E-2</v>
      </c>
      <c r="K51" s="6">
        <v>9.0999999999999998E-2</v>
      </c>
      <c r="L51" s="6">
        <v>9.1999999999999998E-2</v>
      </c>
      <c r="M51" s="6">
        <v>8.5999999999999993E-2</v>
      </c>
      <c r="N51" s="6">
        <v>0.111</v>
      </c>
      <c r="O51" s="6">
        <v>9.2999999999999999E-2</v>
      </c>
      <c r="P51" s="6">
        <v>9.7000000000000003E-2</v>
      </c>
      <c r="Q51" s="6">
        <f>AVERAGE(B51:H51)</f>
        <v>9.1999999999999985E-2</v>
      </c>
      <c r="R51" s="6">
        <f t="shared" si="6"/>
        <v>9.4124999999999986E-2</v>
      </c>
      <c r="S51" s="6">
        <v>0.11</v>
      </c>
      <c r="T51" s="6">
        <v>0.105</v>
      </c>
      <c r="U51" s="6">
        <v>0.105</v>
      </c>
    </row>
    <row r="52" spans="1:21">
      <c r="A52" s="13" t="str">
        <f>+'DCP-11'!A50</f>
        <v>Edison International</v>
      </c>
      <c r="B52" s="6">
        <v>0.154</v>
      </c>
      <c r="C52" s="6">
        <v>0.158</v>
      </c>
      <c r="D52" s="6">
        <v>3.9E-2</v>
      </c>
      <c r="E52" s="6">
        <v>0.17399999999999999</v>
      </c>
      <c r="F52" s="6">
        <v>0.14899999999999999</v>
      </c>
      <c r="G52" s="6">
        <v>0.13400000000000001</v>
      </c>
      <c r="H52" s="6">
        <v>0.13400000000000001</v>
      </c>
      <c r="I52" s="6">
        <v>0.109</v>
      </c>
      <c r="J52" s="6">
        <v>0.107</v>
      </c>
      <c r="K52" s="6">
        <v>0.10199999999999999</v>
      </c>
      <c r="L52" s="6">
        <v>0.152</v>
      </c>
      <c r="M52" s="6">
        <v>0.127</v>
      </c>
      <c r="N52" s="6">
        <v>0.13500000000000001</v>
      </c>
      <c r="O52" s="6">
        <v>0.121</v>
      </c>
      <c r="P52" s="6">
        <v>0.11</v>
      </c>
      <c r="Q52" s="6">
        <f>AVERAGE(B52:H52)</f>
        <v>0.13457142857142856</v>
      </c>
      <c r="R52" s="6">
        <f t="shared" si="6"/>
        <v>0.120375</v>
      </c>
      <c r="S52" s="6">
        <v>0.11</v>
      </c>
      <c r="T52" s="6">
        <v>0.11</v>
      </c>
      <c r="U52" s="6">
        <v>0.12</v>
      </c>
    </row>
    <row r="53" spans="1:21">
      <c r="A53" s="13" t="str">
        <f>+'DCP-11'!A51</f>
        <v>El Paso Electric</v>
      </c>
      <c r="B53" s="6">
        <f>+B23</f>
        <v>6.3E-2</v>
      </c>
      <c r="C53" s="6">
        <f t="shared" ref="C53:P53" si="11">+C23</f>
        <v>6.5000000000000002E-2</v>
      </c>
      <c r="D53" s="6">
        <f t="shared" si="11"/>
        <v>6.3E-2</v>
      </c>
      <c r="E53" s="6">
        <f t="shared" si="11"/>
        <v>6.7000000000000004E-2</v>
      </c>
      <c r="F53" s="6">
        <f t="shared" si="11"/>
        <v>0.105</v>
      </c>
      <c r="G53" s="6">
        <f t="shared" si="11"/>
        <v>0.11899999999999999</v>
      </c>
      <c r="H53" s="6">
        <f t="shared" si="11"/>
        <v>0.114</v>
      </c>
      <c r="I53" s="6">
        <f t="shared" si="11"/>
        <v>9.4E-2</v>
      </c>
      <c r="J53" s="6">
        <f t="shared" si="11"/>
        <v>0.11700000000000001</v>
      </c>
      <c r="K53" s="6">
        <f t="shared" si="11"/>
        <v>0.13</v>
      </c>
      <c r="L53" s="6">
        <f t="shared" si="11"/>
        <v>0.114</v>
      </c>
      <c r="M53" s="6">
        <f t="shared" si="11"/>
        <v>0.1</v>
      </c>
      <c r="N53" s="6">
        <f t="shared" si="11"/>
        <v>9.5000000000000001E-2</v>
      </c>
      <c r="O53" s="6">
        <f t="shared" si="11"/>
        <v>8.2000000000000003E-2</v>
      </c>
      <c r="P53" s="6">
        <f t="shared" si="11"/>
        <v>9.2999999999999999E-2</v>
      </c>
      <c r="Q53" s="6">
        <f>AVERAGE(B53:H53)</f>
        <v>8.5142857142857145E-2</v>
      </c>
      <c r="R53" s="6">
        <f t="shared" si="6"/>
        <v>0.10312499999999999</v>
      </c>
      <c r="S53" s="6">
        <f>+S23</f>
        <v>0.09</v>
      </c>
      <c r="T53" s="6">
        <f t="shared" ref="T53:U53" si="12">+T23</f>
        <v>0.09</v>
      </c>
      <c r="U53" s="6">
        <f t="shared" si="12"/>
        <v>9.5000000000000001E-2</v>
      </c>
    </row>
    <row r="54" spans="1:21">
      <c r="A54" s="13" t="str">
        <f>+'DCP-11'!A52</f>
        <v>Exelon Corp</v>
      </c>
      <c r="B54" s="6">
        <v>0.19400000000000001</v>
      </c>
      <c r="C54" s="6">
        <v>0.19700000000000001</v>
      </c>
      <c r="D54" s="6">
        <v>0.20300000000000001</v>
      </c>
      <c r="E54" s="6">
        <v>0.23</v>
      </c>
      <c r="F54" s="6">
        <v>0.245</v>
      </c>
      <c r="G54" s="6">
        <v>0.26700000000000002</v>
      </c>
      <c r="H54" s="6">
        <v>0.255</v>
      </c>
      <c r="I54" s="6">
        <v>0.23899999999999999</v>
      </c>
      <c r="J54" s="6">
        <v>0.19500000000000001</v>
      </c>
      <c r="K54" s="6">
        <v>0.17799999999999999</v>
      </c>
      <c r="L54" s="6">
        <v>8.2000000000000003E-2</v>
      </c>
      <c r="M54" s="6">
        <v>0.09</v>
      </c>
      <c r="N54" s="6">
        <v>0.08</v>
      </c>
      <c r="O54" s="6">
        <v>9.4E-2</v>
      </c>
      <c r="P54" s="6">
        <v>6.4000000000000001E-2</v>
      </c>
      <c r="Q54" s="6">
        <f t="shared" si="8"/>
        <v>0.22728571428571426</v>
      </c>
      <c r="R54" s="6">
        <f t="shared" si="6"/>
        <v>0.12774999999999997</v>
      </c>
      <c r="S54" s="6">
        <v>0.09</v>
      </c>
      <c r="T54" s="6">
        <v>0.09</v>
      </c>
      <c r="U54" s="6">
        <v>9.5000000000000001E-2</v>
      </c>
    </row>
    <row r="55" spans="1:21">
      <c r="A55" s="13" t="str">
        <f>+'DCP-11'!A53</f>
        <v>Hawaiian Electric</v>
      </c>
      <c r="B55" s="6">
        <f>+B24</f>
        <v>0.11899999999999999</v>
      </c>
      <c r="C55" s="6">
        <f t="shared" ref="C55:P55" si="13">+C24</f>
        <v>0.111</v>
      </c>
      <c r="D55" s="6">
        <f t="shared" si="13"/>
        <v>9.2999999999999999E-2</v>
      </c>
      <c r="E55" s="6">
        <f t="shared" si="13"/>
        <v>9.7000000000000003E-2</v>
      </c>
      <c r="F55" s="6">
        <f t="shared" si="13"/>
        <v>9.2999999999999999E-2</v>
      </c>
      <c r="G55" s="6">
        <f t="shared" si="13"/>
        <v>7.6999999999999999E-2</v>
      </c>
      <c r="H55" s="6">
        <f t="shared" si="13"/>
        <v>7.0000000000000007E-2</v>
      </c>
      <c r="I55" s="6">
        <f t="shared" si="13"/>
        <v>5.8999999999999997E-2</v>
      </c>
      <c r="J55" s="6">
        <f t="shared" si="13"/>
        <v>7.6999999999999999E-2</v>
      </c>
      <c r="K55" s="6">
        <f t="shared" si="13"/>
        <v>9.0999999999999998E-2</v>
      </c>
      <c r="L55" s="6">
        <f t="shared" si="13"/>
        <v>0.104</v>
      </c>
      <c r="M55" s="6">
        <f t="shared" si="13"/>
        <v>9.7000000000000003E-2</v>
      </c>
      <c r="N55" s="6">
        <f t="shared" si="13"/>
        <v>9.5000000000000001E-2</v>
      </c>
      <c r="O55" s="6">
        <f t="shared" si="13"/>
        <v>8.5000000000000006E-2</v>
      </c>
      <c r="P55" s="6">
        <f t="shared" si="13"/>
        <v>0.124</v>
      </c>
      <c r="Q55" s="6">
        <f t="shared" si="8"/>
        <v>9.4285714285714278E-2</v>
      </c>
      <c r="R55" s="6">
        <f t="shared" si="6"/>
        <v>9.1499999999999998E-2</v>
      </c>
      <c r="S55" s="6">
        <f>+S24</f>
        <v>8.5000000000000006E-2</v>
      </c>
      <c r="T55" s="6">
        <f t="shared" ref="T55:U55" si="14">+T24</f>
        <v>8.5000000000000006E-2</v>
      </c>
      <c r="U55" s="6">
        <f t="shared" si="14"/>
        <v>0.09</v>
      </c>
    </row>
    <row r="56" spans="1:21">
      <c r="A56" s="13" t="str">
        <f>+'DCP-11'!A54</f>
        <v>IDACORP</v>
      </c>
      <c r="B56" s="20">
        <f t="shared" ref="B56:P56" si="15">+B25</f>
        <v>7.0999999999999994E-2</v>
      </c>
      <c r="C56" s="20">
        <f t="shared" si="15"/>
        <v>4.2000000000000003E-2</v>
      </c>
      <c r="D56" s="20">
        <f t="shared" si="15"/>
        <v>8.2000000000000003E-2</v>
      </c>
      <c r="E56" s="20">
        <f t="shared" si="15"/>
        <v>7.2999999999999995E-2</v>
      </c>
      <c r="F56" s="20">
        <f t="shared" si="15"/>
        <v>9.4E-2</v>
      </c>
      <c r="G56" s="20">
        <f t="shared" si="15"/>
        <v>7.0999999999999994E-2</v>
      </c>
      <c r="H56" s="20">
        <f t="shared" si="15"/>
        <v>0.08</v>
      </c>
      <c r="I56" s="20">
        <f t="shared" si="15"/>
        <v>9.2999999999999999E-2</v>
      </c>
      <c r="J56" s="20">
        <f t="shared" si="15"/>
        <v>9.8000000000000004E-2</v>
      </c>
      <c r="K56" s="20">
        <f t="shared" si="15"/>
        <v>0.105</v>
      </c>
      <c r="L56" s="20">
        <f t="shared" si="15"/>
        <v>9.9000000000000005E-2</v>
      </c>
      <c r="M56" s="20">
        <f t="shared" si="15"/>
        <v>0.10100000000000001</v>
      </c>
      <c r="N56" s="20">
        <f t="shared" si="15"/>
        <v>0.10199999999999999</v>
      </c>
      <c r="O56" s="20">
        <f t="shared" si="15"/>
        <v>9.7000000000000003E-2</v>
      </c>
      <c r="P56" s="20">
        <f t="shared" si="15"/>
        <v>9.4E-2</v>
      </c>
      <c r="Q56" s="6">
        <f t="shared" si="8"/>
        <v>7.3285714285714287E-2</v>
      </c>
      <c r="R56" s="6">
        <f t="shared" si="6"/>
        <v>9.862499999999999E-2</v>
      </c>
      <c r="S56" s="6">
        <f>+S25</f>
        <v>0.09</v>
      </c>
      <c r="T56" s="6">
        <f t="shared" ref="T56:U56" si="16">+T25</f>
        <v>0.09</v>
      </c>
      <c r="U56" s="6">
        <f t="shared" si="16"/>
        <v>0.09</v>
      </c>
    </row>
    <row r="57" spans="1:21">
      <c r="A57" s="13" t="str">
        <f>+'DCP-11'!A55</f>
        <v>Northwestern Corp</v>
      </c>
      <c r="B57" s="20"/>
      <c r="C57" s="20"/>
      <c r="D57" s="20"/>
      <c r="E57" s="20"/>
      <c r="F57" s="20">
        <f>+F26</f>
        <v>6.4000000000000001E-2</v>
      </c>
      <c r="G57" s="20">
        <f t="shared" ref="G57:P57" si="17">+G26</f>
        <v>6.9000000000000006E-2</v>
      </c>
      <c r="H57" s="20">
        <f t="shared" si="17"/>
        <v>8.4000000000000005E-2</v>
      </c>
      <c r="I57" s="20">
        <f t="shared" si="17"/>
        <v>9.4E-2</v>
      </c>
      <c r="J57" s="20">
        <f t="shared" si="17"/>
        <v>9.6000000000000002E-2</v>
      </c>
      <c r="K57" s="20">
        <f t="shared" si="17"/>
        <v>0.109</v>
      </c>
      <c r="L57" s="20">
        <f t="shared" si="17"/>
        <v>9.2999999999999999E-2</v>
      </c>
      <c r="M57" s="20">
        <f t="shared" si="17"/>
        <v>9.5000000000000001E-2</v>
      </c>
      <c r="N57" s="20">
        <f t="shared" si="17"/>
        <v>0.10299999999999999</v>
      </c>
      <c r="O57" s="20">
        <f t="shared" si="17"/>
        <v>0.09</v>
      </c>
      <c r="P57" s="20">
        <f t="shared" si="17"/>
        <v>0.1</v>
      </c>
      <c r="Q57" s="6"/>
      <c r="R57" s="6">
        <f t="shared" si="6"/>
        <v>9.7499999999999989E-2</v>
      </c>
      <c r="S57" s="6">
        <f>+S26</f>
        <v>9.5000000000000001E-2</v>
      </c>
      <c r="T57" s="6">
        <f t="shared" ref="T57:U57" si="18">+T26</f>
        <v>9.5000000000000001E-2</v>
      </c>
      <c r="U57" s="6">
        <f t="shared" si="18"/>
        <v>0.1</v>
      </c>
    </row>
    <row r="58" spans="1:21">
      <c r="A58" s="13" t="str">
        <f>+'DCP-11'!A56</f>
        <v>Otter Tail Corp</v>
      </c>
      <c r="B58" s="6">
        <f>+B28</f>
        <v>0.152</v>
      </c>
      <c r="C58" s="6">
        <f t="shared" ref="C58:P58" si="19">+C28</f>
        <v>0.12</v>
      </c>
      <c r="D58" s="6">
        <f t="shared" si="19"/>
        <v>0.108</v>
      </c>
      <c r="E58" s="6">
        <f t="shared" si="19"/>
        <v>0.11600000000000001</v>
      </c>
      <c r="F58" s="6">
        <f t="shared" si="19"/>
        <v>0.104</v>
      </c>
      <c r="G58" s="6">
        <f t="shared" si="19"/>
        <v>0.104</v>
      </c>
      <c r="H58" s="6">
        <f t="shared" si="19"/>
        <v>5.8999999999999997E-2</v>
      </c>
      <c r="I58" s="6">
        <f t="shared" si="19"/>
        <v>3.6999999999999998E-2</v>
      </c>
      <c r="J58" s="6">
        <f t="shared" si="19"/>
        <v>2.1000000000000001E-2</v>
      </c>
      <c r="K58" s="6">
        <f t="shared" si="19"/>
        <v>2.7E-2</v>
      </c>
      <c r="L58" s="6">
        <f t="shared" si="19"/>
        <v>6.9000000000000006E-2</v>
      </c>
      <c r="M58" s="6">
        <f t="shared" si="19"/>
        <v>9.4E-2</v>
      </c>
      <c r="N58" s="6">
        <f t="shared" si="19"/>
        <v>0.10299999999999999</v>
      </c>
      <c r="O58" s="6">
        <f t="shared" si="19"/>
        <v>9.9000000000000005E-2</v>
      </c>
      <c r="P58" s="6">
        <f t="shared" si="19"/>
        <v>9.7000000000000003E-2</v>
      </c>
      <c r="Q58" s="6">
        <f t="shared" si="8"/>
        <v>0.10899999999999999</v>
      </c>
      <c r="R58" s="6">
        <f t="shared" si="6"/>
        <v>6.8374999999999991E-2</v>
      </c>
      <c r="S58" s="6">
        <f>+S28</f>
        <v>9.5000000000000001E-2</v>
      </c>
      <c r="T58" s="6">
        <f t="shared" ref="T58:U58" si="20">+T28</f>
        <v>9.5000000000000001E-2</v>
      </c>
      <c r="U58" s="6">
        <f t="shared" si="20"/>
        <v>0.1</v>
      </c>
    </row>
    <row r="59" spans="1:21">
      <c r="A59" s="13" t="str">
        <f>+'DCP-11'!A57</f>
        <v>PG&amp;E Corp</v>
      </c>
      <c r="B59" s="6" t="s">
        <v>207</v>
      </c>
      <c r="C59" s="6" t="s">
        <v>207</v>
      </c>
      <c r="D59" s="20">
        <v>0.13800000000000001</v>
      </c>
      <c r="E59" s="20">
        <v>0.11700000000000001</v>
      </c>
      <c r="F59" s="20">
        <v>0.13200000000000001</v>
      </c>
      <c r="G59" s="20">
        <v>0.11899999999999999</v>
      </c>
      <c r="H59" s="20">
        <v>0.128</v>
      </c>
      <c r="I59" s="20">
        <v>0.113</v>
      </c>
      <c r="J59" s="20">
        <v>0.1</v>
      </c>
      <c r="K59" s="20">
        <v>9.6000000000000002E-2</v>
      </c>
      <c r="L59" s="20">
        <v>6.9000000000000006E-2</v>
      </c>
      <c r="M59" s="20">
        <v>5.8999999999999997E-2</v>
      </c>
      <c r="N59" s="20">
        <v>9.5000000000000001E-2</v>
      </c>
      <c r="O59" s="20">
        <v>0.06</v>
      </c>
      <c r="P59" s="20">
        <v>8.2000000000000003E-2</v>
      </c>
      <c r="Q59" s="6">
        <f t="shared" si="8"/>
        <v>0.1268</v>
      </c>
      <c r="R59" s="6">
        <f t="shared" si="6"/>
        <v>8.4250000000000005E-2</v>
      </c>
      <c r="S59" s="6">
        <v>0.1</v>
      </c>
      <c r="T59" s="6">
        <v>0.1</v>
      </c>
      <c r="U59" s="6">
        <v>0.1</v>
      </c>
    </row>
    <row r="60" spans="1:21">
      <c r="A60" s="13" t="str">
        <f>+'DCP-11'!A58</f>
        <v>Portland General Electric</v>
      </c>
      <c r="B60" s="20"/>
      <c r="C60" s="20"/>
      <c r="D60" s="20"/>
      <c r="E60" s="20"/>
      <c r="F60" s="20">
        <f>+F30</f>
        <v>5.8999999999999997E-2</v>
      </c>
      <c r="G60" s="20">
        <f t="shared" ref="G60:P60" si="21">+G30</f>
        <v>0.115</v>
      </c>
      <c r="H60" s="20">
        <f t="shared" si="21"/>
        <v>6.5000000000000002E-2</v>
      </c>
      <c r="I60" s="20">
        <f t="shared" si="21"/>
        <v>6.2E-2</v>
      </c>
      <c r="J60" s="20">
        <f t="shared" si="21"/>
        <v>0.08</v>
      </c>
      <c r="K60" s="20">
        <f t="shared" si="21"/>
        <v>0.09</v>
      </c>
      <c r="L60" s="20">
        <f t="shared" si="21"/>
        <v>8.3000000000000004E-2</v>
      </c>
      <c r="M60" s="20">
        <f t="shared" si="21"/>
        <v>7.6999999999999999E-2</v>
      </c>
      <c r="N60" s="20">
        <f t="shared" si="21"/>
        <v>9.0999999999999998E-2</v>
      </c>
      <c r="O60" s="20">
        <f t="shared" si="21"/>
        <v>8.2000000000000003E-2</v>
      </c>
      <c r="P60" s="20">
        <f t="shared" si="21"/>
        <v>8.3000000000000004E-2</v>
      </c>
      <c r="Q60" s="6"/>
      <c r="R60" s="6">
        <f t="shared" si="6"/>
        <v>8.0999999999999989E-2</v>
      </c>
      <c r="S60" s="20">
        <f t="shared" ref="S60:U60" si="22">+S30</f>
        <v>8.5000000000000006E-2</v>
      </c>
      <c r="T60" s="20">
        <f t="shared" si="22"/>
        <v>8.5000000000000006E-2</v>
      </c>
      <c r="U60" s="20">
        <f t="shared" si="22"/>
        <v>9.5000000000000001E-2</v>
      </c>
    </row>
    <row r="61" spans="1:21">
      <c r="A61" s="13" t="str">
        <f>+'DCP-11'!A59</f>
        <v>Sempra Energy</v>
      </c>
      <c r="B61" s="6">
        <v>0.20699999999999999</v>
      </c>
      <c r="C61" s="6">
        <v>0.19400000000000001</v>
      </c>
      <c r="D61" s="6">
        <v>0.20699999999999999</v>
      </c>
      <c r="E61" s="6">
        <v>0.157</v>
      </c>
      <c r="F61" s="6">
        <v>0.161</v>
      </c>
      <c r="G61" s="6">
        <v>0.14099999999999999</v>
      </c>
      <c r="H61" s="6">
        <v>0.13700000000000001</v>
      </c>
      <c r="I61" s="6">
        <v>0.13800000000000001</v>
      </c>
      <c r="J61" s="6">
        <v>0.109</v>
      </c>
      <c r="K61" s="6">
        <v>0.114</v>
      </c>
      <c r="L61" s="6">
        <v>0.104</v>
      </c>
      <c r="M61" s="6">
        <v>9.7000000000000003E-2</v>
      </c>
      <c r="N61" s="6">
        <v>0.10199999999999999</v>
      </c>
      <c r="O61" s="6">
        <v>0.112</v>
      </c>
      <c r="P61" s="6">
        <v>8.5000000000000006E-2</v>
      </c>
      <c r="Q61" s="6">
        <f t="shared" si="8"/>
        <v>0.17199999999999999</v>
      </c>
      <c r="R61" s="6">
        <f t="shared" si="6"/>
        <v>0.10762499999999998</v>
      </c>
      <c r="S61" s="6">
        <v>9.5000000000000001E-2</v>
      </c>
      <c r="T61" s="6">
        <v>0.1</v>
      </c>
      <c r="U61" s="6">
        <v>0.13</v>
      </c>
    </row>
    <row r="62" spans="1:21" ht="15.75" thickBot="1">
      <c r="A62" s="36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</row>
    <row r="63" spans="1:21" ht="15.75" thickTop="1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1:21" ht="15.75">
      <c r="A64" s="13" t="s">
        <v>30</v>
      </c>
      <c r="B64" s="6">
        <f>AVERAGE(B44:B61)</f>
        <v>0.12666666666666668</v>
      </c>
      <c r="C64" s="6">
        <f t="shared" ref="C64:P64" si="23">AVERAGE(C44:C61)</f>
        <v>0.11516666666666668</v>
      </c>
      <c r="D64" s="6">
        <f t="shared" si="23"/>
        <v>0.10285714285714287</v>
      </c>
      <c r="E64" s="6">
        <f t="shared" si="23"/>
        <v>0.11373333333333333</v>
      </c>
      <c r="F64" s="6">
        <f t="shared" si="23"/>
        <v>0.11100000000000002</v>
      </c>
      <c r="G64" s="6">
        <f t="shared" si="23"/>
        <v>0.10929411764705882</v>
      </c>
      <c r="H64" s="6">
        <f t="shared" si="23"/>
        <v>0.10517647058823532</v>
      </c>
      <c r="I64" s="6">
        <f t="shared" si="23"/>
        <v>9.8823529411764713E-2</v>
      </c>
      <c r="J64" s="6">
        <f t="shared" si="23"/>
        <v>9.8352941176470601E-2</v>
      </c>
      <c r="K64" s="6">
        <f t="shared" si="23"/>
        <v>9.9176470588235296E-2</v>
      </c>
      <c r="L64" s="6">
        <f t="shared" si="23"/>
        <v>9.6058823529411766E-2</v>
      </c>
      <c r="M64" s="6">
        <f t="shared" si="23"/>
        <v>9.7352941176470573E-2</v>
      </c>
      <c r="N64" s="6">
        <f t="shared" si="23"/>
        <v>0.1028235294117647</v>
      </c>
      <c r="O64" s="6">
        <f t="shared" si="23"/>
        <v>9.4611111111111132E-2</v>
      </c>
      <c r="P64" s="6">
        <f t="shared" si="23"/>
        <v>9.505555555555556E-2</v>
      </c>
      <c r="Q64" s="15">
        <f>AVERAGE(Q44:Q61)</f>
        <v>0.11274081632653059</v>
      </c>
      <c r="R64" s="15">
        <f t="shared" ref="R64:U64" si="24">AVERAGE(R44:R61)</f>
        <v>9.8558823529411768E-2</v>
      </c>
      <c r="S64" s="15">
        <f t="shared" si="24"/>
        <v>9.555555555555556E-2</v>
      </c>
      <c r="T64" s="15">
        <f t="shared" si="24"/>
        <v>9.6111111111111119E-2</v>
      </c>
      <c r="U64" s="15">
        <f t="shared" si="24"/>
        <v>0.10361111111111113</v>
      </c>
    </row>
    <row r="65" spans="1:24" ht="15.75">
      <c r="A65" s="34"/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120"/>
      <c r="R65" s="120"/>
      <c r="S65" s="120"/>
      <c r="T65" s="120"/>
      <c r="U65" s="120"/>
    </row>
    <row r="66" spans="1:24" ht="15.75"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15"/>
      <c r="R66" s="15"/>
      <c r="S66" s="15"/>
      <c r="T66" s="15"/>
      <c r="U66" s="15"/>
    </row>
    <row r="67" spans="1:24" ht="15.75">
      <c r="A67" s="13" t="s">
        <v>80</v>
      </c>
      <c r="B67" s="20">
        <f>MEDIAN(B44:B61)</f>
        <v>0.129</v>
      </c>
      <c r="C67" s="20">
        <f t="shared" ref="C67:P67" si="25">MEDIAN(C44:C61)</f>
        <v>0.11549999999999999</v>
      </c>
      <c r="D67" s="20">
        <f t="shared" si="25"/>
        <v>8.7499999999999994E-2</v>
      </c>
      <c r="E67" s="20">
        <f t="shared" si="25"/>
        <v>0.10299999999999999</v>
      </c>
      <c r="F67" s="20">
        <f t="shared" si="25"/>
        <v>9.6000000000000002E-2</v>
      </c>
      <c r="G67" s="20">
        <f t="shared" si="25"/>
        <v>0.109</v>
      </c>
      <c r="H67" s="20">
        <f t="shared" si="25"/>
        <v>8.7999999999999995E-2</v>
      </c>
      <c r="I67" s="20">
        <f t="shared" si="25"/>
        <v>8.6999999999999994E-2</v>
      </c>
      <c r="J67" s="20">
        <f t="shared" si="25"/>
        <v>9.6000000000000002E-2</v>
      </c>
      <c r="K67" s="20">
        <f t="shared" si="25"/>
        <v>9.6000000000000002E-2</v>
      </c>
      <c r="L67" s="20">
        <f t="shared" si="25"/>
        <v>9.1999999999999998E-2</v>
      </c>
      <c r="M67" s="20">
        <f t="shared" si="25"/>
        <v>9.4E-2</v>
      </c>
      <c r="N67" s="20">
        <f t="shared" si="25"/>
        <v>9.6000000000000002E-2</v>
      </c>
      <c r="O67" s="20">
        <f t="shared" si="25"/>
        <v>9.35E-2</v>
      </c>
      <c r="P67" s="20">
        <f t="shared" si="25"/>
        <v>9.2999999999999999E-2</v>
      </c>
      <c r="Q67" s="15">
        <f>AVERAGE(B67:H67)</f>
        <v>0.10399999999999998</v>
      </c>
      <c r="R67" s="15">
        <f>AVERAGE(I67:P67)</f>
        <v>9.3437499999999993E-2</v>
      </c>
      <c r="S67" s="15">
        <f>MEDIAN(S44:S61)</f>
        <v>9.5000000000000001E-2</v>
      </c>
      <c r="T67" s="15">
        <f>MEDIAN(T44:T61)</f>
        <v>9.5000000000000001E-2</v>
      </c>
      <c r="U67" s="15">
        <f>MEDIAN(U44:U61)</f>
        <v>0.1</v>
      </c>
    </row>
    <row r="68" spans="1:24" ht="15.75" thickBot="1">
      <c r="A68" s="36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</row>
    <row r="69" spans="1:24" ht="15.75" thickTop="1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 spans="1:24" ht="15.75">
      <c r="A70" s="13" t="s">
        <v>79</v>
      </c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42"/>
      <c r="R70" s="42"/>
      <c r="S70" s="42"/>
      <c r="T70" s="42"/>
      <c r="U70" s="42"/>
      <c r="V70" s="27"/>
      <c r="W70" s="27"/>
      <c r="X70" s="27"/>
    </row>
    <row r="71" spans="1:24" ht="15.75"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42"/>
      <c r="R71" s="42"/>
      <c r="S71" s="42"/>
      <c r="T71" s="42"/>
      <c r="U71" s="42"/>
      <c r="V71" s="27"/>
      <c r="W71" s="27"/>
      <c r="X71" s="27"/>
    </row>
    <row r="72" spans="1:24" ht="15.75"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42"/>
      <c r="R72" s="42"/>
      <c r="S72" s="42"/>
      <c r="T72" s="42"/>
      <c r="U72" s="42"/>
      <c r="V72" s="27"/>
      <c r="W72" s="27"/>
      <c r="X72" s="27"/>
    </row>
    <row r="73" spans="1:24" ht="15.75">
      <c r="A73" s="27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42"/>
      <c r="R73" s="42"/>
      <c r="S73" s="42"/>
      <c r="T73" s="42"/>
      <c r="U73" s="42"/>
      <c r="V73" s="27"/>
      <c r="W73" s="27"/>
      <c r="X73" s="27"/>
    </row>
    <row r="74" spans="1:24">
      <c r="A74" s="27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27"/>
      <c r="W74" s="27"/>
      <c r="X74" s="27"/>
    </row>
    <row r="75" spans="1:24">
      <c r="A75" s="26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27"/>
      <c r="W75" s="27"/>
      <c r="X75" s="27"/>
    </row>
    <row r="76" spans="1:24">
      <c r="A76" s="27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27"/>
      <c r="W76" s="27"/>
      <c r="X76" s="27"/>
    </row>
    <row r="77" spans="1:24">
      <c r="A77" s="27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27"/>
      <c r="W77" s="27"/>
      <c r="X77" s="27"/>
    </row>
    <row r="78" spans="1:24">
      <c r="A78" s="27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27"/>
      <c r="W78" s="27"/>
      <c r="X78" s="27"/>
    </row>
    <row r="79" spans="1:24">
      <c r="A79" s="27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27"/>
      <c r="W79" s="27"/>
      <c r="X79" s="27"/>
    </row>
    <row r="80" spans="1:24">
      <c r="A80" s="27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27"/>
      <c r="W80" s="27"/>
      <c r="X80" s="27"/>
    </row>
    <row r="81" spans="1:24">
      <c r="A81" s="27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27"/>
      <c r="W81" s="27"/>
      <c r="X81" s="27"/>
    </row>
    <row r="82" spans="1:24">
      <c r="A82" s="27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27"/>
      <c r="W82" s="27"/>
      <c r="X82" s="27"/>
    </row>
    <row r="83" spans="1:24">
      <c r="A83" s="27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27"/>
      <c r="W83" s="27"/>
      <c r="X83" s="27"/>
    </row>
    <row r="84" spans="1:24">
      <c r="A84" s="27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27"/>
      <c r="W84" s="27"/>
      <c r="X84" s="27"/>
    </row>
    <row r="85" spans="1:24">
      <c r="A85" s="27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27"/>
      <c r="W85" s="27"/>
      <c r="X85" s="27"/>
    </row>
    <row r="86" spans="1:24">
      <c r="A86" s="27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27"/>
      <c r="W86" s="27"/>
      <c r="X86" s="27"/>
    </row>
    <row r="87" spans="1:24">
      <c r="A87" s="27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27"/>
      <c r="W87" s="27"/>
      <c r="X87" s="27"/>
    </row>
    <row r="88" spans="1:24">
      <c r="A88" s="27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27"/>
      <c r="W88" s="27"/>
      <c r="X88" s="27"/>
    </row>
    <row r="89" spans="1:24">
      <c r="A89" s="27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27"/>
      <c r="W89" s="27"/>
      <c r="X89" s="27"/>
    </row>
    <row r="90" spans="1:24">
      <c r="A90" s="27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27"/>
      <c r="W90" s="27"/>
      <c r="X90" s="27"/>
    </row>
    <row r="91" spans="1:24">
      <c r="A91" s="27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27"/>
      <c r="W91" s="27"/>
      <c r="X91" s="27"/>
    </row>
    <row r="92" spans="1:24">
      <c r="A92" s="26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27"/>
      <c r="W92" s="27"/>
      <c r="X92" s="27"/>
    </row>
    <row r="93" spans="1:24" ht="15.75">
      <c r="A93" s="27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54"/>
      <c r="R93" s="54"/>
      <c r="S93" s="54"/>
      <c r="T93" s="54"/>
      <c r="U93" s="54"/>
      <c r="V93" s="27"/>
      <c r="W93" s="27"/>
      <c r="X93" s="27"/>
    </row>
    <row r="94" spans="1:24">
      <c r="A94" s="27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27"/>
      <c r="W94" s="27"/>
      <c r="X94" s="27"/>
    </row>
    <row r="95" spans="1:24">
      <c r="A95" s="26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27"/>
      <c r="W95" s="27"/>
      <c r="X95" s="27"/>
    </row>
    <row r="96" spans="1:24" ht="15.75">
      <c r="A96" s="27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42"/>
      <c r="R96" s="42"/>
      <c r="S96" s="32"/>
      <c r="T96" s="32"/>
      <c r="U96" s="32"/>
      <c r="V96" s="27"/>
      <c r="W96" s="27"/>
      <c r="X96" s="27"/>
    </row>
    <row r="97" spans="1:24">
      <c r="A97" s="27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27"/>
      <c r="W97" s="27"/>
      <c r="X97" s="27"/>
    </row>
    <row r="98" spans="1:24">
      <c r="A98" s="26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27"/>
      <c r="W98" s="27"/>
      <c r="X98" s="27"/>
    </row>
    <row r="99" spans="1:24" ht="15.75">
      <c r="A99" s="27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54"/>
      <c r="R99" s="54"/>
      <c r="S99" s="32"/>
      <c r="T99" s="32"/>
      <c r="U99" s="32"/>
      <c r="V99" s="27"/>
      <c r="W99" s="27"/>
      <c r="X99" s="27"/>
    </row>
    <row r="100" spans="1:24">
      <c r="A100" s="27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27"/>
    </row>
    <row r="101" spans="1:24">
      <c r="A101" s="26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</row>
    <row r="102" spans="1:24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</row>
    <row r="103" spans="1:24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</row>
    <row r="104" spans="1:24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</row>
    <row r="105" spans="1:24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</row>
    <row r="106" spans="1:24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</row>
    <row r="107" spans="1:24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</row>
    <row r="108" spans="1:24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170"/>
      <c r="N108" s="170"/>
      <c r="O108" s="170"/>
      <c r="P108" s="170"/>
      <c r="Q108" s="5"/>
      <c r="R108" s="5"/>
      <c r="S108" s="5"/>
      <c r="T108" s="170"/>
      <c r="U108" s="5"/>
    </row>
    <row r="109" spans="1:24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170"/>
      <c r="N109" s="170"/>
      <c r="O109" s="170"/>
      <c r="P109" s="170"/>
      <c r="Q109" s="5"/>
      <c r="R109" s="5"/>
      <c r="S109" s="5"/>
      <c r="T109" s="170"/>
      <c r="U109" s="5"/>
    </row>
    <row r="110" spans="1:24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170"/>
      <c r="N110" s="170"/>
      <c r="O110" s="170"/>
      <c r="P110" s="170"/>
      <c r="Q110" s="5"/>
      <c r="R110" s="5"/>
      <c r="S110" s="5"/>
      <c r="T110" s="170"/>
      <c r="U110" s="5"/>
    </row>
    <row r="111" spans="1:24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170"/>
      <c r="N111" s="170"/>
      <c r="O111" s="170"/>
      <c r="P111" s="170"/>
      <c r="Q111" s="5"/>
      <c r="R111" s="5"/>
      <c r="S111" s="5"/>
      <c r="T111" s="170"/>
      <c r="U111" s="5"/>
    </row>
    <row r="112" spans="1:24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170"/>
      <c r="N112" s="170"/>
      <c r="O112" s="170"/>
      <c r="P112" s="170"/>
      <c r="Q112" s="5"/>
      <c r="R112" s="5"/>
      <c r="S112" s="5"/>
      <c r="T112" s="170"/>
      <c r="U112" s="5"/>
    </row>
    <row r="113" spans="2:21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170"/>
      <c r="N113" s="170"/>
      <c r="O113" s="170"/>
      <c r="P113" s="170"/>
      <c r="Q113" s="5"/>
      <c r="R113" s="5"/>
      <c r="S113" s="5"/>
      <c r="T113" s="170"/>
      <c r="U113" s="5"/>
    </row>
    <row r="114" spans="2:21"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170"/>
      <c r="N114" s="170"/>
      <c r="O114" s="170"/>
      <c r="P114" s="170"/>
      <c r="Q114" s="5"/>
      <c r="R114" s="5"/>
      <c r="S114" s="5"/>
      <c r="T114" s="170"/>
      <c r="U114" s="5"/>
    </row>
    <row r="115" spans="2:21"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170"/>
      <c r="N115" s="170"/>
      <c r="O115" s="170"/>
      <c r="P115" s="170"/>
      <c r="Q115" s="5"/>
      <c r="R115" s="5"/>
      <c r="S115" s="5"/>
      <c r="T115" s="170"/>
      <c r="U115" s="5"/>
    </row>
    <row r="116" spans="2:21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170"/>
      <c r="N116" s="170"/>
      <c r="O116" s="170"/>
      <c r="P116" s="170"/>
      <c r="Q116" s="5"/>
      <c r="R116" s="5"/>
      <c r="S116" s="5"/>
      <c r="T116" s="170"/>
      <c r="U116" s="5"/>
    </row>
    <row r="117" spans="2:21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170"/>
      <c r="N117" s="170"/>
      <c r="O117" s="170"/>
      <c r="P117" s="170"/>
      <c r="Q117" s="5"/>
      <c r="R117" s="5"/>
      <c r="S117" s="5"/>
      <c r="T117" s="170"/>
      <c r="U117" s="5"/>
    </row>
    <row r="118" spans="2:21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170"/>
      <c r="N118" s="170"/>
      <c r="O118" s="170"/>
      <c r="P118" s="170"/>
      <c r="Q118" s="5"/>
      <c r="R118" s="5"/>
      <c r="S118" s="5"/>
      <c r="T118" s="170"/>
      <c r="U118" s="5"/>
    </row>
    <row r="119" spans="2:21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170"/>
      <c r="N119" s="170"/>
      <c r="O119" s="170"/>
      <c r="P119" s="170"/>
      <c r="Q119" s="5"/>
      <c r="R119" s="5"/>
      <c r="S119" s="5"/>
      <c r="T119" s="170"/>
      <c r="U119" s="5"/>
    </row>
    <row r="120" spans="2:21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170"/>
      <c r="N120" s="170"/>
      <c r="O120" s="170"/>
      <c r="P120" s="170"/>
      <c r="Q120" s="5"/>
      <c r="R120" s="5"/>
      <c r="S120" s="5"/>
      <c r="T120" s="170"/>
      <c r="U120" s="5"/>
    </row>
    <row r="121" spans="2:21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170"/>
      <c r="N121" s="170"/>
      <c r="O121" s="170"/>
      <c r="P121" s="170"/>
      <c r="Q121" s="5"/>
      <c r="R121" s="5"/>
      <c r="S121" s="5"/>
      <c r="T121" s="170"/>
      <c r="U121" s="5"/>
    </row>
    <row r="122" spans="2:21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170"/>
      <c r="N122" s="170"/>
      <c r="O122" s="170"/>
      <c r="P122" s="170"/>
      <c r="Q122" s="5"/>
      <c r="R122" s="5"/>
      <c r="S122" s="5"/>
      <c r="T122" s="170"/>
      <c r="U122" s="5"/>
    </row>
    <row r="123" spans="2:21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170"/>
      <c r="N123" s="170"/>
      <c r="O123" s="170"/>
      <c r="P123" s="170"/>
      <c r="Q123" s="5"/>
      <c r="R123" s="5"/>
      <c r="S123" s="5"/>
      <c r="T123" s="170"/>
      <c r="U123" s="5"/>
    </row>
    <row r="124" spans="2:21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170"/>
      <c r="N124" s="170"/>
      <c r="O124" s="170"/>
      <c r="P124" s="170"/>
      <c r="Q124" s="5"/>
      <c r="R124" s="5"/>
      <c r="S124" s="5"/>
      <c r="T124" s="170"/>
      <c r="U124" s="5"/>
    </row>
    <row r="125" spans="2:21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170"/>
      <c r="N125" s="170"/>
      <c r="O125" s="170"/>
      <c r="P125" s="170"/>
      <c r="Q125" s="5"/>
      <c r="R125" s="5"/>
      <c r="S125" s="5"/>
      <c r="T125" s="170"/>
      <c r="U125" s="5"/>
    </row>
    <row r="126" spans="2:21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170"/>
      <c r="N126" s="170"/>
      <c r="O126" s="170"/>
      <c r="P126" s="170"/>
      <c r="Q126" s="5"/>
      <c r="R126" s="5"/>
      <c r="S126" s="5"/>
      <c r="T126" s="170"/>
      <c r="U126" s="5"/>
    </row>
    <row r="127" spans="2:21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170"/>
      <c r="N127" s="170"/>
      <c r="O127" s="170"/>
      <c r="P127" s="170"/>
      <c r="Q127" s="5"/>
      <c r="R127" s="5"/>
      <c r="S127" s="5"/>
      <c r="T127" s="170"/>
      <c r="U127" s="5"/>
    </row>
    <row r="128" spans="2:21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170"/>
      <c r="N128" s="170"/>
      <c r="O128" s="170"/>
      <c r="P128" s="170"/>
      <c r="Q128" s="5"/>
      <c r="R128" s="5"/>
      <c r="S128" s="5"/>
      <c r="T128" s="170"/>
      <c r="U128" s="5"/>
    </row>
    <row r="129" spans="2:21"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170"/>
      <c r="N129" s="170"/>
      <c r="O129" s="170"/>
      <c r="P129" s="170"/>
      <c r="Q129" s="5"/>
      <c r="R129" s="5"/>
      <c r="S129" s="5"/>
      <c r="T129" s="170"/>
      <c r="U129" s="5"/>
    </row>
  </sheetData>
  <phoneticPr fontId="0" type="noConversion"/>
  <printOptions horizontalCentered="1"/>
  <pageMargins left="0.5" right="0.5" top="0.5" bottom="0.55000000000000004" header="0" footer="0"/>
  <pageSetup scale="47" orientation="landscape" horizontalDpi="360" verticalDpi="360" r:id="rId1"/>
  <headerFooter alignWithMargins="0">
    <oddHeader xml:space="preserve">&amp;R&amp;"Times New Roman,Regular"&amp;11Exh. DCP-12
Dockets UE-170485/UG-170486
Page 1 of 2 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93"/>
  <sheetViews>
    <sheetView showOutlineSymbols="0" view="pageLayout" topLeftCell="H1" zoomScaleNormal="75" workbookViewId="0">
      <selection activeCell="P3" sqref="P3"/>
    </sheetView>
  </sheetViews>
  <sheetFormatPr defaultColWidth="9.77734375" defaultRowHeight="15"/>
  <cols>
    <col min="1" max="1" width="27.109375" style="13" customWidth="1"/>
    <col min="2" max="6" width="9.77734375" style="13"/>
    <col min="7" max="7" width="9.77734375" style="112"/>
    <col min="8" max="16384" width="9.77734375" style="13"/>
  </cols>
  <sheetData>
    <row r="1" spans="1:18" ht="15.75">
      <c r="P1" s="1"/>
    </row>
    <row r="2" spans="1:18" ht="15.75">
      <c r="P2" s="1"/>
    </row>
    <row r="3" spans="1:18" ht="15.75">
      <c r="P3" s="1"/>
    </row>
    <row r="4" spans="1:18" ht="15.75">
      <c r="P4" s="1"/>
    </row>
    <row r="5" spans="1:18" ht="20.25">
      <c r="A5" s="2" t="str">
        <f>'DCP-12, P 1'!A6</f>
        <v>PROXY COMPANIES</v>
      </c>
      <c r="B5" s="2"/>
      <c r="C5" s="2"/>
      <c r="D5" s="2"/>
      <c r="E5" s="2"/>
      <c r="F5" s="2"/>
      <c r="G5" s="113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8" ht="20.25">
      <c r="A6" s="2" t="s">
        <v>49</v>
      </c>
      <c r="B6" s="2"/>
      <c r="C6" s="2"/>
      <c r="D6" s="2"/>
      <c r="E6" s="2"/>
      <c r="F6" s="2"/>
      <c r="G6" s="113"/>
      <c r="H6" s="2"/>
      <c r="I6" s="2"/>
      <c r="J6" s="2"/>
      <c r="K6" s="2"/>
      <c r="L6" s="2"/>
      <c r="M6" s="2"/>
      <c r="N6" s="2"/>
      <c r="O6" s="2"/>
      <c r="P6" s="2"/>
      <c r="Q6" s="2"/>
    </row>
    <row r="9" spans="1:18" ht="15.75" thickBot="1">
      <c r="R9" s="36"/>
    </row>
    <row r="10" spans="1:18" ht="15.75" thickTop="1">
      <c r="A10" s="14"/>
      <c r="B10" s="14"/>
      <c r="C10" s="14"/>
      <c r="D10" s="14"/>
      <c r="E10" s="14"/>
      <c r="F10" s="14"/>
      <c r="G10" s="114"/>
      <c r="H10" s="14"/>
      <c r="I10" s="14"/>
      <c r="J10" s="14"/>
      <c r="K10" s="14"/>
      <c r="L10" s="14"/>
      <c r="M10" s="14"/>
      <c r="N10" s="14"/>
      <c r="O10" s="14"/>
      <c r="P10" s="14"/>
      <c r="Q10" s="14"/>
    </row>
    <row r="11" spans="1:18" ht="15.75">
      <c r="A11" s="1"/>
      <c r="B11" s="182"/>
      <c r="C11" s="182"/>
      <c r="D11" s="182"/>
      <c r="E11" s="182"/>
      <c r="F11" s="182"/>
      <c r="G11" s="166"/>
      <c r="H11" s="182"/>
      <c r="I11" s="182"/>
      <c r="J11" s="182"/>
      <c r="K11" s="182"/>
      <c r="L11" s="182"/>
      <c r="M11" s="182"/>
      <c r="N11" s="182"/>
      <c r="O11" s="182"/>
      <c r="P11" s="182"/>
      <c r="Q11" s="182" t="s">
        <v>113</v>
      </c>
      <c r="R11" s="1" t="s">
        <v>234</v>
      </c>
    </row>
    <row r="12" spans="1:18" ht="15.75">
      <c r="A12" s="182" t="s">
        <v>17</v>
      </c>
      <c r="B12" s="182">
        <v>2002</v>
      </c>
      <c r="C12" s="182">
        <v>2003</v>
      </c>
      <c r="D12" s="182">
        <v>2004</v>
      </c>
      <c r="E12" s="182">
        <v>2005</v>
      </c>
      <c r="F12" s="182">
        <v>2006</v>
      </c>
      <c r="G12" s="182">
        <v>2007</v>
      </c>
      <c r="H12" s="182">
        <v>2008</v>
      </c>
      <c r="I12" s="182">
        <v>2009</v>
      </c>
      <c r="J12" s="182">
        <v>2010</v>
      </c>
      <c r="K12" s="182">
        <v>2011</v>
      </c>
      <c r="L12" s="182">
        <v>2012</v>
      </c>
      <c r="M12" s="182">
        <v>2013</v>
      </c>
      <c r="N12" s="182">
        <v>2014</v>
      </c>
      <c r="O12" s="182">
        <v>2015</v>
      </c>
      <c r="P12" s="182">
        <v>2016</v>
      </c>
      <c r="Q12" s="182" t="str">
        <f>'DCP-12, P 1'!Q13</f>
        <v>Average</v>
      </c>
      <c r="R12" s="182" t="str">
        <f>'DCP-12, P 1'!R13</f>
        <v>Average</v>
      </c>
    </row>
    <row r="13" spans="1:18" ht="15.75" thickBot="1">
      <c r="B13" s="5"/>
      <c r="C13" s="5"/>
      <c r="D13" s="5"/>
      <c r="E13" s="5"/>
      <c r="F13" s="5"/>
      <c r="G13" s="11"/>
      <c r="H13" s="5"/>
      <c r="I13" s="5"/>
      <c r="J13" s="5"/>
      <c r="K13" s="5"/>
      <c r="L13" s="5"/>
      <c r="M13" s="170"/>
      <c r="N13" s="170"/>
      <c r="O13" s="170"/>
      <c r="P13" s="170"/>
      <c r="Q13" s="5"/>
      <c r="R13" s="36"/>
    </row>
    <row r="14" spans="1:18" ht="15.75" thickTop="1">
      <c r="A14" s="14"/>
      <c r="B14" s="16"/>
      <c r="C14" s="16"/>
      <c r="D14" s="16"/>
      <c r="E14" s="16"/>
      <c r="F14" s="16"/>
      <c r="G14" s="115"/>
      <c r="H14" s="16"/>
      <c r="I14" s="16"/>
      <c r="J14" s="16"/>
      <c r="K14" s="16"/>
      <c r="L14" s="16"/>
      <c r="M14" s="16"/>
      <c r="N14" s="16"/>
      <c r="O14" s="16"/>
      <c r="P14" s="16"/>
      <c r="Q14" s="16"/>
    </row>
    <row r="15" spans="1:18">
      <c r="B15" s="5"/>
      <c r="C15" s="5"/>
      <c r="D15" s="5"/>
      <c r="E15" s="5"/>
      <c r="F15" s="5"/>
      <c r="G15" s="11"/>
      <c r="H15" s="5"/>
      <c r="I15" s="5"/>
      <c r="J15" s="5"/>
      <c r="K15" s="5"/>
      <c r="L15" s="5"/>
      <c r="M15" s="170"/>
      <c r="N15" s="170"/>
      <c r="O15" s="170"/>
      <c r="P15" s="170"/>
      <c r="Q15" s="5"/>
    </row>
    <row r="16" spans="1:18" ht="15.75">
      <c r="A16" s="24" t="str">
        <f>'DCP-12, P 1'!A17</f>
        <v>Parcell Proxy Group</v>
      </c>
      <c r="B16" s="5"/>
      <c r="C16" s="5"/>
      <c r="D16" s="5"/>
      <c r="E16" s="5"/>
      <c r="F16" s="5"/>
      <c r="G16" s="11"/>
      <c r="H16" s="5"/>
      <c r="I16" s="5"/>
      <c r="J16" s="5"/>
      <c r="K16" s="5"/>
      <c r="L16" s="5"/>
      <c r="M16" s="170"/>
      <c r="N16" s="170"/>
      <c r="O16" s="170"/>
      <c r="P16" s="170"/>
      <c r="Q16" s="5"/>
    </row>
    <row r="17" spans="1:18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90"/>
    </row>
    <row r="18" spans="1:18">
      <c r="A18" s="13" t="str">
        <f>+'DCP-12, P 1'!A19</f>
        <v>ALLETE</v>
      </c>
      <c r="B18" s="11"/>
      <c r="C18" s="11"/>
      <c r="D18" s="11"/>
      <c r="E18" s="11">
        <v>2.12</v>
      </c>
      <c r="F18" s="11">
        <v>2.19</v>
      </c>
      <c r="G18" s="11">
        <v>1.95</v>
      </c>
      <c r="H18" s="11">
        <v>1.56</v>
      </c>
      <c r="I18" s="11">
        <v>1.1299999999999999</v>
      </c>
      <c r="J18" s="11">
        <v>1.27</v>
      </c>
      <c r="K18" s="11">
        <v>1.38</v>
      </c>
      <c r="L18" s="11">
        <v>1.36</v>
      </c>
      <c r="M18" s="11">
        <v>1.52</v>
      </c>
      <c r="N18" s="11">
        <v>1.51</v>
      </c>
      <c r="O18" s="11">
        <v>1.46</v>
      </c>
      <c r="P18" s="11">
        <v>1.53</v>
      </c>
      <c r="Q18" s="11"/>
      <c r="R18" s="90">
        <f>AVERAGE(I18:P18)</f>
        <v>1.3949999999999998</v>
      </c>
    </row>
    <row r="19" spans="1:18">
      <c r="A19" s="13" t="str">
        <f>+'DCP-12, P 1'!A20</f>
        <v>Alliant Energy</v>
      </c>
      <c r="B19" s="11">
        <v>1.1000000000000001</v>
      </c>
      <c r="C19" s="11">
        <v>0.97</v>
      </c>
      <c r="D19" s="11">
        <v>1.2</v>
      </c>
      <c r="E19" s="11">
        <v>1.31</v>
      </c>
      <c r="F19" s="11">
        <v>1.55</v>
      </c>
      <c r="G19" s="11">
        <v>1.73</v>
      </c>
      <c r="H19" s="11">
        <v>1.31</v>
      </c>
      <c r="I19" s="11">
        <v>1.03</v>
      </c>
      <c r="J19" s="11">
        <v>1.31</v>
      </c>
      <c r="K19" s="11">
        <v>1.47</v>
      </c>
      <c r="L19" s="11">
        <v>1.61</v>
      </c>
      <c r="M19" s="11">
        <v>1.69</v>
      </c>
      <c r="N19" s="11">
        <v>1.97</v>
      </c>
      <c r="O19" s="11">
        <v>1.96</v>
      </c>
      <c r="P19" s="11">
        <v>2.14</v>
      </c>
      <c r="Q19" s="11">
        <f>AVERAGE(B19:H19)</f>
        <v>1.31</v>
      </c>
      <c r="R19" s="90">
        <f>AVERAGE(I19:P19)</f>
        <v>1.6475</v>
      </c>
    </row>
    <row r="20" spans="1:18">
      <c r="A20" s="13" t="str">
        <f>+'DCP-12, P 1'!A21</f>
        <v>Avista Corp.</v>
      </c>
      <c r="B20" s="11">
        <v>0.85</v>
      </c>
      <c r="C20" s="11">
        <v>0.94</v>
      </c>
      <c r="D20" s="11">
        <v>1.1100000000000001</v>
      </c>
      <c r="E20" s="11">
        <v>1.1499999999999999</v>
      </c>
      <c r="F20" s="11">
        <v>1.35</v>
      </c>
      <c r="G20" s="11">
        <v>1.27</v>
      </c>
      <c r="H20" s="11">
        <v>1.1000000000000001</v>
      </c>
      <c r="I20" s="11">
        <v>0.94</v>
      </c>
      <c r="J20" s="11">
        <v>1.06</v>
      </c>
      <c r="K20" s="11">
        <v>1.19</v>
      </c>
      <c r="L20" s="11">
        <v>1.23</v>
      </c>
      <c r="M20" s="11">
        <v>1.25</v>
      </c>
      <c r="N20" s="11">
        <v>1.43</v>
      </c>
      <c r="O20" s="11">
        <v>1.41</v>
      </c>
      <c r="P20" s="11">
        <v>1.58</v>
      </c>
      <c r="Q20" s="11">
        <f>AVERAGE(B20:H20)</f>
        <v>1.1099999999999999</v>
      </c>
      <c r="R20" s="90">
        <f t="shared" ref="R20:R32" si="0">AVERAGE(I20:P20)</f>
        <v>1.26125</v>
      </c>
    </row>
    <row r="21" spans="1:18">
      <c r="A21" s="13" t="str">
        <f>+'DCP-12, P 1'!A22</f>
        <v>Black Hills Corp</v>
      </c>
      <c r="B21" s="11">
        <v>1.43</v>
      </c>
      <c r="C21" s="11">
        <v>1.34</v>
      </c>
      <c r="D21" s="11">
        <v>1.34</v>
      </c>
      <c r="E21" s="11">
        <v>1.65</v>
      </c>
      <c r="F21" s="11">
        <v>1.53</v>
      </c>
      <c r="G21" s="11">
        <v>1.64</v>
      </c>
      <c r="H21" s="11">
        <v>1.24</v>
      </c>
      <c r="I21" s="11">
        <v>0.77</v>
      </c>
      <c r="J21" s="11">
        <v>1.08</v>
      </c>
      <c r="K21" s="11">
        <v>1.0900000000000001</v>
      </c>
      <c r="L21" s="11">
        <v>1.21</v>
      </c>
      <c r="M21" s="11">
        <v>1.61</v>
      </c>
      <c r="N21" s="11">
        <v>1.81</v>
      </c>
      <c r="O21" s="11">
        <v>1.52</v>
      </c>
      <c r="P21" s="11">
        <v>1.86</v>
      </c>
      <c r="Q21" s="11">
        <f t="shared" ref="Q21:Q32" si="1">AVERAGE(B21:H21)</f>
        <v>1.4528571428571428</v>
      </c>
      <c r="R21" s="90">
        <f t="shared" si="0"/>
        <v>1.3687499999999999</v>
      </c>
    </row>
    <row r="22" spans="1:18">
      <c r="A22" s="13" t="str">
        <f>+'DCP-12, P 1'!A23</f>
        <v>El Paso Electric Co.</v>
      </c>
      <c r="B22" s="11">
        <v>1.4</v>
      </c>
      <c r="C22" s="11">
        <v>1.2</v>
      </c>
      <c r="D22" s="11">
        <v>1.48</v>
      </c>
      <c r="E22" s="11">
        <v>1.76</v>
      </c>
      <c r="F22" s="11">
        <v>1.79</v>
      </c>
      <c r="G22" s="11">
        <v>1.79</v>
      </c>
      <c r="H22" s="11">
        <v>1.34</v>
      </c>
      <c r="I22" s="11">
        <v>1.02</v>
      </c>
      <c r="J22" s="11">
        <v>1.34</v>
      </c>
      <c r="K22" s="11">
        <v>1.64</v>
      </c>
      <c r="L22" s="11">
        <v>1.63</v>
      </c>
      <c r="M22" s="11">
        <v>1.61</v>
      </c>
      <c r="N22" s="11">
        <v>1.58</v>
      </c>
      <c r="O22" s="11">
        <v>1.52</v>
      </c>
      <c r="P22" s="11">
        <v>1.67</v>
      </c>
      <c r="Q22" s="11">
        <f t="shared" si="1"/>
        <v>1.5371428571428571</v>
      </c>
      <c r="R22" s="90">
        <f t="shared" si="0"/>
        <v>1.50125</v>
      </c>
    </row>
    <row r="23" spans="1:18">
      <c r="A23" s="13" t="str">
        <f>+'DCP-12, P 1'!A24</f>
        <v>Hawaiian Electric Industries</v>
      </c>
      <c r="B23" s="11">
        <v>1.53</v>
      </c>
      <c r="C23" s="11">
        <v>1.51</v>
      </c>
      <c r="D23" s="11">
        <v>1.79</v>
      </c>
      <c r="E23" s="11">
        <v>1.81</v>
      </c>
      <c r="F23" s="11">
        <v>1.92</v>
      </c>
      <c r="G23" s="11">
        <v>1.66</v>
      </c>
      <c r="H23" s="11">
        <v>1.66</v>
      </c>
      <c r="I23" s="11">
        <v>1.1299999999999999</v>
      </c>
      <c r="J23" s="11">
        <v>1.4</v>
      </c>
      <c r="K23" s="11">
        <v>1.5</v>
      </c>
      <c r="L23" s="11">
        <v>1.64</v>
      </c>
      <c r="M23" s="11">
        <v>1.56</v>
      </c>
      <c r="N23" s="11">
        <v>1.67</v>
      </c>
      <c r="O23" s="11">
        <v>1.75</v>
      </c>
      <c r="P23" s="11">
        <v>1.69</v>
      </c>
      <c r="Q23" s="11">
        <f t="shared" si="1"/>
        <v>1.6971428571428573</v>
      </c>
      <c r="R23" s="90">
        <f t="shared" si="0"/>
        <v>1.5424999999999998</v>
      </c>
    </row>
    <row r="24" spans="1:18">
      <c r="A24" s="13" t="str">
        <f>+'DCP-12, P 1'!A25</f>
        <v>IDACORP</v>
      </c>
      <c r="B24" s="11">
        <v>1.34</v>
      </c>
      <c r="C24" s="11">
        <v>1.1200000000000001</v>
      </c>
      <c r="D24" s="11">
        <v>1.25</v>
      </c>
      <c r="E24" s="11">
        <v>1.22</v>
      </c>
      <c r="F24" s="11">
        <v>1.39</v>
      </c>
      <c r="G24" s="11">
        <v>1.32</v>
      </c>
      <c r="H24" s="11">
        <v>1.04</v>
      </c>
      <c r="I24" s="11">
        <v>0.94</v>
      </c>
      <c r="J24" s="11">
        <v>1.1299999999999999</v>
      </c>
      <c r="K24" s="11">
        <v>1.19</v>
      </c>
      <c r="L24" s="11">
        <v>1.23</v>
      </c>
      <c r="M24" s="11">
        <v>1.36</v>
      </c>
      <c r="N24" s="11">
        <v>1.59</v>
      </c>
      <c r="O24" s="11">
        <v>1.58</v>
      </c>
      <c r="P24" s="11">
        <v>1.77</v>
      </c>
      <c r="Q24" s="11">
        <f t="shared" si="1"/>
        <v>1.24</v>
      </c>
      <c r="R24" s="90">
        <f t="shared" si="0"/>
        <v>1.3487499999999999</v>
      </c>
    </row>
    <row r="25" spans="1:18">
      <c r="A25" s="13" t="str">
        <f>+'DCP-12, P 1'!A26</f>
        <v>NorthWestern Corp</v>
      </c>
      <c r="B25" s="11"/>
      <c r="C25" s="11"/>
      <c r="D25" s="11"/>
      <c r="E25" s="11"/>
      <c r="F25" s="11">
        <v>1.6</v>
      </c>
      <c r="G25" s="11">
        <v>1.47</v>
      </c>
      <c r="H25" s="11">
        <v>1.0900000000000001</v>
      </c>
      <c r="I25" s="11">
        <v>1.05</v>
      </c>
      <c r="J25" s="11">
        <v>1.22</v>
      </c>
      <c r="K25" s="11">
        <v>1.38</v>
      </c>
      <c r="L25" s="11">
        <v>1.46</v>
      </c>
      <c r="M25" s="11">
        <v>1.59</v>
      </c>
      <c r="N25" s="11">
        <v>1.74</v>
      </c>
      <c r="O25" s="11">
        <v>1.67</v>
      </c>
      <c r="P25" s="11">
        <v>1.71</v>
      </c>
      <c r="Q25" s="11"/>
      <c r="R25" s="90">
        <f t="shared" si="0"/>
        <v>1.4775</v>
      </c>
    </row>
    <row r="26" spans="1:18">
      <c r="A26" s="13" t="str">
        <f>+'DCP-12, P 1'!A27</f>
        <v>OGE Energy</v>
      </c>
      <c r="B26" s="11">
        <v>1.47</v>
      </c>
      <c r="C26" s="11">
        <v>1.54</v>
      </c>
      <c r="D26" s="11">
        <v>1.78</v>
      </c>
      <c r="E26" s="11">
        <v>1.87</v>
      </c>
      <c r="F26" s="11">
        <v>2.0499999999999998</v>
      </c>
      <c r="G26" s="11">
        <v>1.97</v>
      </c>
      <c r="H26" s="11">
        <v>1.45</v>
      </c>
      <c r="I26" s="11">
        <v>1.39</v>
      </c>
      <c r="J26" s="11">
        <v>1.8</v>
      </c>
      <c r="K26" s="11">
        <v>1.97</v>
      </c>
      <c r="L26" s="11">
        <v>2.04</v>
      </c>
      <c r="M26" s="11">
        <v>2.31</v>
      </c>
      <c r="N26" s="11">
        <v>2.2799999999999998</v>
      </c>
      <c r="O26" s="11">
        <v>1.84</v>
      </c>
      <c r="P26" s="11">
        <v>1.7</v>
      </c>
      <c r="Q26" s="11">
        <f>AVERAGE(B26:H26)</f>
        <v>1.7328571428571429</v>
      </c>
      <c r="R26" s="90">
        <f t="shared" si="0"/>
        <v>1.9162499999999998</v>
      </c>
    </row>
    <row r="27" spans="1:18">
      <c r="A27" s="13" t="str">
        <f>+'DCP-12, P 1'!A28</f>
        <v>Otter Tail Corp</v>
      </c>
      <c r="B27" s="11">
        <v>2.4500000000000002</v>
      </c>
      <c r="C27" s="11">
        <v>2.09</v>
      </c>
      <c r="D27" s="11">
        <v>1.85</v>
      </c>
      <c r="E27" s="11">
        <v>1.83</v>
      </c>
      <c r="F27" s="11">
        <v>1.78</v>
      </c>
      <c r="G27" s="11">
        <v>2</v>
      </c>
      <c r="H27" s="11">
        <v>1.67</v>
      </c>
      <c r="I27" s="11">
        <v>1.08</v>
      </c>
      <c r="J27" s="11">
        <v>1.2</v>
      </c>
      <c r="K27" s="11">
        <v>1.23</v>
      </c>
      <c r="L27" s="11">
        <v>1.52</v>
      </c>
      <c r="M27" s="11">
        <v>1.96</v>
      </c>
      <c r="N27" s="11">
        <v>1.96</v>
      </c>
      <c r="O27" s="11">
        <v>1.86</v>
      </c>
      <c r="P27" s="11">
        <v>2.0699999999999998</v>
      </c>
      <c r="Q27" s="11">
        <f>AVERAGE(B27:H27)</f>
        <v>1.9528571428571428</v>
      </c>
      <c r="R27" s="90">
        <f t="shared" si="0"/>
        <v>1.6099999999999999</v>
      </c>
    </row>
    <row r="28" spans="1:18">
      <c r="A28" s="13" t="str">
        <f>+'DCP-12, P 1'!A29</f>
        <v>Pinnacle West Capital</v>
      </c>
      <c r="B28" s="11">
        <v>1.1599999999999999</v>
      </c>
      <c r="C28" s="11">
        <v>1.1399999999999999</v>
      </c>
      <c r="D28" s="11">
        <v>1.3</v>
      </c>
      <c r="E28" s="11">
        <v>1.3</v>
      </c>
      <c r="F28" s="11">
        <v>1.29</v>
      </c>
      <c r="G28" s="11">
        <v>1.27</v>
      </c>
      <c r="H28" s="11">
        <v>1</v>
      </c>
      <c r="I28" s="11">
        <v>0.9</v>
      </c>
      <c r="J28" s="11">
        <v>1.1299999999999999</v>
      </c>
      <c r="K28" s="11">
        <v>1.25</v>
      </c>
      <c r="L28" s="11">
        <v>1.41</v>
      </c>
      <c r="M28" s="11">
        <v>1.53</v>
      </c>
      <c r="N28" s="11">
        <v>1.58</v>
      </c>
      <c r="O28" s="11">
        <v>1.6</v>
      </c>
      <c r="P28" s="11">
        <v>1.72</v>
      </c>
      <c r="Q28" s="11">
        <f>AVERAGE(B28:H28)</f>
        <v>1.2085714285714284</v>
      </c>
      <c r="R28" s="90">
        <f t="shared" si="0"/>
        <v>1.3900000000000001</v>
      </c>
    </row>
    <row r="29" spans="1:18">
      <c r="A29" s="13" t="str">
        <f>+'DCP-12, P 1'!A30</f>
        <v>Portland General Corp</v>
      </c>
      <c r="B29" s="11"/>
      <c r="C29" s="11"/>
      <c r="D29" s="11"/>
      <c r="E29" s="11"/>
      <c r="F29" s="11">
        <v>1.53</v>
      </c>
      <c r="G29" s="11">
        <v>1.4</v>
      </c>
      <c r="H29" s="11">
        <v>1.01</v>
      </c>
      <c r="I29" s="11">
        <v>0.83</v>
      </c>
      <c r="J29" s="11">
        <v>0.97</v>
      </c>
      <c r="K29" s="11">
        <v>1.0900000000000001</v>
      </c>
      <c r="L29" s="11">
        <v>1.17</v>
      </c>
      <c r="M29" s="11">
        <v>1.31</v>
      </c>
      <c r="N29" s="11">
        <v>1.45</v>
      </c>
      <c r="O29" s="11">
        <v>1.48</v>
      </c>
      <c r="P29" s="11">
        <v>1.55</v>
      </c>
      <c r="Q29" s="11"/>
      <c r="R29" s="90">
        <f t="shared" si="0"/>
        <v>1.23125</v>
      </c>
    </row>
    <row r="30" spans="1:18">
      <c r="A30" s="13" t="str">
        <f>+'DCP-12, P 1'!A31</f>
        <v>PNM Resources</v>
      </c>
      <c r="B30" s="11">
        <v>0.95</v>
      </c>
      <c r="C30" s="11">
        <v>0.93</v>
      </c>
      <c r="D30" s="11">
        <v>1.24</v>
      </c>
      <c r="E30" s="11">
        <v>1.47</v>
      </c>
      <c r="F30" s="11">
        <v>1.34</v>
      </c>
      <c r="G30" s="11">
        <v>1.25</v>
      </c>
      <c r="H30" s="11">
        <v>0.72</v>
      </c>
      <c r="I30" s="11">
        <v>0.5</v>
      </c>
      <c r="J30" s="11">
        <v>0.68</v>
      </c>
      <c r="K30" s="11">
        <v>0.86</v>
      </c>
      <c r="L30" s="11">
        <v>1</v>
      </c>
      <c r="M30" s="11">
        <v>1.0900000000000001</v>
      </c>
      <c r="N30" s="11">
        <v>1.27</v>
      </c>
      <c r="O30" s="11">
        <v>1.29</v>
      </c>
      <c r="P30" s="11">
        <v>1.56</v>
      </c>
      <c r="Q30" s="11">
        <f t="shared" si="1"/>
        <v>1.1285714285714286</v>
      </c>
      <c r="R30" s="90">
        <f t="shared" si="0"/>
        <v>1.03125</v>
      </c>
    </row>
    <row r="31" spans="1:18">
      <c r="A31" s="13" t="str">
        <f>+'DCP-12, P 1'!A32</f>
        <v>SCANA Corp</v>
      </c>
      <c r="B31" s="11">
        <v>1.37</v>
      </c>
      <c r="C31" s="11">
        <v>1.58</v>
      </c>
      <c r="D31" s="11">
        <v>1.71</v>
      </c>
      <c r="E31" s="11">
        <v>1.79</v>
      </c>
      <c r="F31" s="11">
        <v>1.67</v>
      </c>
      <c r="G31" s="11">
        <v>1.58</v>
      </c>
      <c r="H31" s="11">
        <v>1.41</v>
      </c>
      <c r="I31" s="11">
        <v>1.21</v>
      </c>
      <c r="J31" s="11">
        <v>1.34</v>
      </c>
      <c r="K31" s="11">
        <v>1.35</v>
      </c>
      <c r="L31" s="11">
        <v>1.52</v>
      </c>
      <c r="M31" s="11">
        <v>1.54</v>
      </c>
      <c r="N31" s="11">
        <v>1.6</v>
      </c>
      <c r="O31" s="11">
        <v>1.58</v>
      </c>
      <c r="P31" s="11">
        <v>1.74</v>
      </c>
      <c r="Q31" s="11">
        <f t="shared" si="1"/>
        <v>1.5871428571428574</v>
      </c>
      <c r="R31" s="90">
        <f t="shared" si="0"/>
        <v>1.4850000000000001</v>
      </c>
    </row>
    <row r="32" spans="1:18">
      <c r="A32" s="13" t="str">
        <f>+'DCP-12, P 1'!A33</f>
        <v>Vectren</v>
      </c>
      <c r="B32" s="11">
        <v>1.74</v>
      </c>
      <c r="C32" s="11">
        <v>1.7</v>
      </c>
      <c r="D32" s="11">
        <v>1.75</v>
      </c>
      <c r="E32" s="11">
        <v>1.85</v>
      </c>
      <c r="F32" s="11">
        <v>1.79</v>
      </c>
      <c r="G32" s="11">
        <v>1.75</v>
      </c>
      <c r="H32" s="11">
        <v>1.57</v>
      </c>
      <c r="I32" s="11">
        <v>1.33</v>
      </c>
      <c r="J32" s="11">
        <v>1.42</v>
      </c>
      <c r="K32" s="11">
        <v>1.53</v>
      </c>
      <c r="L32" s="11">
        <v>1.6</v>
      </c>
      <c r="M32" s="11">
        <v>1.8</v>
      </c>
      <c r="N32" s="11">
        <v>2.16</v>
      </c>
      <c r="O32" s="11">
        <v>2.1800000000000002</v>
      </c>
      <c r="P32" s="11">
        <v>2.2200000000000002</v>
      </c>
      <c r="Q32" s="11">
        <f t="shared" si="1"/>
        <v>1.7357142857142855</v>
      </c>
      <c r="R32" s="90">
        <f t="shared" si="0"/>
        <v>1.78</v>
      </c>
    </row>
    <row r="33" spans="1:18">
      <c r="A33" s="34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34"/>
    </row>
    <row r="34" spans="1:18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spans="1:18" ht="15.75">
      <c r="A35" s="13" t="str">
        <f>'DCP-12, P 1'!A36</f>
        <v>Average</v>
      </c>
      <c r="B35" s="11">
        <f>AVERAGE(B18:B32)</f>
        <v>1.3991666666666667</v>
      </c>
      <c r="C35" s="11">
        <f t="shared" ref="C35:P35" si="2">AVERAGE(C18:C32)</f>
        <v>1.3383333333333336</v>
      </c>
      <c r="D35" s="11">
        <f t="shared" si="2"/>
        <v>1.4833333333333334</v>
      </c>
      <c r="E35" s="11">
        <f t="shared" si="2"/>
        <v>1.6253846153846152</v>
      </c>
      <c r="F35" s="11">
        <f t="shared" si="2"/>
        <v>1.6513333333333335</v>
      </c>
      <c r="G35" s="11">
        <f t="shared" si="2"/>
        <v>1.6033333333333331</v>
      </c>
      <c r="H35" s="11">
        <f t="shared" si="2"/>
        <v>1.2779999999999998</v>
      </c>
      <c r="I35" s="11">
        <f t="shared" si="2"/>
        <v>1.0166666666666668</v>
      </c>
      <c r="J35" s="11">
        <f t="shared" si="2"/>
        <v>1.2233333333333334</v>
      </c>
      <c r="K35" s="11">
        <f t="shared" si="2"/>
        <v>1.3413333333333337</v>
      </c>
      <c r="L35" s="11">
        <f t="shared" si="2"/>
        <v>1.4419999999999999</v>
      </c>
      <c r="M35" s="11">
        <f t="shared" si="2"/>
        <v>1.5820000000000001</v>
      </c>
      <c r="N35" s="11">
        <f t="shared" si="2"/>
        <v>1.7066666666666666</v>
      </c>
      <c r="O35" s="11">
        <f t="shared" si="2"/>
        <v>1.6466666666666669</v>
      </c>
      <c r="P35" s="11">
        <f t="shared" si="2"/>
        <v>1.767333333333333</v>
      </c>
      <c r="Q35" s="166">
        <f>AVERAGE(Q18:Q32)</f>
        <v>1.474404761904762</v>
      </c>
      <c r="R35" s="166">
        <f>AVERAGE(R18:R32)</f>
        <v>1.4657499999999997</v>
      </c>
    </row>
    <row r="36" spans="1:18">
      <c r="A36" s="34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55"/>
      <c r="R36" s="34"/>
    </row>
    <row r="37" spans="1:18"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11"/>
    </row>
    <row r="38" spans="1:18" ht="15.75">
      <c r="A38" s="13" t="str">
        <f>'DCP-12, P 1'!A39</f>
        <v>Median</v>
      </c>
      <c r="B38" s="90">
        <f>MEDIAN(B18:B32)</f>
        <v>1.385</v>
      </c>
      <c r="C38" s="90">
        <f t="shared" ref="C38:P38" si="3">MEDIAN(C18:C32)</f>
        <v>1.27</v>
      </c>
      <c r="D38" s="90">
        <f t="shared" si="3"/>
        <v>1.4100000000000001</v>
      </c>
      <c r="E38" s="90">
        <f t="shared" si="3"/>
        <v>1.76</v>
      </c>
      <c r="F38" s="90">
        <f t="shared" si="3"/>
        <v>1.6</v>
      </c>
      <c r="G38" s="90">
        <f t="shared" si="3"/>
        <v>1.64</v>
      </c>
      <c r="H38" s="90">
        <f t="shared" si="3"/>
        <v>1.31</v>
      </c>
      <c r="I38" s="90">
        <f t="shared" si="3"/>
        <v>1.03</v>
      </c>
      <c r="J38" s="90">
        <f t="shared" si="3"/>
        <v>1.22</v>
      </c>
      <c r="K38" s="90">
        <f t="shared" si="3"/>
        <v>1.35</v>
      </c>
      <c r="L38" s="90">
        <f t="shared" si="3"/>
        <v>1.46</v>
      </c>
      <c r="M38" s="90">
        <f t="shared" si="3"/>
        <v>1.56</v>
      </c>
      <c r="N38" s="90">
        <f t="shared" si="3"/>
        <v>1.6</v>
      </c>
      <c r="O38" s="90">
        <f t="shared" si="3"/>
        <v>1.58</v>
      </c>
      <c r="P38" s="90">
        <f t="shared" si="3"/>
        <v>1.71</v>
      </c>
      <c r="Q38" s="166">
        <f>AVERAGE(B38:H38)</f>
        <v>1.4821428571428574</v>
      </c>
      <c r="R38" s="166">
        <f>AVERAGE(I38:P38)</f>
        <v>1.4387500000000002</v>
      </c>
    </row>
    <row r="39" spans="1:18" ht="15.75">
      <c r="A39" s="34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101"/>
      <c r="R39" s="34"/>
    </row>
    <row r="40" spans="1:18" ht="15.75"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61"/>
    </row>
    <row r="41" spans="1:18" ht="15.75">
      <c r="A41" s="24" t="str">
        <f>+'DCP-12, P 1'!A42</f>
        <v>McKenzie Electric Group</v>
      </c>
      <c r="B41" s="11"/>
      <c r="C41" s="11"/>
      <c r="D41" s="11"/>
      <c r="E41" s="11"/>
      <c r="F41" s="11"/>
      <c r="G41" s="11"/>
      <c r="H41" s="6"/>
      <c r="I41" s="6"/>
      <c r="J41" s="6"/>
      <c r="K41" s="6"/>
      <c r="L41" s="6"/>
      <c r="M41" s="6"/>
      <c r="N41" s="6"/>
      <c r="O41" s="6"/>
      <c r="P41" s="6"/>
      <c r="Q41" s="11"/>
    </row>
    <row r="42" spans="1:18">
      <c r="B42" s="11"/>
      <c r="C42" s="11"/>
      <c r="D42" s="11"/>
      <c r="E42" s="11"/>
      <c r="F42" s="11"/>
      <c r="G42" s="11"/>
      <c r="H42" s="6"/>
      <c r="I42" s="6"/>
      <c r="J42" s="6"/>
      <c r="K42" s="6"/>
      <c r="L42" s="6"/>
      <c r="M42" s="6"/>
      <c r="N42" s="6"/>
      <c r="O42" s="6"/>
      <c r="P42" s="6"/>
      <c r="Q42" s="11"/>
    </row>
    <row r="43" spans="1:18">
      <c r="A43" s="13" t="str">
        <f>+'DCP-12, P 1'!A44</f>
        <v>ALLETE</v>
      </c>
      <c r="B43" s="11"/>
      <c r="C43" s="11"/>
      <c r="D43" s="11"/>
      <c r="E43" s="11">
        <f>+E18</f>
        <v>2.12</v>
      </c>
      <c r="F43" s="11">
        <f t="shared" ref="F43:P43" si="4">+F18</f>
        <v>2.19</v>
      </c>
      <c r="G43" s="11">
        <f t="shared" si="4"/>
        <v>1.95</v>
      </c>
      <c r="H43" s="11">
        <f t="shared" si="4"/>
        <v>1.56</v>
      </c>
      <c r="I43" s="11">
        <f t="shared" si="4"/>
        <v>1.1299999999999999</v>
      </c>
      <c r="J43" s="11">
        <f t="shared" si="4"/>
        <v>1.27</v>
      </c>
      <c r="K43" s="11">
        <f t="shared" si="4"/>
        <v>1.38</v>
      </c>
      <c r="L43" s="11">
        <f t="shared" si="4"/>
        <v>1.36</v>
      </c>
      <c r="M43" s="11">
        <f t="shared" si="4"/>
        <v>1.52</v>
      </c>
      <c r="N43" s="11">
        <f t="shared" si="4"/>
        <v>1.51</v>
      </c>
      <c r="O43" s="11">
        <f t="shared" si="4"/>
        <v>1.46</v>
      </c>
      <c r="P43" s="11">
        <f t="shared" si="4"/>
        <v>1.53</v>
      </c>
      <c r="Q43" s="11"/>
      <c r="R43" s="90">
        <f t="shared" ref="R43:R60" si="5">AVERAGE(I43:P43)</f>
        <v>1.3949999999999998</v>
      </c>
    </row>
    <row r="44" spans="1:18">
      <c r="A44" s="13" t="str">
        <f>+'DCP-12, P 1'!A45</f>
        <v>Ameren Corp</v>
      </c>
      <c r="B44" s="11">
        <v>1.63</v>
      </c>
      <c r="C44" s="11">
        <v>1.62</v>
      </c>
      <c r="D44" s="11">
        <v>1.61</v>
      </c>
      <c r="E44" s="11">
        <v>1.72</v>
      </c>
      <c r="F44" s="11">
        <v>1.64</v>
      </c>
      <c r="G44" s="11">
        <v>1.59</v>
      </c>
      <c r="H44" s="11">
        <v>1.22</v>
      </c>
      <c r="I44" s="11">
        <v>0.83</v>
      </c>
      <c r="J44" s="11">
        <v>0.81</v>
      </c>
      <c r="K44" s="11">
        <v>0.92</v>
      </c>
      <c r="L44" s="11">
        <v>1.06</v>
      </c>
      <c r="M44" s="11">
        <v>1.25</v>
      </c>
      <c r="N44" s="11">
        <v>1.52</v>
      </c>
      <c r="O44" s="11">
        <v>1.49</v>
      </c>
      <c r="P44" s="11">
        <v>1.65</v>
      </c>
      <c r="Q44" s="11">
        <f t="shared" ref="Q44:Q60" si="6">AVERAGE(B44:H44)</f>
        <v>1.5757142857142858</v>
      </c>
      <c r="R44" s="90">
        <f t="shared" si="5"/>
        <v>1.1912500000000001</v>
      </c>
    </row>
    <row r="45" spans="1:18">
      <c r="A45" s="13" t="str">
        <f>+'DCP-12, P 1'!A46</f>
        <v>Avangrid, Inc.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>
        <v>1.46</v>
      </c>
      <c r="P45" s="11">
        <v>0.84</v>
      </c>
      <c r="Q45" s="11"/>
      <c r="R45" s="90"/>
    </row>
    <row r="46" spans="1:18">
      <c r="A46" s="13" t="str">
        <f>+'DCP-12, P 1'!A47</f>
        <v>Avista Corp</v>
      </c>
      <c r="B46" s="11">
        <v>0.85</v>
      </c>
      <c r="C46" s="11">
        <v>0.94</v>
      </c>
      <c r="D46" s="11">
        <v>1.1100000000000001</v>
      </c>
      <c r="E46" s="11">
        <v>1.1499999999999999</v>
      </c>
      <c r="F46" s="11">
        <v>1.35</v>
      </c>
      <c r="G46" s="11">
        <v>1.27</v>
      </c>
      <c r="H46" s="11">
        <v>1.1000000000000001</v>
      </c>
      <c r="I46" s="11">
        <v>0.94</v>
      </c>
      <c r="J46" s="11">
        <v>1.06</v>
      </c>
      <c r="K46" s="11">
        <v>1.19</v>
      </c>
      <c r="L46" s="11">
        <v>1.23</v>
      </c>
      <c r="M46" s="11">
        <v>1.25</v>
      </c>
      <c r="N46" s="11">
        <v>1.43</v>
      </c>
      <c r="O46" s="11">
        <v>1.41</v>
      </c>
      <c r="P46" s="11">
        <v>1.58</v>
      </c>
      <c r="Q46" s="11">
        <f t="shared" si="6"/>
        <v>1.1099999999999999</v>
      </c>
      <c r="R46" s="90">
        <f t="shared" si="5"/>
        <v>1.26125</v>
      </c>
    </row>
    <row r="47" spans="1:18">
      <c r="A47" s="13" t="str">
        <f>+'DCP-12, P 1'!A48</f>
        <v>Black Hills Corp</v>
      </c>
      <c r="B47" s="11">
        <f>+B21</f>
        <v>1.43</v>
      </c>
      <c r="C47" s="11">
        <f t="shared" ref="C47:P47" si="7">+C21</f>
        <v>1.34</v>
      </c>
      <c r="D47" s="11">
        <f t="shared" si="7"/>
        <v>1.34</v>
      </c>
      <c r="E47" s="11">
        <f t="shared" si="7"/>
        <v>1.65</v>
      </c>
      <c r="F47" s="11">
        <f t="shared" si="7"/>
        <v>1.53</v>
      </c>
      <c r="G47" s="11">
        <f t="shared" si="7"/>
        <v>1.64</v>
      </c>
      <c r="H47" s="11">
        <f t="shared" si="7"/>
        <v>1.24</v>
      </c>
      <c r="I47" s="11">
        <f t="shared" si="7"/>
        <v>0.77</v>
      </c>
      <c r="J47" s="11">
        <f t="shared" si="7"/>
        <v>1.08</v>
      </c>
      <c r="K47" s="11">
        <f t="shared" si="7"/>
        <v>1.0900000000000001</v>
      </c>
      <c r="L47" s="11">
        <f t="shared" si="7"/>
        <v>1.21</v>
      </c>
      <c r="M47" s="11">
        <f t="shared" si="7"/>
        <v>1.61</v>
      </c>
      <c r="N47" s="11">
        <f t="shared" si="7"/>
        <v>1.81</v>
      </c>
      <c r="O47" s="11">
        <f t="shared" si="7"/>
        <v>1.52</v>
      </c>
      <c r="P47" s="11">
        <f t="shared" si="7"/>
        <v>1.86</v>
      </c>
      <c r="Q47" s="11">
        <f t="shared" si="6"/>
        <v>1.4528571428571428</v>
      </c>
      <c r="R47" s="90">
        <f t="shared" si="5"/>
        <v>1.3687499999999999</v>
      </c>
    </row>
    <row r="48" spans="1:18">
      <c r="A48" s="13" t="str">
        <f>+'DCP-12, P 1'!A49</f>
        <v>CMS Energy Corp</v>
      </c>
      <c r="B48" s="11">
        <v>1.37</v>
      </c>
      <c r="C48" s="11">
        <v>0.8</v>
      </c>
      <c r="D48" s="11">
        <v>0.9</v>
      </c>
      <c r="E48" s="11">
        <v>1.25</v>
      </c>
      <c r="F48" s="11">
        <v>1.42</v>
      </c>
      <c r="G48" s="11">
        <v>1.77</v>
      </c>
      <c r="H48" s="11">
        <v>1.27</v>
      </c>
      <c r="I48" s="11">
        <v>1.17</v>
      </c>
      <c r="J48" s="11">
        <v>1.48</v>
      </c>
      <c r="K48" s="11">
        <v>1.7</v>
      </c>
      <c r="L48" s="11">
        <v>1.92</v>
      </c>
      <c r="M48" s="11">
        <v>2.1800000000000002</v>
      </c>
      <c r="N48" s="11">
        <v>2.39</v>
      </c>
      <c r="O48" s="11">
        <v>2.54</v>
      </c>
      <c r="P48" s="11">
        <v>2.76</v>
      </c>
      <c r="Q48" s="11">
        <f t="shared" si="6"/>
        <v>1.2542857142857142</v>
      </c>
      <c r="R48" s="90">
        <f t="shared" si="5"/>
        <v>2.0175000000000001</v>
      </c>
    </row>
    <row r="49" spans="1:18">
      <c r="A49" s="13" t="str">
        <f>+'DCP-12, P 1'!A50</f>
        <v>Dominion Energy</v>
      </c>
      <c r="B49" s="11">
        <v>1.58</v>
      </c>
      <c r="C49" s="11">
        <v>1.8</v>
      </c>
      <c r="D49" s="11">
        <v>1.96</v>
      </c>
      <c r="E49" s="11">
        <v>2.42</v>
      </c>
      <c r="F49" s="11">
        <v>2.29</v>
      </c>
      <c r="G49" s="11">
        <v>2.56</v>
      </c>
      <c r="H49" s="11">
        <v>2.38</v>
      </c>
      <c r="I49" s="11">
        <v>1.86</v>
      </c>
      <c r="J49" s="11">
        <v>2.0699999999999998</v>
      </c>
      <c r="K49" s="11">
        <v>2.35</v>
      </c>
      <c r="L49" s="11">
        <v>2.72</v>
      </c>
      <c r="M49" s="11">
        <v>3.13</v>
      </c>
      <c r="N49" s="11">
        <v>3.62</v>
      </c>
      <c r="O49" s="11">
        <v>3.52</v>
      </c>
      <c r="P49" s="11">
        <v>3.27</v>
      </c>
      <c r="Q49" s="11">
        <f t="shared" si="6"/>
        <v>2.1414285714285719</v>
      </c>
      <c r="R49" s="90">
        <f t="shared" si="5"/>
        <v>2.8174999999999999</v>
      </c>
    </row>
    <row r="50" spans="1:18">
      <c r="A50" s="13" t="str">
        <f>+'DCP-12, P 1'!A51</f>
        <v>DTE Energy</v>
      </c>
      <c r="B50" s="11">
        <v>1.45</v>
      </c>
      <c r="C50" s="11">
        <v>1.42</v>
      </c>
      <c r="D50" s="11">
        <v>1.32</v>
      </c>
      <c r="E50" s="11">
        <v>1.4</v>
      </c>
      <c r="F50" s="11">
        <v>1.34</v>
      </c>
      <c r="G50" s="11">
        <v>1.43</v>
      </c>
      <c r="H50" s="11">
        <v>1.01</v>
      </c>
      <c r="I50" s="11">
        <v>0.91</v>
      </c>
      <c r="J50" s="11">
        <v>1.1599999999999999</v>
      </c>
      <c r="K50" s="11">
        <v>1.21</v>
      </c>
      <c r="L50" s="11">
        <v>1.37</v>
      </c>
      <c r="M50" s="11">
        <v>1.53</v>
      </c>
      <c r="N50" s="11">
        <v>1.7</v>
      </c>
      <c r="O50" s="11">
        <v>1.73</v>
      </c>
      <c r="P50" s="11">
        <v>1.8</v>
      </c>
      <c r="Q50" s="11">
        <f t="shared" si="6"/>
        <v>1.3385714285714285</v>
      </c>
      <c r="R50" s="90">
        <f t="shared" si="5"/>
        <v>1.4262500000000002</v>
      </c>
    </row>
    <row r="51" spans="1:18">
      <c r="A51" s="13" t="str">
        <f>+'DCP-12, P 1'!A52</f>
        <v>Edison International</v>
      </c>
      <c r="B51" s="11">
        <v>1.17</v>
      </c>
      <c r="C51" s="11">
        <v>1.08</v>
      </c>
      <c r="D51" s="11">
        <v>1.53</v>
      </c>
      <c r="E51" s="11">
        <v>2.0499999999999998</v>
      </c>
      <c r="F51" s="11">
        <v>1.94</v>
      </c>
      <c r="G51" s="11">
        <v>2.08</v>
      </c>
      <c r="H51" s="11">
        <v>1.49</v>
      </c>
      <c r="I51" s="11">
        <v>1.01</v>
      </c>
      <c r="J51" s="11">
        <v>1.1100000000000001</v>
      </c>
      <c r="K51" s="11">
        <v>1.17</v>
      </c>
      <c r="L51" s="11">
        <v>1.46</v>
      </c>
      <c r="M51" s="11">
        <v>1.66</v>
      </c>
      <c r="N51" s="11">
        <v>1.77</v>
      </c>
      <c r="O51" s="11">
        <v>1.82</v>
      </c>
      <c r="P51" s="11">
        <v>1.91</v>
      </c>
      <c r="Q51" s="11">
        <f t="shared" si="6"/>
        <v>1.6199999999999999</v>
      </c>
      <c r="R51" s="90">
        <f t="shared" si="5"/>
        <v>1.48875</v>
      </c>
    </row>
    <row r="52" spans="1:18">
      <c r="A52" s="13" t="str">
        <f>+'DCP-12, P 1'!A53</f>
        <v>El Paso Electric</v>
      </c>
      <c r="B52" s="11">
        <f>+B22</f>
        <v>1.4</v>
      </c>
      <c r="C52" s="11">
        <f t="shared" ref="C52:P52" si="8">+C22</f>
        <v>1.2</v>
      </c>
      <c r="D52" s="11">
        <f t="shared" si="8"/>
        <v>1.48</v>
      </c>
      <c r="E52" s="11">
        <f t="shared" si="8"/>
        <v>1.76</v>
      </c>
      <c r="F52" s="11">
        <f t="shared" si="8"/>
        <v>1.79</v>
      </c>
      <c r="G52" s="11">
        <f t="shared" si="8"/>
        <v>1.79</v>
      </c>
      <c r="H52" s="11">
        <f t="shared" si="8"/>
        <v>1.34</v>
      </c>
      <c r="I52" s="11">
        <f t="shared" si="8"/>
        <v>1.02</v>
      </c>
      <c r="J52" s="11">
        <f t="shared" si="8"/>
        <v>1.34</v>
      </c>
      <c r="K52" s="11">
        <f t="shared" si="8"/>
        <v>1.64</v>
      </c>
      <c r="L52" s="11">
        <f t="shared" si="8"/>
        <v>1.63</v>
      </c>
      <c r="M52" s="11">
        <f t="shared" si="8"/>
        <v>1.61</v>
      </c>
      <c r="N52" s="11">
        <f t="shared" si="8"/>
        <v>1.58</v>
      </c>
      <c r="O52" s="11">
        <f t="shared" si="8"/>
        <v>1.52</v>
      </c>
      <c r="P52" s="11">
        <f t="shared" si="8"/>
        <v>1.67</v>
      </c>
      <c r="Q52" s="11">
        <f t="shared" si="6"/>
        <v>1.5371428571428571</v>
      </c>
      <c r="R52" s="90">
        <f t="shared" si="5"/>
        <v>1.50125</v>
      </c>
    </row>
    <row r="53" spans="1:18">
      <c r="A53" s="13" t="str">
        <f>+'DCP-12, P 1'!A54</f>
        <v>Exelon Corp</v>
      </c>
      <c r="B53" s="11">
        <v>1.91</v>
      </c>
      <c r="C53" s="11">
        <v>2.27</v>
      </c>
      <c r="D53" s="11">
        <v>2.8</v>
      </c>
      <c r="E53" s="11">
        <v>3.56</v>
      </c>
      <c r="F53" s="11">
        <v>4.01</v>
      </c>
      <c r="G53" s="11">
        <v>4.8099999999999996</v>
      </c>
      <c r="H53" s="11">
        <v>4.1500000000000004</v>
      </c>
      <c r="I53" s="11">
        <v>2.71</v>
      </c>
      <c r="J53" s="11">
        <v>1.69</v>
      </c>
      <c r="K53" s="11">
        <v>2</v>
      </c>
      <c r="L53" s="11">
        <v>1.54</v>
      </c>
      <c r="M53" s="11">
        <v>1.25</v>
      </c>
      <c r="N53" s="11">
        <v>1.24</v>
      </c>
      <c r="O53" s="11">
        <v>1.17</v>
      </c>
      <c r="P53" s="11">
        <v>1.1399999999999999</v>
      </c>
      <c r="Q53" s="11">
        <f>AVERAGE(B53:H53)</f>
        <v>3.3585714285714281</v>
      </c>
      <c r="R53" s="90">
        <f t="shared" si="5"/>
        <v>1.5925000000000002</v>
      </c>
    </row>
    <row r="54" spans="1:18">
      <c r="A54" s="13" t="str">
        <f>+'DCP-12, P 1'!A55</f>
        <v>Hawaiian Electric</v>
      </c>
      <c r="B54" s="90">
        <f>+B23</f>
        <v>1.53</v>
      </c>
      <c r="C54" s="90">
        <f t="shared" ref="C54:P54" si="9">+C23</f>
        <v>1.51</v>
      </c>
      <c r="D54" s="90">
        <f t="shared" si="9"/>
        <v>1.79</v>
      </c>
      <c r="E54" s="90">
        <f t="shared" si="9"/>
        <v>1.81</v>
      </c>
      <c r="F54" s="90">
        <f t="shared" si="9"/>
        <v>1.92</v>
      </c>
      <c r="G54" s="90">
        <f t="shared" si="9"/>
        <v>1.66</v>
      </c>
      <c r="H54" s="90">
        <f t="shared" si="9"/>
        <v>1.66</v>
      </c>
      <c r="I54" s="90">
        <f t="shared" si="9"/>
        <v>1.1299999999999999</v>
      </c>
      <c r="J54" s="90">
        <f t="shared" si="9"/>
        <v>1.4</v>
      </c>
      <c r="K54" s="90">
        <f t="shared" si="9"/>
        <v>1.5</v>
      </c>
      <c r="L54" s="90">
        <f t="shared" si="9"/>
        <v>1.64</v>
      </c>
      <c r="M54" s="90">
        <f t="shared" si="9"/>
        <v>1.56</v>
      </c>
      <c r="N54" s="90">
        <f t="shared" si="9"/>
        <v>1.67</v>
      </c>
      <c r="O54" s="90">
        <f t="shared" si="9"/>
        <v>1.75</v>
      </c>
      <c r="P54" s="90">
        <f t="shared" si="9"/>
        <v>1.69</v>
      </c>
      <c r="Q54" s="11">
        <f t="shared" si="6"/>
        <v>1.6971428571428573</v>
      </c>
      <c r="R54" s="90">
        <f t="shared" si="5"/>
        <v>1.5424999999999998</v>
      </c>
    </row>
    <row r="55" spans="1:18">
      <c r="A55" s="13" t="str">
        <f>+'DCP-12, P 1'!A56</f>
        <v>IDACORP</v>
      </c>
      <c r="B55" s="90">
        <f>+B24</f>
        <v>1.34</v>
      </c>
      <c r="C55" s="90">
        <f t="shared" ref="C55:P55" si="10">+C24</f>
        <v>1.1200000000000001</v>
      </c>
      <c r="D55" s="90">
        <f t="shared" si="10"/>
        <v>1.25</v>
      </c>
      <c r="E55" s="90">
        <f t="shared" si="10"/>
        <v>1.22</v>
      </c>
      <c r="F55" s="90">
        <f t="shared" si="10"/>
        <v>1.39</v>
      </c>
      <c r="G55" s="90">
        <f t="shared" si="10"/>
        <v>1.32</v>
      </c>
      <c r="H55" s="90">
        <f t="shared" si="10"/>
        <v>1.04</v>
      </c>
      <c r="I55" s="90">
        <f t="shared" si="10"/>
        <v>0.94</v>
      </c>
      <c r="J55" s="90">
        <f t="shared" si="10"/>
        <v>1.1299999999999999</v>
      </c>
      <c r="K55" s="90">
        <f t="shared" si="10"/>
        <v>1.19</v>
      </c>
      <c r="L55" s="90">
        <f t="shared" si="10"/>
        <v>1.23</v>
      </c>
      <c r="M55" s="90">
        <f t="shared" si="10"/>
        <v>1.36</v>
      </c>
      <c r="N55" s="90">
        <f t="shared" si="10"/>
        <v>1.59</v>
      </c>
      <c r="O55" s="90">
        <f t="shared" si="10"/>
        <v>1.58</v>
      </c>
      <c r="P55" s="90">
        <f t="shared" si="10"/>
        <v>1.77</v>
      </c>
      <c r="Q55" s="11">
        <f t="shared" si="6"/>
        <v>1.24</v>
      </c>
      <c r="R55" s="90">
        <f t="shared" si="5"/>
        <v>1.3487499999999999</v>
      </c>
    </row>
    <row r="56" spans="1:18">
      <c r="A56" s="13" t="str">
        <f>+'DCP-12, P 1'!A57</f>
        <v>Northwestern Corp</v>
      </c>
      <c r="B56" s="90"/>
      <c r="C56" s="90"/>
      <c r="D56" s="90"/>
      <c r="E56" s="90"/>
      <c r="F56" s="90">
        <f>+F25</f>
        <v>1.6</v>
      </c>
      <c r="G56" s="90">
        <f t="shared" ref="G56:P56" si="11">+G25</f>
        <v>1.47</v>
      </c>
      <c r="H56" s="90">
        <f t="shared" si="11"/>
        <v>1.0900000000000001</v>
      </c>
      <c r="I56" s="90">
        <f t="shared" si="11"/>
        <v>1.05</v>
      </c>
      <c r="J56" s="90">
        <f t="shared" si="11"/>
        <v>1.22</v>
      </c>
      <c r="K56" s="90">
        <f t="shared" si="11"/>
        <v>1.38</v>
      </c>
      <c r="L56" s="90">
        <f t="shared" si="11"/>
        <v>1.46</v>
      </c>
      <c r="M56" s="90">
        <f t="shared" si="11"/>
        <v>1.59</v>
      </c>
      <c r="N56" s="90">
        <f t="shared" si="11"/>
        <v>1.74</v>
      </c>
      <c r="O56" s="90">
        <f t="shared" si="11"/>
        <v>1.67</v>
      </c>
      <c r="P56" s="90">
        <f t="shared" si="11"/>
        <v>1.71</v>
      </c>
      <c r="Q56" s="11"/>
      <c r="R56" s="90">
        <f t="shared" si="5"/>
        <v>1.4775</v>
      </c>
    </row>
    <row r="57" spans="1:18">
      <c r="A57" s="13" t="str">
        <f>+'DCP-12, P 1'!A58</f>
        <v>Otter Tail Corp</v>
      </c>
      <c r="B57" s="90">
        <f>+B27</f>
        <v>2.4500000000000002</v>
      </c>
      <c r="C57" s="90">
        <f t="shared" ref="C57:P57" si="12">+C27</f>
        <v>2.09</v>
      </c>
      <c r="D57" s="90">
        <f t="shared" si="12"/>
        <v>1.85</v>
      </c>
      <c r="E57" s="90">
        <f t="shared" si="12"/>
        <v>1.83</v>
      </c>
      <c r="F57" s="90">
        <f t="shared" si="12"/>
        <v>1.78</v>
      </c>
      <c r="G57" s="90">
        <f t="shared" si="12"/>
        <v>2</v>
      </c>
      <c r="H57" s="90">
        <f t="shared" si="12"/>
        <v>1.67</v>
      </c>
      <c r="I57" s="90">
        <f t="shared" si="12"/>
        <v>1.08</v>
      </c>
      <c r="J57" s="90">
        <f t="shared" si="12"/>
        <v>1.2</v>
      </c>
      <c r="K57" s="90">
        <f t="shared" si="12"/>
        <v>1.23</v>
      </c>
      <c r="L57" s="90">
        <f t="shared" si="12"/>
        <v>1.52</v>
      </c>
      <c r="M57" s="90">
        <f t="shared" si="12"/>
        <v>1.96</v>
      </c>
      <c r="N57" s="90">
        <f t="shared" si="12"/>
        <v>1.96</v>
      </c>
      <c r="O57" s="90">
        <f t="shared" si="12"/>
        <v>1.86</v>
      </c>
      <c r="P57" s="90">
        <f t="shared" si="12"/>
        <v>2.0699999999999998</v>
      </c>
      <c r="Q57" s="11">
        <f t="shared" si="6"/>
        <v>1.9528571428571428</v>
      </c>
      <c r="R57" s="90">
        <f t="shared" si="5"/>
        <v>1.6099999999999999</v>
      </c>
    </row>
    <row r="58" spans="1:18">
      <c r="A58" s="13" t="str">
        <f>+'DCP-12, P 1'!A59</f>
        <v>PG&amp;E Corp</v>
      </c>
      <c r="B58" s="90">
        <v>1.49</v>
      </c>
      <c r="C58" s="90">
        <v>2.0299999999999998</v>
      </c>
      <c r="D58" s="90">
        <v>1.96</v>
      </c>
      <c r="E58" s="90">
        <v>1.79</v>
      </c>
      <c r="F58" s="90">
        <v>2.0099999999999998</v>
      </c>
      <c r="G58" s="90">
        <v>2.0299999999999998</v>
      </c>
      <c r="H58" s="90">
        <v>1.44</v>
      </c>
      <c r="I58" s="90">
        <v>1.49</v>
      </c>
      <c r="J58" s="90">
        <v>1.48</v>
      </c>
      <c r="K58" s="90">
        <v>1.46</v>
      </c>
      <c r="L58" s="90">
        <v>1.45</v>
      </c>
      <c r="M58" s="90">
        <v>1.43</v>
      </c>
      <c r="N58" s="90">
        <v>1.47</v>
      </c>
      <c r="O58" s="90">
        <v>1.61</v>
      </c>
      <c r="P58" s="90">
        <v>1.68</v>
      </c>
      <c r="Q58" s="11">
        <f>AVERAGE(B58:H58)</f>
        <v>1.8214285714285712</v>
      </c>
      <c r="R58" s="90">
        <f t="shared" si="5"/>
        <v>1.5087499999999998</v>
      </c>
    </row>
    <row r="59" spans="1:18">
      <c r="A59" s="13" t="str">
        <f>+'DCP-12, P 1'!A60</f>
        <v>Portland General Electric</v>
      </c>
      <c r="B59" s="90"/>
      <c r="C59" s="90"/>
      <c r="D59" s="90"/>
      <c r="E59" s="90"/>
      <c r="F59" s="90">
        <f>+F29</f>
        <v>1.53</v>
      </c>
      <c r="G59" s="90">
        <f t="shared" ref="G59:P59" si="13">+G29</f>
        <v>1.4</v>
      </c>
      <c r="H59" s="90">
        <f t="shared" si="13"/>
        <v>1.01</v>
      </c>
      <c r="I59" s="90">
        <f t="shared" si="13"/>
        <v>0.83</v>
      </c>
      <c r="J59" s="90">
        <f t="shared" si="13"/>
        <v>0.97</v>
      </c>
      <c r="K59" s="90">
        <f t="shared" si="13"/>
        <v>1.0900000000000001</v>
      </c>
      <c r="L59" s="90">
        <f t="shared" si="13"/>
        <v>1.17</v>
      </c>
      <c r="M59" s="90">
        <f t="shared" si="13"/>
        <v>1.31</v>
      </c>
      <c r="N59" s="90">
        <f t="shared" si="13"/>
        <v>1.45</v>
      </c>
      <c r="O59" s="90">
        <f t="shared" si="13"/>
        <v>1.48</v>
      </c>
      <c r="P59" s="90">
        <f t="shared" si="13"/>
        <v>1.55</v>
      </c>
      <c r="Q59" s="11"/>
      <c r="R59" s="90">
        <f t="shared" si="5"/>
        <v>1.23125</v>
      </c>
    </row>
    <row r="60" spans="1:18">
      <c r="A60" s="13" t="str">
        <f>+'DCP-12, P 1'!A61</f>
        <v>Sempra Energy</v>
      </c>
      <c r="B60" s="11">
        <v>1.55</v>
      </c>
      <c r="C60" s="11">
        <v>1.72</v>
      </c>
      <c r="D60" s="11">
        <v>1.78</v>
      </c>
      <c r="E60" s="11">
        <v>1.86</v>
      </c>
      <c r="F60" s="11">
        <v>1.9</v>
      </c>
      <c r="G60" s="11">
        <v>1.94</v>
      </c>
      <c r="H60" s="11">
        <v>1.51</v>
      </c>
      <c r="I60" s="11">
        <v>1.35</v>
      </c>
      <c r="J60" s="11">
        <v>1.36</v>
      </c>
      <c r="K60" s="11">
        <v>1.28</v>
      </c>
      <c r="L60" s="11">
        <v>1.53</v>
      </c>
      <c r="M60" s="11">
        <v>1.87</v>
      </c>
      <c r="N60" s="11">
        <v>2.23</v>
      </c>
      <c r="O60" s="11">
        <v>2.2000000000000002</v>
      </c>
      <c r="P60" s="11">
        <v>2.0299999999999998</v>
      </c>
      <c r="Q60" s="11">
        <f t="shared" si="6"/>
        <v>1.7514285714285713</v>
      </c>
      <c r="R60" s="90">
        <f t="shared" si="5"/>
        <v>1.73125</v>
      </c>
    </row>
    <row r="61" spans="1:18">
      <c r="A61" s="3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34"/>
    </row>
    <row r="62" spans="1:18"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</row>
    <row r="63" spans="1:18" ht="15.75">
      <c r="A63" s="13" t="str">
        <f>'DCP-12, P 1'!A64</f>
        <v>Average</v>
      </c>
      <c r="B63" s="11">
        <f>AVERAGE(B43:B60)</f>
        <v>1.5107142857142857</v>
      </c>
      <c r="C63" s="11">
        <f t="shared" ref="C63:P63" si="14">AVERAGE(C43:C60)</f>
        <v>1.4957142857142856</v>
      </c>
      <c r="D63" s="11">
        <f t="shared" si="14"/>
        <v>1.6200000000000003</v>
      </c>
      <c r="E63" s="11">
        <f t="shared" si="14"/>
        <v>1.839333333333333</v>
      </c>
      <c r="F63" s="11">
        <f t="shared" si="14"/>
        <v>1.8605882352941179</v>
      </c>
      <c r="G63" s="11">
        <f t="shared" si="14"/>
        <v>1.9241176470588235</v>
      </c>
      <c r="H63" s="11">
        <f t="shared" si="14"/>
        <v>1.5400000000000003</v>
      </c>
      <c r="I63" s="11">
        <f t="shared" si="14"/>
        <v>1.1894117647058824</v>
      </c>
      <c r="J63" s="11">
        <f t="shared" si="14"/>
        <v>1.2841176470588234</v>
      </c>
      <c r="K63" s="11">
        <f t="shared" si="14"/>
        <v>1.3988235294117648</v>
      </c>
      <c r="L63" s="11">
        <f t="shared" si="14"/>
        <v>1.5</v>
      </c>
      <c r="M63" s="11">
        <f t="shared" si="14"/>
        <v>1.6511764705882352</v>
      </c>
      <c r="N63" s="11">
        <f t="shared" si="14"/>
        <v>1.8047058823529407</v>
      </c>
      <c r="O63" s="11">
        <f t="shared" si="14"/>
        <v>1.766111111111111</v>
      </c>
      <c r="P63" s="11">
        <f t="shared" si="14"/>
        <v>1.806111111111111</v>
      </c>
      <c r="Q63" s="166">
        <f>AVERAGE(Q43:Q60)</f>
        <v>1.7036734693877549</v>
      </c>
      <c r="R63" s="166">
        <f>AVERAGE(R43:R60)</f>
        <v>1.5594117647058821</v>
      </c>
    </row>
    <row r="64" spans="1:18">
      <c r="A64" s="34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55"/>
      <c r="R64" s="34"/>
    </row>
    <row r="65" spans="1:18"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11"/>
    </row>
    <row r="66" spans="1:18" ht="15.75">
      <c r="A66" s="13" t="str">
        <f>'DCP-12, P 1'!A67</f>
        <v>Median</v>
      </c>
      <c r="B66" s="90">
        <f>MEDIAN(B43:B60)</f>
        <v>1.47</v>
      </c>
      <c r="C66" s="90">
        <f t="shared" ref="C66:P66" si="15">MEDIAN(C43:C60)</f>
        <v>1.4649999999999999</v>
      </c>
      <c r="D66" s="90">
        <f t="shared" si="15"/>
        <v>1.57</v>
      </c>
      <c r="E66" s="90">
        <f t="shared" si="15"/>
        <v>1.79</v>
      </c>
      <c r="F66" s="90">
        <f t="shared" si="15"/>
        <v>1.78</v>
      </c>
      <c r="G66" s="90">
        <f t="shared" si="15"/>
        <v>1.77</v>
      </c>
      <c r="H66" s="90">
        <f t="shared" si="15"/>
        <v>1.34</v>
      </c>
      <c r="I66" s="90">
        <f t="shared" si="15"/>
        <v>1.05</v>
      </c>
      <c r="J66" s="90">
        <f t="shared" si="15"/>
        <v>1.22</v>
      </c>
      <c r="K66" s="90">
        <f t="shared" si="15"/>
        <v>1.28</v>
      </c>
      <c r="L66" s="90">
        <f t="shared" si="15"/>
        <v>1.46</v>
      </c>
      <c r="M66" s="90">
        <f t="shared" si="15"/>
        <v>1.56</v>
      </c>
      <c r="N66" s="90">
        <f t="shared" si="15"/>
        <v>1.67</v>
      </c>
      <c r="O66" s="90">
        <f t="shared" si="15"/>
        <v>1.5950000000000002</v>
      </c>
      <c r="P66" s="90">
        <f t="shared" si="15"/>
        <v>1.7</v>
      </c>
      <c r="Q66" s="166">
        <f>AVERAGE(B66:H66)</f>
        <v>1.5978571428571426</v>
      </c>
      <c r="R66" s="166">
        <f>AVERAGE(I66:P66)</f>
        <v>1.441875</v>
      </c>
    </row>
    <row r="67" spans="1:18" ht="15.75" thickBot="1">
      <c r="A67" s="3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36"/>
    </row>
    <row r="68" spans="1:18" ht="15.75" thickTop="1"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</row>
    <row r="69" spans="1:18">
      <c r="A69" s="13" t="str">
        <f>+'DCP-12, P 1'!A70</f>
        <v>Source:  Calculations made from data contained in Value Line Investment Survey.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</row>
    <row r="70" spans="1:18"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</row>
    <row r="71" spans="1:18"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</row>
    <row r="72" spans="1:18"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</row>
    <row r="73" spans="1:18"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</row>
    <row r="74" spans="1:18"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</row>
    <row r="75" spans="1:18"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</row>
    <row r="76" spans="1:18"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</row>
    <row r="77" spans="1:18"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</row>
    <row r="78" spans="1:18"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</row>
    <row r="79" spans="1:18"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</row>
    <row r="80" spans="1:18"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</row>
    <row r="81" spans="1:78">
      <c r="A81" s="27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</row>
    <row r="82" spans="1:78">
      <c r="A82" s="26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</row>
    <row r="83" spans="1:78">
      <c r="A83" s="2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27"/>
      <c r="BV83" s="27"/>
      <c r="BW83" s="27"/>
      <c r="BX83" s="27"/>
      <c r="BY83" s="27"/>
      <c r="BZ83" s="27"/>
    </row>
    <row r="84" spans="1:78">
      <c r="A84" s="27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  <c r="BZ84" s="27"/>
    </row>
    <row r="85" spans="1:78">
      <c r="A85" s="26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27"/>
      <c r="BV85" s="27"/>
      <c r="BW85" s="27"/>
      <c r="BX85" s="27"/>
      <c r="BY85" s="27"/>
      <c r="BZ85" s="27"/>
    </row>
    <row r="86" spans="1:78" ht="15.75">
      <c r="A86" s="27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8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27"/>
      <c r="BV86" s="27"/>
      <c r="BW86" s="27"/>
      <c r="BX86" s="27"/>
      <c r="BY86" s="27"/>
      <c r="BZ86" s="27"/>
    </row>
    <row r="87" spans="1:78">
      <c r="A87" s="27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</row>
    <row r="88" spans="1:78">
      <c r="A88" s="26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</row>
    <row r="89" spans="1:78" ht="15.75">
      <c r="A89" s="27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9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27"/>
      <c r="BM89" s="27"/>
      <c r="BN89" s="27"/>
      <c r="BO89" s="27"/>
      <c r="BP89" s="27"/>
      <c r="BQ89" s="27"/>
      <c r="BR89" s="27"/>
      <c r="BS89" s="27"/>
      <c r="BT89" s="27"/>
      <c r="BU89" s="27"/>
      <c r="BV89" s="27"/>
      <c r="BW89" s="27"/>
      <c r="BX89" s="27"/>
      <c r="BY89" s="27"/>
      <c r="BZ89" s="27"/>
    </row>
    <row r="90" spans="1:78">
      <c r="A90" s="27"/>
      <c r="B90" s="27"/>
      <c r="C90" s="27"/>
      <c r="D90" s="27"/>
      <c r="E90" s="27"/>
      <c r="F90" s="27"/>
      <c r="G90" s="116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27"/>
      <c r="BV90" s="27"/>
      <c r="BW90" s="27"/>
      <c r="BX90" s="27"/>
      <c r="BY90" s="27"/>
      <c r="BZ90" s="27"/>
    </row>
    <row r="91" spans="1:78">
      <c r="A91" s="26"/>
      <c r="B91" s="26"/>
      <c r="C91" s="26"/>
      <c r="D91" s="26"/>
      <c r="E91" s="26"/>
      <c r="F91" s="26"/>
      <c r="G91" s="95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</row>
    <row r="92" spans="1:78">
      <c r="A92" s="27"/>
      <c r="B92" s="27"/>
      <c r="C92" s="27"/>
      <c r="D92" s="27"/>
      <c r="E92" s="27"/>
      <c r="F92" s="27"/>
      <c r="G92" s="116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  <c r="BV92" s="27"/>
      <c r="BW92" s="27"/>
      <c r="BX92" s="27"/>
      <c r="BY92" s="27"/>
      <c r="BZ92" s="27"/>
    </row>
    <row r="93" spans="1:78">
      <c r="A93" s="27"/>
      <c r="B93" s="27"/>
      <c r="C93" s="27"/>
      <c r="D93" s="27"/>
      <c r="E93" s="27"/>
      <c r="F93" s="27"/>
      <c r="G93" s="116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27"/>
      <c r="BV93" s="27"/>
      <c r="BW93" s="27"/>
      <c r="BX93" s="27"/>
      <c r="BY93" s="27"/>
      <c r="BZ93" s="27"/>
    </row>
  </sheetData>
  <phoneticPr fontId="0" type="noConversion"/>
  <printOptions horizontalCentered="1"/>
  <pageMargins left="0.5" right="0.5" top="0.5" bottom="0.55000000000000004" header="0" footer="0"/>
  <pageSetup scale="51" orientation="landscape" horizontalDpi="360" verticalDpi="360" r:id="rId1"/>
  <headerFooter alignWithMargins="0">
    <oddHeader xml:space="preserve">&amp;R&amp;"Times New Roman,Regular"&amp;11Exh. DCP-12
Dockets UE-170485/UG-170486
Page 2 of 2 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60"/>
  <sheetViews>
    <sheetView showOutlineSymbols="0" view="pageLayout" zoomScaleNormal="100" workbookViewId="0">
      <selection activeCell="E2" sqref="E2"/>
    </sheetView>
  </sheetViews>
  <sheetFormatPr defaultColWidth="9.77734375" defaultRowHeight="15"/>
  <cols>
    <col min="1" max="1" width="9.77734375" style="4" customWidth="1"/>
    <col min="2" max="2" width="9.6640625" style="4" customWidth="1"/>
    <col min="3" max="3" width="12.77734375" style="4" customWidth="1"/>
    <col min="4" max="4" width="15.77734375" style="4" customWidth="1"/>
    <col min="5" max="5" width="12.77734375" style="4" customWidth="1"/>
    <col min="6" max="6" width="13.77734375" style="4" customWidth="1"/>
    <col min="7" max="7" width="2.77734375" style="4" customWidth="1"/>
    <col min="8" max="16384" width="9.77734375" style="4"/>
  </cols>
  <sheetData>
    <row r="1" spans="2:7" ht="15.75">
      <c r="E1" s="1"/>
    </row>
    <row r="2" spans="2:7" ht="15.75">
      <c r="E2" s="1"/>
    </row>
    <row r="3" spans="2:7" ht="15.75">
      <c r="E3" s="1"/>
    </row>
    <row r="4" spans="2:7" ht="15.95" customHeight="1">
      <c r="B4" s="2"/>
      <c r="C4" s="3"/>
      <c r="D4" s="3"/>
      <c r="E4" s="3"/>
      <c r="F4" s="3"/>
      <c r="G4" s="3"/>
    </row>
    <row r="5" spans="2:7" ht="20.25">
      <c r="B5" s="2" t="s">
        <v>51</v>
      </c>
      <c r="C5" s="3"/>
      <c r="D5" s="3"/>
      <c r="E5" s="3"/>
      <c r="F5" s="3"/>
      <c r="G5" s="3"/>
    </row>
    <row r="6" spans="2:7" ht="20.25">
      <c r="B6" s="2" t="s">
        <v>52</v>
      </c>
      <c r="C6" s="3"/>
      <c r="D6" s="3"/>
      <c r="E6" s="3"/>
      <c r="F6" s="3"/>
      <c r="G6" s="3"/>
    </row>
    <row r="7" spans="2:7" ht="20.25">
      <c r="B7" s="2" t="s">
        <v>236</v>
      </c>
      <c r="C7" s="3"/>
      <c r="D7" s="3"/>
      <c r="E7" s="3"/>
      <c r="F7" s="3"/>
      <c r="G7" s="3"/>
    </row>
    <row r="9" spans="2:7" ht="15.75" thickBot="1">
      <c r="B9" s="172"/>
      <c r="C9" s="172"/>
      <c r="D9" s="172"/>
      <c r="E9" s="172"/>
      <c r="F9" s="172"/>
      <c r="G9" s="172"/>
    </row>
    <row r="10" spans="2:7" ht="15.75" thickTop="1">
      <c r="B10" s="88"/>
      <c r="C10" s="88"/>
      <c r="D10" s="88"/>
      <c r="E10" s="88"/>
      <c r="F10" s="88"/>
      <c r="G10" s="88"/>
    </row>
    <row r="11" spans="2:7" ht="15.75">
      <c r="B11" s="185"/>
      <c r="C11" s="185"/>
      <c r="D11" s="185" t="s">
        <v>54</v>
      </c>
      <c r="E11" s="185"/>
      <c r="F11" s="185" t="s">
        <v>56</v>
      </c>
      <c r="G11" s="185"/>
    </row>
    <row r="12" spans="2:7" ht="15.75">
      <c r="B12" s="185" t="s">
        <v>0</v>
      </c>
      <c r="C12" s="185"/>
      <c r="D12" s="185" t="s">
        <v>55</v>
      </c>
      <c r="E12" s="185"/>
      <c r="F12" s="185" t="s">
        <v>57</v>
      </c>
      <c r="G12" s="185"/>
    </row>
    <row r="13" spans="2:7">
      <c r="B13" s="129"/>
      <c r="C13" s="129"/>
      <c r="D13" s="129"/>
      <c r="E13" s="129"/>
      <c r="F13" s="129"/>
      <c r="G13" s="129"/>
    </row>
    <row r="14" spans="2:7">
      <c r="B14" s="170"/>
      <c r="C14" s="170"/>
      <c r="D14" s="6"/>
      <c r="E14" s="170"/>
      <c r="F14" s="11"/>
      <c r="G14" s="170"/>
    </row>
    <row r="15" spans="2:7">
      <c r="B15" s="170">
        <v>2002</v>
      </c>
      <c r="C15" s="170"/>
      <c r="D15" s="6">
        <v>8.3599999999999994E-2</v>
      </c>
      <c r="E15" s="170"/>
      <c r="F15" s="11">
        <v>2.95</v>
      </c>
      <c r="G15" s="170"/>
    </row>
    <row r="16" spans="2:7">
      <c r="B16" s="170"/>
      <c r="C16" s="170"/>
      <c r="D16" s="6"/>
      <c r="E16" s="170"/>
      <c r="F16" s="11"/>
      <c r="G16" s="170"/>
    </row>
    <row r="17" spans="2:7">
      <c r="B17" s="170">
        <v>2003</v>
      </c>
      <c r="C17" s="170"/>
      <c r="D17" s="6">
        <v>0.14149999999999999</v>
      </c>
      <c r="E17" s="170"/>
      <c r="F17" s="11">
        <v>2.78</v>
      </c>
      <c r="G17" s="170"/>
    </row>
    <row r="18" spans="2:7">
      <c r="B18" s="170"/>
      <c r="C18" s="170"/>
      <c r="D18" s="6"/>
      <c r="E18" s="170"/>
      <c r="F18" s="11"/>
      <c r="G18" s="170"/>
    </row>
    <row r="19" spans="2:7">
      <c r="B19" s="170">
        <v>2004</v>
      </c>
      <c r="C19" s="170"/>
      <c r="D19" s="6">
        <v>0.14979999999999999</v>
      </c>
      <c r="E19" s="170"/>
      <c r="F19" s="11">
        <v>2.91</v>
      </c>
      <c r="G19" s="170"/>
    </row>
    <row r="20" spans="2:7">
      <c r="B20" s="170"/>
      <c r="C20" s="170"/>
      <c r="D20" s="6"/>
      <c r="E20" s="170"/>
      <c r="F20" s="11"/>
      <c r="G20" s="170"/>
    </row>
    <row r="21" spans="2:7">
      <c r="B21" s="170">
        <v>2005</v>
      </c>
      <c r="C21" s="170"/>
      <c r="D21" s="6">
        <v>0.16120000000000001</v>
      </c>
      <c r="E21" s="170"/>
      <c r="F21" s="11">
        <v>2.78</v>
      </c>
      <c r="G21" s="170"/>
    </row>
    <row r="22" spans="2:7">
      <c r="B22" s="170"/>
      <c r="C22" s="170"/>
      <c r="D22" s="6"/>
      <c r="E22" s="170"/>
      <c r="F22" s="11"/>
      <c r="G22" s="170"/>
    </row>
    <row r="23" spans="2:7">
      <c r="B23" s="170">
        <v>2006</v>
      </c>
      <c r="C23" s="170"/>
      <c r="D23" s="6">
        <v>0.17030000000000001</v>
      </c>
      <c r="E23" s="170"/>
      <c r="F23" s="11">
        <v>2.77</v>
      </c>
      <c r="G23" s="170"/>
    </row>
    <row r="24" spans="2:7">
      <c r="B24" s="170"/>
      <c r="C24" s="170"/>
      <c r="D24" s="6"/>
      <c r="E24" s="170"/>
      <c r="F24" s="11"/>
      <c r="G24" s="170"/>
    </row>
    <row r="25" spans="2:7">
      <c r="B25" s="170">
        <v>2007</v>
      </c>
      <c r="C25" s="170"/>
      <c r="D25" s="6">
        <v>0.128</v>
      </c>
      <c r="E25" s="170"/>
      <c r="F25" s="11">
        <v>2.84</v>
      </c>
      <c r="G25" s="170"/>
    </row>
    <row r="26" spans="2:7">
      <c r="B26" s="170"/>
      <c r="C26" s="170"/>
      <c r="D26" s="6"/>
      <c r="E26" s="170"/>
      <c r="F26" s="11"/>
      <c r="G26" s="170"/>
    </row>
    <row r="27" spans="2:7">
      <c r="B27" s="170">
        <v>2008</v>
      </c>
      <c r="C27" s="170"/>
      <c r="D27" s="6">
        <v>3.0300000000000001E-2</v>
      </c>
      <c r="E27" s="170"/>
      <c r="F27" s="11">
        <v>2.2400000000000002</v>
      </c>
      <c r="G27" s="170"/>
    </row>
    <row r="28" spans="2:7">
      <c r="B28" s="170"/>
      <c r="C28" s="170"/>
      <c r="D28" s="6"/>
      <c r="E28" s="170"/>
      <c r="F28" s="11"/>
      <c r="G28" s="170"/>
    </row>
    <row r="29" spans="2:7">
      <c r="B29" s="170">
        <v>2009</v>
      </c>
      <c r="C29" s="170"/>
      <c r="D29" s="6">
        <v>0.1056</v>
      </c>
      <c r="E29" s="170"/>
      <c r="F29" s="11">
        <v>1.87</v>
      </c>
      <c r="G29" s="170"/>
    </row>
    <row r="30" spans="2:7">
      <c r="B30" s="170"/>
      <c r="C30" s="170"/>
      <c r="D30" s="6"/>
      <c r="E30" s="170"/>
      <c r="F30" s="11"/>
      <c r="G30" s="170"/>
    </row>
    <row r="31" spans="2:7">
      <c r="B31" s="170">
        <v>2010</v>
      </c>
      <c r="C31" s="170"/>
      <c r="D31" s="6">
        <v>0.1416</v>
      </c>
      <c r="E31" s="170"/>
      <c r="F31" s="11">
        <v>2.08</v>
      </c>
      <c r="G31" s="170"/>
    </row>
    <row r="32" spans="2:7">
      <c r="B32" s="170"/>
      <c r="C32" s="170"/>
      <c r="D32" s="6"/>
      <c r="E32" s="170"/>
      <c r="F32" s="11"/>
      <c r="G32" s="170"/>
    </row>
    <row r="33" spans="2:7">
      <c r="B33" s="170">
        <v>2011</v>
      </c>
      <c r="C33" s="170"/>
      <c r="D33" s="6">
        <v>0.1459</v>
      </c>
      <c r="E33" s="170"/>
      <c r="F33" s="11">
        <v>2.0699999999999998</v>
      </c>
      <c r="G33" s="170"/>
    </row>
    <row r="34" spans="2:7">
      <c r="B34" s="170"/>
      <c r="C34" s="170"/>
      <c r="D34" s="6"/>
      <c r="E34" s="170"/>
      <c r="F34" s="11"/>
      <c r="G34" s="170"/>
    </row>
    <row r="35" spans="2:7">
      <c r="B35" s="170">
        <v>2012</v>
      </c>
      <c r="C35" s="170"/>
      <c r="D35" s="6">
        <v>0.13519999999999999</v>
      </c>
      <c r="E35" s="170"/>
      <c r="F35" s="11">
        <v>2.14</v>
      </c>
      <c r="G35" s="170"/>
    </row>
    <row r="36" spans="2:7">
      <c r="B36" s="170"/>
      <c r="C36" s="170"/>
      <c r="D36" s="6"/>
      <c r="E36" s="170"/>
      <c r="F36" s="11"/>
      <c r="G36" s="170"/>
    </row>
    <row r="37" spans="2:7">
      <c r="B37" s="170">
        <v>2013</v>
      </c>
      <c r="C37" s="170"/>
      <c r="D37" s="6">
        <v>0.1449</v>
      </c>
      <c r="E37" s="170"/>
      <c r="F37" s="11">
        <v>2.37</v>
      </c>
      <c r="G37" s="170"/>
    </row>
    <row r="38" spans="2:7">
      <c r="B38" s="170"/>
      <c r="C38" s="170"/>
      <c r="D38" s="6"/>
      <c r="E38" s="170"/>
      <c r="F38" s="11"/>
      <c r="G38" s="170"/>
    </row>
    <row r="39" spans="2:7">
      <c r="B39" s="170">
        <v>2014</v>
      </c>
      <c r="C39" s="170"/>
      <c r="D39" s="6">
        <v>0.14180000000000001</v>
      </c>
      <c r="E39" s="170"/>
      <c r="F39" s="11">
        <v>2.68</v>
      </c>
      <c r="G39" s="170"/>
    </row>
    <row r="40" spans="2:7">
      <c r="B40" s="170"/>
      <c r="C40" s="170"/>
      <c r="D40" s="6"/>
      <c r="E40" s="170"/>
      <c r="F40" s="11"/>
      <c r="G40" s="170"/>
    </row>
    <row r="41" spans="2:7">
      <c r="B41" s="170">
        <v>2015</v>
      </c>
      <c r="C41" s="170"/>
      <c r="D41" s="6">
        <v>0.1205</v>
      </c>
      <c r="E41" s="170"/>
      <c r="F41" s="11">
        <v>2.73</v>
      </c>
      <c r="G41" s="170"/>
    </row>
    <row r="42" spans="2:7">
      <c r="B42" s="170"/>
      <c r="C42" s="170"/>
      <c r="D42" s="6"/>
      <c r="E42" s="170"/>
      <c r="F42" s="11"/>
      <c r="G42" s="170"/>
    </row>
    <row r="43" spans="2:7">
      <c r="B43" s="170">
        <v>2016</v>
      </c>
      <c r="C43" s="170"/>
      <c r="D43" s="6">
        <v>0.1265</v>
      </c>
      <c r="E43" s="170"/>
      <c r="F43" s="11">
        <v>2.71</v>
      </c>
      <c r="G43" s="170"/>
    </row>
    <row r="44" spans="2:7">
      <c r="B44" s="129"/>
      <c r="C44" s="129"/>
      <c r="D44" s="35"/>
      <c r="E44" s="129"/>
      <c r="F44" s="55"/>
      <c r="G44" s="129"/>
    </row>
    <row r="45" spans="2:7">
      <c r="B45" s="170"/>
      <c r="C45" s="170"/>
      <c r="D45" s="6"/>
      <c r="E45" s="170"/>
      <c r="F45" s="11"/>
      <c r="G45" s="170"/>
    </row>
    <row r="46" spans="2:7">
      <c r="B46" s="170" t="s">
        <v>53</v>
      </c>
      <c r="C46" s="170"/>
      <c r="D46" s="6"/>
      <c r="E46" s="170"/>
      <c r="F46" s="11"/>
      <c r="G46" s="170"/>
    </row>
    <row r="47" spans="2:7">
      <c r="B47" s="170"/>
      <c r="C47" s="170"/>
      <c r="D47" s="6"/>
      <c r="E47" s="170"/>
      <c r="F47" s="11"/>
      <c r="G47" s="170"/>
    </row>
    <row r="48" spans="2:7">
      <c r="B48" s="170" t="s">
        <v>113</v>
      </c>
      <c r="C48" s="170"/>
      <c r="D48" s="6">
        <f>AVERAGE(D15:D27)</f>
        <v>0.12352857142857143</v>
      </c>
      <c r="E48" s="9"/>
      <c r="F48" s="11">
        <f>AVERAGE(F15:F27)</f>
        <v>2.7528571428571431</v>
      </c>
      <c r="G48" s="9"/>
    </row>
    <row r="49" spans="2:7">
      <c r="B49" s="170"/>
      <c r="C49" s="170"/>
      <c r="D49" s="6"/>
      <c r="E49" s="9"/>
      <c r="F49" s="11"/>
      <c r="G49" s="9"/>
    </row>
    <row r="50" spans="2:7">
      <c r="B50" s="170" t="s">
        <v>234</v>
      </c>
      <c r="C50" s="170"/>
      <c r="D50" s="6">
        <f>AVERAGE(D29:D43)</f>
        <v>0.13275000000000001</v>
      </c>
      <c r="E50" s="9"/>
      <c r="F50" s="11">
        <f>AVERAGE(F29:F43)</f>
        <v>2.3312500000000003</v>
      </c>
      <c r="G50" s="9"/>
    </row>
    <row r="51" spans="2:7" ht="15.75" thickBot="1">
      <c r="B51" s="172"/>
      <c r="C51" s="172"/>
      <c r="D51" s="221"/>
      <c r="E51" s="172"/>
      <c r="F51" s="222"/>
      <c r="G51" s="172"/>
    </row>
    <row r="52" spans="2:7" ht="15.75" thickTop="1">
      <c r="B52" s="223"/>
      <c r="C52" s="223"/>
      <c r="D52" s="223"/>
      <c r="E52" s="223"/>
      <c r="F52" s="223"/>
      <c r="G52" s="223"/>
    </row>
    <row r="53" spans="2:7">
      <c r="B53" s="223" t="s">
        <v>300</v>
      </c>
      <c r="C53" s="223"/>
      <c r="D53" s="223"/>
      <c r="E53" s="223"/>
      <c r="F53" s="223"/>
      <c r="G53" s="223"/>
    </row>
    <row r="54" spans="2:7">
      <c r="B54" s="223" t="s">
        <v>301</v>
      </c>
      <c r="C54" s="223"/>
      <c r="D54" s="223"/>
      <c r="E54" s="223"/>
      <c r="F54" s="223"/>
      <c r="G54" s="223"/>
    </row>
    <row r="55" spans="2:7">
      <c r="B55" s="223"/>
      <c r="C55" s="223"/>
      <c r="D55" s="223"/>
      <c r="E55" s="223"/>
      <c r="F55" s="223"/>
      <c r="G55" s="223"/>
    </row>
    <row r="56" spans="2:7">
      <c r="B56" s="223" t="s">
        <v>302</v>
      </c>
      <c r="C56" s="223"/>
      <c r="D56" s="223"/>
      <c r="E56" s="223"/>
      <c r="F56" s="223"/>
      <c r="G56" s="223"/>
    </row>
    <row r="57" spans="2:7">
      <c r="B57" s="249" t="s">
        <v>303</v>
      </c>
      <c r="C57" s="223"/>
      <c r="D57" s="223"/>
      <c r="E57" s="223"/>
      <c r="F57" s="223"/>
      <c r="G57" s="223"/>
    </row>
    <row r="58" spans="2:7">
      <c r="B58" s="249" t="s">
        <v>304</v>
      </c>
      <c r="C58" s="223"/>
      <c r="D58" s="223"/>
      <c r="E58" s="223"/>
      <c r="F58" s="223"/>
      <c r="G58" s="223"/>
    </row>
    <row r="59" spans="2:7">
      <c r="B59" s="223"/>
      <c r="C59" s="223"/>
      <c r="D59" s="223"/>
      <c r="E59" s="223"/>
      <c r="F59" s="223"/>
      <c r="G59" s="223"/>
    </row>
    <row r="60" spans="2:7">
      <c r="B60" s="4" t="s">
        <v>242</v>
      </c>
    </row>
  </sheetData>
  <printOptions horizontalCentered="1"/>
  <pageMargins left="0.5" right="0.5" top="0.5" bottom="0.55000000000000004" header="0" footer="0"/>
  <pageSetup scale="78" orientation="portrait" r:id="rId1"/>
  <headerFooter alignWithMargins="0">
    <oddHeader xml:space="preserve">&amp;R&amp;"Times New Roman,Regular"&amp;11Exh. DCP-13
Dockets UE-170485/UG-170486
Page 1 of 1 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showOutlineSymbols="0" view="pageLayout" zoomScaleNormal="100" workbookViewId="0">
      <selection activeCell="I3" sqref="I3"/>
    </sheetView>
  </sheetViews>
  <sheetFormatPr defaultColWidth="9.77734375" defaultRowHeight="15"/>
  <cols>
    <col min="1" max="1" width="23.77734375" style="13" customWidth="1"/>
    <col min="2" max="2" width="2.77734375" style="13" customWidth="1"/>
    <col min="3" max="3" width="12.77734375" style="13" customWidth="1"/>
    <col min="4" max="4" width="2.77734375" style="13" customWidth="1"/>
    <col min="5" max="5" width="12.77734375" style="13" customWidth="1"/>
    <col min="6" max="6" width="2.77734375" style="13" customWidth="1"/>
    <col min="7" max="7" width="12.77734375" style="13" customWidth="1"/>
    <col min="8" max="8" width="7.77734375" style="13" customWidth="1"/>
    <col min="9" max="9" width="2.77734375" style="13" customWidth="1"/>
    <col min="10" max="10" width="12.77734375" style="13" customWidth="1"/>
    <col min="11" max="16384" width="9.77734375" style="13"/>
  </cols>
  <sheetData>
    <row r="1" spans="1:11" ht="15.75">
      <c r="I1" s="1"/>
    </row>
    <row r="2" spans="1:11" ht="15.75">
      <c r="I2" s="1"/>
    </row>
    <row r="3" spans="1:11" ht="15.75">
      <c r="I3" s="1"/>
    </row>
    <row r="4" spans="1:11" ht="15.75">
      <c r="I4" s="1"/>
    </row>
    <row r="5" spans="1:11" ht="15.75">
      <c r="I5" s="1"/>
    </row>
    <row r="6" spans="1:11" ht="20.25">
      <c r="A6" s="303" t="s">
        <v>64</v>
      </c>
      <c r="B6" s="303"/>
      <c r="C6" s="303"/>
      <c r="D6" s="303"/>
      <c r="E6" s="303"/>
      <c r="F6" s="303"/>
      <c r="G6" s="303"/>
      <c r="H6" s="303"/>
      <c r="I6" s="303"/>
      <c r="J6" s="303"/>
      <c r="K6" s="303"/>
    </row>
    <row r="7" spans="1:11" ht="15.75" thickBot="1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</row>
    <row r="8" spans="1:11" ht="15.75" thickTop="1"/>
    <row r="9" spans="1:11" ht="15.75">
      <c r="A9" s="1"/>
      <c r="B9" s="1"/>
      <c r="C9" s="182"/>
      <c r="D9" s="182"/>
      <c r="E9" s="182"/>
      <c r="F9" s="182"/>
      <c r="G9" s="182" t="s">
        <v>20</v>
      </c>
      <c r="H9" s="182"/>
      <c r="I9" s="182"/>
      <c r="J9" s="182" t="s">
        <v>63</v>
      </c>
    </row>
    <row r="10" spans="1:11" ht="15.75">
      <c r="A10" s="1"/>
      <c r="B10" s="1"/>
      <c r="C10" s="182" t="s">
        <v>20</v>
      </c>
      <c r="D10" s="182"/>
      <c r="E10" s="182" t="s">
        <v>20</v>
      </c>
      <c r="F10" s="182"/>
      <c r="G10" s="182" t="s">
        <v>58</v>
      </c>
      <c r="H10" s="182"/>
      <c r="I10" s="182"/>
      <c r="J10" s="182" t="s">
        <v>14</v>
      </c>
    </row>
    <row r="11" spans="1:11" ht="15.75">
      <c r="A11" s="1" t="str">
        <f>+'DCP-12, P 2'!A12</f>
        <v>COMPANY</v>
      </c>
      <c r="B11" s="1"/>
      <c r="C11" s="182" t="s">
        <v>21</v>
      </c>
      <c r="D11" s="182"/>
      <c r="E11" s="182" t="s">
        <v>46</v>
      </c>
      <c r="F11" s="182"/>
      <c r="G11" s="182" t="s">
        <v>59</v>
      </c>
      <c r="H11" s="182"/>
      <c r="I11" s="182"/>
      <c r="J11" s="182" t="s">
        <v>18</v>
      </c>
    </row>
    <row r="12" spans="1:11">
      <c r="C12" s="5"/>
      <c r="D12" s="5"/>
      <c r="E12" s="5"/>
      <c r="F12" s="5"/>
      <c r="G12" s="5"/>
      <c r="H12" s="5"/>
      <c r="I12" s="5"/>
      <c r="J12" s="5"/>
    </row>
    <row r="13" spans="1:11">
      <c r="A13" s="14"/>
      <c r="B13" s="14"/>
      <c r="C13" s="16"/>
      <c r="D13" s="16"/>
      <c r="E13" s="16"/>
      <c r="F13" s="16"/>
      <c r="G13" s="16"/>
      <c r="H13" s="16"/>
      <c r="I13" s="16"/>
      <c r="J13" s="16"/>
      <c r="K13" s="14"/>
    </row>
    <row r="14" spans="1:11">
      <c r="C14" s="5"/>
      <c r="D14" s="5"/>
      <c r="E14" s="5"/>
      <c r="F14" s="5"/>
      <c r="G14" s="5"/>
      <c r="H14" s="5"/>
      <c r="I14" s="5"/>
      <c r="J14" s="5"/>
    </row>
    <row r="15" spans="1:11" ht="15.75">
      <c r="A15" s="24" t="str">
        <f>+'DCP-12, P 2'!A16</f>
        <v>Parcell Proxy Group</v>
      </c>
      <c r="C15" s="5"/>
      <c r="D15" s="5"/>
      <c r="E15" s="5"/>
      <c r="F15" s="5"/>
      <c r="G15" s="5"/>
      <c r="H15" s="5"/>
      <c r="I15" s="5"/>
      <c r="J15" s="5"/>
    </row>
    <row r="16" spans="1:11">
      <c r="C16" s="5"/>
      <c r="D16" s="5"/>
      <c r="E16" s="5"/>
      <c r="F16" s="5"/>
      <c r="G16" s="5"/>
      <c r="H16" s="5"/>
      <c r="I16" s="5"/>
      <c r="J16" s="5"/>
    </row>
    <row r="17" spans="1:11">
      <c r="A17" s="13" t="str">
        <f>+'DCP-12, P 2'!A18</f>
        <v>ALLETE</v>
      </c>
      <c r="C17" s="5">
        <v>2</v>
      </c>
      <c r="D17" s="5"/>
      <c r="E17" s="9">
        <v>0.75</v>
      </c>
      <c r="F17" s="5"/>
      <c r="G17" s="170" t="s">
        <v>62</v>
      </c>
      <c r="H17" s="9">
        <v>4</v>
      </c>
      <c r="I17" s="5"/>
      <c r="J17" s="10" t="str">
        <f>+'DCP-8'!F18</f>
        <v>A-</v>
      </c>
      <c r="K17" s="9">
        <v>3.67</v>
      </c>
    </row>
    <row r="18" spans="1:11">
      <c r="A18" s="13" t="str">
        <f>+'DCP-12, P 2'!A19</f>
        <v>Alliant Energy</v>
      </c>
      <c r="C18" s="170">
        <v>2</v>
      </c>
      <c r="D18" s="170"/>
      <c r="E18" s="9">
        <v>0.7</v>
      </c>
      <c r="F18" s="170"/>
      <c r="G18" s="170" t="s">
        <v>62</v>
      </c>
      <c r="H18" s="9">
        <v>4</v>
      </c>
      <c r="I18" s="170"/>
      <c r="J18" s="10" t="str">
        <f>+'DCP-8'!F19</f>
        <v>B+</v>
      </c>
      <c r="K18" s="9">
        <v>3.33</v>
      </c>
    </row>
    <row r="19" spans="1:11">
      <c r="A19" s="13" t="str">
        <f>+'DCP-12, P 2'!A20</f>
        <v>Avista Corp.</v>
      </c>
      <c r="C19" s="170">
        <v>2</v>
      </c>
      <c r="D19" s="170"/>
      <c r="E19" s="9">
        <v>0.7</v>
      </c>
      <c r="F19" s="170"/>
      <c r="G19" s="170" t="s">
        <v>62</v>
      </c>
      <c r="H19" s="9">
        <v>4</v>
      </c>
      <c r="I19" s="170"/>
      <c r="J19" s="10" t="s">
        <v>19</v>
      </c>
      <c r="K19" s="9">
        <v>3.67</v>
      </c>
    </row>
    <row r="20" spans="1:11">
      <c r="A20" s="13" t="str">
        <f>+'DCP-12, P 2'!A21</f>
        <v>Black Hills Corp</v>
      </c>
      <c r="C20" s="170">
        <v>2</v>
      </c>
      <c r="D20" s="170"/>
      <c r="E20" s="9">
        <v>0.85</v>
      </c>
      <c r="F20" s="170"/>
      <c r="G20" s="170" t="s">
        <v>62</v>
      </c>
      <c r="H20" s="9">
        <v>4</v>
      </c>
      <c r="I20" s="170"/>
      <c r="J20" s="10" t="str">
        <f>+'DCP-8'!F20</f>
        <v>B</v>
      </c>
      <c r="K20" s="9">
        <v>3</v>
      </c>
    </row>
    <row r="21" spans="1:11">
      <c r="A21" s="13" t="str">
        <f>+'DCP-12, P 2'!A22</f>
        <v>El Paso Electric Co.</v>
      </c>
      <c r="C21" s="170">
        <v>2</v>
      </c>
      <c r="D21" s="170"/>
      <c r="E21" s="9">
        <v>0.75</v>
      </c>
      <c r="F21" s="170"/>
      <c r="G21" s="170" t="s">
        <v>60</v>
      </c>
      <c r="H21" s="9">
        <v>3.67</v>
      </c>
      <c r="I21" s="170"/>
      <c r="J21" s="10" t="str">
        <f>+'DCP-8'!F21</f>
        <v>B</v>
      </c>
      <c r="K21" s="9">
        <v>3</v>
      </c>
    </row>
    <row r="22" spans="1:11">
      <c r="A22" s="13" t="str">
        <f>+'DCP-12, P 2'!A23</f>
        <v>Hawaiian Electric Industries</v>
      </c>
      <c r="C22" s="170">
        <v>2</v>
      </c>
      <c r="D22" s="170"/>
      <c r="E22" s="9">
        <v>0.7</v>
      </c>
      <c r="F22" s="170"/>
      <c r="G22" s="170" t="s">
        <v>62</v>
      </c>
      <c r="H22" s="9">
        <v>4</v>
      </c>
      <c r="I22" s="170"/>
      <c r="J22" s="10" t="str">
        <f>+'DCP-8'!F22</f>
        <v>A-</v>
      </c>
      <c r="K22" s="9">
        <v>3.67</v>
      </c>
    </row>
    <row r="23" spans="1:11">
      <c r="A23" s="13" t="str">
        <f>+'DCP-12, P 2'!A24</f>
        <v>IDACORP</v>
      </c>
      <c r="C23" s="170">
        <v>2</v>
      </c>
      <c r="D23" s="170"/>
      <c r="E23" s="9">
        <v>0.7</v>
      </c>
      <c r="F23" s="170"/>
      <c r="G23" s="170" t="s">
        <v>62</v>
      </c>
      <c r="H23" s="9">
        <v>4</v>
      </c>
      <c r="I23" s="170"/>
      <c r="J23" s="10" t="str">
        <f>+'DCP-8'!F23</f>
        <v>A</v>
      </c>
      <c r="K23" s="9">
        <v>4</v>
      </c>
    </row>
    <row r="24" spans="1:11">
      <c r="A24" s="13" t="str">
        <f>+'DCP-12, P 2'!A25</f>
        <v>NorthWestern Corp</v>
      </c>
      <c r="C24" s="170">
        <v>3</v>
      </c>
      <c r="D24" s="170"/>
      <c r="E24" s="9">
        <v>0.65</v>
      </c>
      <c r="F24" s="170"/>
      <c r="G24" s="170" t="s">
        <v>114</v>
      </c>
      <c r="H24" s="9">
        <v>3.33</v>
      </c>
      <c r="I24" s="170"/>
      <c r="J24" s="10" t="str">
        <f>+'DCP-8'!F24</f>
        <v>A+</v>
      </c>
      <c r="K24" s="9">
        <v>4.33</v>
      </c>
    </row>
    <row r="25" spans="1:11">
      <c r="A25" s="13" t="str">
        <f>+'DCP-12, P 2'!A26</f>
        <v>OGE Energy</v>
      </c>
      <c r="C25" s="170">
        <v>2</v>
      </c>
      <c r="D25" s="170"/>
      <c r="E25" s="9">
        <v>0.95</v>
      </c>
      <c r="F25" s="170"/>
      <c r="G25" s="170" t="s">
        <v>62</v>
      </c>
      <c r="H25" s="9">
        <v>4</v>
      </c>
      <c r="I25" s="170"/>
      <c r="J25" s="10" t="str">
        <f>+'DCP-8'!F25</f>
        <v>A-</v>
      </c>
      <c r="K25" s="9">
        <v>3.67</v>
      </c>
    </row>
    <row r="26" spans="1:11">
      <c r="A26" s="13" t="str">
        <f>+'DCP-12, P 2'!A27</f>
        <v>Otter Tail Corp</v>
      </c>
      <c r="C26" s="5">
        <v>2</v>
      </c>
      <c r="D26" s="5"/>
      <c r="E26" s="9">
        <v>0.9</v>
      </c>
      <c r="F26" s="5"/>
      <c r="G26" s="170" t="s">
        <v>62</v>
      </c>
      <c r="H26" s="9">
        <v>4</v>
      </c>
      <c r="I26" s="5"/>
      <c r="J26" s="10" t="str">
        <f>+'DCP-8'!F26</f>
        <v>B</v>
      </c>
      <c r="K26" s="9">
        <v>3</v>
      </c>
    </row>
    <row r="27" spans="1:11">
      <c r="A27" s="13" t="str">
        <f>+'DCP-12, P 2'!A28</f>
        <v>Pinnacle West Capital</v>
      </c>
      <c r="C27" s="170">
        <v>1</v>
      </c>
      <c r="D27" s="170"/>
      <c r="E27" s="9">
        <v>0.65</v>
      </c>
      <c r="F27" s="170"/>
      <c r="G27" s="170" t="s">
        <v>178</v>
      </c>
      <c r="H27" s="9">
        <v>4.33</v>
      </c>
      <c r="I27" s="170"/>
      <c r="J27" s="10" t="str">
        <f>+'DCP-8'!F27</f>
        <v>A-</v>
      </c>
      <c r="K27" s="9">
        <v>3.67</v>
      </c>
    </row>
    <row r="28" spans="1:11">
      <c r="A28" s="13" t="str">
        <f>+'DCP-12, P 2'!A29</f>
        <v>Portland General Corp</v>
      </c>
      <c r="C28" s="5">
        <v>2</v>
      </c>
      <c r="D28" s="5"/>
      <c r="E28" s="9">
        <v>0.7</v>
      </c>
      <c r="F28" s="5"/>
      <c r="G28" s="170" t="s">
        <v>60</v>
      </c>
      <c r="H28" s="9">
        <v>3.67</v>
      </c>
      <c r="I28" s="5"/>
      <c r="J28" s="10" t="str">
        <f>+'DCP-8'!F28</f>
        <v>A-</v>
      </c>
      <c r="K28" s="9">
        <v>3.67</v>
      </c>
    </row>
    <row r="29" spans="1:11">
      <c r="A29" s="13" t="str">
        <f>+'DCP-12, P 2'!A30</f>
        <v>PNM Resources</v>
      </c>
      <c r="C29" s="5">
        <v>3</v>
      </c>
      <c r="D29" s="5"/>
      <c r="E29" s="9">
        <v>0.75</v>
      </c>
      <c r="F29" s="5"/>
      <c r="G29" s="170" t="s">
        <v>61</v>
      </c>
      <c r="H29" s="9">
        <v>3</v>
      </c>
      <c r="I29" s="5"/>
      <c r="J29" s="10" t="str">
        <f>+'DCP-8'!F29</f>
        <v>B</v>
      </c>
      <c r="K29" s="9">
        <v>3</v>
      </c>
    </row>
    <row r="30" spans="1:11">
      <c r="A30" s="13" t="str">
        <f>+'DCP-12, P 2'!A31</f>
        <v>SCANA Corp</v>
      </c>
      <c r="C30" s="170">
        <v>2</v>
      </c>
      <c r="D30" s="170"/>
      <c r="E30" s="9">
        <v>0.65</v>
      </c>
      <c r="F30" s="170"/>
      <c r="G30" s="170" t="s">
        <v>60</v>
      </c>
      <c r="H30" s="9">
        <v>3.67</v>
      </c>
      <c r="I30" s="170"/>
      <c r="J30" s="10" t="str">
        <f>+'DCP-8'!F30</f>
        <v>A</v>
      </c>
      <c r="K30" s="9">
        <v>4</v>
      </c>
    </row>
    <row r="31" spans="1:11">
      <c r="A31" s="13" t="str">
        <f>+'DCP-12, P 2'!A32</f>
        <v>Vectren</v>
      </c>
      <c r="C31" s="170">
        <v>2</v>
      </c>
      <c r="D31" s="170"/>
      <c r="E31" s="9">
        <v>0.75</v>
      </c>
      <c r="F31" s="170"/>
      <c r="G31" s="170" t="s">
        <v>62</v>
      </c>
      <c r="H31" s="9">
        <v>4</v>
      </c>
      <c r="I31" s="170"/>
      <c r="J31" s="10" t="str">
        <f>+'DCP-8'!F31</f>
        <v>B+</v>
      </c>
      <c r="K31" s="9">
        <v>3.33</v>
      </c>
    </row>
    <row r="32" spans="1:11">
      <c r="A32" s="34"/>
      <c r="B32" s="34"/>
      <c r="C32" s="129"/>
      <c r="D32" s="129"/>
      <c r="E32" s="50"/>
      <c r="F32" s="129"/>
      <c r="G32" s="129"/>
      <c r="H32" s="50"/>
      <c r="I32" s="129"/>
      <c r="J32" s="167"/>
      <c r="K32" s="50"/>
    </row>
    <row r="33" spans="1:11">
      <c r="C33" s="5"/>
      <c r="D33" s="5"/>
      <c r="E33" s="9"/>
      <c r="F33" s="5"/>
      <c r="G33" s="5"/>
      <c r="H33" s="9"/>
      <c r="I33" s="5"/>
      <c r="J33" s="10"/>
      <c r="K33" s="9"/>
    </row>
    <row r="34" spans="1:11">
      <c r="C34" s="17">
        <f>AVERAGE(C17:C31)</f>
        <v>2.0666666666666669</v>
      </c>
      <c r="D34" s="5"/>
      <c r="E34" s="9">
        <f>AVERAGE(E17:E31)</f>
        <v>0.7433333333333334</v>
      </c>
      <c r="F34" s="5"/>
      <c r="G34" s="5" t="s">
        <v>60</v>
      </c>
      <c r="H34" s="9">
        <f>AVERAGE(H17:H31)</f>
        <v>3.8446666666666669</v>
      </c>
      <c r="I34" s="5"/>
      <c r="J34" s="10" t="s">
        <v>199</v>
      </c>
      <c r="K34" s="9">
        <f>AVERAGE(K17:K31)</f>
        <v>3.5340000000000003</v>
      </c>
    </row>
    <row r="35" spans="1:11" ht="15.75" thickBot="1">
      <c r="A35" s="36"/>
      <c r="B35" s="36"/>
      <c r="C35" s="60"/>
      <c r="D35" s="60"/>
      <c r="E35" s="52"/>
      <c r="F35" s="60"/>
      <c r="G35" s="60"/>
      <c r="H35" s="52"/>
      <c r="I35" s="60"/>
      <c r="J35" s="121"/>
      <c r="K35" s="52"/>
    </row>
    <row r="36" spans="1:11" ht="15.75" thickTop="1">
      <c r="C36" s="5"/>
      <c r="D36" s="5"/>
      <c r="E36" s="9"/>
      <c r="F36" s="5"/>
      <c r="G36" s="5"/>
      <c r="H36" s="9"/>
      <c r="I36" s="5"/>
      <c r="J36" s="10"/>
      <c r="K36" s="9"/>
    </row>
    <row r="37" spans="1:11" ht="15.75">
      <c r="A37" s="24" t="str">
        <f>+'DCP-12, P 2'!A41</f>
        <v>McKenzie Electric Group</v>
      </c>
      <c r="C37" s="5"/>
      <c r="D37" s="5"/>
      <c r="E37" s="9"/>
      <c r="F37" s="5"/>
      <c r="G37" s="5"/>
      <c r="H37" s="9"/>
      <c r="I37" s="5"/>
      <c r="J37" s="10"/>
      <c r="K37" s="9"/>
    </row>
    <row r="38" spans="1:11">
      <c r="C38" s="5"/>
      <c r="D38" s="5"/>
      <c r="E38" s="9"/>
      <c r="F38" s="5"/>
      <c r="G38" s="5"/>
      <c r="H38" s="9"/>
      <c r="I38" s="5"/>
      <c r="J38" s="10"/>
      <c r="K38" s="9"/>
    </row>
    <row r="39" spans="1:11">
      <c r="A39" s="13" t="str">
        <f>+'DCP-12, P 2'!A43</f>
        <v>ALLETE</v>
      </c>
      <c r="C39" s="170">
        <f>+C17</f>
        <v>2</v>
      </c>
      <c r="D39" s="170"/>
      <c r="E39" s="9">
        <f>+E17</f>
        <v>0.75</v>
      </c>
      <c r="F39" s="170"/>
      <c r="G39" s="170" t="str">
        <f>+G17</f>
        <v>A</v>
      </c>
      <c r="H39" s="9">
        <f>+H17</f>
        <v>4</v>
      </c>
      <c r="I39" s="170"/>
      <c r="J39" s="10" t="str">
        <f>+'DCP-8'!F36</f>
        <v>A-</v>
      </c>
      <c r="K39" s="9">
        <f>+K17</f>
        <v>3.67</v>
      </c>
    </row>
    <row r="40" spans="1:11">
      <c r="A40" s="13" t="str">
        <f>+'DCP-12, P 2'!A44</f>
        <v>Ameren Corp</v>
      </c>
      <c r="C40" s="170">
        <f>+C17</f>
        <v>2</v>
      </c>
      <c r="D40" s="170"/>
      <c r="E40" s="9">
        <v>0.65</v>
      </c>
      <c r="F40" s="170"/>
      <c r="G40" s="170" t="str">
        <f>+G17</f>
        <v>A</v>
      </c>
      <c r="H40" s="9">
        <f>+H17</f>
        <v>4</v>
      </c>
      <c r="I40" s="170"/>
      <c r="J40" s="10" t="str">
        <f>+'DCP-8'!F37</f>
        <v>B</v>
      </c>
      <c r="K40" s="9">
        <v>3</v>
      </c>
    </row>
    <row r="41" spans="1:11">
      <c r="A41" s="13" t="str">
        <f>+'DCP-12, P 2'!A45</f>
        <v>Avangrid, Inc.</v>
      </c>
      <c r="C41" s="170">
        <v>2</v>
      </c>
      <c r="D41" s="170"/>
      <c r="E41" s="9" t="s">
        <v>207</v>
      </c>
      <c r="F41" s="170"/>
      <c r="G41" s="170" t="s">
        <v>60</v>
      </c>
      <c r="H41" s="9">
        <v>3.67</v>
      </c>
      <c r="I41" s="170"/>
      <c r="J41" s="10" t="str">
        <f>+'DCP-8'!F38</f>
        <v>NR</v>
      </c>
      <c r="K41" s="9"/>
    </row>
    <row r="42" spans="1:11">
      <c r="A42" s="13" t="str">
        <f>+'DCP-12, P 2'!A46</f>
        <v>Avista Corp</v>
      </c>
      <c r="C42" s="170">
        <v>2</v>
      </c>
      <c r="D42" s="170"/>
      <c r="E42" s="9">
        <v>0.7</v>
      </c>
      <c r="F42" s="170"/>
      <c r="G42" s="170" t="s">
        <v>62</v>
      </c>
      <c r="H42" s="9">
        <v>4</v>
      </c>
      <c r="I42" s="170"/>
      <c r="J42" s="10" t="str">
        <f>+'DCP-8'!F39</f>
        <v>A-</v>
      </c>
      <c r="K42" s="9">
        <v>3.67</v>
      </c>
    </row>
    <row r="43" spans="1:11">
      <c r="A43" s="13" t="str">
        <f>+'DCP-12, P 2'!A47</f>
        <v>Black Hills Corp</v>
      </c>
      <c r="C43" s="170">
        <f>+C20</f>
        <v>2</v>
      </c>
      <c r="D43" s="170"/>
      <c r="E43" s="9">
        <f>+E20</f>
        <v>0.85</v>
      </c>
      <c r="F43" s="170"/>
      <c r="G43" s="9" t="str">
        <f>+G20</f>
        <v>A</v>
      </c>
      <c r="H43" s="9">
        <f>+H20</f>
        <v>4</v>
      </c>
      <c r="I43" s="170"/>
      <c r="J43" s="10" t="str">
        <f>+'DCP-8'!F40</f>
        <v>B</v>
      </c>
      <c r="K43" s="9">
        <f>+K20</f>
        <v>3</v>
      </c>
    </row>
    <row r="44" spans="1:11">
      <c r="A44" s="13" t="str">
        <f>+'DCP-12, P 2'!A48</f>
        <v>CMS Energy Corp</v>
      </c>
      <c r="C44" s="170">
        <f>+C20</f>
        <v>2</v>
      </c>
      <c r="D44" s="170"/>
      <c r="E44" s="9">
        <v>0.65</v>
      </c>
      <c r="F44" s="170"/>
      <c r="G44" s="9" t="s">
        <v>60</v>
      </c>
      <c r="H44" s="9">
        <v>3.67</v>
      </c>
      <c r="I44" s="170"/>
      <c r="J44" s="10" t="str">
        <f>+'DCP-8'!F41</f>
        <v>A-</v>
      </c>
      <c r="K44" s="9">
        <v>3.67</v>
      </c>
    </row>
    <row r="45" spans="1:11">
      <c r="A45" s="13" t="str">
        <f>+'DCP-12, P 2'!A49</f>
        <v>Dominion Energy</v>
      </c>
      <c r="C45" s="170">
        <f>+C26</f>
        <v>2</v>
      </c>
      <c r="D45" s="170"/>
      <c r="E45" s="9">
        <v>0.65</v>
      </c>
      <c r="F45" s="170"/>
      <c r="G45" s="9" t="s">
        <v>60</v>
      </c>
      <c r="H45" s="9">
        <v>3.67</v>
      </c>
      <c r="I45" s="170"/>
      <c r="J45" s="10" t="str">
        <f>+'DCP-8'!F42</f>
        <v>B</v>
      </c>
      <c r="K45" s="9">
        <f>+K26</f>
        <v>3</v>
      </c>
    </row>
    <row r="46" spans="1:11">
      <c r="A46" s="13" t="str">
        <f>+'DCP-12, P 2'!A50</f>
        <v>DTE Energy</v>
      </c>
      <c r="C46" s="170">
        <f>+C21</f>
        <v>2</v>
      </c>
      <c r="D46" s="170"/>
      <c r="E46" s="9">
        <v>0.65</v>
      </c>
      <c r="F46" s="170"/>
      <c r="G46" s="9" t="str">
        <f>+G21</f>
        <v>B++</v>
      </c>
      <c r="H46" s="9">
        <f>+H21</f>
        <v>3.67</v>
      </c>
      <c r="I46" s="170"/>
      <c r="J46" s="10" t="str">
        <f>+'DCP-8'!F43</f>
        <v>A-</v>
      </c>
      <c r="K46" s="9">
        <v>3.67</v>
      </c>
    </row>
    <row r="47" spans="1:11">
      <c r="A47" s="13" t="str">
        <f>+'DCP-12, P 2'!A51</f>
        <v>Edison International</v>
      </c>
      <c r="C47" s="170">
        <v>2</v>
      </c>
      <c r="D47" s="170"/>
      <c r="E47" s="9">
        <v>0.6</v>
      </c>
      <c r="F47" s="170"/>
      <c r="G47" s="9" t="s">
        <v>62</v>
      </c>
      <c r="H47" s="9">
        <v>4</v>
      </c>
      <c r="I47" s="170"/>
      <c r="J47" s="10" t="str">
        <f>+'DCP-8'!F44</f>
        <v>B</v>
      </c>
      <c r="K47" s="9">
        <v>3</v>
      </c>
    </row>
    <row r="48" spans="1:11">
      <c r="A48" s="13" t="str">
        <f>+'DCP-12, P 2'!A52</f>
        <v>El Paso Electric</v>
      </c>
      <c r="C48" s="170">
        <f>+C21</f>
        <v>2</v>
      </c>
      <c r="D48" s="170"/>
      <c r="E48" s="9">
        <f>+E21</f>
        <v>0.75</v>
      </c>
      <c r="F48" s="170"/>
      <c r="G48" s="9" t="str">
        <f>+G21</f>
        <v>B++</v>
      </c>
      <c r="H48" s="9">
        <f>+H21</f>
        <v>3.67</v>
      </c>
      <c r="I48" s="170"/>
      <c r="J48" s="10" t="str">
        <f>+'DCP-8'!F45</f>
        <v>B</v>
      </c>
      <c r="K48" s="9">
        <v>3</v>
      </c>
    </row>
    <row r="49" spans="1:12">
      <c r="A49" s="13" t="str">
        <f>+'DCP-12, P 2'!A53</f>
        <v>Exelon Corp</v>
      </c>
      <c r="C49" s="170">
        <v>3</v>
      </c>
      <c r="D49" s="170"/>
      <c r="E49" s="9">
        <v>0.7</v>
      </c>
      <c r="F49" s="170"/>
      <c r="G49" s="170" t="s">
        <v>60</v>
      </c>
      <c r="H49" s="9">
        <v>3.67</v>
      </c>
      <c r="I49" s="170"/>
      <c r="J49" s="10" t="str">
        <f>+'DCP-8'!F46</f>
        <v>B</v>
      </c>
      <c r="K49" s="9">
        <v>3</v>
      </c>
    </row>
    <row r="50" spans="1:12">
      <c r="A50" s="13" t="str">
        <f>+'DCP-12, P 2'!A54</f>
        <v>Hawaiian Electric</v>
      </c>
      <c r="C50" s="5">
        <f>+C22</f>
        <v>2</v>
      </c>
      <c r="D50" s="5"/>
      <c r="E50" s="9">
        <f>+E22</f>
        <v>0.7</v>
      </c>
      <c r="F50" s="5"/>
      <c r="G50" s="9" t="str">
        <f t="shared" ref="G50:H52" si="0">+G22</f>
        <v>A</v>
      </c>
      <c r="H50" s="9">
        <f t="shared" si="0"/>
        <v>4</v>
      </c>
      <c r="I50" s="5"/>
      <c r="J50" s="10" t="str">
        <f>+'DCP-8'!F47</f>
        <v>A-</v>
      </c>
      <c r="K50" s="9">
        <v>3.67</v>
      </c>
    </row>
    <row r="51" spans="1:12">
      <c r="A51" s="13" t="str">
        <f>+'DCP-12, P 2'!A55</f>
        <v>IDACORP</v>
      </c>
      <c r="C51" s="170">
        <f>+C23</f>
        <v>2</v>
      </c>
      <c r="D51" s="170"/>
      <c r="E51" s="9">
        <f>+E23</f>
        <v>0.7</v>
      </c>
      <c r="F51" s="170"/>
      <c r="G51" s="9" t="str">
        <f t="shared" si="0"/>
        <v>A</v>
      </c>
      <c r="H51" s="9">
        <f t="shared" si="0"/>
        <v>4</v>
      </c>
      <c r="I51" s="170"/>
      <c r="J51" s="10" t="str">
        <f>+'DCP-8'!F48</f>
        <v>A</v>
      </c>
      <c r="K51" s="9">
        <f>+K23</f>
        <v>4</v>
      </c>
    </row>
    <row r="52" spans="1:12">
      <c r="A52" s="13" t="str">
        <f>+'DCP-12, P 2'!A56</f>
        <v>Northwestern Corp</v>
      </c>
      <c r="C52" s="170">
        <f>+C24</f>
        <v>3</v>
      </c>
      <c r="D52" s="170"/>
      <c r="E52" s="9">
        <f>+E24</f>
        <v>0.65</v>
      </c>
      <c r="F52" s="170"/>
      <c r="G52" s="9" t="str">
        <f t="shared" si="0"/>
        <v>B+</v>
      </c>
      <c r="H52" s="9">
        <f t="shared" si="0"/>
        <v>3.33</v>
      </c>
      <c r="I52" s="170"/>
      <c r="J52" s="10" t="str">
        <f>+'DCP-8'!F49</f>
        <v>A+</v>
      </c>
      <c r="K52" s="9">
        <v>4.33</v>
      </c>
    </row>
    <row r="53" spans="1:12">
      <c r="A53" s="13" t="str">
        <f>+'DCP-12, P 2'!A57</f>
        <v>Otter Tail Corp</v>
      </c>
      <c r="C53" s="170">
        <f>+C26</f>
        <v>2</v>
      </c>
      <c r="D53" s="170"/>
      <c r="E53" s="9">
        <f>+E26</f>
        <v>0.9</v>
      </c>
      <c r="F53" s="170"/>
      <c r="G53" s="9" t="str">
        <f>+G26</f>
        <v>A</v>
      </c>
      <c r="H53" s="9">
        <f>+H26</f>
        <v>4</v>
      </c>
      <c r="I53" s="170"/>
      <c r="J53" s="10" t="str">
        <f>+'DCP-8'!F50</f>
        <v>B</v>
      </c>
      <c r="K53" s="9">
        <v>3</v>
      </c>
    </row>
    <row r="54" spans="1:12">
      <c r="A54" s="13" t="str">
        <f>+'DCP-12, P 2'!A58</f>
        <v>PG&amp;E Corp</v>
      </c>
      <c r="C54" s="170">
        <v>2</v>
      </c>
      <c r="D54" s="170"/>
      <c r="E54" s="9">
        <v>0.65</v>
      </c>
      <c r="F54" s="170"/>
      <c r="G54" s="9" t="s">
        <v>60</v>
      </c>
      <c r="H54" s="9">
        <v>3.67</v>
      </c>
      <c r="I54" s="170"/>
      <c r="J54" s="10" t="str">
        <f>+'DCP-8'!F51</f>
        <v>B</v>
      </c>
      <c r="K54" s="9">
        <f>+K29</f>
        <v>3</v>
      </c>
    </row>
    <row r="55" spans="1:12">
      <c r="A55" s="13" t="str">
        <f>+'DCP-12, P 2'!A59</f>
        <v>Portland General Electric</v>
      </c>
      <c r="C55" s="170">
        <f>+C28</f>
        <v>2</v>
      </c>
      <c r="D55" s="170"/>
      <c r="E55" s="9">
        <f>+E28</f>
        <v>0.7</v>
      </c>
      <c r="F55" s="170"/>
      <c r="G55" s="9" t="str">
        <f>+G28</f>
        <v>B++</v>
      </c>
      <c r="H55" s="9">
        <f>+H28</f>
        <v>3.67</v>
      </c>
      <c r="I55" s="170"/>
      <c r="J55" s="10" t="str">
        <f>+'DCP-8'!F52</f>
        <v>A-</v>
      </c>
      <c r="K55" s="9">
        <v>3.67</v>
      </c>
    </row>
    <row r="56" spans="1:12">
      <c r="A56" s="13" t="str">
        <f>+'DCP-12, P 2'!A60</f>
        <v>Sempra Energy</v>
      </c>
      <c r="C56" s="5">
        <v>2</v>
      </c>
      <c r="D56" s="5"/>
      <c r="E56" s="9">
        <v>0.8</v>
      </c>
      <c r="F56" s="5"/>
      <c r="G56" s="9" t="s">
        <v>62</v>
      </c>
      <c r="H56" s="9">
        <v>4</v>
      </c>
      <c r="I56" s="5"/>
      <c r="J56" s="10" t="str">
        <f>+'DCP-8'!F53</f>
        <v>B+</v>
      </c>
      <c r="K56" s="9">
        <v>3.33</v>
      </c>
    </row>
    <row r="57" spans="1:12">
      <c r="A57" s="34"/>
      <c r="B57" s="34"/>
      <c r="C57" s="53"/>
      <c r="D57" s="53"/>
      <c r="E57" s="50"/>
      <c r="F57" s="53"/>
      <c r="G57" s="53"/>
      <c r="H57" s="50"/>
      <c r="I57" s="53"/>
      <c r="J57" s="53"/>
      <c r="K57" s="50"/>
    </row>
    <row r="58" spans="1:12">
      <c r="C58" s="5"/>
      <c r="D58" s="5"/>
      <c r="E58" s="9"/>
      <c r="F58" s="5"/>
      <c r="G58" s="5"/>
      <c r="H58" s="9"/>
      <c r="I58" s="5"/>
      <c r="J58" s="5"/>
      <c r="K58" s="9"/>
    </row>
    <row r="59" spans="1:12">
      <c r="A59" s="13" t="s">
        <v>30</v>
      </c>
      <c r="C59" s="17">
        <f>+AVERAGE(C39:C56)</f>
        <v>2.1111111111111112</v>
      </c>
      <c r="D59" s="5"/>
      <c r="E59" s="9">
        <f>+AVERAGE(E39:E56)</f>
        <v>0.70882352941176474</v>
      </c>
      <c r="F59" s="9"/>
      <c r="G59" s="9" t="s">
        <v>60</v>
      </c>
      <c r="H59" s="9">
        <f>+AVERAGE(H39:H56)</f>
        <v>3.8161111111111117</v>
      </c>
      <c r="I59" s="9"/>
      <c r="J59" s="9" t="s">
        <v>114</v>
      </c>
      <c r="K59" s="9">
        <f>+AVERAGE(K39:K56)</f>
        <v>3.3929411764705883</v>
      </c>
      <c r="L59" s="127"/>
    </row>
    <row r="60" spans="1:12" ht="15.75" thickBot="1">
      <c r="A60" s="36"/>
      <c r="B60" s="36"/>
      <c r="C60" s="60"/>
      <c r="D60" s="60"/>
      <c r="E60" s="52"/>
      <c r="F60" s="60"/>
      <c r="G60" s="60"/>
      <c r="H60" s="52"/>
      <c r="I60" s="60"/>
      <c r="J60" s="60"/>
      <c r="K60" s="52"/>
    </row>
    <row r="61" spans="1:12" ht="15.75" thickTop="1">
      <c r="C61" s="5"/>
      <c r="D61" s="5"/>
      <c r="E61" s="9"/>
      <c r="F61" s="5"/>
      <c r="G61" s="5"/>
      <c r="H61" s="9"/>
      <c r="I61" s="5"/>
      <c r="J61" s="5"/>
      <c r="K61" s="9"/>
    </row>
    <row r="63" spans="1:12">
      <c r="J63" s="4"/>
    </row>
    <row r="64" spans="1:12">
      <c r="J64" s="4"/>
    </row>
  </sheetData>
  <mergeCells count="1">
    <mergeCell ref="A6:K6"/>
  </mergeCells>
  <phoneticPr fontId="0" type="noConversion"/>
  <printOptions horizontalCentered="1"/>
  <pageMargins left="0.5" right="0.5" top="0.5" bottom="0.55000000000000004" header="0" footer="0"/>
  <pageSetup scale="77" orientation="portrait" horizontalDpi="360" verticalDpi="360" r:id="rId1"/>
  <headerFooter alignWithMargins="0">
    <oddHeader>&amp;R&amp;"Times New Roman,Regular"&amp;11Exh. DCP-14
Dockets UE-170485/UG-170486
Page 1 of 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6"/>
  <sheetViews>
    <sheetView zoomScaleNormal="100" workbookViewId="0">
      <selection activeCell="F3" sqref="F3"/>
    </sheetView>
  </sheetViews>
  <sheetFormatPr defaultColWidth="8.88671875" defaultRowHeight="15"/>
  <cols>
    <col min="1" max="2" width="9.77734375" style="130" customWidth="1"/>
    <col min="3" max="3" width="2.77734375" style="130" customWidth="1"/>
    <col min="4" max="4" width="9.77734375" style="130" customWidth="1"/>
    <col min="5" max="5" width="2.77734375" style="130" customWidth="1"/>
    <col min="6" max="6" width="9.77734375" style="130" customWidth="1"/>
    <col min="7" max="7" width="2.77734375" style="130" customWidth="1"/>
    <col min="8" max="8" width="9.77734375" style="130" customWidth="1"/>
    <col min="9" max="9" width="3.6640625" style="130" customWidth="1"/>
    <col min="10" max="10" width="7.33203125" style="132" customWidth="1"/>
    <col min="11" max="11" width="9.77734375" style="130" customWidth="1"/>
    <col min="12" max="12" width="10.6640625" style="130" customWidth="1"/>
    <col min="13" max="16384" width="8.88671875" style="130"/>
  </cols>
  <sheetData>
    <row r="1" spans="1:11" ht="15.75">
      <c r="F1" s="131"/>
    </row>
    <row r="2" spans="1:11" ht="15.75">
      <c r="F2" s="131"/>
    </row>
    <row r="3" spans="1:11" ht="15.75">
      <c r="F3" s="131"/>
    </row>
    <row r="4" spans="1:11" ht="15.75">
      <c r="H4" s="131"/>
      <c r="I4" s="131"/>
    </row>
    <row r="5" spans="1:11" ht="20.25">
      <c r="A5" s="295" t="s">
        <v>116</v>
      </c>
      <c r="B5" s="295"/>
      <c r="C5" s="295"/>
      <c r="D5" s="295"/>
      <c r="E5" s="295"/>
      <c r="F5" s="295"/>
      <c r="G5" s="295"/>
      <c r="H5" s="295"/>
      <c r="I5" s="295"/>
    </row>
    <row r="6" spans="1:11" ht="15.75" thickBot="1">
      <c r="J6" s="133"/>
    </row>
    <row r="7" spans="1:11" ht="16.5" customHeight="1" thickTop="1">
      <c r="A7" s="134"/>
      <c r="B7" s="134"/>
      <c r="C7" s="134"/>
      <c r="D7" s="134"/>
      <c r="E7" s="134"/>
      <c r="F7" s="134"/>
      <c r="G7" s="134"/>
      <c r="H7" s="134"/>
      <c r="I7" s="134"/>
    </row>
    <row r="8" spans="1:11" ht="15.75">
      <c r="A8" s="132"/>
      <c r="B8" s="135" t="s">
        <v>117</v>
      </c>
      <c r="C8" s="132"/>
      <c r="D8" s="135" t="s">
        <v>118</v>
      </c>
      <c r="E8" s="132"/>
      <c r="F8" s="136" t="s">
        <v>119</v>
      </c>
      <c r="G8" s="132"/>
      <c r="H8" s="132"/>
      <c r="I8" s="132"/>
    </row>
    <row r="9" spans="1:11" ht="15.75">
      <c r="A9" s="132"/>
      <c r="B9" s="135" t="s">
        <v>120</v>
      </c>
      <c r="C9" s="132"/>
      <c r="D9" s="135" t="s">
        <v>121</v>
      </c>
      <c r="E9" s="132"/>
      <c r="F9" s="135" t="s">
        <v>122</v>
      </c>
      <c r="G9" s="132"/>
      <c r="H9" s="136" t="s">
        <v>123</v>
      </c>
      <c r="I9" s="132"/>
    </row>
    <row r="10" spans="1:11" ht="15.75">
      <c r="A10" s="135" t="s">
        <v>10</v>
      </c>
      <c r="B10" s="135" t="s">
        <v>124</v>
      </c>
      <c r="C10" s="132"/>
      <c r="D10" s="135" t="s">
        <v>124</v>
      </c>
      <c r="E10" s="132"/>
      <c r="F10" s="135" t="s">
        <v>90</v>
      </c>
      <c r="G10" s="132"/>
      <c r="H10" s="135" t="s">
        <v>125</v>
      </c>
      <c r="I10" s="132"/>
    </row>
    <row r="11" spans="1:11" ht="15.75">
      <c r="A11" s="137"/>
      <c r="B11" s="137"/>
      <c r="C11" s="138"/>
      <c r="D11" s="137"/>
      <c r="E11" s="138"/>
      <c r="F11" s="137"/>
      <c r="G11" s="138"/>
      <c r="H11" s="137"/>
      <c r="I11" s="138"/>
    </row>
    <row r="12" spans="1:11" ht="15" customHeight="1">
      <c r="A12" s="139"/>
      <c r="B12" s="139"/>
      <c r="C12" s="139"/>
      <c r="D12" s="139"/>
      <c r="E12" s="139"/>
      <c r="F12" s="139"/>
      <c r="G12" s="139"/>
      <c r="H12" s="139"/>
      <c r="I12" s="139"/>
      <c r="J12" s="139"/>
    </row>
    <row r="13" spans="1:11" ht="15" customHeight="1">
      <c r="A13" s="296" t="s">
        <v>126</v>
      </c>
      <c r="B13" s="296"/>
      <c r="C13" s="296"/>
      <c r="D13" s="296"/>
      <c r="E13" s="296"/>
      <c r="F13" s="296"/>
      <c r="G13" s="296"/>
      <c r="H13" s="296"/>
      <c r="I13" s="296"/>
      <c r="J13" s="133"/>
    </row>
    <row r="14" spans="1:11" ht="15" customHeight="1">
      <c r="A14" s="140" t="s">
        <v>127</v>
      </c>
      <c r="B14" s="141">
        <v>-2E-3</v>
      </c>
      <c r="C14" s="141"/>
      <c r="D14" s="141">
        <v>-8.8999999999999996E-2</v>
      </c>
      <c r="E14" s="141"/>
      <c r="F14" s="141">
        <v>8.5000000000000006E-2</v>
      </c>
      <c r="G14" s="141"/>
      <c r="H14" s="141">
        <v>7.0000000000000007E-2</v>
      </c>
      <c r="I14" s="141"/>
      <c r="J14" s="142"/>
    </row>
    <row r="15" spans="1:11" ht="15" customHeight="1">
      <c r="A15" s="140" t="s">
        <v>128</v>
      </c>
      <c r="B15" s="141">
        <v>5.3999999999999999E-2</v>
      </c>
      <c r="C15" s="141"/>
      <c r="D15" s="141">
        <v>7.9000000000000001E-2</v>
      </c>
      <c r="E15" s="141"/>
      <c r="F15" s="141">
        <v>7.6999999999999999E-2</v>
      </c>
      <c r="G15" s="141"/>
      <c r="H15" s="141">
        <v>4.8000000000000001E-2</v>
      </c>
      <c r="I15" s="141"/>
    </row>
    <row r="16" spans="1:11" ht="15" customHeight="1">
      <c r="A16" s="140" t="s">
        <v>129</v>
      </c>
      <c r="B16" s="141">
        <v>4.5999999999999999E-2</v>
      </c>
      <c r="C16" s="141"/>
      <c r="D16" s="141">
        <v>7.5999999999999998E-2</v>
      </c>
      <c r="E16" s="141"/>
      <c r="F16" s="141">
        <v>7.0999999999999994E-2</v>
      </c>
      <c r="G16" s="141"/>
      <c r="H16" s="141">
        <v>6.8000000000000005E-2</v>
      </c>
      <c r="I16" s="141"/>
      <c r="J16" s="143"/>
      <c r="K16" s="144"/>
    </row>
    <row r="17" spans="1:11" ht="15" customHeight="1">
      <c r="A17" s="140" t="s">
        <v>130</v>
      </c>
      <c r="B17" s="141">
        <v>5.6000000000000001E-2</v>
      </c>
      <c r="C17" s="141"/>
      <c r="D17" s="141">
        <v>5.5E-2</v>
      </c>
      <c r="E17" s="141"/>
      <c r="F17" s="141">
        <v>6.0999999999999999E-2</v>
      </c>
      <c r="G17" s="141"/>
      <c r="H17" s="141">
        <v>0.09</v>
      </c>
      <c r="I17" s="141"/>
      <c r="J17" s="143"/>
      <c r="K17" s="144"/>
    </row>
    <row r="18" spans="1:11" ht="15" customHeight="1">
      <c r="A18" s="140" t="s">
        <v>131</v>
      </c>
      <c r="B18" s="141">
        <v>3.2000000000000001E-2</v>
      </c>
      <c r="C18" s="141"/>
      <c r="D18" s="141">
        <v>0.03</v>
      </c>
      <c r="E18" s="141"/>
      <c r="F18" s="141">
        <v>5.8000000000000003E-2</v>
      </c>
      <c r="G18" s="141"/>
      <c r="H18" s="141">
        <v>0.13300000000000001</v>
      </c>
      <c r="I18" s="141"/>
    </row>
    <row r="19" spans="1:11" ht="15" customHeight="1">
      <c r="A19" s="140" t="s">
        <v>132</v>
      </c>
      <c r="B19" s="141">
        <v>-2E-3</v>
      </c>
      <c r="C19" s="141"/>
      <c r="D19" s="141">
        <v>-2.5999999999999999E-2</v>
      </c>
      <c r="E19" s="141"/>
      <c r="F19" s="141">
        <v>7.0999999999999994E-2</v>
      </c>
      <c r="G19" s="141"/>
      <c r="H19" s="141">
        <v>0.124</v>
      </c>
      <c r="I19" s="141"/>
      <c r="J19" s="143"/>
      <c r="K19" s="144"/>
    </row>
    <row r="20" spans="1:11" ht="15" customHeight="1">
      <c r="A20" s="140" t="s">
        <v>133</v>
      </c>
      <c r="B20" s="141">
        <v>2.5999999999999999E-2</v>
      </c>
      <c r="C20" s="141"/>
      <c r="D20" s="141">
        <v>1.2999999999999999E-2</v>
      </c>
      <c r="E20" s="141"/>
      <c r="F20" s="141">
        <v>7.5999999999999998E-2</v>
      </c>
      <c r="G20" s="141"/>
      <c r="H20" s="141">
        <v>8.8999999999999996E-2</v>
      </c>
      <c r="I20" s="141"/>
      <c r="J20" s="143"/>
      <c r="K20" s="144"/>
    </row>
    <row r="21" spans="1:11" ht="15" customHeight="1">
      <c r="A21" s="140" t="s">
        <v>134</v>
      </c>
      <c r="B21" s="141">
        <v>-1.9E-2</v>
      </c>
      <c r="C21" s="141"/>
      <c r="D21" s="141">
        <v>-5.1999999999999998E-2</v>
      </c>
      <c r="E21" s="141"/>
      <c r="F21" s="141">
        <v>9.7000000000000003E-2</v>
      </c>
      <c r="G21" s="141"/>
      <c r="H21" s="141">
        <v>3.7999999999999999E-2</v>
      </c>
      <c r="I21" s="141"/>
      <c r="J21" s="143"/>
      <c r="K21" s="144"/>
    </row>
    <row r="22" spans="1:11" ht="15" customHeight="1">
      <c r="A22" s="140"/>
      <c r="B22" s="141"/>
      <c r="C22" s="141"/>
      <c r="D22" s="141"/>
      <c r="E22" s="141"/>
      <c r="F22" s="141"/>
      <c r="G22" s="141"/>
      <c r="H22" s="141"/>
      <c r="I22" s="141"/>
      <c r="J22" s="143"/>
      <c r="K22" s="144"/>
    </row>
    <row r="23" spans="1:11" ht="15" customHeight="1">
      <c r="A23" s="297" t="s">
        <v>135</v>
      </c>
      <c r="B23" s="297"/>
      <c r="C23" s="297"/>
      <c r="D23" s="297"/>
      <c r="E23" s="297"/>
      <c r="F23" s="297"/>
      <c r="G23" s="297"/>
      <c r="H23" s="297"/>
      <c r="I23" s="297"/>
      <c r="J23" s="145"/>
      <c r="K23" s="144"/>
    </row>
    <row r="24" spans="1:11" ht="15" customHeight="1">
      <c r="A24" s="140" t="s">
        <v>136</v>
      </c>
      <c r="B24" s="141">
        <v>4.5999999999999999E-2</v>
      </c>
      <c r="C24" s="141"/>
      <c r="D24" s="141">
        <v>2.7E-2</v>
      </c>
      <c r="E24" s="141"/>
      <c r="F24" s="141">
        <v>9.6000000000000002E-2</v>
      </c>
      <c r="G24" s="141"/>
      <c r="H24" s="141">
        <v>3.7999999999999999E-2</v>
      </c>
      <c r="I24" s="141"/>
      <c r="J24" s="143"/>
      <c r="K24" s="144"/>
    </row>
    <row r="25" spans="1:11" ht="15" customHeight="1">
      <c r="A25" s="140" t="s">
        <v>137</v>
      </c>
      <c r="B25" s="141">
        <v>7.2999999999999995E-2</v>
      </c>
      <c r="C25" s="141"/>
      <c r="D25" s="141">
        <v>8.8999999999999996E-2</v>
      </c>
      <c r="E25" s="141"/>
      <c r="F25" s="141">
        <v>7.4999999999999997E-2</v>
      </c>
      <c r="G25" s="141"/>
      <c r="H25" s="141">
        <v>3.9E-2</v>
      </c>
      <c r="I25" s="141"/>
      <c r="J25" s="143"/>
      <c r="K25" s="144"/>
    </row>
    <row r="26" spans="1:11" ht="15" customHeight="1">
      <c r="A26" s="140" t="s">
        <v>138</v>
      </c>
      <c r="B26" s="141">
        <v>4.2000000000000003E-2</v>
      </c>
      <c r="C26" s="141"/>
      <c r="D26" s="141">
        <v>1.2E-2</v>
      </c>
      <c r="E26" s="141"/>
      <c r="F26" s="141">
        <v>7.1999999999999995E-2</v>
      </c>
      <c r="G26" s="141"/>
      <c r="H26" s="141">
        <v>3.7999999999999999E-2</v>
      </c>
      <c r="I26" s="141"/>
      <c r="J26" s="143"/>
      <c r="K26" s="144"/>
    </row>
    <row r="27" spans="1:11" ht="15" customHeight="1">
      <c r="A27" s="140" t="s">
        <v>139</v>
      </c>
      <c r="B27" s="141">
        <v>3.5000000000000003E-2</v>
      </c>
      <c r="C27" s="141"/>
      <c r="D27" s="141">
        <v>0.01</v>
      </c>
      <c r="E27" s="141"/>
      <c r="F27" s="141">
        <v>7.0000000000000007E-2</v>
      </c>
      <c r="G27" s="141"/>
      <c r="H27" s="141">
        <v>1.0999999999999999E-2</v>
      </c>
      <c r="I27" s="141"/>
      <c r="J27" s="143"/>
      <c r="K27" s="144"/>
    </row>
    <row r="28" spans="1:11" ht="15" customHeight="1">
      <c r="A28" s="140" t="s">
        <v>140</v>
      </c>
      <c r="B28" s="141">
        <v>3.5000000000000003E-2</v>
      </c>
      <c r="C28" s="141"/>
      <c r="D28" s="141">
        <v>5.1999999999999998E-2</v>
      </c>
      <c r="E28" s="141"/>
      <c r="F28" s="141">
        <v>6.2E-2</v>
      </c>
      <c r="G28" s="141"/>
      <c r="H28" s="141">
        <v>4.3999999999999997E-2</v>
      </c>
      <c r="I28" s="141"/>
      <c r="J28" s="143"/>
      <c r="K28" s="144"/>
    </row>
    <row r="29" spans="1:11" ht="15" customHeight="1">
      <c r="A29" s="140" t="s">
        <v>141</v>
      </c>
      <c r="B29" s="141">
        <v>4.2000000000000003E-2</v>
      </c>
      <c r="C29" s="141"/>
      <c r="D29" s="141">
        <v>5.1999999999999998E-2</v>
      </c>
      <c r="E29" s="141"/>
      <c r="F29" s="141">
        <v>5.5E-2</v>
      </c>
      <c r="G29" s="141"/>
      <c r="H29" s="141">
        <v>4.3999999999999997E-2</v>
      </c>
      <c r="I29" s="141"/>
      <c r="J29" s="143"/>
      <c r="K29" s="144"/>
    </row>
    <row r="30" spans="1:11" ht="15" customHeight="1">
      <c r="A30" s="140" t="s">
        <v>142</v>
      </c>
      <c r="B30" s="141">
        <v>3.6999999999999998E-2</v>
      </c>
      <c r="C30" s="141"/>
      <c r="D30" s="141">
        <v>8.9999999999999993E-3</v>
      </c>
      <c r="E30" s="141"/>
      <c r="F30" s="141">
        <v>5.2999999999999999E-2</v>
      </c>
      <c r="G30" s="141"/>
      <c r="H30" s="141">
        <v>4.5999999999999999E-2</v>
      </c>
      <c r="I30" s="141"/>
      <c r="J30" s="143"/>
      <c r="K30" s="144"/>
    </row>
    <row r="31" spans="1:11" ht="15" customHeight="1">
      <c r="A31" s="140" t="s">
        <v>143</v>
      </c>
      <c r="B31" s="141">
        <v>1.9E-2</v>
      </c>
      <c r="C31" s="141"/>
      <c r="D31" s="141">
        <v>0.01</v>
      </c>
      <c r="E31" s="141"/>
      <c r="F31" s="141">
        <v>5.6000000000000001E-2</v>
      </c>
      <c r="G31" s="141"/>
      <c r="H31" s="141">
        <v>6.0999999999999999E-2</v>
      </c>
      <c r="I31" s="141"/>
      <c r="J31" s="143"/>
      <c r="K31" s="144"/>
    </row>
    <row r="32" spans="1:11" ht="15" customHeight="1">
      <c r="A32" s="140" t="s">
        <v>144</v>
      </c>
      <c r="B32" s="141">
        <v>-1E-3</v>
      </c>
      <c r="C32" s="141"/>
      <c r="D32" s="141">
        <v>-1.4999999999999999E-2</v>
      </c>
      <c r="E32" s="141"/>
      <c r="F32" s="141">
        <v>6.8000000000000005E-2</v>
      </c>
      <c r="G32" s="141"/>
      <c r="H32" s="141">
        <v>3.1E-2</v>
      </c>
      <c r="I32" s="141"/>
      <c r="J32" s="143"/>
      <c r="K32" s="144"/>
    </row>
    <row r="33" spans="1:11" ht="15" customHeight="1">
      <c r="A33" s="140"/>
      <c r="B33" s="141"/>
      <c r="C33" s="141"/>
      <c r="D33" s="141"/>
      <c r="E33" s="141"/>
      <c r="F33" s="141"/>
      <c r="G33" s="141"/>
      <c r="H33" s="141"/>
      <c r="I33" s="141"/>
      <c r="J33" s="143"/>
      <c r="K33" s="144"/>
    </row>
    <row r="34" spans="1:11" ht="15" customHeight="1">
      <c r="A34" s="296" t="s">
        <v>145</v>
      </c>
      <c r="B34" s="296"/>
      <c r="C34" s="296"/>
      <c r="D34" s="296"/>
      <c r="E34" s="296"/>
      <c r="F34" s="296"/>
      <c r="G34" s="296"/>
      <c r="H34" s="296"/>
      <c r="I34" s="296"/>
      <c r="J34" s="133"/>
    </row>
    <row r="35" spans="1:11" ht="15" customHeight="1">
      <c r="A35" s="140" t="s">
        <v>1</v>
      </c>
      <c r="B35" s="141">
        <v>3.5999999999999997E-2</v>
      </c>
      <c r="C35" s="141" t="s">
        <v>146</v>
      </c>
      <c r="D35" s="141">
        <v>2.9000000000000001E-2</v>
      </c>
      <c r="E35" s="141"/>
      <c r="F35" s="141">
        <v>7.4999999999999997E-2</v>
      </c>
      <c r="G35" s="141"/>
      <c r="H35" s="141">
        <v>2.9000000000000001E-2</v>
      </c>
      <c r="I35" s="141"/>
    </row>
    <row r="36" spans="1:11" ht="15" customHeight="1">
      <c r="A36" s="140" t="s">
        <v>2</v>
      </c>
      <c r="B36" s="141">
        <v>2.7E-2</v>
      </c>
      <c r="C36" s="141"/>
      <c r="D36" s="141">
        <v>3.3000000000000002E-2</v>
      </c>
      <c r="E36" s="141"/>
      <c r="F36" s="141">
        <v>6.9000000000000006E-2</v>
      </c>
      <c r="G36" s="141"/>
      <c r="H36" s="141">
        <v>2.7E-2</v>
      </c>
      <c r="I36" s="141"/>
    </row>
    <row r="37" spans="1:11" ht="15" customHeight="1">
      <c r="A37" s="140" t="s">
        <v>3</v>
      </c>
      <c r="B37" s="141">
        <v>0.04</v>
      </c>
      <c r="C37" s="141"/>
      <c r="D37" s="141">
        <v>5.1999999999999998E-2</v>
      </c>
      <c r="E37" s="141"/>
      <c r="F37" s="141">
        <v>6.0999999999999999E-2</v>
      </c>
      <c r="G37" s="141"/>
      <c r="H37" s="141">
        <v>2.7E-2</v>
      </c>
      <c r="I37" s="141"/>
    </row>
    <row r="38" spans="1:11" ht="15" customHeight="1">
      <c r="A38" s="140" t="s">
        <v>4</v>
      </c>
      <c r="B38" s="141">
        <v>2.7E-2</v>
      </c>
      <c r="C38" s="141"/>
      <c r="D38" s="141">
        <v>4.7E-2</v>
      </c>
      <c r="E38" s="141"/>
      <c r="F38" s="141">
        <v>5.6000000000000001E-2</v>
      </c>
      <c r="G38" s="141"/>
      <c r="H38" s="141">
        <v>2.5000000000000001E-2</v>
      </c>
      <c r="I38" s="141"/>
    </row>
    <row r="39" spans="1:11" ht="15" customHeight="1">
      <c r="A39" s="140" t="s">
        <v>5</v>
      </c>
      <c r="B39" s="141">
        <v>3.7999999999999999E-2</v>
      </c>
      <c r="C39" s="141"/>
      <c r="D39" s="141">
        <v>4.4999999999999998E-2</v>
      </c>
      <c r="E39" s="141"/>
      <c r="F39" s="141">
        <v>5.3999999999999999E-2</v>
      </c>
      <c r="G39" s="141"/>
      <c r="H39" s="141">
        <v>3.3000000000000002E-2</v>
      </c>
      <c r="I39" s="141"/>
    </row>
    <row r="40" spans="1:11" ht="15" customHeight="1">
      <c r="A40" s="140" t="s">
        <v>6</v>
      </c>
      <c r="B40" s="141">
        <v>4.4999999999999998E-2</v>
      </c>
      <c r="C40" s="141"/>
      <c r="D40" s="141">
        <v>7.1999999999999995E-2</v>
      </c>
      <c r="E40" s="141"/>
      <c r="F40" s="141">
        <v>4.9000000000000002E-2</v>
      </c>
      <c r="G40" s="141"/>
      <c r="H40" s="141">
        <v>1.7000000000000001E-2</v>
      </c>
      <c r="I40" s="141"/>
    </row>
    <row r="41" spans="1:11" ht="15" customHeight="1">
      <c r="A41" s="146">
        <v>1998</v>
      </c>
      <c r="B41" s="141">
        <v>4.4999999999999998E-2</v>
      </c>
      <c r="C41" s="141"/>
      <c r="D41" s="141">
        <v>5.8000000000000003E-2</v>
      </c>
      <c r="E41" s="141"/>
      <c r="F41" s="141">
        <v>4.4999999999999998E-2</v>
      </c>
      <c r="G41" s="141"/>
      <c r="H41" s="141">
        <v>1.6E-2</v>
      </c>
      <c r="I41" s="141"/>
      <c r="J41" s="143"/>
      <c r="K41" s="144"/>
    </row>
    <row r="42" spans="1:11" ht="15" customHeight="1">
      <c r="A42" s="146">
        <v>1999</v>
      </c>
      <c r="B42" s="141">
        <v>4.7E-2</v>
      </c>
      <c r="C42" s="141"/>
      <c r="D42" s="141">
        <v>4.3999999999999997E-2</v>
      </c>
      <c r="E42" s="141"/>
      <c r="F42" s="141">
        <v>4.2000000000000003E-2</v>
      </c>
      <c r="G42" s="141"/>
      <c r="H42" s="141">
        <v>2.7E-2</v>
      </c>
      <c r="I42" s="141"/>
    </row>
    <row r="43" spans="1:11" ht="15" customHeight="1">
      <c r="A43" s="146">
        <v>2000</v>
      </c>
      <c r="B43" s="141">
        <v>4.1000000000000002E-2</v>
      </c>
      <c r="C43" s="141"/>
      <c r="D43" s="141">
        <v>3.9E-2</v>
      </c>
      <c r="E43" s="141"/>
      <c r="F43" s="141">
        <v>0.04</v>
      </c>
      <c r="G43" s="141"/>
      <c r="H43" s="141">
        <v>3.4000000000000002E-2</v>
      </c>
      <c r="I43" s="141"/>
    </row>
    <row r="44" spans="1:11" ht="15" customHeight="1">
      <c r="A44" s="146">
        <v>2001</v>
      </c>
      <c r="B44" s="141">
        <v>0.01</v>
      </c>
      <c r="C44" s="141"/>
      <c r="D44" s="141">
        <v>-3.1E-2</v>
      </c>
      <c r="E44" s="141"/>
      <c r="F44" s="141">
        <v>4.7E-2</v>
      </c>
      <c r="G44" s="141"/>
      <c r="H44" s="141">
        <v>1.6E-2</v>
      </c>
      <c r="I44" s="141"/>
    </row>
    <row r="45" spans="1:11" ht="15" customHeight="1">
      <c r="A45" s="140"/>
      <c r="B45" s="141"/>
      <c r="C45" s="141"/>
      <c r="D45" s="141"/>
      <c r="E45" s="141"/>
      <c r="F45" s="141"/>
      <c r="G45" s="141"/>
      <c r="H45" s="141"/>
      <c r="I45" s="141"/>
    </row>
    <row r="46" spans="1:11" ht="15" customHeight="1">
      <c r="A46" s="296" t="s">
        <v>147</v>
      </c>
      <c r="B46" s="296"/>
      <c r="C46" s="296"/>
      <c r="D46" s="296"/>
      <c r="E46" s="296"/>
      <c r="F46" s="296"/>
      <c r="G46" s="296"/>
      <c r="H46" s="296"/>
      <c r="I46" s="296"/>
      <c r="J46" s="131"/>
    </row>
    <row r="47" spans="1:11" ht="15" customHeight="1">
      <c r="A47" s="146">
        <v>2002</v>
      </c>
      <c r="B47" s="141">
        <v>1.7999999999999999E-2</v>
      </c>
      <c r="C47" s="141"/>
      <c r="D47" s="217">
        <v>3.0000000000000001E-3</v>
      </c>
      <c r="E47" s="141"/>
      <c r="F47" s="141">
        <v>5.8000000000000003E-2</v>
      </c>
      <c r="G47" s="141"/>
      <c r="H47" s="217">
        <v>2.4E-2</v>
      </c>
      <c r="I47" s="217"/>
      <c r="J47" s="217"/>
    </row>
    <row r="48" spans="1:11" ht="15" customHeight="1">
      <c r="A48" s="146">
        <v>2003</v>
      </c>
      <c r="B48" s="141">
        <v>2.8000000000000001E-2</v>
      </c>
      <c r="C48" s="141"/>
      <c r="D48" s="217">
        <v>1.2E-2</v>
      </c>
      <c r="E48" s="141"/>
      <c r="F48" s="141">
        <v>0.06</v>
      </c>
      <c r="G48" s="141"/>
      <c r="H48" s="217">
        <v>1.9E-2</v>
      </c>
      <c r="I48" s="217"/>
      <c r="J48" s="217"/>
    </row>
    <row r="49" spans="1:10" ht="15" customHeight="1">
      <c r="A49" s="146">
        <v>2004</v>
      </c>
      <c r="B49" s="141">
        <v>3.7999999999999999E-2</v>
      </c>
      <c r="C49" s="141"/>
      <c r="D49" s="217">
        <v>2.5999999999999999E-2</v>
      </c>
      <c r="E49" s="141"/>
      <c r="F49" s="141">
        <v>5.5E-2</v>
      </c>
      <c r="G49" s="141"/>
      <c r="H49" s="217">
        <v>3.3000000000000002E-2</v>
      </c>
      <c r="I49" s="217"/>
      <c r="J49" s="217"/>
    </row>
    <row r="50" spans="1:10" ht="15" customHeight="1">
      <c r="A50" s="146">
        <v>2005</v>
      </c>
      <c r="B50" s="141">
        <v>3.3000000000000002E-2</v>
      </c>
      <c r="C50" s="141"/>
      <c r="D50" s="217">
        <v>3.3000000000000002E-2</v>
      </c>
      <c r="E50" s="141"/>
      <c r="F50" s="141">
        <v>5.0999999999999997E-2</v>
      </c>
      <c r="G50" s="141"/>
      <c r="H50" s="217">
        <v>3.4000000000000002E-2</v>
      </c>
      <c r="I50" s="217"/>
      <c r="J50" s="217"/>
    </row>
    <row r="51" spans="1:10" ht="15" customHeight="1">
      <c r="A51" s="146">
        <v>2006</v>
      </c>
      <c r="B51" s="141">
        <v>2.7E-2</v>
      </c>
      <c r="C51" s="141"/>
      <c r="D51" s="217">
        <v>2.1999999999999999E-2</v>
      </c>
      <c r="E51" s="141"/>
      <c r="F51" s="141">
        <v>4.5999999999999999E-2</v>
      </c>
      <c r="G51" s="141"/>
      <c r="H51" s="217">
        <v>2.5000000000000001E-2</v>
      </c>
      <c r="I51" s="217"/>
      <c r="J51" s="217"/>
    </row>
    <row r="52" spans="1:10" ht="15" customHeight="1">
      <c r="A52" s="146">
        <v>2007</v>
      </c>
      <c r="B52" s="141">
        <v>1.7999999999999999E-2</v>
      </c>
      <c r="C52" s="141"/>
      <c r="D52" s="217">
        <v>2.5000000000000001E-2</v>
      </c>
      <c r="E52" s="141"/>
      <c r="F52" s="141">
        <v>4.5999999999999999E-2</v>
      </c>
      <c r="G52" s="141"/>
      <c r="H52" s="217">
        <v>4.1000000000000002E-2</v>
      </c>
      <c r="I52" s="217"/>
      <c r="J52" s="217"/>
    </row>
    <row r="53" spans="1:10" ht="15" customHeight="1">
      <c r="A53" s="146">
        <v>2008</v>
      </c>
      <c r="B53" s="141">
        <v>-3.0000000000000001E-3</v>
      </c>
      <c r="C53" s="141"/>
      <c r="D53" s="217">
        <v>-3.5000000000000003E-2</v>
      </c>
      <c r="E53" s="141"/>
      <c r="F53" s="141">
        <v>5.8000000000000003E-2</v>
      </c>
      <c r="G53" s="141"/>
      <c r="H53" s="217">
        <v>1E-3</v>
      </c>
      <c r="I53" s="217"/>
      <c r="J53" s="217"/>
    </row>
    <row r="54" spans="1:10" ht="15" customHeight="1">
      <c r="A54" s="147">
        <v>2009</v>
      </c>
      <c r="B54" s="148">
        <v>-2.8000000000000001E-2</v>
      </c>
      <c r="C54" s="148"/>
      <c r="D54" s="218">
        <v>-0.115</v>
      </c>
      <c r="E54" s="148"/>
      <c r="F54" s="148">
        <v>9.2999999999999999E-2</v>
      </c>
      <c r="G54" s="148"/>
      <c r="H54" s="218">
        <v>2.7E-2</v>
      </c>
      <c r="I54" s="218"/>
      <c r="J54" s="218"/>
    </row>
    <row r="55" spans="1:10" ht="15" customHeight="1">
      <c r="A55" s="147"/>
      <c r="B55" s="148"/>
      <c r="C55" s="148"/>
      <c r="D55" s="218"/>
      <c r="E55" s="148"/>
      <c r="F55" s="148"/>
      <c r="G55" s="148"/>
      <c r="H55" s="218"/>
      <c r="I55" s="218"/>
      <c r="J55" s="218"/>
    </row>
    <row r="56" spans="1:10" ht="15" customHeight="1">
      <c r="A56" s="294" t="s">
        <v>148</v>
      </c>
      <c r="B56" s="294"/>
      <c r="C56" s="294"/>
      <c r="D56" s="294"/>
      <c r="E56" s="294"/>
      <c r="F56" s="294"/>
      <c r="G56" s="294"/>
      <c r="H56" s="294"/>
      <c r="I56" s="294"/>
      <c r="J56" s="218"/>
    </row>
    <row r="57" spans="1:10" ht="15" customHeight="1">
      <c r="A57" s="147">
        <v>2010</v>
      </c>
      <c r="B57" s="148">
        <v>2.5000000000000001E-2</v>
      </c>
      <c r="C57" s="148"/>
      <c r="D57" s="218">
        <v>5.5E-2</v>
      </c>
      <c r="E57" s="148"/>
      <c r="F57" s="148">
        <v>9.6000000000000002E-2</v>
      </c>
      <c r="G57" s="148"/>
      <c r="H57" s="218">
        <v>1.4999999999999999E-2</v>
      </c>
      <c r="I57" s="218"/>
    </row>
    <row r="58" spans="1:10" ht="15" customHeight="1">
      <c r="A58" s="147">
        <v>2011</v>
      </c>
      <c r="B58" s="148">
        <v>1.6E-2</v>
      </c>
      <c r="C58" s="148"/>
      <c r="D58" s="218">
        <v>3.1E-2</v>
      </c>
      <c r="E58" s="148"/>
      <c r="F58" s="148">
        <v>8.8999999999999996E-2</v>
      </c>
      <c r="G58" s="148"/>
      <c r="H58" s="218">
        <v>0.03</v>
      </c>
      <c r="I58" s="218"/>
    </row>
    <row r="59" spans="1:10" ht="15" customHeight="1">
      <c r="A59" s="147">
        <v>2012</v>
      </c>
      <c r="B59" s="148">
        <v>2.1999999999999999E-2</v>
      </c>
      <c r="C59" s="148"/>
      <c r="D59" s="218">
        <v>2.9000000000000001E-2</v>
      </c>
      <c r="E59" s="148"/>
      <c r="F59" s="148">
        <v>8.1000000000000003E-2</v>
      </c>
      <c r="G59" s="148"/>
      <c r="H59" s="218">
        <v>1.7000000000000001E-2</v>
      </c>
      <c r="I59" s="218"/>
    </row>
    <row r="60" spans="1:10" ht="15" customHeight="1">
      <c r="A60" s="147">
        <v>2013</v>
      </c>
      <c r="B60" s="148">
        <v>1.7000000000000001E-2</v>
      </c>
      <c r="C60" s="148"/>
      <c r="D60" s="218">
        <v>0.02</v>
      </c>
      <c r="E60" s="148"/>
      <c r="F60" s="148">
        <v>7.3999999999999996E-2</v>
      </c>
      <c r="G60" s="148"/>
      <c r="H60" s="218">
        <v>1.4999999999999999E-2</v>
      </c>
      <c r="I60" s="218"/>
    </row>
    <row r="61" spans="1:10" ht="15" customHeight="1">
      <c r="A61" s="147">
        <v>2014</v>
      </c>
      <c r="B61" s="148">
        <v>2.5999999999999999E-2</v>
      </c>
      <c r="C61" s="148"/>
      <c r="D61" s="218">
        <v>3.1E-2</v>
      </c>
      <c r="E61" s="148"/>
      <c r="F61" s="148">
        <v>6.2E-2</v>
      </c>
      <c r="G61" s="148"/>
      <c r="H61" s="218">
        <v>8.0000000000000002E-3</v>
      </c>
      <c r="I61" s="218"/>
    </row>
    <row r="62" spans="1:10" ht="15" customHeight="1">
      <c r="A62" s="147">
        <v>2015</v>
      </c>
      <c r="B62" s="148">
        <v>2.9000000000000001E-2</v>
      </c>
      <c r="C62" s="148"/>
      <c r="D62" s="218">
        <v>-7.0000000000000001E-3</v>
      </c>
      <c r="E62" s="148"/>
      <c r="F62" s="148">
        <v>5.2999999999999999E-2</v>
      </c>
      <c r="G62" s="148"/>
      <c r="H62" s="218">
        <v>7.0000000000000001E-3</v>
      </c>
      <c r="I62" s="218"/>
    </row>
    <row r="63" spans="1:10" ht="15" customHeight="1">
      <c r="A63" s="147">
        <v>2016</v>
      </c>
      <c r="B63" s="148">
        <v>1.4999999999999999E-2</v>
      </c>
      <c r="C63" s="148"/>
      <c r="D63" s="218">
        <v>-1.2E-2</v>
      </c>
      <c r="E63" s="148"/>
      <c r="F63" s="148">
        <v>4.9000000000000002E-2</v>
      </c>
      <c r="G63" s="148"/>
      <c r="H63" s="218">
        <v>2.1000000000000001E-2</v>
      </c>
      <c r="I63" s="218"/>
    </row>
    <row r="64" spans="1:10" ht="15" customHeight="1">
      <c r="A64" s="147">
        <v>2017</v>
      </c>
      <c r="B64" s="148"/>
      <c r="C64" s="148"/>
      <c r="D64" s="218"/>
      <c r="E64" s="148"/>
      <c r="F64" s="148"/>
      <c r="G64" s="148"/>
      <c r="H64" s="218"/>
      <c r="I64" s="218"/>
    </row>
    <row r="65" spans="1:10" ht="15" customHeight="1">
      <c r="A65" s="147" t="s">
        <v>238</v>
      </c>
      <c r="B65" s="148">
        <v>1.2E-2</v>
      </c>
      <c r="C65" s="148"/>
      <c r="D65" s="218">
        <v>6.0000000000000001E-3</v>
      </c>
      <c r="E65" s="148"/>
      <c r="F65" s="148">
        <v>4.7E-2</v>
      </c>
      <c r="G65" s="148"/>
      <c r="H65" s="218">
        <v>1.6E-2</v>
      </c>
      <c r="I65" s="218"/>
    </row>
    <row r="66" spans="1:10" ht="15" customHeight="1">
      <c r="A66" s="147" t="s">
        <v>249</v>
      </c>
      <c r="B66" s="148">
        <v>3.1E-2</v>
      </c>
      <c r="C66" s="148"/>
      <c r="D66" s="218">
        <v>2.1000000000000001E-2</v>
      </c>
      <c r="E66" s="148"/>
      <c r="F66" s="148">
        <v>4.3999999999999997E-2</v>
      </c>
      <c r="G66" s="148"/>
      <c r="H66" s="218">
        <v>4.0000000000000001E-3</v>
      </c>
      <c r="I66" s="218"/>
    </row>
    <row r="67" spans="1:10" ht="15" customHeight="1">
      <c r="A67" s="147" t="s">
        <v>339</v>
      </c>
      <c r="B67" s="148"/>
      <c r="C67" s="148"/>
      <c r="D67" s="218"/>
      <c r="E67" s="148"/>
      <c r="F67" s="148">
        <v>4.2999999999999997E-2</v>
      </c>
      <c r="G67" s="148"/>
      <c r="H67" s="218"/>
      <c r="I67" s="218"/>
    </row>
    <row r="68" spans="1:10" ht="15" customHeight="1" thickBot="1">
      <c r="A68" s="149"/>
      <c r="B68" s="150"/>
      <c r="C68" s="150"/>
      <c r="D68" s="150"/>
      <c r="E68" s="150"/>
      <c r="F68" s="150"/>
      <c r="G68" s="150"/>
      <c r="H68" s="150"/>
      <c r="I68" s="150"/>
    </row>
    <row r="69" spans="1:10" ht="15" customHeight="1" thickTop="1">
      <c r="A69" s="139"/>
      <c r="B69" s="148"/>
      <c r="C69" s="148"/>
      <c r="D69" s="148"/>
      <c r="E69" s="148"/>
      <c r="F69" s="148"/>
      <c r="G69" s="148"/>
      <c r="H69" s="148"/>
      <c r="I69" s="148"/>
      <c r="J69" s="139"/>
    </row>
    <row r="70" spans="1:10">
      <c r="A70" s="130" t="s">
        <v>149</v>
      </c>
      <c r="J70" s="139"/>
    </row>
    <row r="71" spans="1:10">
      <c r="J71" s="139"/>
    </row>
    <row r="72" spans="1:10">
      <c r="A72" s="130" t="s">
        <v>239</v>
      </c>
      <c r="J72" s="139"/>
    </row>
    <row r="73" spans="1:10">
      <c r="J73" s="139"/>
    </row>
    <row r="74" spans="1:10">
      <c r="A74" s="130" t="s">
        <v>240</v>
      </c>
      <c r="B74" s="141"/>
      <c r="C74" s="141"/>
      <c r="D74" s="141"/>
      <c r="E74" s="141"/>
      <c r="F74" s="141"/>
      <c r="G74" s="141"/>
      <c r="H74" s="141"/>
      <c r="I74" s="141"/>
    </row>
    <row r="75" spans="1:10">
      <c r="A75" s="130" t="s">
        <v>377</v>
      </c>
      <c r="B75" s="141"/>
      <c r="C75" s="141"/>
      <c r="D75" s="141"/>
      <c r="E75" s="141"/>
      <c r="F75" s="141"/>
      <c r="G75" s="141"/>
      <c r="H75" s="141"/>
      <c r="I75" s="141"/>
    </row>
    <row r="76" spans="1:10">
      <c r="B76" s="141"/>
      <c r="C76" s="141"/>
      <c r="D76" s="141"/>
      <c r="E76" s="141"/>
      <c r="F76" s="141"/>
      <c r="G76" s="141"/>
      <c r="H76" s="141"/>
      <c r="I76" s="141"/>
    </row>
  </sheetData>
  <mergeCells count="6">
    <mergeCell ref="A56:I56"/>
    <mergeCell ref="A5:I5"/>
    <mergeCell ref="A13:I13"/>
    <mergeCell ref="A23:I23"/>
    <mergeCell ref="A34:I34"/>
    <mergeCell ref="A46:I46"/>
  </mergeCells>
  <printOptions horizontalCentered="1" verticalCentered="1"/>
  <pageMargins left="0.5" right="0.5" top="0.5" bottom="0.5" header="0.5" footer="0.5"/>
  <pageSetup scale="58" orientation="portrait" horizontalDpi="360" verticalDpi="360" r:id="rId1"/>
  <headerFooter alignWithMargins="0">
    <oddHeader>&amp;R&amp;"Times New Roman,Regular"&amp;11Exh. DCP-4
Dockets UE-170485/UG-170486
Page 1 of 3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8"/>
  <sheetViews>
    <sheetView showOutlineSymbols="0" view="pageLayout" topLeftCell="B1" zoomScaleNormal="100" workbookViewId="0">
      <selection activeCell="F3" sqref="F3"/>
    </sheetView>
  </sheetViews>
  <sheetFormatPr defaultColWidth="9.77734375" defaultRowHeight="15"/>
  <cols>
    <col min="1" max="1" width="2.77734375" style="25" customWidth="1"/>
    <col min="2" max="2" width="30.77734375" style="25" customWidth="1"/>
    <col min="3" max="3" width="1.77734375" style="25" customWidth="1"/>
    <col min="4" max="6" width="12.77734375" style="25" customWidth="1"/>
    <col min="7" max="7" width="14.77734375" style="25" customWidth="1"/>
    <col min="8" max="8" width="12.77734375" style="25" customWidth="1"/>
    <col min="9" max="16384" width="9.77734375" style="25"/>
  </cols>
  <sheetData>
    <row r="1" spans="2:8" ht="15.75">
      <c r="F1" s="1"/>
    </row>
    <row r="2" spans="2:8" ht="15.75">
      <c r="F2" s="1"/>
    </row>
    <row r="3" spans="2:8" ht="15.75">
      <c r="C3" s="68"/>
      <c r="D3" s="68"/>
      <c r="E3" s="68"/>
      <c r="F3" s="258"/>
    </row>
    <row r="4" spans="2:8" ht="15.75">
      <c r="C4" s="68"/>
      <c r="D4" s="68"/>
      <c r="E4" s="68"/>
      <c r="F4" s="258"/>
    </row>
    <row r="5" spans="2:8" ht="15.75">
      <c r="C5" s="68"/>
      <c r="D5" s="68"/>
      <c r="E5" s="68"/>
      <c r="F5" s="258"/>
    </row>
    <row r="6" spans="2:8" ht="20.25">
      <c r="B6" s="74" t="s">
        <v>64</v>
      </c>
      <c r="C6" s="70"/>
      <c r="D6" s="64"/>
      <c r="E6" s="70"/>
      <c r="F6" s="70"/>
      <c r="G6" s="64"/>
    </row>
    <row r="7" spans="2:8" ht="15.75" thickBot="1">
      <c r="B7" s="186"/>
      <c r="C7" s="187"/>
      <c r="D7" s="187"/>
      <c r="E7" s="187"/>
      <c r="F7" s="187"/>
      <c r="G7" s="186"/>
    </row>
    <row r="8" spans="2:8" ht="15.75" thickTop="1">
      <c r="B8" s="86"/>
      <c r="C8" s="86"/>
      <c r="D8" s="86"/>
      <c r="E8" s="86"/>
      <c r="F8" s="86"/>
      <c r="G8" s="86"/>
      <c r="H8" s="86"/>
    </row>
    <row r="9" spans="2:8" ht="15.75">
      <c r="B9" s="188"/>
      <c r="C9" s="188"/>
      <c r="D9" s="185" t="s">
        <v>20</v>
      </c>
      <c r="E9" s="185" t="s">
        <v>20</v>
      </c>
      <c r="F9" s="185" t="s">
        <v>20</v>
      </c>
      <c r="G9" s="185" t="s">
        <v>11</v>
      </c>
    </row>
    <row r="10" spans="2:8" ht="15.75">
      <c r="B10" s="182" t="s">
        <v>65</v>
      </c>
      <c r="C10" s="1"/>
      <c r="D10" s="182" t="s">
        <v>21</v>
      </c>
      <c r="E10" s="182" t="s">
        <v>46</v>
      </c>
      <c r="F10" s="182" t="s">
        <v>76</v>
      </c>
      <c r="G10" s="182" t="s">
        <v>77</v>
      </c>
    </row>
    <row r="11" spans="2:8">
      <c r="B11" s="65"/>
      <c r="D11" s="65"/>
      <c r="E11" s="65"/>
      <c r="F11" s="65"/>
      <c r="G11" s="65"/>
    </row>
    <row r="12" spans="2:8">
      <c r="B12" s="66"/>
      <c r="C12" s="66"/>
      <c r="D12" s="66"/>
      <c r="E12" s="66"/>
      <c r="F12" s="66"/>
      <c r="G12" s="66"/>
    </row>
    <row r="13" spans="2:8">
      <c r="B13" s="25" t="s">
        <v>66</v>
      </c>
    </row>
    <row r="14" spans="2:8">
      <c r="B14" s="25" t="s">
        <v>67</v>
      </c>
      <c r="D14" s="65">
        <v>2.4</v>
      </c>
      <c r="E14" s="73">
        <v>1.04</v>
      </c>
      <c r="F14" s="5" t="s">
        <v>60</v>
      </c>
      <c r="G14" s="5" t="s">
        <v>114</v>
      </c>
    </row>
    <row r="15" spans="2:8">
      <c r="E15" s="69"/>
    </row>
    <row r="16" spans="2:8">
      <c r="B16" s="25" t="str">
        <f>+'DCP-14,P 1'!A15</f>
        <v>Parcell Proxy Group</v>
      </c>
      <c r="D16" s="75">
        <f>+'DCP-14,P 1'!C34</f>
        <v>2.0666666666666669</v>
      </c>
      <c r="E16" s="73">
        <f>+'DCP-14,P 1'!E34</f>
        <v>0.7433333333333334</v>
      </c>
      <c r="F16" s="65" t="str">
        <f>+'DCP-14,P 1'!G34</f>
        <v>B++</v>
      </c>
      <c r="G16" s="77" t="str">
        <f>+'DCP-14,P 1'!J34</f>
        <v>B+/A-</v>
      </c>
    </row>
    <row r="17" spans="2:7">
      <c r="D17" s="75"/>
      <c r="E17" s="73"/>
      <c r="F17" s="65"/>
      <c r="G17" s="65"/>
    </row>
    <row r="18" spans="2:7">
      <c r="B18" s="25" t="str">
        <f>+'DCP-14,P 1'!A37</f>
        <v>McKenzie Electric Group</v>
      </c>
      <c r="D18" s="75">
        <f>+'DCP-14,P 1'!C59</f>
        <v>2.1111111111111112</v>
      </c>
      <c r="E18" s="73">
        <f>+'DCP-14,P 1'!E59</f>
        <v>0.70882352941176474</v>
      </c>
      <c r="F18" s="65" t="str">
        <f>+'DCP-14,P 1'!G59</f>
        <v>B++</v>
      </c>
      <c r="G18" s="65" t="str">
        <f>+'DCP-14,P 1'!J59</f>
        <v>B+</v>
      </c>
    </row>
    <row r="19" spans="2:7">
      <c r="D19" s="75"/>
      <c r="E19" s="73"/>
      <c r="F19" s="65"/>
      <c r="G19" s="65"/>
    </row>
    <row r="20" spans="2:7" ht="15.75" thickBot="1">
      <c r="B20" s="186"/>
      <c r="C20" s="186"/>
      <c r="D20" s="186"/>
      <c r="E20" s="186"/>
      <c r="F20" s="186"/>
      <c r="G20" s="186"/>
    </row>
    <row r="21" spans="2:7" ht="15.75" thickTop="1">
      <c r="B21" s="67"/>
      <c r="C21" s="67"/>
      <c r="D21" s="67"/>
      <c r="E21" s="67"/>
      <c r="F21" s="67"/>
      <c r="G21" s="67"/>
    </row>
    <row r="22" spans="2:7">
      <c r="B22" s="25" t="s">
        <v>68</v>
      </c>
    </row>
    <row r="24" spans="2:7">
      <c r="B24" s="25" t="s">
        <v>69</v>
      </c>
    </row>
    <row r="26" spans="2:7">
      <c r="B26" s="25" t="s">
        <v>70</v>
      </c>
    </row>
    <row r="28" spans="2:7">
      <c r="B28" s="25" t="s">
        <v>71</v>
      </c>
    </row>
    <row r="29" spans="2:7">
      <c r="B29" s="25" t="s">
        <v>72</v>
      </c>
    </row>
    <row r="30" spans="2:7">
      <c r="B30" s="25" t="s">
        <v>73</v>
      </c>
    </row>
    <row r="32" spans="2:7">
      <c r="B32" s="25" t="s">
        <v>74</v>
      </c>
    </row>
    <row r="34" spans="2:6">
      <c r="B34" s="25" t="s">
        <v>75</v>
      </c>
    </row>
    <row r="38" spans="2:6">
      <c r="F38" s="4"/>
    </row>
  </sheetData>
  <phoneticPr fontId="0" type="noConversion"/>
  <printOptions horizontalCentered="1"/>
  <pageMargins left="0.5" right="0.5" top="1.08" bottom="0.55000000000000004" header="0.45" footer="0"/>
  <pageSetup scale="90" orientation="portrait" r:id="rId1"/>
  <headerFooter alignWithMargins="0">
    <oddHeader xml:space="preserve">&amp;R&amp;"Times New Roman,Regular"&amp;11Exh. DCP-14
Dockets UE-170485/UG-170486
Page 2 of 2 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view="pageLayout" topLeftCell="B1" zoomScaleNormal="100" workbookViewId="0">
      <selection activeCell="J2" sqref="J2"/>
    </sheetView>
  </sheetViews>
  <sheetFormatPr defaultRowHeight="15"/>
  <cols>
    <col min="1" max="1" width="20.33203125" customWidth="1"/>
    <col min="3" max="4" width="11.109375" customWidth="1"/>
    <col min="5" max="6" width="11" customWidth="1"/>
    <col min="7" max="7" width="12.44140625" customWidth="1"/>
    <col min="8" max="8" width="1.21875" customWidth="1"/>
    <col min="9" max="9" width="10.21875" customWidth="1"/>
    <col min="10" max="10" width="11.33203125" customWidth="1"/>
    <col min="11" max="12" width="10.77734375" customWidth="1"/>
    <col min="13" max="13" width="12.6640625" customWidth="1"/>
  </cols>
  <sheetData>
    <row r="1" spans="1:13" ht="15.75">
      <c r="J1" s="102"/>
    </row>
    <row r="2" spans="1:13" ht="15.75">
      <c r="J2" s="102"/>
    </row>
    <row r="3" spans="1:13" ht="15.75">
      <c r="J3" s="102"/>
    </row>
    <row r="5" spans="1:13" ht="18">
      <c r="A5" s="304" t="s">
        <v>340</v>
      </c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259"/>
    </row>
    <row r="7" spans="1:13" ht="15.75" thickBot="1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5.75" thickTop="1"/>
    <row r="9" spans="1:13">
      <c r="C9" s="310" t="s">
        <v>248</v>
      </c>
      <c r="D9" s="310"/>
      <c r="E9" s="310"/>
      <c r="F9" s="128"/>
      <c r="G9" s="128"/>
      <c r="I9" s="309" t="s">
        <v>247</v>
      </c>
      <c r="J9" s="309"/>
      <c r="K9" s="309"/>
      <c r="L9" s="309"/>
      <c r="M9" s="309"/>
    </row>
    <row r="10" spans="1:13">
      <c r="C10" s="103" t="s">
        <v>213</v>
      </c>
      <c r="D10" s="103" t="s">
        <v>215</v>
      </c>
      <c r="E10" s="103" t="s">
        <v>216</v>
      </c>
      <c r="F10" s="103" t="s">
        <v>9</v>
      </c>
      <c r="G10" s="103"/>
      <c r="I10" s="103" t="s">
        <v>213</v>
      </c>
      <c r="J10" s="103" t="s">
        <v>215</v>
      </c>
      <c r="K10" s="103" t="s">
        <v>216</v>
      </c>
      <c r="L10" s="103" t="s">
        <v>374</v>
      </c>
    </row>
    <row r="11" spans="1:13">
      <c r="B11" s="103" t="s">
        <v>212</v>
      </c>
      <c r="C11" s="103" t="s">
        <v>214</v>
      </c>
      <c r="D11" s="103" t="s">
        <v>214</v>
      </c>
      <c r="E11" s="103" t="s">
        <v>214</v>
      </c>
      <c r="F11" s="103" t="s">
        <v>337</v>
      </c>
      <c r="G11" s="103" t="s">
        <v>299</v>
      </c>
      <c r="I11" s="103" t="s">
        <v>214</v>
      </c>
      <c r="J11" s="103" t="s">
        <v>214</v>
      </c>
      <c r="K11" s="103" t="s">
        <v>214</v>
      </c>
      <c r="L11" s="103" t="s">
        <v>124</v>
      </c>
      <c r="M11" s="103" t="s">
        <v>299</v>
      </c>
    </row>
    <row r="12" spans="1:13">
      <c r="A12" s="30"/>
      <c r="B12" s="229"/>
      <c r="C12" s="229"/>
      <c r="D12" s="229"/>
      <c r="E12" s="229"/>
      <c r="F12" s="260"/>
      <c r="G12" s="246"/>
      <c r="H12" s="30"/>
      <c r="I12" s="229"/>
      <c r="J12" s="229"/>
      <c r="K12" s="229"/>
      <c r="L12" s="260"/>
      <c r="M12" s="247"/>
    </row>
    <row r="14" spans="1:13" ht="15.75">
      <c r="A14" s="102" t="str">
        <f>+'DCP-9 , P 1'!A34</f>
        <v>McKenzie Electric Group</v>
      </c>
    </row>
    <row r="16" spans="1:13">
      <c r="A16" t="str">
        <f>+'DCP-14,P 1'!A39</f>
        <v>ALLETE</v>
      </c>
      <c r="B16" s="211">
        <f>+'DCP-9 , P 1'!I36</f>
        <v>2.8647925033467202E-2</v>
      </c>
      <c r="C16" s="211">
        <f>+'DCP-9, P 3'!H37</f>
        <v>0.06</v>
      </c>
      <c r="D16" s="211">
        <f>+'DCP-9, P 4'!H48</f>
        <v>0.05</v>
      </c>
      <c r="E16" s="211">
        <v>6.0999999999999999E-2</v>
      </c>
      <c r="F16" s="211">
        <v>6.6000000000000003E-2</v>
      </c>
      <c r="G16" s="211">
        <v>3.6999999999999998E-2</v>
      </c>
      <c r="I16" s="211">
        <f>+B16+C16</f>
        <v>8.8647925033467204E-2</v>
      </c>
      <c r="J16" s="211">
        <f>+B16+D16</f>
        <v>7.8647925033467209E-2</v>
      </c>
      <c r="K16" s="211">
        <f>+B16+E16</f>
        <v>8.9647925033467205E-2</v>
      </c>
      <c r="L16" s="211">
        <f>+B16+F16</f>
        <v>9.4647925033467209E-2</v>
      </c>
      <c r="M16" s="211">
        <f>+B16+G16</f>
        <v>6.5647925033467197E-2</v>
      </c>
    </row>
    <row r="17" spans="1:13">
      <c r="A17" t="str">
        <f>+'DCP-14,P 1'!A40</f>
        <v>Ameren Corp</v>
      </c>
      <c r="B17" s="211">
        <f>+'DCP-9 , P 1'!I37</f>
        <v>3.0755788553953695E-2</v>
      </c>
      <c r="C17" s="211">
        <f>+'DCP-9, P 3'!H38</f>
        <v>0.06</v>
      </c>
      <c r="D17" s="211">
        <f>+'DCP-9, P 4'!H49</f>
        <v>6.0999999999999999E-2</v>
      </c>
      <c r="E17" s="211">
        <v>6.5000000000000002E-2</v>
      </c>
      <c r="F17" s="211">
        <v>6.0999999999999999E-2</v>
      </c>
      <c r="G17" s="211">
        <v>3.9E-2</v>
      </c>
      <c r="I17" s="211">
        <f t="shared" ref="I17:I33" si="0">+B17+C17</f>
        <v>9.0755788553953692E-2</v>
      </c>
      <c r="J17" s="211">
        <f t="shared" ref="J17:J33" si="1">+B17+D17</f>
        <v>9.1755788553953693E-2</v>
      </c>
      <c r="K17" s="211">
        <f t="shared" ref="K17:K33" si="2">+B17+E17</f>
        <v>9.5755788553953697E-2</v>
      </c>
      <c r="L17" s="211">
        <f t="shared" ref="L17:L33" si="3">+B17+F17</f>
        <v>9.1755788553953693E-2</v>
      </c>
      <c r="M17" s="211">
        <f t="shared" ref="M17:M33" si="4">+B17+G17</f>
        <v>6.9755788553953701E-2</v>
      </c>
    </row>
    <row r="18" spans="1:13">
      <c r="A18" t="str">
        <f>+'DCP-14,P 1'!A41</f>
        <v>Avangrid, Inc.</v>
      </c>
      <c r="B18" s="211">
        <f>+'DCP-9 , P 1'!I38</f>
        <v>3.7495931431051316E-2</v>
      </c>
      <c r="C18" s="211" t="str">
        <f>+'DCP-9, P 3'!H39</f>
        <v>nmf</v>
      </c>
      <c r="D18" s="211">
        <f>+'DCP-9, P 4'!H50</f>
        <v>0.09</v>
      </c>
      <c r="E18" s="211">
        <v>8.5000000000000006E-2</v>
      </c>
      <c r="F18" s="211">
        <v>7.9000000000000001E-2</v>
      </c>
      <c r="G18" s="211">
        <v>1.7000000000000001E-2</v>
      </c>
      <c r="I18" s="211"/>
      <c r="J18" s="211">
        <f t="shared" si="1"/>
        <v>0.12749593143105131</v>
      </c>
      <c r="K18" s="211">
        <f t="shared" si="2"/>
        <v>0.12249593143105132</v>
      </c>
      <c r="L18" s="211">
        <f t="shared" si="3"/>
        <v>0.11649593143105132</v>
      </c>
      <c r="M18" s="248">
        <f t="shared" si="4"/>
        <v>5.4495931431051317E-2</v>
      </c>
    </row>
    <row r="19" spans="1:13">
      <c r="A19" t="str">
        <f>+'DCP-14,P 1'!A42</f>
        <v>Avista Corp</v>
      </c>
      <c r="B19" s="211">
        <f>+'DCP-9 , P 1'!I39</f>
        <v>3.0455125478519779E-2</v>
      </c>
      <c r="C19" s="211">
        <f>+'DCP-9, P 3'!H40</f>
        <v>2.5000000000000001E-2</v>
      </c>
      <c r="D19" s="211">
        <f>+'DCP-9, P 4'!H51</f>
        <v>5.6500000000000002E-2</v>
      </c>
      <c r="E19" s="6" t="s">
        <v>338</v>
      </c>
      <c r="F19" s="6" t="s">
        <v>338</v>
      </c>
      <c r="G19" s="6">
        <v>2.5000000000000001E-2</v>
      </c>
      <c r="I19" s="248">
        <f t="shared" si="0"/>
        <v>5.545512547851978E-2</v>
      </c>
      <c r="J19" s="211">
        <f t="shared" si="1"/>
        <v>8.6955125478519774E-2</v>
      </c>
      <c r="K19" s="211"/>
      <c r="L19" s="211"/>
      <c r="M19" s="248">
        <f t="shared" si="4"/>
        <v>5.545512547851978E-2</v>
      </c>
    </row>
    <row r="20" spans="1:13">
      <c r="A20" t="str">
        <f>+'DCP-14,P 1'!A43</f>
        <v>Black Hills Corp</v>
      </c>
      <c r="B20" s="211">
        <f>+'DCP-9 , P 1'!I40</f>
        <v>2.5780288217828951E-2</v>
      </c>
      <c r="C20" s="211">
        <f>+'DCP-9, P 3'!H41</f>
        <v>7.4999999999999997E-2</v>
      </c>
      <c r="D20" s="211">
        <f>+'DCP-9, P 4'!H52</f>
        <v>7.6499999999999999E-2</v>
      </c>
      <c r="E20" s="211">
        <v>0.05</v>
      </c>
      <c r="F20" s="211">
        <v>0.05</v>
      </c>
      <c r="G20" s="211">
        <v>6.6000000000000003E-2</v>
      </c>
      <c r="I20" s="211">
        <f t="shared" si="0"/>
        <v>0.10078028821782894</v>
      </c>
      <c r="J20" s="211">
        <f t="shared" si="1"/>
        <v>0.10228028821782895</v>
      </c>
      <c r="K20" s="211">
        <f t="shared" si="2"/>
        <v>7.5780288217828951E-2</v>
      </c>
      <c r="L20" s="211">
        <f t="shared" si="3"/>
        <v>7.5780288217828951E-2</v>
      </c>
      <c r="M20" s="211">
        <f t="shared" si="4"/>
        <v>9.1780288217828951E-2</v>
      </c>
    </row>
    <row r="21" spans="1:13">
      <c r="A21" t="str">
        <f>+'DCP-14,P 1'!A44</f>
        <v>CMS Energy Corp</v>
      </c>
      <c r="B21" s="211">
        <f>+'DCP-9 , P 1'!I41</f>
        <v>2.8205399682371627E-2</v>
      </c>
      <c r="C21" s="211">
        <f>+'DCP-9, P 3'!H42</f>
        <v>6.5000000000000002E-2</v>
      </c>
      <c r="D21" s="211">
        <f>+'DCP-9, P 4'!H53</f>
        <v>7.4399999999999994E-2</v>
      </c>
      <c r="E21" s="211">
        <v>0.06</v>
      </c>
      <c r="F21" s="211">
        <v>7.3999999999999996E-2</v>
      </c>
      <c r="G21" s="211">
        <v>5.8000000000000003E-2</v>
      </c>
      <c r="I21" s="211">
        <f t="shared" si="0"/>
        <v>9.3205399682371626E-2</v>
      </c>
      <c r="J21" s="211">
        <f t="shared" si="1"/>
        <v>0.10260539968237162</v>
      </c>
      <c r="K21" s="211">
        <f t="shared" si="2"/>
        <v>8.8205399682371621E-2</v>
      </c>
      <c r="L21" s="211">
        <f t="shared" si="3"/>
        <v>0.10220539968237162</v>
      </c>
      <c r="M21" s="211">
        <f t="shared" si="4"/>
        <v>8.6205399682371633E-2</v>
      </c>
    </row>
    <row r="22" spans="1:13">
      <c r="A22" t="str">
        <f>+'DCP-14,P 1'!A45</f>
        <v>Dominion Energy</v>
      </c>
      <c r="B22" s="211">
        <f>+'DCP-9 , P 1'!I42</f>
        <v>3.8700583071698602E-2</v>
      </c>
      <c r="C22" s="211">
        <f>+'DCP-9, P 3'!H43</f>
        <v>5.5E-2</v>
      </c>
      <c r="D22" s="211">
        <f>+'DCP-9, P 4'!H54</f>
        <v>3.4599999999999999E-2</v>
      </c>
      <c r="E22" s="211">
        <v>0.06</v>
      </c>
      <c r="F22" s="211">
        <v>5.5E-2</v>
      </c>
      <c r="G22" s="211">
        <v>2E-3</v>
      </c>
      <c r="I22" s="211">
        <f t="shared" si="0"/>
        <v>9.3700583071698595E-2</v>
      </c>
      <c r="J22" s="211">
        <f t="shared" si="1"/>
        <v>7.3300583071698594E-2</v>
      </c>
      <c r="K22" s="211">
        <f t="shared" si="2"/>
        <v>9.87005830716986E-2</v>
      </c>
      <c r="L22" s="211">
        <f t="shared" si="3"/>
        <v>9.3700583071698595E-2</v>
      </c>
      <c r="M22" s="248">
        <f t="shared" si="4"/>
        <v>4.0700583071698604E-2</v>
      </c>
    </row>
    <row r="23" spans="1:13">
      <c r="A23" t="str">
        <f>+'DCP-14,P 1'!A46</f>
        <v>DTE Energy</v>
      </c>
      <c r="B23" s="211">
        <f>+'DCP-9 , P 1'!I43</f>
        <v>3.0289123451124372E-2</v>
      </c>
      <c r="C23" s="211">
        <f>+'DCP-9, P 3'!H44</f>
        <v>0.06</v>
      </c>
      <c r="D23" s="211">
        <f>+'DCP-9, P 4'!H55</f>
        <v>4.5900000000000003E-2</v>
      </c>
      <c r="E23" s="6">
        <v>5.9299999999999999E-2</v>
      </c>
      <c r="F23" s="6">
        <v>5.6000000000000001E-2</v>
      </c>
      <c r="G23" s="6">
        <v>4.2000000000000003E-2</v>
      </c>
      <c r="I23" s="211">
        <f t="shared" si="0"/>
        <v>9.0289123451124373E-2</v>
      </c>
      <c r="J23" s="211">
        <f t="shared" si="1"/>
        <v>7.6189123451124371E-2</v>
      </c>
      <c r="K23" s="211">
        <f t="shared" si="2"/>
        <v>8.9589123451124367E-2</v>
      </c>
      <c r="L23" s="211">
        <f t="shared" si="3"/>
        <v>8.6289123451124369E-2</v>
      </c>
      <c r="M23" s="211">
        <f t="shared" si="4"/>
        <v>7.2289123451124371E-2</v>
      </c>
    </row>
    <row r="24" spans="1:13">
      <c r="A24" t="str">
        <f>+'DCP-14,P 1'!A47</f>
        <v>Edison International</v>
      </c>
      <c r="B24" s="211">
        <f>+'DCP-9 , P 1'!I44</f>
        <v>2.7475310205115223E-2</v>
      </c>
      <c r="C24" s="211">
        <f>+'DCP-9, P 3'!H45</f>
        <v>0.04</v>
      </c>
      <c r="D24" s="211">
        <f>+'DCP-9, P 4'!H56</f>
        <v>3.8399999999999997E-2</v>
      </c>
      <c r="E24" s="211">
        <v>6.2799999999999995E-2</v>
      </c>
      <c r="F24" s="211">
        <v>5.7000000000000002E-2</v>
      </c>
      <c r="G24" s="211">
        <v>4.5999999999999999E-2</v>
      </c>
      <c r="I24" s="211">
        <f t="shared" si="0"/>
        <v>6.7475310205115227E-2</v>
      </c>
      <c r="J24" s="211">
        <f t="shared" si="1"/>
        <v>6.5875310205115223E-2</v>
      </c>
      <c r="K24" s="211">
        <f t="shared" si="2"/>
        <v>9.0275310205115214E-2</v>
      </c>
      <c r="L24" s="211">
        <f t="shared" si="3"/>
        <v>8.4475310205115228E-2</v>
      </c>
      <c r="M24" s="211">
        <f t="shared" si="4"/>
        <v>7.3475310205115218E-2</v>
      </c>
    </row>
    <row r="25" spans="1:13">
      <c r="A25" t="str">
        <f>+'DCP-14,P 1'!A48</f>
        <v>El Paso Electric</v>
      </c>
      <c r="B25" s="211">
        <f>+'DCP-9 , P 1'!I45</f>
        <v>2.5086586164934945E-2</v>
      </c>
      <c r="C25" s="211">
        <f>+'DCP-9, P 3'!H46</f>
        <v>0.05</v>
      </c>
      <c r="D25" s="211">
        <f>+'DCP-9, P 4'!H57</f>
        <v>6.5000000000000002E-2</v>
      </c>
      <c r="E25" s="6">
        <v>7.1499999999999994E-2</v>
      </c>
      <c r="F25" s="6">
        <v>7.9000000000000001E-2</v>
      </c>
      <c r="G25" s="6">
        <v>4.1000000000000002E-2</v>
      </c>
      <c r="I25" s="211">
        <f t="shared" si="0"/>
        <v>7.5086586164934951E-2</v>
      </c>
      <c r="J25" s="211">
        <f t="shared" si="1"/>
        <v>9.0086586164934951E-2</v>
      </c>
      <c r="K25" s="211">
        <f t="shared" si="2"/>
        <v>9.6586586164934943E-2</v>
      </c>
      <c r="L25" s="211">
        <f t="shared" si="3"/>
        <v>0.10408658616493495</v>
      </c>
      <c r="M25" s="211">
        <f t="shared" si="4"/>
        <v>6.6086586164934943E-2</v>
      </c>
    </row>
    <row r="26" spans="1:13">
      <c r="A26" t="str">
        <f>+'DCP-14,P 1'!A49</f>
        <v>Exelon Corp</v>
      </c>
      <c r="B26" s="211">
        <f>+'DCP-9 , P 1'!I46</f>
        <v>3.5387727579231289E-2</v>
      </c>
      <c r="C26" s="211">
        <f>+'DCP-9, P 3'!H47</f>
        <v>7.0000000000000007E-2</v>
      </c>
      <c r="D26" s="211">
        <f>+'DCP-9, P 4'!H58</f>
        <v>1.49E-2</v>
      </c>
      <c r="E26" s="211">
        <v>0.05</v>
      </c>
      <c r="F26" s="211">
        <v>2.9000000000000001E-2</v>
      </c>
      <c r="G26" s="211">
        <v>5.2999999999999999E-2</v>
      </c>
      <c r="I26" s="211">
        <f t="shared" si="0"/>
        <v>0.10538772757923129</v>
      </c>
      <c r="J26" s="248">
        <f t="shared" si="1"/>
        <v>5.0287727579231292E-2</v>
      </c>
      <c r="K26" s="211">
        <f t="shared" si="2"/>
        <v>8.5387727579231298E-2</v>
      </c>
      <c r="L26" s="211">
        <f t="shared" si="3"/>
        <v>6.4387727579231294E-2</v>
      </c>
      <c r="M26" s="211">
        <f t="shared" si="4"/>
        <v>8.8387727579231287E-2</v>
      </c>
    </row>
    <row r="27" spans="1:13">
      <c r="A27" t="str">
        <f>+'DCP-14,P 1'!A50</f>
        <v>Hawaiian Electric</v>
      </c>
      <c r="B27" s="211">
        <f>+'DCP-9 , P 1'!I47</f>
        <v>3.7377543330821404E-2</v>
      </c>
      <c r="C27" s="211">
        <f>+'DCP-9, P 3'!H48</f>
        <v>1.4999999999999999E-2</v>
      </c>
      <c r="D27" s="211">
        <f>+'DCP-9, P 4'!H59</f>
        <v>1.4E-2</v>
      </c>
      <c r="E27" s="6">
        <v>0.04</v>
      </c>
      <c r="F27" s="6">
        <v>3.4000000000000002E-2</v>
      </c>
      <c r="G27" s="6">
        <v>0.03</v>
      </c>
      <c r="I27" s="248">
        <f t="shared" si="0"/>
        <v>5.2377543330821404E-2</v>
      </c>
      <c r="J27" s="248">
        <f t="shared" si="1"/>
        <v>5.1377543330821403E-2</v>
      </c>
      <c r="K27" s="211">
        <f t="shared" si="2"/>
        <v>7.7377543330821405E-2</v>
      </c>
      <c r="L27" s="211">
        <f t="shared" si="3"/>
        <v>7.1377543330821414E-2</v>
      </c>
      <c r="M27" s="211">
        <f t="shared" si="4"/>
        <v>6.737754333082141E-2</v>
      </c>
    </row>
    <row r="28" spans="1:13">
      <c r="A28" t="str">
        <f>+'DCP-14,P 1'!A51</f>
        <v>IDACORP</v>
      </c>
      <c r="B28" s="211">
        <f>+'DCP-9 , P 1'!I48</f>
        <v>2.507979936160511E-2</v>
      </c>
      <c r="C28" s="211">
        <f>+'DCP-9, P 3'!H49</f>
        <v>3.5000000000000003E-2</v>
      </c>
      <c r="D28" s="211">
        <f>+'DCP-9, P 4'!H60</f>
        <v>0.04</v>
      </c>
      <c r="E28" s="6">
        <v>4.4999999999999998E-2</v>
      </c>
      <c r="F28" s="6">
        <v>0.04</v>
      </c>
      <c r="G28" s="6">
        <v>3.6999999999999998E-2</v>
      </c>
      <c r="I28" s="211">
        <f t="shared" si="0"/>
        <v>6.007979936160511E-2</v>
      </c>
      <c r="J28" s="211">
        <f t="shared" si="1"/>
        <v>6.5079799361605115E-2</v>
      </c>
      <c r="K28" s="211">
        <f t="shared" si="2"/>
        <v>7.0079799361605105E-2</v>
      </c>
      <c r="L28" s="211">
        <f t="shared" si="3"/>
        <v>6.5079799361605115E-2</v>
      </c>
      <c r="M28" s="211">
        <f t="shared" si="4"/>
        <v>6.2079799361605112E-2</v>
      </c>
    </row>
    <row r="29" spans="1:13">
      <c r="A29" t="str">
        <f>+'DCP-14,P 1'!A52</f>
        <v>Northwestern Corp</v>
      </c>
      <c r="B29" s="211">
        <f>+'DCP-9 , P 1'!I49</f>
        <v>3.5359488129314699E-2</v>
      </c>
      <c r="C29" s="211">
        <f>+'DCP-9, P 3'!H50</f>
        <v>4.4999999999999998E-2</v>
      </c>
      <c r="D29" s="211">
        <f>+'DCP-9, P 4'!H61</f>
        <v>3.0499999999999999E-2</v>
      </c>
      <c r="E29" s="6">
        <v>1.6E-2</v>
      </c>
      <c r="F29" s="6">
        <v>3.4000000000000002E-2</v>
      </c>
      <c r="G29" s="6">
        <v>3.9E-2</v>
      </c>
      <c r="I29" s="211">
        <f t="shared" si="0"/>
        <v>8.0359488129314705E-2</v>
      </c>
      <c r="J29" s="211">
        <f t="shared" si="1"/>
        <v>6.5859488129314692E-2</v>
      </c>
      <c r="K29" s="248">
        <f t="shared" si="2"/>
        <v>5.13594881293147E-2</v>
      </c>
      <c r="L29" s="211">
        <f t="shared" si="3"/>
        <v>6.9359488129314695E-2</v>
      </c>
      <c r="M29" s="211">
        <f t="shared" si="4"/>
        <v>7.4359488129314699E-2</v>
      </c>
    </row>
    <row r="30" spans="1:13">
      <c r="A30" t="str">
        <f>+'DCP-14,P 1'!A53</f>
        <v>Otter Tail Corp</v>
      </c>
      <c r="B30" s="211">
        <f>+'DCP-9 , P 1'!I50</f>
        <v>3.075075075075075E-2</v>
      </c>
      <c r="C30" s="211">
        <f>+'DCP-9, P 3'!H51</f>
        <v>6.5000000000000002E-2</v>
      </c>
      <c r="D30" s="211">
        <f>+'DCP-9, P 4'!H62</f>
        <v>5.1999999999999998E-2</v>
      </c>
      <c r="E30" s="6" t="s">
        <v>338</v>
      </c>
      <c r="F30" s="6">
        <v>5.8999999999999997E-2</v>
      </c>
      <c r="G30" s="6">
        <v>5.2999999999999999E-2</v>
      </c>
      <c r="I30" s="211">
        <f t="shared" si="0"/>
        <v>9.5750750750750749E-2</v>
      </c>
      <c r="J30" s="211">
        <f t="shared" si="1"/>
        <v>8.2750750750750751E-2</v>
      </c>
      <c r="K30" s="211"/>
      <c r="L30" s="211">
        <f t="shared" si="3"/>
        <v>8.9750750750750743E-2</v>
      </c>
      <c r="M30" s="211">
        <f t="shared" si="4"/>
        <v>8.3750750750750752E-2</v>
      </c>
    </row>
    <row r="31" spans="1:13">
      <c r="A31" t="str">
        <f>+'DCP-14,P 1'!A54</f>
        <v>PG&amp;E Corp</v>
      </c>
      <c r="B31" s="211">
        <f>+'DCP-9 , P 1'!I51</f>
        <v>3.1082765193167657E-2</v>
      </c>
      <c r="C31" s="211">
        <f>+'DCP-9, P 3'!H52</f>
        <v>9.5000000000000001E-2</v>
      </c>
      <c r="D31" s="211">
        <f>+'DCP-9, P 4'!H63</f>
        <v>2.0799999999999999E-2</v>
      </c>
      <c r="E31" s="211">
        <v>5.0299999999999997E-2</v>
      </c>
      <c r="F31" s="211">
        <v>4.7E-2</v>
      </c>
      <c r="G31" s="211">
        <v>4.2000000000000003E-2</v>
      </c>
      <c r="I31" s="211">
        <f t="shared" si="0"/>
        <v>0.12608276519316766</v>
      </c>
      <c r="J31" s="248">
        <f t="shared" si="1"/>
        <v>5.188276519316766E-2</v>
      </c>
      <c r="K31" s="211">
        <f t="shared" si="2"/>
        <v>8.1382765193167658E-2</v>
      </c>
      <c r="L31" s="211">
        <f t="shared" si="3"/>
        <v>7.8082765193167661E-2</v>
      </c>
      <c r="M31" s="211">
        <f t="shared" si="4"/>
        <v>7.3082765193167656E-2</v>
      </c>
    </row>
    <row r="32" spans="1:13">
      <c r="A32" t="str">
        <f>+'DCP-14,P 1'!A55</f>
        <v>Portland General Electric</v>
      </c>
      <c r="B32" s="211">
        <f>+'DCP-9 , P 1'!I52</f>
        <v>2.9430859121402295E-2</v>
      </c>
      <c r="C32" s="211">
        <f>+'DCP-9, P 3'!H53</f>
        <v>0.06</v>
      </c>
      <c r="D32" s="211">
        <f>+'DCP-9, P 4'!H64</f>
        <v>4.9000000000000002E-2</v>
      </c>
      <c r="E32" s="211">
        <v>3.5000000000000003E-2</v>
      </c>
      <c r="F32" s="211">
        <v>4.3999999999999997E-2</v>
      </c>
      <c r="G32" s="211">
        <v>4.2999999999999997E-2</v>
      </c>
      <c r="I32" s="211">
        <f t="shared" si="0"/>
        <v>8.9430859121402292E-2</v>
      </c>
      <c r="J32" s="211">
        <f t="shared" si="1"/>
        <v>7.8430859121402297E-2</v>
      </c>
      <c r="K32" s="211">
        <f t="shared" si="2"/>
        <v>6.4430859121402298E-2</v>
      </c>
      <c r="L32" s="211">
        <f t="shared" si="3"/>
        <v>7.3430859121402292E-2</v>
      </c>
      <c r="M32" s="211">
        <f t="shared" si="4"/>
        <v>7.2430859121402291E-2</v>
      </c>
    </row>
    <row r="33" spans="1:13">
      <c r="A33" t="str">
        <f>+'DCP-14,P 1'!A56</f>
        <v>Sempra Energy</v>
      </c>
      <c r="B33" s="211">
        <f>+'DCP-9 , P 1'!I53</f>
        <v>2.8561513100815547E-2</v>
      </c>
      <c r="C33" s="211">
        <f>+'DCP-9, P 3'!H54</f>
        <v>0.08</v>
      </c>
      <c r="D33" s="211">
        <f>+'DCP-9, P 4'!H65</f>
        <v>9.2999999999999999E-2</v>
      </c>
      <c r="E33" s="211">
        <v>8.6699999999999999E-2</v>
      </c>
      <c r="F33" s="211">
        <v>8.7999999999999995E-2</v>
      </c>
      <c r="G33" s="211">
        <v>3.6999999999999998E-2</v>
      </c>
      <c r="I33" s="211">
        <f t="shared" si="0"/>
        <v>0.10856151310081555</v>
      </c>
      <c r="J33" s="211">
        <f t="shared" si="1"/>
        <v>0.12156151310081555</v>
      </c>
      <c r="K33" s="211">
        <f t="shared" si="2"/>
        <v>0.11526151310081555</v>
      </c>
      <c r="L33" s="211">
        <f t="shared" si="3"/>
        <v>0.11656151310081554</v>
      </c>
      <c r="M33" s="211">
        <f t="shared" si="4"/>
        <v>6.5561513100815538E-2</v>
      </c>
    </row>
    <row r="34" spans="1:13">
      <c r="A34" s="30"/>
      <c r="B34" s="230"/>
      <c r="C34" s="230"/>
      <c r="D34" s="230"/>
      <c r="E34" s="230"/>
      <c r="F34" s="230"/>
      <c r="G34" s="230"/>
      <c r="H34" s="30"/>
      <c r="I34" s="230"/>
      <c r="J34" s="230"/>
      <c r="K34" s="230"/>
      <c r="L34" s="230"/>
      <c r="M34" s="40"/>
    </row>
    <row r="35" spans="1:13">
      <c r="B35" s="7"/>
      <c r="E35" s="211"/>
      <c r="F35" s="211"/>
      <c r="G35" s="211"/>
      <c r="I35" s="7"/>
      <c r="J35" s="7"/>
      <c r="K35" s="211"/>
      <c r="L35" s="211"/>
      <c r="M35" s="7"/>
    </row>
    <row r="36" spans="1:13">
      <c r="A36" t="str">
        <f>+'DCP-9 , P 1'!A55</f>
        <v>Average</v>
      </c>
      <c r="B36" s="7"/>
      <c r="E36" s="211"/>
      <c r="F36" s="211"/>
      <c r="G36" s="211"/>
      <c r="I36" s="211">
        <f>AVERAGE(I16:I17,I20:I26,I28:I33)</f>
        <v>9.1039593841118802E-2</v>
      </c>
      <c r="J36" s="211">
        <f>AVERAGE(J16:J25,J28:J30,J32:J33)</f>
        <v>8.7258298116930283E-2</v>
      </c>
      <c r="K36" s="211">
        <f>AVERAGE(K16:K28,K30:K33)</f>
        <v>8.939714289990594E-2</v>
      </c>
      <c r="L36" s="211">
        <f>AVERAGE(L16:L33)</f>
        <v>8.6909846022273807E-2</v>
      </c>
      <c r="M36" s="211">
        <f>AVERAGE(M16:M17,M20:M21,M23:M33)</f>
        <v>7.4151391191727006E-2</v>
      </c>
    </row>
    <row r="37" spans="1:13">
      <c r="B37" s="7"/>
      <c r="E37" s="211"/>
      <c r="F37" s="211"/>
      <c r="G37" s="211"/>
      <c r="I37" s="7"/>
      <c r="J37" s="7"/>
      <c r="K37" s="211"/>
      <c r="L37" s="211"/>
      <c r="M37" s="7"/>
    </row>
    <row r="38" spans="1:13">
      <c r="A38" s="104" t="s">
        <v>217</v>
      </c>
      <c r="I38" s="211">
        <f>+(I31+I28)/2</f>
        <v>9.3081282277386379E-2</v>
      </c>
      <c r="J38" s="211">
        <f>+(J18+J28)/2</f>
        <v>9.6287865396328221E-2</v>
      </c>
      <c r="K38" s="211">
        <f>+(K18+K32)/2</f>
        <v>9.346339527622681E-2</v>
      </c>
      <c r="L38" s="211">
        <f>+(L33+L26)/2</f>
        <v>9.0474620340023418E-2</v>
      </c>
      <c r="M38" s="211">
        <f>+(M20+M28)/2</f>
        <v>7.6930043789717031E-2</v>
      </c>
    </row>
    <row r="39" spans="1:13">
      <c r="I39" s="7"/>
      <c r="J39" s="7"/>
      <c r="K39" s="7"/>
      <c r="L39" s="7"/>
      <c r="M39" s="7"/>
    </row>
    <row r="40" spans="1:13">
      <c r="A40" s="104" t="s">
        <v>80</v>
      </c>
      <c r="I40" s="211">
        <f>MEDIAN(I16:I17,I20:I26,I28:I33)</f>
        <v>9.0755788553953692E-2</v>
      </c>
      <c r="J40" s="211">
        <f>MEDIAN(J16:J25,J28:J30,J32:J33)</f>
        <v>8.2750750750750751E-2</v>
      </c>
      <c r="K40" s="211">
        <f>MEDIAN(K16:K28,K30:K33)</f>
        <v>8.9589123451124367E-2</v>
      </c>
      <c r="L40" s="211">
        <f>MEDIAN(L16:L33)</f>
        <v>8.6289123451124369E-2</v>
      </c>
      <c r="M40" s="211">
        <f>MEDIAN(M16:M17,M20:M21,M23:M33)</f>
        <v>7.2430859121402291E-2</v>
      </c>
    </row>
    <row r="41" spans="1:13" ht="15.75" thickBot="1">
      <c r="A41" s="80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</row>
    <row r="42" spans="1:13" ht="15.75" thickTop="1"/>
    <row r="44" spans="1:13">
      <c r="K44" s="104"/>
      <c r="L44" s="104"/>
    </row>
  </sheetData>
  <mergeCells count="3">
    <mergeCell ref="A5:K5"/>
    <mergeCell ref="C9:E9"/>
    <mergeCell ref="I9:M9"/>
  </mergeCells>
  <pageMargins left="0.7" right="0.7" top="0.75" bottom="0.75" header="0.3" footer="0.3"/>
  <pageSetup scale="53" orientation="portrait" horizontalDpi="360" verticalDpi="360" r:id="rId1"/>
  <headerFooter>
    <oddHeader xml:space="preserve">&amp;R&amp;"Times New Roman,Regular"&amp;11Exh. DCP-15
Dockets UE-170485/UG-170486
Page 1 of 1 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8"/>
  <sheetViews>
    <sheetView view="pageLayout" topLeftCell="A25" zoomScaleNormal="100" workbookViewId="0">
      <selection activeCell="H2" sqref="H2"/>
    </sheetView>
  </sheetViews>
  <sheetFormatPr defaultColWidth="8.88671875" defaultRowHeight="12.75"/>
  <cols>
    <col min="1" max="1" width="25.5546875" style="231" customWidth="1"/>
    <col min="2" max="2" width="10.88671875" style="231" customWidth="1"/>
    <col min="3" max="3" width="7.77734375" style="231" customWidth="1"/>
    <col min="4" max="4" width="8" style="231" customWidth="1"/>
    <col min="5" max="5" width="7.77734375" style="231" customWidth="1"/>
    <col min="6" max="7" width="7.77734375" style="231" hidden="1" customWidth="1"/>
    <col min="8" max="8" width="7.77734375" style="231" customWidth="1"/>
    <col min="9" max="9" width="7.77734375" style="231" hidden="1" customWidth="1"/>
    <col min="10" max="10" width="0.44140625" style="231" customWidth="1"/>
    <col min="11" max="11" width="7.77734375" style="231" customWidth="1"/>
    <col min="12" max="12" width="7.77734375" style="231" hidden="1" customWidth="1"/>
    <col min="13" max="13" width="8.6640625" style="231" hidden="1" customWidth="1"/>
    <col min="14" max="14" width="7.77734375" style="231" customWidth="1"/>
    <col min="15" max="20" width="7.77734375" style="231" hidden="1" customWidth="1"/>
    <col min="21" max="22" width="0" style="271" hidden="1" customWidth="1"/>
    <col min="23" max="24" width="0" style="231" hidden="1" customWidth="1"/>
    <col min="25" max="16384" width="8.88671875" style="231"/>
  </cols>
  <sheetData>
    <row r="1" spans="1:24">
      <c r="A1" s="269"/>
      <c r="B1" s="269"/>
      <c r="C1" s="269"/>
      <c r="D1" s="269"/>
      <c r="E1" s="269"/>
      <c r="F1" s="269"/>
      <c r="G1" s="269"/>
      <c r="H1" s="232"/>
      <c r="I1" s="270" t="s">
        <v>345</v>
      </c>
      <c r="J1" s="269"/>
      <c r="K1" s="269"/>
      <c r="L1" s="269"/>
      <c r="M1" s="269"/>
    </row>
    <row r="2" spans="1:24">
      <c r="A2" s="269"/>
      <c r="B2" s="269"/>
      <c r="C2" s="269"/>
      <c r="D2" s="269"/>
      <c r="E2" s="269"/>
      <c r="F2" s="269"/>
      <c r="G2" s="269"/>
      <c r="H2" s="232"/>
      <c r="I2" s="270" t="str">
        <f>+'[23]DCP-14, P 2'!F3</f>
        <v>Dockets UE-170033/UG-170034</v>
      </c>
      <c r="J2" s="269"/>
      <c r="K2" s="269"/>
      <c r="L2" s="269"/>
      <c r="M2" s="269"/>
    </row>
    <row r="3" spans="1:24">
      <c r="A3" s="269"/>
      <c r="B3" s="269"/>
      <c r="C3" s="269"/>
      <c r="D3" s="269"/>
      <c r="E3" s="269"/>
      <c r="F3" s="269"/>
      <c r="G3" s="269"/>
      <c r="H3" s="232"/>
      <c r="I3" s="270" t="str">
        <f>+'[23]DCP-14, P 2'!F4</f>
        <v>Witness:  David C. Parcell</v>
      </c>
      <c r="J3" s="269"/>
      <c r="K3" s="269"/>
      <c r="L3" s="269"/>
      <c r="M3" s="269"/>
    </row>
    <row r="4" spans="1:24">
      <c r="A4" s="269"/>
      <c r="B4" s="269"/>
      <c r="C4" s="269"/>
      <c r="D4" s="269"/>
      <c r="E4" s="269"/>
      <c r="F4" s="269"/>
      <c r="G4" s="269"/>
      <c r="H4" s="232"/>
      <c r="I4" s="270"/>
      <c r="J4" s="269"/>
      <c r="K4" s="269"/>
      <c r="L4" s="269"/>
      <c r="M4" s="269"/>
    </row>
    <row r="5" spans="1:24" ht="18">
      <c r="A5" s="311" t="s">
        <v>250</v>
      </c>
      <c r="B5" s="311"/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</row>
    <row r="6" spans="1:24" ht="18">
      <c r="A6" s="311" t="s">
        <v>64</v>
      </c>
      <c r="B6" s="311"/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11"/>
      <c r="S6" s="232"/>
    </row>
    <row r="7" spans="1:24" ht="18.75" thickBot="1">
      <c r="A7" s="256"/>
      <c r="B7" s="256"/>
      <c r="C7" s="256"/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  <c r="S7" s="232"/>
    </row>
    <row r="8" spans="1:24" ht="13.5" thickTop="1">
      <c r="S8" s="232"/>
    </row>
    <row r="9" spans="1:24">
      <c r="B9" s="234">
        <v>2017</v>
      </c>
      <c r="H9" s="234" t="s">
        <v>9</v>
      </c>
      <c r="I9" s="234"/>
      <c r="J9" s="234"/>
      <c r="K9" s="234" t="str">
        <f>+H9</f>
        <v>S&amp;P</v>
      </c>
      <c r="L9" s="234"/>
      <c r="M9" s="234"/>
      <c r="N9" s="234" t="s">
        <v>251</v>
      </c>
    </row>
    <row r="10" spans="1:24">
      <c r="B10" s="234" t="s">
        <v>252</v>
      </c>
      <c r="C10" s="312" t="s">
        <v>20</v>
      </c>
      <c r="D10" s="312"/>
      <c r="E10" s="312"/>
      <c r="F10" s="267"/>
      <c r="G10" s="267"/>
      <c r="H10" s="234" t="s">
        <v>14</v>
      </c>
      <c r="I10" s="234"/>
      <c r="J10" s="234"/>
      <c r="K10" s="234" t="s">
        <v>253</v>
      </c>
      <c r="L10" s="234"/>
      <c r="M10" s="234"/>
      <c r="N10" s="234" t="s">
        <v>253</v>
      </c>
      <c r="O10" s="312" t="s">
        <v>20</v>
      </c>
      <c r="P10" s="312"/>
      <c r="Q10" s="312"/>
      <c r="R10" s="312"/>
      <c r="S10" s="312"/>
      <c r="T10" s="312"/>
      <c r="U10" s="312"/>
      <c r="V10" s="272"/>
    </row>
    <row r="11" spans="1:24">
      <c r="B11" s="235" t="s">
        <v>179</v>
      </c>
      <c r="C11" s="267"/>
      <c r="D11" s="267"/>
      <c r="E11" s="267" t="s">
        <v>254</v>
      </c>
      <c r="F11" s="267"/>
      <c r="G11" s="267"/>
      <c r="H11" s="234" t="s">
        <v>18</v>
      </c>
      <c r="I11" s="234"/>
      <c r="J11" s="234"/>
      <c r="K11" s="234" t="s">
        <v>255</v>
      </c>
      <c r="L11" s="234"/>
      <c r="M11" s="234"/>
      <c r="N11" s="234" t="s">
        <v>255</v>
      </c>
      <c r="O11" s="267"/>
      <c r="P11" s="239"/>
      <c r="Q11" s="239"/>
      <c r="R11" s="239"/>
      <c r="S11" s="239"/>
      <c r="T11" s="239"/>
      <c r="U11" s="273" t="s">
        <v>346</v>
      </c>
    </row>
    <row r="12" spans="1:24">
      <c r="A12" s="236" t="s">
        <v>17</v>
      </c>
      <c r="B12" s="237" t="s">
        <v>213</v>
      </c>
      <c r="C12" s="238" t="s">
        <v>21</v>
      </c>
      <c r="D12" s="238" t="s">
        <v>46</v>
      </c>
      <c r="E12" s="238" t="s">
        <v>256</v>
      </c>
      <c r="F12" s="238"/>
      <c r="G12" s="238"/>
      <c r="H12" s="238" t="s">
        <v>9</v>
      </c>
      <c r="I12" s="238"/>
      <c r="J12" s="238"/>
      <c r="K12" s="238" t="s">
        <v>257</v>
      </c>
      <c r="L12" s="238"/>
      <c r="M12" s="238"/>
      <c r="N12" s="238" t="s">
        <v>257</v>
      </c>
      <c r="O12" s="238" t="s">
        <v>347</v>
      </c>
      <c r="P12" s="238" t="s">
        <v>348</v>
      </c>
      <c r="Q12" s="238" t="s">
        <v>349</v>
      </c>
      <c r="R12" s="238" t="s">
        <v>350</v>
      </c>
      <c r="S12" s="238" t="s">
        <v>351</v>
      </c>
      <c r="T12" s="238" t="s">
        <v>352</v>
      </c>
      <c r="U12" s="274" t="s">
        <v>353</v>
      </c>
      <c r="V12" s="274" t="s">
        <v>354</v>
      </c>
    </row>
    <row r="13" spans="1:24">
      <c r="A13" s="239"/>
      <c r="B13" s="240"/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67"/>
    </row>
    <row r="14" spans="1:24">
      <c r="A14" s="231" t="s">
        <v>195</v>
      </c>
      <c r="B14" s="275">
        <v>1500000</v>
      </c>
      <c r="C14" s="234">
        <v>3</v>
      </c>
      <c r="D14" s="241">
        <v>0.85</v>
      </c>
      <c r="E14" s="234" t="s">
        <v>62</v>
      </c>
      <c r="F14" s="234">
        <v>3.33</v>
      </c>
      <c r="G14" s="241">
        <v>4</v>
      </c>
      <c r="H14" s="241" t="s">
        <v>61</v>
      </c>
      <c r="I14" s="241">
        <v>3</v>
      </c>
      <c r="J14" s="241">
        <v>3</v>
      </c>
      <c r="K14" s="241" t="s">
        <v>85</v>
      </c>
      <c r="L14" s="241">
        <v>3.33</v>
      </c>
      <c r="M14" s="241">
        <v>3.33</v>
      </c>
      <c r="N14" s="241"/>
      <c r="O14" s="276"/>
      <c r="P14" s="276"/>
      <c r="Q14" s="276"/>
      <c r="R14" s="276"/>
      <c r="S14" s="276"/>
      <c r="T14" s="276"/>
      <c r="U14" s="243"/>
      <c r="V14" s="243"/>
      <c r="W14" s="243"/>
      <c r="X14" s="243"/>
    </row>
    <row r="15" spans="1:24">
      <c r="A15" s="231" t="s">
        <v>219</v>
      </c>
      <c r="B15" s="275">
        <v>2100000</v>
      </c>
      <c r="C15" s="234">
        <v>2</v>
      </c>
      <c r="D15" s="241">
        <v>0.75</v>
      </c>
      <c r="E15" s="234" t="s">
        <v>60</v>
      </c>
      <c r="F15" s="234">
        <v>3.67</v>
      </c>
      <c r="G15" s="241">
        <v>3.67</v>
      </c>
      <c r="H15" s="241" t="s">
        <v>61</v>
      </c>
      <c r="I15" s="241">
        <v>3</v>
      </c>
      <c r="J15" s="241">
        <v>3</v>
      </c>
      <c r="K15" s="241" t="s">
        <v>85</v>
      </c>
      <c r="L15" s="241">
        <v>3.67</v>
      </c>
      <c r="M15" s="241">
        <v>3.33</v>
      </c>
      <c r="N15" s="241" t="s">
        <v>180</v>
      </c>
      <c r="O15" s="241">
        <v>0.51</v>
      </c>
      <c r="P15" s="243"/>
      <c r="Q15" s="243"/>
      <c r="R15" s="243"/>
      <c r="S15" s="241">
        <v>0.04</v>
      </c>
      <c r="T15" s="241">
        <v>0.35</v>
      </c>
      <c r="U15" s="241">
        <v>0.11</v>
      </c>
      <c r="V15" s="241">
        <v>0.04</v>
      </c>
      <c r="W15" s="243"/>
      <c r="X15" s="241">
        <v>3.67</v>
      </c>
    </row>
    <row r="16" spans="1:24">
      <c r="A16" s="231" t="s">
        <v>258</v>
      </c>
      <c r="B16" s="275">
        <v>2200000</v>
      </c>
      <c r="C16" s="234">
        <v>1</v>
      </c>
      <c r="D16" s="241">
        <v>0.7</v>
      </c>
      <c r="E16" s="234" t="s">
        <v>62</v>
      </c>
      <c r="F16" s="234">
        <v>4</v>
      </c>
      <c r="G16" s="241">
        <v>4</v>
      </c>
      <c r="H16" s="241" t="s">
        <v>19</v>
      </c>
      <c r="I16" s="241">
        <v>3.33</v>
      </c>
      <c r="J16" s="241">
        <v>3.67</v>
      </c>
      <c r="K16" s="241" t="s">
        <v>259</v>
      </c>
      <c r="L16" s="241">
        <v>5.33</v>
      </c>
      <c r="M16" s="241">
        <v>4</v>
      </c>
      <c r="N16" s="241" t="s">
        <v>260</v>
      </c>
      <c r="O16" s="277">
        <v>0.46</v>
      </c>
      <c r="P16" s="277"/>
      <c r="Q16" s="277">
        <v>0.19</v>
      </c>
      <c r="R16" s="277"/>
      <c r="S16" s="277"/>
      <c r="T16" s="277"/>
      <c r="U16" s="241"/>
      <c r="V16" s="241">
        <v>0.35</v>
      </c>
      <c r="W16" s="243"/>
      <c r="X16" s="241">
        <v>5.33</v>
      </c>
    </row>
    <row r="17" spans="1:24">
      <c r="A17" s="231" t="s">
        <v>200</v>
      </c>
      <c r="B17" s="275">
        <v>2600000</v>
      </c>
      <c r="C17" s="234">
        <v>2</v>
      </c>
      <c r="D17" s="241">
        <v>0.7</v>
      </c>
      <c r="E17" s="234" t="s">
        <v>62</v>
      </c>
      <c r="F17" s="234">
        <v>4</v>
      </c>
      <c r="G17" s="241">
        <v>4</v>
      </c>
      <c r="H17" s="241" t="s">
        <v>19</v>
      </c>
      <c r="I17" s="241">
        <v>3.67</v>
      </c>
      <c r="J17" s="241">
        <v>3.67</v>
      </c>
      <c r="K17" s="241" t="s">
        <v>85</v>
      </c>
      <c r="L17" s="241">
        <v>4.33</v>
      </c>
      <c r="M17" s="241">
        <v>3.33</v>
      </c>
      <c r="N17" s="241" t="s">
        <v>180</v>
      </c>
      <c r="O17" s="241">
        <v>0.74</v>
      </c>
      <c r="P17" s="241"/>
      <c r="Q17" s="241"/>
      <c r="R17" s="241">
        <v>0.21</v>
      </c>
      <c r="S17" s="241">
        <v>0.02</v>
      </c>
      <c r="T17" s="241">
        <v>0.03</v>
      </c>
      <c r="U17" s="241"/>
      <c r="V17" s="241"/>
      <c r="W17" s="243"/>
      <c r="X17" s="241">
        <v>3.67</v>
      </c>
    </row>
    <row r="18" spans="1:24">
      <c r="A18" s="231" t="s">
        <v>221</v>
      </c>
      <c r="B18" s="275">
        <v>2700000</v>
      </c>
      <c r="C18" s="234">
        <v>3</v>
      </c>
      <c r="D18" s="241">
        <v>0.7</v>
      </c>
      <c r="E18" s="234" t="s">
        <v>61</v>
      </c>
      <c r="F18" s="234">
        <v>3</v>
      </c>
      <c r="G18" s="241">
        <v>3</v>
      </c>
      <c r="H18" s="241" t="s">
        <v>61</v>
      </c>
      <c r="I18" s="241">
        <v>3</v>
      </c>
      <c r="J18" s="241">
        <v>3</v>
      </c>
      <c r="K18" s="241" t="s">
        <v>103</v>
      </c>
      <c r="L18" s="241">
        <v>3.5</v>
      </c>
      <c r="M18" s="241">
        <v>3.67</v>
      </c>
      <c r="N18" s="241" t="s">
        <v>198</v>
      </c>
      <c r="O18" s="241"/>
      <c r="P18" s="241"/>
      <c r="Q18" s="241"/>
      <c r="R18" s="241"/>
      <c r="S18" s="241"/>
      <c r="T18" s="241"/>
      <c r="U18" s="241"/>
      <c r="V18" s="241"/>
      <c r="W18" s="243"/>
      <c r="X18" s="241">
        <v>3</v>
      </c>
    </row>
    <row r="19" spans="1:24">
      <c r="A19" s="231" t="s">
        <v>261</v>
      </c>
      <c r="B19" s="275">
        <v>2900000</v>
      </c>
      <c r="C19" s="234">
        <v>3</v>
      </c>
      <c r="D19" s="241">
        <v>0.65</v>
      </c>
      <c r="E19" s="234" t="s">
        <v>114</v>
      </c>
      <c r="F19" s="234">
        <v>3.33</v>
      </c>
      <c r="G19" s="241">
        <v>3.33</v>
      </c>
      <c r="H19" s="241" t="s">
        <v>178</v>
      </c>
      <c r="I19" s="241"/>
      <c r="J19" s="241">
        <v>4.33</v>
      </c>
      <c r="K19" s="241" t="s">
        <v>85</v>
      </c>
      <c r="L19" s="241"/>
      <c r="M19" s="241">
        <v>3.33</v>
      </c>
      <c r="N19" s="241" t="s">
        <v>180</v>
      </c>
      <c r="O19" s="241">
        <v>0.16</v>
      </c>
      <c r="P19" s="241"/>
      <c r="Q19" s="241">
        <v>0.16</v>
      </c>
      <c r="R19" s="241"/>
      <c r="S19" s="241">
        <v>0.28000000000000003</v>
      </c>
      <c r="T19" s="241">
        <v>0.4</v>
      </c>
      <c r="U19" s="241"/>
      <c r="V19" s="241"/>
      <c r="W19" s="243"/>
      <c r="X19" s="241">
        <v>3.67</v>
      </c>
    </row>
    <row r="20" spans="1:24">
      <c r="B20" s="275"/>
      <c r="C20" s="234"/>
      <c r="D20" s="241"/>
      <c r="E20" s="234"/>
      <c r="F20" s="234"/>
      <c r="G20" s="241"/>
      <c r="H20" s="241"/>
      <c r="I20" s="241"/>
      <c r="J20" s="241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3"/>
      <c r="X20" s="241"/>
    </row>
    <row r="21" spans="1:24">
      <c r="A21" s="232" t="s">
        <v>355</v>
      </c>
      <c r="B21" s="278"/>
      <c r="C21" s="279">
        <f>AVERAGE(C14:C19)</f>
        <v>2.3333333333333335</v>
      </c>
      <c r="D21" s="280">
        <f>AVERAGE(D14:D19)</f>
        <v>0.72500000000000009</v>
      </c>
      <c r="E21" s="281" t="s">
        <v>60</v>
      </c>
      <c r="F21" s="281"/>
      <c r="G21" s="280">
        <f>AVERAGE(G14:G19)</f>
        <v>3.6666666666666665</v>
      </c>
      <c r="H21" s="280" t="s">
        <v>356</v>
      </c>
      <c r="I21" s="280"/>
      <c r="J21" s="280">
        <f>AVERAGE(J14:J19)</f>
        <v>3.4450000000000003</v>
      </c>
      <c r="K21" s="280" t="s">
        <v>270</v>
      </c>
      <c r="L21" s="280"/>
      <c r="M21" s="280">
        <f>AVERAGE(M14:M19)</f>
        <v>3.4983333333333335</v>
      </c>
      <c r="N21" s="280" t="s">
        <v>263</v>
      </c>
      <c r="O21" s="280"/>
      <c r="P21" s="280"/>
      <c r="Q21" s="280"/>
      <c r="R21" s="280"/>
      <c r="S21" s="280"/>
      <c r="T21" s="280"/>
      <c r="U21" s="280"/>
      <c r="V21" s="280"/>
      <c r="W21" s="245"/>
      <c r="X21" s="280">
        <f>AVERAGE(X14:X19)</f>
        <v>3.8679999999999999</v>
      </c>
    </row>
    <row r="22" spans="1:24">
      <c r="B22" s="275"/>
      <c r="C22" s="234"/>
      <c r="D22" s="241"/>
      <c r="E22" s="234"/>
      <c r="F22" s="234"/>
      <c r="G22" s="241"/>
      <c r="H22" s="241"/>
      <c r="I22" s="241"/>
      <c r="J22" s="241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3"/>
      <c r="X22" s="241"/>
    </row>
    <row r="23" spans="1:24">
      <c r="B23" s="275"/>
      <c r="C23" s="234"/>
      <c r="D23" s="241"/>
      <c r="E23" s="234"/>
      <c r="F23" s="234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3"/>
      <c r="X23" s="241"/>
    </row>
    <row r="24" spans="1:24">
      <c r="A24" s="231" t="s">
        <v>189</v>
      </c>
      <c r="B24" s="282">
        <v>3300000</v>
      </c>
      <c r="C24" s="234">
        <v>2</v>
      </c>
      <c r="D24" s="241">
        <v>0.8</v>
      </c>
      <c r="E24" s="234" t="s">
        <v>62</v>
      </c>
      <c r="F24" s="234">
        <v>4</v>
      </c>
      <c r="G24" s="241">
        <v>4</v>
      </c>
      <c r="H24" s="241" t="s">
        <v>19</v>
      </c>
      <c r="I24" s="241">
        <v>3</v>
      </c>
      <c r="J24" s="241">
        <v>3.67</v>
      </c>
      <c r="K24" s="241" t="s">
        <v>103</v>
      </c>
      <c r="L24" s="241">
        <v>4.33</v>
      </c>
      <c r="M24" s="241">
        <v>3.67</v>
      </c>
      <c r="N24" s="241" t="s">
        <v>111</v>
      </c>
      <c r="O24" s="241"/>
      <c r="P24" s="241"/>
      <c r="Q24" s="241"/>
      <c r="R24" s="241"/>
      <c r="S24" s="241"/>
      <c r="T24" s="241"/>
      <c r="U24" s="241"/>
      <c r="V24" s="241"/>
      <c r="W24" s="243"/>
      <c r="X24" s="241">
        <v>4</v>
      </c>
    </row>
    <row r="25" spans="1:24">
      <c r="A25" s="231" t="s">
        <v>262</v>
      </c>
      <c r="B25" s="275">
        <v>3700000</v>
      </c>
      <c r="C25" s="234">
        <v>2</v>
      </c>
      <c r="D25" s="241">
        <v>0.85</v>
      </c>
      <c r="E25" s="234" t="s">
        <v>62</v>
      </c>
      <c r="F25" s="234">
        <v>3.33</v>
      </c>
      <c r="G25" s="241">
        <v>4</v>
      </c>
      <c r="H25" s="241" t="s">
        <v>61</v>
      </c>
      <c r="I25" s="241">
        <v>3</v>
      </c>
      <c r="J25" s="241">
        <v>3</v>
      </c>
      <c r="K25" s="241" t="s">
        <v>85</v>
      </c>
      <c r="L25" s="241">
        <v>3.5</v>
      </c>
      <c r="M25" s="241">
        <v>3.33</v>
      </c>
      <c r="N25" s="241" t="s">
        <v>104</v>
      </c>
      <c r="O25" s="241">
        <v>0.33</v>
      </c>
      <c r="P25" s="241"/>
      <c r="Q25" s="241"/>
      <c r="R25" s="241"/>
      <c r="S25" s="241"/>
      <c r="T25" s="241">
        <v>0.63</v>
      </c>
      <c r="U25" s="241"/>
      <c r="V25" s="241">
        <v>0.04</v>
      </c>
      <c r="W25" s="243"/>
      <c r="X25" s="241">
        <v>3.33</v>
      </c>
    </row>
    <row r="26" spans="1:24">
      <c r="A26" s="231" t="s">
        <v>264</v>
      </c>
      <c r="B26" s="275">
        <v>3700000</v>
      </c>
      <c r="C26" s="234">
        <v>2</v>
      </c>
      <c r="D26" s="241">
        <v>0.7</v>
      </c>
      <c r="E26" s="234" t="s">
        <v>62</v>
      </c>
      <c r="F26" s="234">
        <v>3.67</v>
      </c>
      <c r="G26" s="241">
        <v>4</v>
      </c>
      <c r="H26" s="241" t="s">
        <v>114</v>
      </c>
      <c r="I26" s="241">
        <v>3</v>
      </c>
      <c r="J26" s="241">
        <v>3.33</v>
      </c>
      <c r="K26" s="241" t="s">
        <v>196</v>
      </c>
      <c r="L26" s="241">
        <v>3.33</v>
      </c>
      <c r="M26" s="241">
        <v>3</v>
      </c>
      <c r="N26" s="241" t="s">
        <v>104</v>
      </c>
      <c r="O26" s="241">
        <v>0.44</v>
      </c>
      <c r="P26" s="241"/>
      <c r="Q26" s="241">
        <v>0.1</v>
      </c>
      <c r="R26" s="241"/>
      <c r="S26" s="241"/>
      <c r="T26" s="241">
        <v>0.43</v>
      </c>
      <c r="U26" s="241"/>
      <c r="V26" s="241">
        <v>0.03</v>
      </c>
      <c r="W26" s="243"/>
      <c r="X26" s="241">
        <v>3.33</v>
      </c>
    </row>
    <row r="27" spans="1:24">
      <c r="A27" s="231" t="s">
        <v>265</v>
      </c>
      <c r="B27" s="275">
        <v>4100000</v>
      </c>
      <c r="C27" s="234">
        <v>2</v>
      </c>
      <c r="D27" s="241">
        <v>0.7</v>
      </c>
      <c r="E27" s="234" t="s">
        <v>60</v>
      </c>
      <c r="F27" s="234">
        <v>3.67</v>
      </c>
      <c r="G27" s="241">
        <v>3.67</v>
      </c>
      <c r="H27" s="241" t="s">
        <v>181</v>
      </c>
      <c r="I27" s="241"/>
      <c r="J27" s="241"/>
      <c r="K27" s="241" t="s">
        <v>85</v>
      </c>
      <c r="L27" s="241">
        <v>4.33</v>
      </c>
      <c r="M27" s="241">
        <v>3.33</v>
      </c>
      <c r="N27" s="241" t="s">
        <v>111</v>
      </c>
      <c r="O27" s="283" t="s">
        <v>357</v>
      </c>
      <c r="P27" s="241"/>
      <c r="Q27" s="241"/>
      <c r="R27" s="241"/>
      <c r="S27" s="241"/>
      <c r="T27" s="241"/>
      <c r="U27" s="241"/>
      <c r="V27" s="241"/>
      <c r="W27" s="243"/>
      <c r="X27" s="241">
        <v>4</v>
      </c>
    </row>
    <row r="28" spans="1:24">
      <c r="A28" s="231" t="s">
        <v>192</v>
      </c>
      <c r="B28" s="275">
        <v>4300000</v>
      </c>
      <c r="C28" s="234">
        <v>2</v>
      </c>
      <c r="D28" s="241">
        <v>0.75</v>
      </c>
      <c r="E28" s="234" t="s">
        <v>62</v>
      </c>
      <c r="F28" s="234">
        <v>3.67</v>
      </c>
      <c r="G28" s="241">
        <v>4</v>
      </c>
      <c r="H28" s="241" t="s">
        <v>62</v>
      </c>
      <c r="I28" s="241">
        <v>3.33</v>
      </c>
      <c r="J28" s="241">
        <v>4</v>
      </c>
      <c r="K28" s="241" t="s">
        <v>85</v>
      </c>
      <c r="L28" s="241">
        <v>4.33</v>
      </c>
      <c r="M28" s="241">
        <v>3.33</v>
      </c>
      <c r="N28" s="241" t="s">
        <v>180</v>
      </c>
      <c r="O28" s="283" t="s">
        <v>358</v>
      </c>
      <c r="P28" s="241"/>
      <c r="Q28" s="241"/>
      <c r="R28" s="241"/>
      <c r="S28" s="241"/>
      <c r="T28" s="241"/>
      <c r="U28" s="241"/>
      <c r="V28" s="241"/>
      <c r="W28" s="243"/>
      <c r="X28" s="241">
        <v>3.67</v>
      </c>
    </row>
    <row r="29" spans="1:24">
      <c r="A29" s="231" t="s">
        <v>266</v>
      </c>
      <c r="B29" s="275">
        <v>4700000</v>
      </c>
      <c r="C29" s="234">
        <v>2</v>
      </c>
      <c r="D29" s="241">
        <v>0.75</v>
      </c>
      <c r="E29" s="234" t="s">
        <v>62</v>
      </c>
      <c r="F29" s="234">
        <v>4</v>
      </c>
      <c r="G29" s="241">
        <v>4</v>
      </c>
      <c r="H29" s="241" t="s">
        <v>114</v>
      </c>
      <c r="I29" s="241">
        <v>3.33</v>
      </c>
      <c r="J29" s="241">
        <v>3.33</v>
      </c>
      <c r="K29" s="241" t="s">
        <v>19</v>
      </c>
      <c r="L29" s="241">
        <v>4.5</v>
      </c>
      <c r="M29" s="241">
        <v>4</v>
      </c>
      <c r="N29" s="241" t="s">
        <v>267</v>
      </c>
      <c r="O29" s="241">
        <v>0.26</v>
      </c>
      <c r="P29" s="241"/>
      <c r="Q29" s="241">
        <v>0.23</v>
      </c>
      <c r="R29" s="241">
        <v>0.3</v>
      </c>
      <c r="S29" s="241"/>
      <c r="T29" s="241">
        <v>0.15</v>
      </c>
      <c r="U29" s="241"/>
      <c r="V29" s="241">
        <v>0.06</v>
      </c>
      <c r="W29" s="243"/>
      <c r="X29" s="241">
        <v>4.33</v>
      </c>
    </row>
    <row r="30" spans="1:24">
      <c r="B30" s="275"/>
      <c r="C30" s="234"/>
      <c r="D30" s="241"/>
      <c r="E30" s="234"/>
      <c r="F30" s="234"/>
      <c r="G30" s="241"/>
      <c r="H30" s="241"/>
      <c r="I30" s="241"/>
      <c r="J30" s="241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3"/>
      <c r="X30" s="241"/>
    </row>
    <row r="31" spans="1:24">
      <c r="A31" s="232" t="s">
        <v>359</v>
      </c>
      <c r="B31" s="278"/>
      <c r="C31" s="279">
        <f>+AVERAGE(C24:C29)</f>
        <v>2</v>
      </c>
      <c r="D31" s="280">
        <f>+AVERAGE(D24:D29)</f>
        <v>0.7583333333333333</v>
      </c>
      <c r="E31" s="281" t="s">
        <v>62</v>
      </c>
      <c r="F31" s="281"/>
      <c r="G31" s="280">
        <f>+AVERAGE(G24:G29)</f>
        <v>3.9450000000000003</v>
      </c>
      <c r="H31" s="280" t="s">
        <v>356</v>
      </c>
      <c r="I31" s="280"/>
      <c r="J31" s="280">
        <f>+AVERAGE(J24:J29)</f>
        <v>3.4659999999999997</v>
      </c>
      <c r="K31" s="280" t="s">
        <v>85</v>
      </c>
      <c r="L31" s="280"/>
      <c r="M31" s="280">
        <f>+AVERAGE(M24:M29)</f>
        <v>3.4433333333333334</v>
      </c>
      <c r="N31" s="280" t="s">
        <v>180</v>
      </c>
      <c r="O31" s="280"/>
      <c r="P31" s="280"/>
      <c r="Q31" s="280"/>
      <c r="R31" s="280"/>
      <c r="S31" s="280"/>
      <c r="T31" s="280"/>
      <c r="U31" s="280"/>
      <c r="V31" s="280"/>
      <c r="W31" s="245"/>
      <c r="X31" s="280">
        <f>+AVERAGE(X24:X29)</f>
        <v>3.776666666666666</v>
      </c>
    </row>
    <row r="32" spans="1:24">
      <c r="B32" s="275"/>
      <c r="C32" s="234"/>
      <c r="D32" s="241"/>
      <c r="E32" s="234"/>
      <c r="F32" s="234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3"/>
      <c r="X32" s="241"/>
    </row>
    <row r="33" spans="1:24">
      <c r="B33" s="275"/>
      <c r="C33" s="234"/>
      <c r="D33" s="241"/>
      <c r="E33" s="234"/>
      <c r="F33" s="234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243"/>
      <c r="X33" s="241"/>
    </row>
    <row r="34" spans="1:24">
      <c r="A34" s="231" t="s">
        <v>268</v>
      </c>
      <c r="B34" s="275">
        <v>6200000</v>
      </c>
      <c r="C34" s="234">
        <v>3</v>
      </c>
      <c r="D34" s="241">
        <v>0.75</v>
      </c>
      <c r="E34" s="234" t="s">
        <v>114</v>
      </c>
      <c r="F34" s="234">
        <v>3.33</v>
      </c>
      <c r="G34" s="241">
        <v>3.33</v>
      </c>
      <c r="H34" s="241" t="s">
        <v>61</v>
      </c>
      <c r="I34" s="241">
        <v>3</v>
      </c>
      <c r="J34" s="241">
        <v>3</v>
      </c>
      <c r="K34" s="241" t="s">
        <v>103</v>
      </c>
      <c r="L34" s="241">
        <v>3.5</v>
      </c>
      <c r="M34" s="241">
        <v>3.67</v>
      </c>
      <c r="N34" s="241" t="s">
        <v>198</v>
      </c>
      <c r="O34" s="241">
        <v>0.67</v>
      </c>
      <c r="P34" s="241"/>
      <c r="Q34" s="241">
        <v>0.01</v>
      </c>
      <c r="R34" s="241">
        <v>0.17</v>
      </c>
      <c r="S34" s="241"/>
      <c r="T34" s="241">
        <v>0.15</v>
      </c>
      <c r="U34" s="241"/>
      <c r="V34" s="241"/>
      <c r="W34" s="243"/>
      <c r="X34" s="241">
        <v>3</v>
      </c>
    </row>
    <row r="35" spans="1:24">
      <c r="A35" s="231" t="s">
        <v>269</v>
      </c>
      <c r="B35" s="275">
        <v>7300000</v>
      </c>
      <c r="C35" s="234">
        <v>2</v>
      </c>
      <c r="D35" s="241">
        <v>0.95</v>
      </c>
      <c r="E35" s="234" t="s">
        <v>62</v>
      </c>
      <c r="F35" s="234">
        <v>4</v>
      </c>
      <c r="G35" s="241">
        <v>4</v>
      </c>
      <c r="H35" s="241" t="s">
        <v>19</v>
      </c>
      <c r="I35" s="241">
        <v>3.67</v>
      </c>
      <c r="J35" s="241">
        <v>3.67</v>
      </c>
      <c r="K35" s="241" t="s">
        <v>19</v>
      </c>
      <c r="L35" s="241">
        <v>3.67</v>
      </c>
      <c r="M35" s="241">
        <v>4</v>
      </c>
      <c r="N35" s="241" t="s">
        <v>111</v>
      </c>
      <c r="O35" s="241">
        <v>0.28999999999999998</v>
      </c>
      <c r="P35" s="241"/>
      <c r="Q35" s="241">
        <v>0.23</v>
      </c>
      <c r="R35" s="241">
        <v>0.27</v>
      </c>
      <c r="S35" s="241"/>
      <c r="T35" s="241">
        <v>0.2</v>
      </c>
      <c r="U35" s="241"/>
      <c r="V35" s="241">
        <v>0.01</v>
      </c>
      <c r="W35" s="243"/>
      <c r="X35" s="241">
        <v>4</v>
      </c>
    </row>
    <row r="36" spans="1:24">
      <c r="A36" s="231" t="s">
        <v>271</v>
      </c>
      <c r="B36" s="275">
        <v>7700000</v>
      </c>
      <c r="C36" s="234">
        <v>2</v>
      </c>
      <c r="D36" s="241">
        <v>0.7</v>
      </c>
      <c r="E36" s="234" t="s">
        <v>62</v>
      </c>
      <c r="F36" s="234">
        <v>3.67</v>
      </c>
      <c r="G36" s="241">
        <v>4</v>
      </c>
      <c r="H36" s="241" t="s">
        <v>19</v>
      </c>
      <c r="I36" s="241">
        <v>3.33</v>
      </c>
      <c r="J36" s="241">
        <v>3.67</v>
      </c>
      <c r="K36" s="241" t="s">
        <v>103</v>
      </c>
      <c r="L36" s="241">
        <v>4.33</v>
      </c>
      <c r="M36" s="241">
        <v>3.67</v>
      </c>
      <c r="N36" s="241" t="s">
        <v>180</v>
      </c>
      <c r="O36" s="241"/>
      <c r="P36" s="241"/>
      <c r="Q36" s="241">
        <v>7.0000000000000007E-2</v>
      </c>
      <c r="R36" s="241">
        <v>7.0000000000000007E-2</v>
      </c>
      <c r="S36" s="241">
        <v>0.01</v>
      </c>
      <c r="T36" s="241">
        <v>0.85</v>
      </c>
      <c r="U36" s="241"/>
      <c r="V36" s="241"/>
      <c r="W36" s="243"/>
      <c r="X36" s="241">
        <v>3.67</v>
      </c>
    </row>
    <row r="37" spans="1:24">
      <c r="A37" s="231" t="s">
        <v>201</v>
      </c>
      <c r="B37" s="284">
        <v>8900000</v>
      </c>
      <c r="C37" s="234">
        <v>2</v>
      </c>
      <c r="D37" s="241">
        <v>0.7</v>
      </c>
      <c r="E37" s="234" t="s">
        <v>62</v>
      </c>
      <c r="F37" s="234">
        <v>4</v>
      </c>
      <c r="G37" s="241">
        <v>4</v>
      </c>
      <c r="H37" s="241" t="s">
        <v>114</v>
      </c>
      <c r="I37" s="241">
        <v>3</v>
      </c>
      <c r="J37" s="241">
        <v>3.33</v>
      </c>
      <c r="K37" s="241" t="s">
        <v>19</v>
      </c>
      <c r="L37" s="241">
        <v>4.33</v>
      </c>
      <c r="M37" s="241">
        <v>4</v>
      </c>
      <c r="N37" s="241" t="s">
        <v>180</v>
      </c>
      <c r="O37" s="241">
        <v>0.06</v>
      </c>
      <c r="P37" s="241"/>
      <c r="Q37" s="241">
        <v>0.34</v>
      </c>
      <c r="R37" s="241">
        <v>0.47</v>
      </c>
      <c r="S37" s="241"/>
      <c r="T37" s="241">
        <v>0.13</v>
      </c>
      <c r="U37" s="241"/>
      <c r="V37" s="241"/>
      <c r="W37" s="243"/>
      <c r="X37" s="241">
        <v>3.67</v>
      </c>
    </row>
    <row r="38" spans="1:24">
      <c r="A38" s="231" t="s">
        <v>276</v>
      </c>
      <c r="B38" s="275">
        <v>9400000</v>
      </c>
      <c r="C38" s="234">
        <v>2</v>
      </c>
      <c r="D38" s="241">
        <v>0.65</v>
      </c>
      <c r="E38" s="234" t="s">
        <v>60</v>
      </c>
      <c r="F38" s="234">
        <v>3.67</v>
      </c>
      <c r="G38" s="241">
        <v>3.67</v>
      </c>
      <c r="H38" s="241" t="s">
        <v>62</v>
      </c>
      <c r="I38" s="241">
        <v>3.67</v>
      </c>
      <c r="J38" s="241">
        <v>4</v>
      </c>
      <c r="K38" s="241" t="s">
        <v>103</v>
      </c>
      <c r="L38" s="241">
        <v>3.67</v>
      </c>
      <c r="M38" s="241">
        <v>3.67</v>
      </c>
      <c r="N38" s="241" t="s">
        <v>198</v>
      </c>
      <c r="O38" s="241">
        <v>0.11</v>
      </c>
      <c r="P38" s="241"/>
      <c r="Q38" s="241">
        <v>0.28000000000000003</v>
      </c>
      <c r="R38" s="241">
        <v>0.33</v>
      </c>
      <c r="S38" s="241"/>
      <c r="T38" s="241">
        <v>0.28000000000000003</v>
      </c>
      <c r="U38" s="241"/>
      <c r="V38" s="241"/>
      <c r="W38" s="243"/>
      <c r="X38" s="241">
        <v>3</v>
      </c>
    </row>
    <row r="39" spans="1:24">
      <c r="A39" s="231" t="s">
        <v>272</v>
      </c>
      <c r="B39" s="275">
        <v>9600000</v>
      </c>
      <c r="C39" s="234">
        <v>1</v>
      </c>
      <c r="D39" s="241">
        <v>0.7</v>
      </c>
      <c r="E39" s="234" t="s">
        <v>178</v>
      </c>
      <c r="F39" s="234">
        <v>4</v>
      </c>
      <c r="G39" s="241">
        <v>4.33</v>
      </c>
      <c r="H39" s="241" t="s">
        <v>114</v>
      </c>
      <c r="I39" s="241">
        <v>3</v>
      </c>
      <c r="J39" s="241">
        <v>3.33</v>
      </c>
      <c r="K39" s="241" t="s">
        <v>19</v>
      </c>
      <c r="L39" s="241">
        <v>3.5</v>
      </c>
      <c r="M39" s="241">
        <v>4</v>
      </c>
      <c r="N39" s="241" t="s">
        <v>111</v>
      </c>
      <c r="O39" s="241"/>
      <c r="P39" s="241"/>
      <c r="Q39" s="241"/>
      <c r="R39" s="241"/>
      <c r="S39" s="241"/>
      <c r="T39" s="241"/>
      <c r="U39" s="241"/>
      <c r="V39" s="241"/>
      <c r="W39" s="243"/>
      <c r="X39" s="241">
        <v>4</v>
      </c>
    </row>
    <row r="40" spans="1:24">
      <c r="B40" s="275"/>
      <c r="C40" s="234"/>
      <c r="D40" s="241"/>
      <c r="E40" s="234"/>
      <c r="F40" s="234"/>
      <c r="G40" s="241"/>
      <c r="H40" s="241"/>
      <c r="I40" s="241"/>
      <c r="J40" s="241"/>
      <c r="K40" s="241"/>
      <c r="L40" s="241"/>
      <c r="M40" s="241"/>
      <c r="N40" s="241"/>
      <c r="O40" s="241"/>
      <c r="P40" s="241"/>
      <c r="Q40" s="241"/>
      <c r="R40" s="241"/>
      <c r="S40" s="241"/>
      <c r="T40" s="241"/>
      <c r="U40" s="241"/>
      <c r="V40" s="241"/>
      <c r="W40" s="243"/>
      <c r="X40" s="241"/>
    </row>
    <row r="41" spans="1:24">
      <c r="A41" s="232" t="s">
        <v>273</v>
      </c>
      <c r="B41" s="278"/>
      <c r="C41" s="279">
        <f>AVERAGE(C34:C39)</f>
        <v>2</v>
      </c>
      <c r="D41" s="280">
        <f>AVERAGE(D34:D39)</f>
        <v>0.74166666666666659</v>
      </c>
      <c r="E41" s="281" t="s">
        <v>360</v>
      </c>
      <c r="F41" s="281"/>
      <c r="G41" s="280">
        <f>AVERAGE(G34:G39)</f>
        <v>3.8883333333333332</v>
      </c>
      <c r="H41" s="280" t="s">
        <v>356</v>
      </c>
      <c r="I41" s="280"/>
      <c r="J41" s="280">
        <f>AVERAGE(J34:J39)</f>
        <v>3.5</v>
      </c>
      <c r="K41" s="280" t="s">
        <v>103</v>
      </c>
      <c r="L41" s="280"/>
      <c r="M41" s="280">
        <f>AVERAGE(M34:M39)</f>
        <v>3.8349999999999995</v>
      </c>
      <c r="N41" s="280" t="s">
        <v>277</v>
      </c>
      <c r="O41" s="280"/>
      <c r="P41" s="280"/>
      <c r="Q41" s="280"/>
      <c r="R41" s="280"/>
      <c r="S41" s="280"/>
      <c r="T41" s="280"/>
      <c r="U41" s="280"/>
      <c r="V41" s="280"/>
      <c r="W41" s="245"/>
      <c r="X41" s="280">
        <f>AVERAGE(X34:X39)</f>
        <v>3.5566666666666666</v>
      </c>
    </row>
    <row r="42" spans="1:24">
      <c r="B42" s="275"/>
      <c r="C42" s="234"/>
      <c r="D42" s="241"/>
      <c r="E42" s="234"/>
      <c r="F42" s="234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3"/>
      <c r="X42" s="241"/>
    </row>
    <row r="43" spans="1:24">
      <c r="B43" s="275"/>
      <c r="C43" s="234"/>
      <c r="D43" s="241"/>
      <c r="E43" s="234"/>
      <c r="F43" s="234"/>
      <c r="G43" s="241"/>
      <c r="H43" s="241"/>
      <c r="I43" s="241"/>
      <c r="J43" s="241"/>
      <c r="K43" s="241"/>
      <c r="L43" s="241"/>
      <c r="M43" s="241"/>
      <c r="N43" s="241"/>
      <c r="O43" s="241"/>
      <c r="P43" s="241"/>
      <c r="Q43" s="241"/>
      <c r="R43" s="241"/>
      <c r="S43" s="241"/>
      <c r="T43" s="241"/>
      <c r="U43" s="241"/>
      <c r="V43" s="241"/>
      <c r="W43" s="243"/>
      <c r="X43" s="241"/>
    </row>
    <row r="44" spans="1:24">
      <c r="A44" s="231" t="s">
        <v>279</v>
      </c>
      <c r="B44" s="275">
        <v>12000000</v>
      </c>
      <c r="C44" s="234">
        <v>2</v>
      </c>
      <c r="D44" s="241">
        <v>0.65</v>
      </c>
      <c r="E44" s="234" t="s">
        <v>60</v>
      </c>
      <c r="F44" s="234">
        <v>3.33</v>
      </c>
      <c r="G44" s="241">
        <v>3.67</v>
      </c>
      <c r="H44" s="241" t="s">
        <v>61</v>
      </c>
      <c r="I44" s="241">
        <v>3</v>
      </c>
      <c r="J44" s="241">
        <v>3</v>
      </c>
      <c r="K44" s="241" t="s">
        <v>103</v>
      </c>
      <c r="L44" s="241">
        <v>3.67</v>
      </c>
      <c r="M44" s="241">
        <v>3.67</v>
      </c>
      <c r="N44" s="241" t="s">
        <v>180</v>
      </c>
      <c r="O44" s="241"/>
      <c r="P44" s="241"/>
      <c r="Q44" s="241"/>
      <c r="R44" s="241">
        <v>0.68</v>
      </c>
      <c r="S44" s="241"/>
      <c r="T44" s="241">
        <v>0.24</v>
      </c>
      <c r="U44" s="241"/>
      <c r="V44" s="241">
        <v>0.08</v>
      </c>
      <c r="W44" s="243"/>
      <c r="X44" s="241">
        <v>3.67</v>
      </c>
    </row>
    <row r="45" spans="1:24">
      <c r="A45" s="231" t="s">
        <v>274</v>
      </c>
      <c r="B45" s="275">
        <v>12000000</v>
      </c>
      <c r="C45" s="234">
        <v>3</v>
      </c>
      <c r="D45" s="241">
        <v>0.85</v>
      </c>
      <c r="E45" s="234" t="s">
        <v>114</v>
      </c>
      <c r="F45" s="234">
        <v>3.67</v>
      </c>
      <c r="G45" s="241">
        <v>3.33</v>
      </c>
      <c r="H45" s="241" t="s">
        <v>61</v>
      </c>
      <c r="I45" s="241">
        <v>3</v>
      </c>
      <c r="J45" s="241">
        <v>3</v>
      </c>
      <c r="K45" s="241" t="s">
        <v>19</v>
      </c>
      <c r="L45" s="241">
        <v>4.33</v>
      </c>
      <c r="M45" s="241">
        <v>4</v>
      </c>
      <c r="N45" s="241" t="s">
        <v>180</v>
      </c>
      <c r="O45" s="241">
        <v>0.44</v>
      </c>
      <c r="P45" s="241"/>
      <c r="Q45" s="241"/>
      <c r="R45" s="241">
        <v>0.26</v>
      </c>
      <c r="S45" s="241"/>
      <c r="T45" s="241">
        <v>0.3</v>
      </c>
      <c r="U45" s="241"/>
      <c r="V45" s="241"/>
      <c r="W45" s="243"/>
      <c r="X45" s="241">
        <v>3.67</v>
      </c>
    </row>
    <row r="46" spans="1:24">
      <c r="A46" s="231" t="s">
        <v>278</v>
      </c>
      <c r="B46" s="275">
        <v>13000000</v>
      </c>
      <c r="C46" s="234">
        <v>2</v>
      </c>
      <c r="D46" s="241">
        <v>0.7</v>
      </c>
      <c r="E46" s="234" t="s">
        <v>62</v>
      </c>
      <c r="F46" s="234">
        <v>3.67</v>
      </c>
      <c r="G46" s="241">
        <v>4</v>
      </c>
      <c r="H46" s="241" t="s">
        <v>61</v>
      </c>
      <c r="I46" s="241">
        <v>3</v>
      </c>
      <c r="J46" s="241">
        <v>3</v>
      </c>
      <c r="K46" s="241" t="s">
        <v>103</v>
      </c>
      <c r="L46" s="241">
        <v>3.67</v>
      </c>
      <c r="M46" s="241">
        <v>3.67</v>
      </c>
      <c r="N46" s="241" t="s">
        <v>180</v>
      </c>
      <c r="O46" s="241"/>
      <c r="P46" s="241"/>
      <c r="Q46" s="241"/>
      <c r="R46" s="241"/>
      <c r="S46" s="241"/>
      <c r="T46" s="241"/>
      <c r="U46" s="241"/>
      <c r="V46" s="241"/>
      <c r="W46" s="243"/>
      <c r="X46" s="241">
        <v>3.67</v>
      </c>
    </row>
    <row r="47" spans="1:24">
      <c r="A47" s="231" t="s">
        <v>280</v>
      </c>
      <c r="B47" s="275">
        <v>13000000</v>
      </c>
      <c r="C47" s="234">
        <v>3</v>
      </c>
      <c r="D47" s="241">
        <v>0.65</v>
      </c>
      <c r="E47" s="234" t="s">
        <v>60</v>
      </c>
      <c r="F47" s="234">
        <v>3.67</v>
      </c>
      <c r="G47" s="241">
        <v>3.67</v>
      </c>
      <c r="H47" s="241" t="s">
        <v>19</v>
      </c>
      <c r="I47" s="241">
        <v>4</v>
      </c>
      <c r="J47" s="241">
        <v>3.67</v>
      </c>
      <c r="K47" s="241" t="s">
        <v>103</v>
      </c>
      <c r="L47" s="241">
        <v>3.67</v>
      </c>
      <c r="M47" s="241">
        <v>3.67</v>
      </c>
      <c r="N47" s="241" t="s">
        <v>104</v>
      </c>
      <c r="O47" s="241">
        <v>0.63</v>
      </c>
      <c r="P47" s="241"/>
      <c r="Q47" s="241">
        <v>0.01</v>
      </c>
      <c r="R47" s="241">
        <v>0.13</v>
      </c>
      <c r="S47" s="241"/>
      <c r="T47" s="241">
        <v>0.22</v>
      </c>
      <c r="U47" s="241">
        <v>0.01</v>
      </c>
      <c r="V47" s="241"/>
      <c r="W47" s="243"/>
      <c r="X47" s="241">
        <v>3.33</v>
      </c>
    </row>
    <row r="48" spans="1:24">
      <c r="A48" s="231" t="s">
        <v>281</v>
      </c>
      <c r="B48" s="275">
        <v>13000000</v>
      </c>
      <c r="C48" s="234">
        <v>3</v>
      </c>
      <c r="D48" s="241">
        <v>0.65</v>
      </c>
      <c r="E48" s="234" t="s">
        <v>114</v>
      </c>
      <c r="F48" s="234">
        <v>3.33</v>
      </c>
      <c r="G48" s="241">
        <v>3.33</v>
      </c>
      <c r="H48" s="241" t="s">
        <v>61</v>
      </c>
      <c r="I48" s="241">
        <v>3.33</v>
      </c>
      <c r="J48" s="241">
        <v>3</v>
      </c>
      <c r="K48" s="241" t="s">
        <v>196</v>
      </c>
      <c r="L48" s="241">
        <v>3.5</v>
      </c>
      <c r="M48" s="241">
        <v>3</v>
      </c>
      <c r="N48" s="241" t="s">
        <v>198</v>
      </c>
      <c r="O48" s="241"/>
      <c r="P48" s="241">
        <v>0.54</v>
      </c>
      <c r="Q48" s="241"/>
      <c r="R48" s="241"/>
      <c r="S48" s="241"/>
      <c r="T48" s="241">
        <v>0.46</v>
      </c>
      <c r="U48" s="241"/>
      <c r="V48" s="241"/>
      <c r="W48" s="243"/>
      <c r="X48" s="241">
        <v>3</v>
      </c>
    </row>
    <row r="49" spans="1:24">
      <c r="A49" s="231" t="s">
        <v>361</v>
      </c>
      <c r="B49" s="275">
        <v>14000000</v>
      </c>
      <c r="C49" s="234">
        <v>3</v>
      </c>
      <c r="D49" s="241" t="s">
        <v>207</v>
      </c>
      <c r="E49" s="234" t="s">
        <v>114</v>
      </c>
      <c r="F49" s="234"/>
      <c r="G49" s="241">
        <v>3.33</v>
      </c>
      <c r="H49" s="241"/>
      <c r="I49" s="241"/>
      <c r="J49" s="241"/>
      <c r="K49" s="241" t="s">
        <v>103</v>
      </c>
      <c r="L49" s="241"/>
      <c r="M49" s="241">
        <v>3.67</v>
      </c>
      <c r="N49" s="241" t="s">
        <v>180</v>
      </c>
      <c r="O49" s="241">
        <v>0.28000000000000003</v>
      </c>
      <c r="P49" s="241"/>
      <c r="Q49" s="241">
        <v>0.13</v>
      </c>
      <c r="R49" s="241"/>
      <c r="S49" s="241">
        <v>0.36</v>
      </c>
      <c r="T49" s="241">
        <v>0.23</v>
      </c>
      <c r="U49" s="241"/>
      <c r="V49" s="241"/>
      <c r="W49" s="243"/>
      <c r="X49" s="241">
        <v>3.67</v>
      </c>
    </row>
    <row r="50" spans="1:24">
      <c r="B50" s="275"/>
      <c r="C50" s="234"/>
      <c r="D50" s="241"/>
      <c r="E50" s="234"/>
      <c r="F50" s="234"/>
      <c r="G50" s="241"/>
      <c r="H50" s="241"/>
      <c r="I50" s="241"/>
      <c r="J50" s="241"/>
      <c r="K50" s="241"/>
      <c r="L50" s="241"/>
      <c r="M50" s="241"/>
      <c r="N50" s="241"/>
      <c r="O50" s="241"/>
      <c r="P50" s="241"/>
      <c r="Q50" s="241"/>
      <c r="R50" s="241"/>
      <c r="S50" s="241"/>
      <c r="T50" s="241"/>
      <c r="U50" s="241"/>
      <c r="V50" s="241"/>
      <c r="W50" s="243"/>
      <c r="X50" s="241"/>
    </row>
    <row r="51" spans="1:24">
      <c r="A51" s="232" t="s">
        <v>362</v>
      </c>
      <c r="B51" s="278"/>
      <c r="C51" s="279">
        <f>+AVERAGE(C44:C49)</f>
        <v>2.6666666666666665</v>
      </c>
      <c r="D51" s="280">
        <f>+AVERAGE(D44:D49)</f>
        <v>0.7</v>
      </c>
      <c r="E51" s="281" t="s">
        <v>363</v>
      </c>
      <c r="F51" s="281"/>
      <c r="G51" s="280">
        <f>+AVERAGE(G44:G49)</f>
        <v>3.5549999999999997</v>
      </c>
      <c r="H51" s="280" t="s">
        <v>61</v>
      </c>
      <c r="I51" s="280"/>
      <c r="J51" s="280">
        <f>+AVERAGE(J44:J49)</f>
        <v>3.1339999999999999</v>
      </c>
      <c r="K51" s="280" t="s">
        <v>103</v>
      </c>
      <c r="L51" s="280"/>
      <c r="M51" s="280">
        <f>+AVERAGE(M44:M49)</f>
        <v>3.6133333333333333</v>
      </c>
      <c r="N51" s="280" t="s">
        <v>277</v>
      </c>
      <c r="O51" s="280"/>
      <c r="P51" s="280"/>
      <c r="Q51" s="280"/>
      <c r="R51" s="280"/>
      <c r="S51" s="280"/>
      <c r="T51" s="280"/>
      <c r="U51" s="280"/>
      <c r="V51" s="280"/>
      <c r="W51" s="245"/>
      <c r="X51" s="280">
        <f>+AVERAGE(X44:X49)</f>
        <v>3.5016666666666665</v>
      </c>
    </row>
    <row r="52" spans="1:24">
      <c r="B52" s="275"/>
      <c r="C52" s="234"/>
      <c r="D52" s="241"/>
      <c r="E52" s="234"/>
      <c r="F52" s="234"/>
      <c r="G52" s="241"/>
      <c r="H52" s="241"/>
      <c r="I52" s="241"/>
      <c r="J52" s="241"/>
      <c r="K52" s="241"/>
      <c r="L52" s="241"/>
      <c r="M52" s="241"/>
      <c r="N52" s="241"/>
      <c r="O52" s="241"/>
      <c r="P52" s="241"/>
      <c r="Q52" s="241"/>
      <c r="R52" s="241"/>
      <c r="S52" s="241"/>
      <c r="T52" s="241"/>
      <c r="U52" s="241"/>
      <c r="V52" s="241"/>
      <c r="W52" s="243"/>
      <c r="X52" s="241"/>
    </row>
    <row r="53" spans="1:24">
      <c r="B53" s="275"/>
      <c r="C53" s="234"/>
      <c r="D53" s="241"/>
      <c r="E53" s="234"/>
      <c r="F53" s="234"/>
      <c r="G53" s="241"/>
      <c r="H53" s="241"/>
      <c r="I53" s="241"/>
      <c r="J53" s="241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3"/>
      <c r="X53" s="241"/>
    </row>
    <row r="54" spans="1:24">
      <c r="A54" s="231" t="s">
        <v>364</v>
      </c>
      <c r="B54" s="275">
        <v>17000000</v>
      </c>
      <c r="C54" s="234">
        <v>2</v>
      </c>
      <c r="D54" s="241">
        <v>0.65</v>
      </c>
      <c r="E54" s="234" t="s">
        <v>114</v>
      </c>
      <c r="F54" s="234"/>
      <c r="G54" s="241">
        <v>3.33</v>
      </c>
      <c r="H54" s="241"/>
      <c r="I54" s="241"/>
      <c r="J54" s="241"/>
      <c r="K54" s="241" t="s">
        <v>19</v>
      </c>
      <c r="L54" s="241"/>
      <c r="M54" s="241"/>
      <c r="N54" s="241" t="s">
        <v>198</v>
      </c>
      <c r="O54" s="241">
        <v>0.48</v>
      </c>
      <c r="P54" s="241"/>
      <c r="Q54" s="241">
        <v>0.12</v>
      </c>
      <c r="R54" s="241"/>
      <c r="S54" s="241"/>
      <c r="T54" s="241">
        <v>0.4</v>
      </c>
      <c r="U54" s="241"/>
      <c r="V54" s="241"/>
      <c r="W54" s="243"/>
      <c r="X54" s="241"/>
    </row>
    <row r="55" spans="1:24">
      <c r="A55" s="231" t="s">
        <v>282</v>
      </c>
      <c r="B55" s="275">
        <v>18000000</v>
      </c>
      <c r="C55" s="234">
        <v>2</v>
      </c>
      <c r="D55" s="241">
        <v>0.65</v>
      </c>
      <c r="E55" s="234" t="s">
        <v>60</v>
      </c>
      <c r="F55" s="234">
        <v>3.67</v>
      </c>
      <c r="G55" s="241">
        <v>3.67</v>
      </c>
      <c r="H55" s="241" t="s">
        <v>19</v>
      </c>
      <c r="I55" s="241">
        <v>3.33</v>
      </c>
      <c r="J55" s="241">
        <v>3.67</v>
      </c>
      <c r="K55" s="241" t="s">
        <v>103</v>
      </c>
      <c r="L55" s="241">
        <v>4.33</v>
      </c>
      <c r="M55" s="241">
        <v>3.67</v>
      </c>
      <c r="N55" s="241" t="s">
        <v>180</v>
      </c>
      <c r="O55" s="241">
        <v>0.04</v>
      </c>
      <c r="P55" s="241"/>
      <c r="Q55" s="241">
        <v>0.69</v>
      </c>
      <c r="R55" s="241">
        <v>0.22</v>
      </c>
      <c r="S55" s="241"/>
      <c r="T55" s="241">
        <v>0.05</v>
      </c>
      <c r="U55" s="241"/>
      <c r="V55" s="241"/>
      <c r="W55" s="243"/>
      <c r="X55" s="241">
        <v>3.67</v>
      </c>
    </row>
    <row r="56" spans="1:24">
      <c r="A56" s="231" t="s">
        <v>283</v>
      </c>
      <c r="B56" s="275">
        <v>19000000</v>
      </c>
      <c r="C56" s="234">
        <v>1</v>
      </c>
      <c r="D56" s="241">
        <v>0.65</v>
      </c>
      <c r="E56" s="234" t="s">
        <v>62</v>
      </c>
      <c r="F56" s="234"/>
      <c r="G56" s="241">
        <v>4</v>
      </c>
      <c r="H56" s="241" t="s">
        <v>19</v>
      </c>
      <c r="I56" s="241"/>
      <c r="J56" s="241">
        <v>3.67</v>
      </c>
      <c r="K56" s="241" t="s">
        <v>62</v>
      </c>
      <c r="L56" s="241"/>
      <c r="M56" s="241">
        <v>4.33</v>
      </c>
      <c r="N56" s="241" t="s">
        <v>180</v>
      </c>
      <c r="O56" s="241"/>
      <c r="P56" s="241"/>
      <c r="Q56" s="241"/>
      <c r="R56" s="241"/>
      <c r="S56" s="241"/>
      <c r="T56" s="241"/>
      <c r="U56" s="241"/>
      <c r="V56" s="241"/>
      <c r="W56" s="243"/>
      <c r="X56" s="241">
        <v>3.67</v>
      </c>
    </row>
    <row r="57" spans="1:24">
      <c r="A57" s="231" t="s">
        <v>284</v>
      </c>
      <c r="B57" s="275">
        <v>19000000</v>
      </c>
      <c r="C57" s="234">
        <v>1</v>
      </c>
      <c r="D57" s="241">
        <v>0.6</v>
      </c>
      <c r="E57" s="234" t="s">
        <v>178</v>
      </c>
      <c r="F57" s="234">
        <v>4</v>
      </c>
      <c r="G57" s="241">
        <v>4.33</v>
      </c>
      <c r="H57" s="241" t="s">
        <v>62</v>
      </c>
      <c r="I57" s="241">
        <v>4</v>
      </c>
      <c r="J57" s="241">
        <v>4</v>
      </c>
      <c r="K57" s="241" t="s">
        <v>19</v>
      </c>
      <c r="L57" s="241">
        <v>4.33</v>
      </c>
      <c r="M57" s="241">
        <v>4</v>
      </c>
      <c r="N57" s="241" t="s">
        <v>111</v>
      </c>
      <c r="O57" s="241">
        <v>0.44</v>
      </c>
      <c r="P57" s="241"/>
      <c r="Q57" s="241">
        <v>0.23</v>
      </c>
      <c r="R57" s="241"/>
      <c r="S57" s="241"/>
      <c r="T57" s="241">
        <v>0.28000000000000003</v>
      </c>
      <c r="U57" s="241">
        <v>0.05</v>
      </c>
      <c r="V57" s="241"/>
      <c r="W57" s="243"/>
      <c r="X57" s="241">
        <v>4</v>
      </c>
    </row>
    <row r="58" spans="1:24">
      <c r="A58" s="231" t="s">
        <v>288</v>
      </c>
      <c r="B58" s="275">
        <v>22000000</v>
      </c>
      <c r="C58" s="234">
        <v>1</v>
      </c>
      <c r="D58" s="241">
        <v>0.65</v>
      </c>
      <c r="E58" s="234" t="s">
        <v>289</v>
      </c>
      <c r="F58" s="234">
        <v>4.33</v>
      </c>
      <c r="G58" s="241">
        <v>4.67</v>
      </c>
      <c r="H58" s="241" t="s">
        <v>114</v>
      </c>
      <c r="I58" s="241">
        <v>3.33</v>
      </c>
      <c r="J58" s="241">
        <v>3.33</v>
      </c>
      <c r="K58" s="241" t="s">
        <v>103</v>
      </c>
      <c r="L58" s="241">
        <v>4.33</v>
      </c>
      <c r="M58" s="241">
        <v>3.67</v>
      </c>
      <c r="N58" s="241" t="s">
        <v>104</v>
      </c>
      <c r="O58" s="241"/>
      <c r="P58" s="241"/>
      <c r="Q58" s="241"/>
      <c r="R58" s="241"/>
      <c r="S58" s="241"/>
      <c r="T58" s="241"/>
      <c r="U58" s="241"/>
      <c r="V58" s="241"/>
      <c r="W58" s="243"/>
      <c r="X58" s="241">
        <v>3.33</v>
      </c>
    </row>
    <row r="59" spans="1:24">
      <c r="A59" s="231" t="s">
        <v>285</v>
      </c>
      <c r="B59" s="275">
        <v>23000000</v>
      </c>
      <c r="C59" s="234">
        <v>1</v>
      </c>
      <c r="D59" s="241">
        <v>0.6</v>
      </c>
      <c r="E59" s="234" t="s">
        <v>178</v>
      </c>
      <c r="F59" s="234">
        <v>3.67</v>
      </c>
      <c r="G59" s="241">
        <v>4.33</v>
      </c>
      <c r="H59" s="241" t="s">
        <v>19</v>
      </c>
      <c r="I59" s="241">
        <v>3.33</v>
      </c>
      <c r="J59" s="241">
        <v>3.67</v>
      </c>
      <c r="K59" s="241" t="s">
        <v>19</v>
      </c>
      <c r="L59" s="241">
        <v>4.33</v>
      </c>
      <c r="M59" s="241">
        <v>4</v>
      </c>
      <c r="N59" s="241" t="s">
        <v>111</v>
      </c>
      <c r="O59" s="241"/>
      <c r="P59" s="241"/>
      <c r="Q59" s="241">
        <v>0.09</v>
      </c>
      <c r="R59" s="241">
        <v>0.23</v>
      </c>
      <c r="S59" s="241">
        <v>0.05</v>
      </c>
      <c r="T59" s="241">
        <v>0.63</v>
      </c>
      <c r="U59" s="241"/>
      <c r="V59" s="241"/>
      <c r="W59" s="243"/>
      <c r="X59" s="241">
        <v>4</v>
      </c>
    </row>
    <row r="60" spans="1:24">
      <c r="A60" s="231" t="s">
        <v>286</v>
      </c>
      <c r="B60" s="275">
        <v>24000000</v>
      </c>
      <c r="C60" s="234">
        <v>1</v>
      </c>
      <c r="D60" s="241">
        <v>0.5</v>
      </c>
      <c r="E60" s="234" t="s">
        <v>178</v>
      </c>
      <c r="F60" s="234">
        <v>4.33</v>
      </c>
      <c r="G60" s="241">
        <v>4.33</v>
      </c>
      <c r="H60" s="241" t="s">
        <v>114</v>
      </c>
      <c r="I60" s="241">
        <v>3.33</v>
      </c>
      <c r="J60" s="241">
        <v>3.33</v>
      </c>
      <c r="K60" s="241" t="s">
        <v>19</v>
      </c>
      <c r="L60" s="241">
        <v>4.33</v>
      </c>
      <c r="M60" s="241">
        <v>4</v>
      </c>
      <c r="N60" s="241" t="s">
        <v>111</v>
      </c>
      <c r="O60" s="283" t="s">
        <v>365</v>
      </c>
      <c r="P60" s="241"/>
      <c r="Q60" s="241"/>
      <c r="R60" s="241"/>
      <c r="S60" s="241"/>
      <c r="T60" s="241"/>
      <c r="U60" s="241"/>
      <c r="V60" s="241"/>
      <c r="W60" s="243"/>
      <c r="X60" s="241">
        <v>4</v>
      </c>
    </row>
    <row r="61" spans="1:24">
      <c r="B61" s="275"/>
      <c r="C61" s="234"/>
      <c r="D61" s="241"/>
      <c r="E61" s="234"/>
      <c r="F61" s="234"/>
      <c r="G61" s="241"/>
      <c r="H61" s="241"/>
      <c r="I61" s="241"/>
      <c r="J61" s="241"/>
      <c r="K61" s="241"/>
      <c r="L61" s="241"/>
      <c r="M61" s="241"/>
      <c r="N61" s="241"/>
      <c r="O61" s="283"/>
      <c r="P61" s="241"/>
      <c r="Q61" s="241"/>
      <c r="R61" s="241"/>
      <c r="S61" s="241"/>
      <c r="T61" s="241"/>
      <c r="U61" s="241"/>
      <c r="V61" s="241"/>
      <c r="W61" s="243"/>
      <c r="X61" s="241"/>
    </row>
    <row r="62" spans="1:24">
      <c r="A62" s="232" t="s">
        <v>366</v>
      </c>
      <c r="B62" s="278"/>
      <c r="C62" s="279">
        <f>AVERAGE(C54:C60)</f>
        <v>1.2857142857142858</v>
      </c>
      <c r="D62" s="280">
        <f>AVERAGE(D54:D60)</f>
        <v>0.61428571428571443</v>
      </c>
      <c r="E62" s="281" t="s">
        <v>62</v>
      </c>
      <c r="F62" s="281"/>
      <c r="G62" s="280">
        <f>AVERAGE(G54:G60)</f>
        <v>4.0942857142857134</v>
      </c>
      <c r="H62" s="280" t="s">
        <v>19</v>
      </c>
      <c r="I62" s="280"/>
      <c r="J62" s="280">
        <f>AVERAGE(J54:J60)</f>
        <v>3.6116666666666668</v>
      </c>
      <c r="K62" s="280" t="s">
        <v>19</v>
      </c>
      <c r="L62" s="280"/>
      <c r="M62" s="280">
        <f>AVERAGE(M54:M60)</f>
        <v>3.9450000000000003</v>
      </c>
      <c r="N62" s="280" t="s">
        <v>180</v>
      </c>
      <c r="O62" s="285"/>
      <c r="P62" s="280"/>
      <c r="Q62" s="280"/>
      <c r="R62" s="280"/>
      <c r="S62" s="280"/>
      <c r="T62" s="280"/>
      <c r="U62" s="280"/>
      <c r="V62" s="280"/>
      <c r="W62" s="245"/>
      <c r="X62" s="280">
        <f>AVERAGE(X54:X60)</f>
        <v>3.7783333333333338</v>
      </c>
    </row>
    <row r="63" spans="1:24">
      <c r="B63" s="275"/>
      <c r="C63" s="234"/>
      <c r="D63" s="241"/>
      <c r="E63" s="234"/>
      <c r="F63" s="234"/>
      <c r="G63" s="241"/>
      <c r="H63" s="241"/>
      <c r="I63" s="241"/>
      <c r="J63" s="241"/>
      <c r="K63" s="241"/>
      <c r="L63" s="241"/>
      <c r="M63" s="241"/>
      <c r="N63" s="241"/>
      <c r="O63" s="283"/>
      <c r="P63" s="241"/>
      <c r="Q63" s="241"/>
      <c r="R63" s="241"/>
      <c r="S63" s="241"/>
      <c r="T63" s="241"/>
      <c r="U63" s="241"/>
      <c r="V63" s="241"/>
      <c r="W63" s="243"/>
      <c r="X63" s="241"/>
    </row>
    <row r="64" spans="1:24">
      <c r="B64" s="275"/>
      <c r="C64" s="234"/>
      <c r="D64" s="241"/>
      <c r="E64" s="234"/>
      <c r="F64" s="234"/>
      <c r="G64" s="241"/>
      <c r="H64" s="241"/>
      <c r="I64" s="241"/>
      <c r="J64" s="241"/>
      <c r="K64" s="241"/>
      <c r="L64" s="241"/>
      <c r="M64" s="241"/>
      <c r="N64" s="241"/>
      <c r="O64" s="283"/>
      <c r="P64" s="241"/>
      <c r="Q64" s="241"/>
      <c r="R64" s="241"/>
      <c r="S64" s="241"/>
      <c r="T64" s="241"/>
      <c r="U64" s="241"/>
      <c r="V64" s="241"/>
      <c r="W64" s="243"/>
      <c r="X64" s="241"/>
    </row>
    <row r="65" spans="1:24">
      <c r="A65" s="231" t="s">
        <v>287</v>
      </c>
      <c r="B65" s="275">
        <v>26000000</v>
      </c>
      <c r="C65" s="234">
        <v>2</v>
      </c>
      <c r="D65" s="241">
        <v>0.6</v>
      </c>
      <c r="E65" s="234" t="s">
        <v>62</v>
      </c>
      <c r="F65" s="234">
        <v>3.67</v>
      </c>
      <c r="G65" s="241">
        <v>4</v>
      </c>
      <c r="H65" s="241" t="s">
        <v>61</v>
      </c>
      <c r="I65" s="241">
        <v>3</v>
      </c>
      <c r="J65" s="241">
        <v>3</v>
      </c>
      <c r="K65" s="241" t="s">
        <v>103</v>
      </c>
      <c r="L65" s="241">
        <v>3.67</v>
      </c>
      <c r="M65" s="241">
        <v>3.67</v>
      </c>
      <c r="N65" s="241" t="s">
        <v>111</v>
      </c>
      <c r="O65" s="241">
        <v>0.31</v>
      </c>
      <c r="P65" s="241"/>
      <c r="Q65" s="241">
        <v>0.2</v>
      </c>
      <c r="R65" s="241">
        <v>0.27</v>
      </c>
      <c r="S65" s="241"/>
      <c r="T65" s="241">
        <v>0.22</v>
      </c>
      <c r="U65" s="241"/>
      <c r="V65" s="241"/>
      <c r="W65" s="243"/>
      <c r="X65" s="241">
        <v>4</v>
      </c>
    </row>
    <row r="66" spans="1:24">
      <c r="A66" s="231" t="s">
        <v>290</v>
      </c>
      <c r="B66" s="275">
        <v>26000000</v>
      </c>
      <c r="C66" s="234">
        <v>2</v>
      </c>
      <c r="D66" s="241">
        <v>0.7</v>
      </c>
      <c r="E66" s="234" t="s">
        <v>60</v>
      </c>
      <c r="F66" s="234">
        <v>3.67</v>
      </c>
      <c r="G66" s="241">
        <v>3.67</v>
      </c>
      <c r="H66" s="241" t="s">
        <v>114</v>
      </c>
      <c r="I66" s="241">
        <v>3.33</v>
      </c>
      <c r="J66" s="241">
        <v>3.33</v>
      </c>
      <c r="K66" s="241" t="s">
        <v>19</v>
      </c>
      <c r="L66" s="241">
        <v>4.33</v>
      </c>
      <c r="M66" s="241">
        <v>4</v>
      </c>
      <c r="N66" s="241" t="s">
        <v>104</v>
      </c>
      <c r="O66" s="241">
        <v>0.19</v>
      </c>
      <c r="P66" s="241"/>
      <c r="Q66" s="241">
        <v>0.23</v>
      </c>
      <c r="R66" s="241"/>
      <c r="S66" s="241">
        <v>7.0000000000000007E-2</v>
      </c>
      <c r="T66" s="241">
        <v>0.43</v>
      </c>
      <c r="U66" s="241">
        <v>0.08</v>
      </c>
      <c r="V66" s="241"/>
      <c r="W66" s="243"/>
      <c r="X66" s="241">
        <v>3.33</v>
      </c>
    </row>
    <row r="67" spans="1:24">
      <c r="A67" s="231" t="s">
        <v>205</v>
      </c>
      <c r="B67" s="275">
        <v>28000000</v>
      </c>
      <c r="C67" s="234">
        <v>2</v>
      </c>
      <c r="D67" s="241">
        <v>0.8</v>
      </c>
      <c r="E67" s="234" t="s">
        <v>62</v>
      </c>
      <c r="F67" s="234">
        <v>4</v>
      </c>
      <c r="G67" s="241">
        <v>4</v>
      </c>
      <c r="H67" s="241" t="s">
        <v>114</v>
      </c>
      <c r="I67" s="241">
        <v>3.33</v>
      </c>
      <c r="J67" s="241">
        <v>3.33</v>
      </c>
      <c r="K67" s="241" t="s">
        <v>103</v>
      </c>
      <c r="L67" s="241">
        <v>4.5</v>
      </c>
      <c r="M67" s="241">
        <v>3.67</v>
      </c>
      <c r="N67" s="241" t="s">
        <v>180</v>
      </c>
      <c r="O67" s="241"/>
      <c r="P67" s="241"/>
      <c r="Q67" s="241"/>
      <c r="R67" s="241"/>
      <c r="S67" s="241"/>
      <c r="T67" s="241"/>
      <c r="U67" s="241"/>
      <c r="V67" s="241"/>
      <c r="W67" s="243"/>
      <c r="X67" s="241">
        <v>3.67</v>
      </c>
    </row>
    <row r="68" spans="1:24">
      <c r="A68" s="231" t="s">
        <v>293</v>
      </c>
      <c r="B68" s="275">
        <v>31000000</v>
      </c>
      <c r="C68" s="234">
        <v>3</v>
      </c>
      <c r="D68" s="241">
        <v>0.7</v>
      </c>
      <c r="E68" s="234" t="s">
        <v>60</v>
      </c>
      <c r="F68" s="234">
        <v>3.67</v>
      </c>
      <c r="G68" s="241">
        <v>3.67</v>
      </c>
      <c r="H68" s="241" t="s">
        <v>61</v>
      </c>
      <c r="I68" s="241">
        <v>3.33</v>
      </c>
      <c r="J68" s="241">
        <v>3</v>
      </c>
      <c r="K68" s="241" t="s">
        <v>85</v>
      </c>
      <c r="L68" s="241">
        <v>3.67</v>
      </c>
      <c r="M68" s="241">
        <v>3.33</v>
      </c>
      <c r="N68" s="241" t="s">
        <v>104</v>
      </c>
      <c r="O68" s="241">
        <v>0.56999999999999995</v>
      </c>
      <c r="P68" s="241">
        <v>6.0999999999999999E-2</v>
      </c>
      <c r="Q68" s="241">
        <v>6.0999999999999999E-2</v>
      </c>
      <c r="R68" s="241">
        <v>0.3</v>
      </c>
      <c r="S68" s="241"/>
      <c r="T68" s="241"/>
      <c r="U68" s="241"/>
      <c r="V68" s="241">
        <v>5.0000000000000001E-3</v>
      </c>
      <c r="W68" s="243"/>
      <c r="X68" s="241">
        <v>3.33</v>
      </c>
    </row>
    <row r="69" spans="1:24">
      <c r="A69" s="231" t="s">
        <v>292</v>
      </c>
      <c r="B69" s="275">
        <v>33000000</v>
      </c>
      <c r="C69" s="234">
        <v>1</v>
      </c>
      <c r="D69" s="241">
        <v>0.65</v>
      </c>
      <c r="E69" s="234" t="s">
        <v>62</v>
      </c>
      <c r="F69" s="234">
        <v>3.67</v>
      </c>
      <c r="G69" s="241">
        <v>4</v>
      </c>
      <c r="H69" s="241" t="s">
        <v>19</v>
      </c>
      <c r="I69" s="241">
        <v>3</v>
      </c>
      <c r="J69" s="241">
        <v>3.67</v>
      </c>
      <c r="K69" s="241" t="s">
        <v>19</v>
      </c>
      <c r="L69" s="241">
        <v>3.5</v>
      </c>
      <c r="M69" s="241">
        <v>4</v>
      </c>
      <c r="N69" s="241" t="s">
        <v>180</v>
      </c>
      <c r="O69" s="241">
        <v>0.48</v>
      </c>
      <c r="P69" s="241">
        <v>0.14000000000000001</v>
      </c>
      <c r="Q69" s="241">
        <v>0.14000000000000001</v>
      </c>
      <c r="R69" s="241">
        <v>0.19</v>
      </c>
      <c r="S69" s="241">
        <v>0.03</v>
      </c>
      <c r="T69" s="241">
        <v>0.02</v>
      </c>
      <c r="U69" s="241"/>
      <c r="V69" s="241"/>
      <c r="W69" s="243"/>
      <c r="X69" s="241">
        <v>3.67</v>
      </c>
    </row>
    <row r="70" spans="1:24">
      <c r="A70" s="231" t="s">
        <v>291</v>
      </c>
      <c r="B70" s="275">
        <v>34000000</v>
      </c>
      <c r="C70" s="234">
        <v>3</v>
      </c>
      <c r="D70" s="241">
        <v>0.65</v>
      </c>
      <c r="E70" s="234" t="s">
        <v>114</v>
      </c>
      <c r="F70" s="234">
        <v>3.33</v>
      </c>
      <c r="G70" s="241">
        <v>3.33</v>
      </c>
      <c r="H70" s="241" t="s">
        <v>61</v>
      </c>
      <c r="I70" s="241">
        <v>3</v>
      </c>
      <c r="J70" s="241">
        <v>3</v>
      </c>
      <c r="K70" s="241" t="s">
        <v>103</v>
      </c>
      <c r="L70" s="241">
        <v>3.5</v>
      </c>
      <c r="M70" s="241">
        <v>3.67</v>
      </c>
      <c r="N70" s="241" t="s">
        <v>180</v>
      </c>
      <c r="O70" s="283" t="s">
        <v>358</v>
      </c>
      <c r="P70" s="241"/>
      <c r="Q70" s="241"/>
      <c r="R70" s="241"/>
      <c r="S70" s="241"/>
      <c r="T70" s="241"/>
      <c r="U70" s="241"/>
      <c r="V70" s="241"/>
      <c r="W70" s="243"/>
      <c r="X70" s="241">
        <v>3.67</v>
      </c>
    </row>
    <row r="71" spans="1:24">
      <c r="A71" s="231" t="s">
        <v>294</v>
      </c>
      <c r="B71" s="275">
        <v>49000000</v>
      </c>
      <c r="C71" s="234">
        <v>2</v>
      </c>
      <c r="D71" s="241">
        <v>0.65</v>
      </c>
      <c r="E71" s="234" t="s">
        <v>60</v>
      </c>
      <c r="F71" s="234">
        <v>3.67</v>
      </c>
      <c r="G71" s="241">
        <v>3.67</v>
      </c>
      <c r="H71" s="241" t="s">
        <v>61</v>
      </c>
      <c r="I71" s="241">
        <v>3.33</v>
      </c>
      <c r="J71" s="241">
        <v>3</v>
      </c>
      <c r="K71" s="241" t="s">
        <v>103</v>
      </c>
      <c r="L71" s="241">
        <v>4.33</v>
      </c>
      <c r="M71" s="241">
        <v>3.67</v>
      </c>
      <c r="N71" s="241" t="s">
        <v>104</v>
      </c>
      <c r="O71" s="241">
        <v>0.32</v>
      </c>
      <c r="P71" s="241">
        <v>0.22</v>
      </c>
      <c r="Q71" s="241">
        <v>0.22</v>
      </c>
      <c r="R71" s="241">
        <v>0.15</v>
      </c>
      <c r="S71" s="241">
        <v>0.03</v>
      </c>
      <c r="T71" s="241">
        <v>0.06</v>
      </c>
      <c r="U71" s="241"/>
      <c r="V71" s="241"/>
      <c r="W71" s="243"/>
      <c r="X71" s="241">
        <v>3.33</v>
      </c>
    </row>
    <row r="72" spans="1:24">
      <c r="A72" s="231" t="s">
        <v>295</v>
      </c>
      <c r="B72" s="275">
        <v>50000000</v>
      </c>
      <c r="C72" s="234">
        <v>2</v>
      </c>
      <c r="D72" s="241">
        <v>0.55000000000000004</v>
      </c>
      <c r="E72" s="234" t="s">
        <v>62</v>
      </c>
      <c r="F72" s="234">
        <v>4</v>
      </c>
      <c r="G72" s="241">
        <v>4</v>
      </c>
      <c r="H72" s="241" t="s">
        <v>19</v>
      </c>
      <c r="I72" s="241">
        <v>3.67</v>
      </c>
      <c r="J72" s="241">
        <v>3.67</v>
      </c>
      <c r="K72" s="241" t="s">
        <v>19</v>
      </c>
      <c r="L72" s="241">
        <v>4.5</v>
      </c>
      <c r="M72" s="241">
        <v>4</v>
      </c>
      <c r="N72" s="241" t="s">
        <v>104</v>
      </c>
      <c r="O72" s="241"/>
      <c r="P72" s="241"/>
      <c r="Q72" s="241"/>
      <c r="R72" s="241"/>
      <c r="S72" s="241"/>
      <c r="T72" s="241"/>
      <c r="U72" s="241"/>
      <c r="V72" s="241"/>
      <c r="W72" s="243"/>
      <c r="X72" s="241">
        <v>3.33</v>
      </c>
    </row>
    <row r="73" spans="1:24">
      <c r="A73" s="231" t="s">
        <v>296</v>
      </c>
      <c r="B73" s="275">
        <v>57000000</v>
      </c>
      <c r="C73" s="234">
        <v>2</v>
      </c>
      <c r="D73" s="241">
        <v>0.6</v>
      </c>
      <c r="E73" s="234" t="s">
        <v>62</v>
      </c>
      <c r="F73" s="234">
        <v>4</v>
      </c>
      <c r="G73" s="241">
        <v>4</v>
      </c>
      <c r="H73" s="241" t="s">
        <v>61</v>
      </c>
      <c r="I73" s="241">
        <v>3</v>
      </c>
      <c r="J73" s="241">
        <v>3</v>
      </c>
      <c r="K73" s="241" t="s">
        <v>19</v>
      </c>
      <c r="L73" s="241">
        <v>3.67</v>
      </c>
      <c r="M73" s="241">
        <v>4</v>
      </c>
      <c r="N73" s="241" t="s">
        <v>180</v>
      </c>
      <c r="O73" s="241">
        <v>0.44</v>
      </c>
      <c r="P73" s="241"/>
      <c r="Q73" s="241">
        <v>0.33</v>
      </c>
      <c r="R73" s="241">
        <v>0.08</v>
      </c>
      <c r="S73" s="241"/>
      <c r="T73" s="241"/>
      <c r="U73" s="241">
        <v>0.15</v>
      </c>
      <c r="V73" s="241"/>
      <c r="W73" s="243"/>
      <c r="X73" s="241">
        <v>3.67</v>
      </c>
    </row>
    <row r="74" spans="1:24">
      <c r="A74" s="231" t="s">
        <v>297</v>
      </c>
      <c r="B74" s="275">
        <v>63000000</v>
      </c>
      <c r="C74" s="234">
        <v>2</v>
      </c>
      <c r="D74" s="241">
        <v>0.65</v>
      </c>
      <c r="E74" s="234" t="s">
        <v>62</v>
      </c>
      <c r="F74" s="234">
        <v>4</v>
      </c>
      <c r="G74" s="241">
        <v>4</v>
      </c>
      <c r="H74" s="241" t="s">
        <v>62</v>
      </c>
      <c r="I74" s="241">
        <v>4</v>
      </c>
      <c r="J74" s="241">
        <v>4</v>
      </c>
      <c r="K74" s="241" t="s">
        <v>19</v>
      </c>
      <c r="L74" s="241">
        <v>4.33</v>
      </c>
      <c r="M74" s="241">
        <v>4</v>
      </c>
      <c r="N74" s="241" t="s">
        <v>180</v>
      </c>
      <c r="O74" s="241">
        <v>0.56000000000000005</v>
      </c>
      <c r="P74" s="241"/>
      <c r="Q74" s="241">
        <v>0.09</v>
      </c>
      <c r="R74" s="241"/>
      <c r="S74" s="241">
        <v>0.03</v>
      </c>
      <c r="T74" s="241">
        <v>0.31</v>
      </c>
      <c r="U74" s="241">
        <v>0.04</v>
      </c>
      <c r="V74" s="241"/>
      <c r="W74" s="243"/>
      <c r="X74" s="241">
        <v>3.67</v>
      </c>
    </row>
    <row r="75" spans="1:24">
      <c r="A75" s="239"/>
      <c r="B75" s="240"/>
      <c r="C75" s="267"/>
      <c r="D75" s="267"/>
      <c r="E75" s="267"/>
      <c r="F75" s="267"/>
      <c r="G75" s="276"/>
      <c r="H75" s="276"/>
      <c r="I75" s="276"/>
      <c r="J75" s="276"/>
      <c r="K75" s="276"/>
      <c r="L75" s="276"/>
      <c r="M75" s="276"/>
      <c r="N75" s="276"/>
      <c r="O75" s="241"/>
      <c r="P75" s="241"/>
      <c r="Q75" s="241"/>
      <c r="R75" s="241"/>
      <c r="S75" s="241"/>
      <c r="T75" s="241"/>
      <c r="U75" s="241"/>
      <c r="V75" s="241"/>
      <c r="W75" s="243"/>
      <c r="X75" s="241"/>
    </row>
    <row r="76" spans="1:24">
      <c r="A76" s="286" t="s">
        <v>367</v>
      </c>
      <c r="B76" s="287"/>
      <c r="C76" s="288">
        <f>AVERAGE(C65:C74)</f>
        <v>2.1</v>
      </c>
      <c r="D76" s="289">
        <f>AVERAGE(D65:D74)</f>
        <v>0.65500000000000003</v>
      </c>
      <c r="E76" s="290" t="s">
        <v>60</v>
      </c>
      <c r="F76" s="290"/>
      <c r="G76" s="289">
        <f>AVERAGE(G65:G74)</f>
        <v>3.8340000000000005</v>
      </c>
      <c r="H76" s="289" t="s">
        <v>114</v>
      </c>
      <c r="I76" s="289"/>
      <c r="J76" s="289">
        <f>AVERAGE(J65:J74)</f>
        <v>3.3</v>
      </c>
      <c r="K76" s="289" t="s">
        <v>60</v>
      </c>
      <c r="L76" s="289"/>
      <c r="M76" s="289">
        <f>AVERAGE(M65:M74)</f>
        <v>3.8010000000000006</v>
      </c>
      <c r="N76" s="289" t="s">
        <v>277</v>
      </c>
      <c r="O76" s="280"/>
      <c r="P76" s="280"/>
      <c r="Q76" s="280"/>
      <c r="R76" s="280"/>
      <c r="S76" s="280"/>
      <c r="T76" s="280"/>
      <c r="U76" s="280"/>
      <c r="V76" s="280"/>
      <c r="W76" s="245"/>
      <c r="X76" s="289">
        <f>AVERAGE(X65:X74)</f>
        <v>3.5670000000000002</v>
      </c>
    </row>
    <row r="77" spans="1:24" ht="13.5" thickBot="1">
      <c r="A77" s="233"/>
      <c r="B77" s="244"/>
      <c r="C77" s="233"/>
      <c r="D77" s="233"/>
      <c r="E77" s="233"/>
      <c r="F77" s="233"/>
      <c r="G77" s="233"/>
      <c r="H77" s="233"/>
      <c r="I77" s="233"/>
      <c r="J77" s="233"/>
      <c r="K77" s="233"/>
      <c r="L77" s="233"/>
      <c r="M77" s="233"/>
      <c r="N77" s="233"/>
      <c r="U77" s="273"/>
      <c r="V77" s="273"/>
      <c r="X77" s="234"/>
    </row>
    <row r="78" spans="1:24" hidden="1">
      <c r="A78" s="231" t="s">
        <v>30</v>
      </c>
      <c r="B78" s="275"/>
      <c r="C78" s="242">
        <f>AVERAGE(C15:C75)</f>
        <v>2.0285714285714289</v>
      </c>
      <c r="D78" s="241">
        <f>AVERAGE(D15:D75)</f>
        <v>0.69066558441558412</v>
      </c>
      <c r="E78" s="234" t="s">
        <v>60</v>
      </c>
      <c r="F78" s="241">
        <f>AVERAGE(F15:F75)</f>
        <v>3.7394594594594599</v>
      </c>
      <c r="G78" s="241"/>
      <c r="H78" s="234" t="s">
        <v>114</v>
      </c>
      <c r="I78" s="241">
        <f>AVERAGE(I15:I75)</f>
        <v>3.2848571428571423</v>
      </c>
      <c r="J78" s="241"/>
      <c r="K78" s="231" t="s">
        <v>275</v>
      </c>
      <c r="L78" s="241">
        <f>AVERAGE(L15:L75)</f>
        <v>4.017777777777777</v>
      </c>
      <c r="M78" s="241"/>
      <c r="U78" s="273"/>
      <c r="V78" s="273"/>
    </row>
    <row r="79" spans="1:24" ht="13.5" thickTop="1">
      <c r="B79" s="275"/>
      <c r="C79" s="291"/>
      <c r="U79" s="273"/>
      <c r="V79" s="273"/>
    </row>
    <row r="80" spans="1:24">
      <c r="A80" s="231" t="s">
        <v>368</v>
      </c>
      <c r="B80" s="275"/>
      <c r="U80" s="273"/>
      <c r="V80" s="273"/>
    </row>
    <row r="81" spans="1:22">
      <c r="U81" s="273"/>
      <c r="V81" s="273"/>
    </row>
    <row r="82" spans="1:22">
      <c r="A82" s="231" t="s">
        <v>369</v>
      </c>
      <c r="U82" s="273"/>
      <c r="V82" s="273"/>
    </row>
    <row r="83" spans="1:22">
      <c r="A83" s="231" t="s">
        <v>370</v>
      </c>
      <c r="U83" s="273"/>
      <c r="V83" s="273"/>
    </row>
    <row r="84" spans="1:22">
      <c r="A84" s="231" t="s">
        <v>371</v>
      </c>
      <c r="U84" s="273"/>
      <c r="V84" s="273"/>
    </row>
    <row r="85" spans="1:22">
      <c r="A85" s="231" t="s">
        <v>372</v>
      </c>
      <c r="U85" s="273"/>
      <c r="V85" s="273"/>
    </row>
    <row r="86" spans="1:22">
      <c r="U86" s="273"/>
      <c r="V86" s="273"/>
    </row>
    <row r="87" spans="1:22">
      <c r="A87" s="231" t="s">
        <v>373</v>
      </c>
      <c r="U87" s="273"/>
      <c r="V87" s="273"/>
    </row>
    <row r="88" spans="1:22">
      <c r="U88" s="273"/>
      <c r="V88" s="273"/>
    </row>
  </sheetData>
  <mergeCells count="4">
    <mergeCell ref="A5:N5"/>
    <mergeCell ref="A6:N6"/>
    <mergeCell ref="C10:E10"/>
    <mergeCell ref="O10:U10"/>
  </mergeCells>
  <printOptions horizontalCentered="1"/>
  <pageMargins left="0.75" right="0.75" top="1" bottom="1" header="0.5" footer="0.5"/>
  <pageSetup scale="59" orientation="portrait" horizontalDpi="360" verticalDpi="360" r:id="rId1"/>
  <headerFooter alignWithMargins="0">
    <oddHeader xml:space="preserve">&amp;R&amp;"Times New Roman,Regular"&amp;11Exh. DCP-16
Dockets UE-170485/UG-170486
Page 1 of 1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5"/>
  <sheetViews>
    <sheetView zoomScaleNormal="100" workbookViewId="0">
      <selection activeCell="J3" sqref="J3"/>
    </sheetView>
  </sheetViews>
  <sheetFormatPr defaultColWidth="9.77734375" defaultRowHeight="15"/>
  <cols>
    <col min="1" max="1" width="9.77734375" style="130" customWidth="1"/>
    <col min="2" max="2" width="7.77734375" style="130" customWidth="1"/>
    <col min="3" max="3" width="2.77734375" style="130" customWidth="1"/>
    <col min="4" max="4" width="10.88671875" style="130" customWidth="1"/>
    <col min="5" max="5" width="2.77734375" style="130" customWidth="1"/>
    <col min="6" max="6" width="10.88671875" style="130" customWidth="1"/>
    <col min="7" max="8" width="2.77734375" style="130" customWidth="1"/>
    <col min="9" max="9" width="7.77734375" style="130" customWidth="1"/>
    <col min="10" max="10" width="2.77734375" style="130" customWidth="1"/>
    <col min="11" max="11" width="7.77734375" style="130" customWidth="1"/>
    <col min="12" max="12" width="2.77734375" style="130" customWidth="1"/>
    <col min="13" max="13" width="7.77734375" style="130" customWidth="1"/>
    <col min="14" max="14" width="2.77734375" style="132" customWidth="1"/>
    <col min="15" max="16384" width="9.77734375" style="130"/>
  </cols>
  <sheetData>
    <row r="1" spans="1:15" ht="15.75">
      <c r="J1" s="131"/>
    </row>
    <row r="2" spans="1:15" ht="15.75">
      <c r="J2" s="131"/>
    </row>
    <row r="3" spans="1:15" ht="15.75">
      <c r="J3" s="131"/>
    </row>
    <row r="4" spans="1:15" ht="15.75">
      <c r="J4" s="131"/>
    </row>
    <row r="5" spans="1:15" ht="15.75">
      <c r="O5" s="131"/>
    </row>
    <row r="6" spans="1:15" ht="20.25">
      <c r="A6" s="295" t="s">
        <v>151</v>
      </c>
      <c r="B6" s="295"/>
      <c r="C6" s="295"/>
      <c r="D6" s="295"/>
      <c r="E6" s="295"/>
      <c r="F6" s="295"/>
      <c r="G6" s="295"/>
      <c r="H6" s="295"/>
      <c r="I6" s="295"/>
      <c r="J6" s="295"/>
      <c r="K6" s="295"/>
      <c r="L6" s="295"/>
      <c r="M6" s="295"/>
      <c r="N6" s="133"/>
    </row>
    <row r="7" spans="1:15" ht="21" thickBot="1">
      <c r="A7" s="216"/>
      <c r="B7" s="216"/>
      <c r="C7" s="216"/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133"/>
    </row>
    <row r="8" spans="1:15" ht="15.75" thickTop="1">
      <c r="A8" s="152"/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</row>
    <row r="9" spans="1:15" ht="15.75">
      <c r="A9" s="135"/>
      <c r="B9" s="135"/>
      <c r="C9" s="135"/>
      <c r="D9" s="135" t="s">
        <v>152</v>
      </c>
      <c r="E9" s="135"/>
      <c r="F9" s="135" t="s">
        <v>152</v>
      </c>
      <c r="G9" s="135"/>
      <c r="H9" s="135"/>
      <c r="I9" s="135" t="s">
        <v>153</v>
      </c>
      <c r="J9" s="135"/>
      <c r="K9" s="135" t="s">
        <v>153</v>
      </c>
      <c r="L9" s="135"/>
      <c r="M9" s="135" t="s">
        <v>153</v>
      </c>
    </row>
    <row r="10" spans="1:15" ht="15.75">
      <c r="A10" s="135"/>
      <c r="B10" s="135" t="s">
        <v>154</v>
      </c>
      <c r="C10" s="135"/>
      <c r="D10" s="135" t="s">
        <v>155</v>
      </c>
      <c r="E10" s="135"/>
      <c r="F10" s="135" t="s">
        <v>156</v>
      </c>
      <c r="G10" s="135"/>
      <c r="H10" s="135"/>
      <c r="I10" s="135" t="s">
        <v>157</v>
      </c>
      <c r="J10" s="135"/>
      <c r="K10" s="135" t="s">
        <v>157</v>
      </c>
      <c r="L10" s="135"/>
      <c r="M10" s="135" t="s">
        <v>157</v>
      </c>
    </row>
    <row r="11" spans="1:15" ht="15.75">
      <c r="A11" s="135" t="s">
        <v>10</v>
      </c>
      <c r="B11" s="135" t="s">
        <v>90</v>
      </c>
      <c r="C11" s="135"/>
      <c r="D11" s="135" t="s">
        <v>158</v>
      </c>
      <c r="E11" s="135"/>
      <c r="F11" s="135" t="s">
        <v>159</v>
      </c>
      <c r="G11" s="135"/>
      <c r="H11" s="135"/>
      <c r="I11" s="136" t="s">
        <v>160</v>
      </c>
      <c r="J11" s="135"/>
      <c r="K11" s="136" t="s">
        <v>161</v>
      </c>
      <c r="L11" s="135"/>
      <c r="M11" s="136" t="s">
        <v>162</v>
      </c>
    </row>
    <row r="12" spans="1:15" ht="15.75">
      <c r="A12" s="137"/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</row>
    <row r="13" spans="1:15" ht="15" customHeight="1">
      <c r="A13" s="139"/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</row>
    <row r="14" spans="1:15" ht="15" customHeight="1">
      <c r="A14" s="296" t="s">
        <v>126</v>
      </c>
      <c r="B14" s="296"/>
      <c r="C14" s="296"/>
      <c r="D14" s="296"/>
      <c r="E14" s="296"/>
      <c r="F14" s="296"/>
      <c r="G14" s="296"/>
      <c r="H14" s="296"/>
      <c r="I14" s="296"/>
      <c r="J14" s="296"/>
      <c r="K14" s="296"/>
      <c r="L14" s="296"/>
      <c r="M14" s="296"/>
      <c r="N14" s="133"/>
    </row>
    <row r="15" spans="1:15" ht="15" customHeight="1">
      <c r="A15" s="140" t="s">
        <v>127</v>
      </c>
      <c r="B15" s="153">
        <v>7.8600000000000003E-2</v>
      </c>
      <c r="C15" s="153"/>
      <c r="D15" s="153">
        <v>5.8400000000000001E-2</v>
      </c>
      <c r="E15" s="153"/>
      <c r="F15" s="153">
        <v>7.9899999999999999E-2</v>
      </c>
      <c r="G15" s="153"/>
      <c r="H15" s="153"/>
      <c r="I15" s="153">
        <v>9.4399999999999998E-2</v>
      </c>
      <c r="J15" s="153"/>
      <c r="K15" s="153">
        <v>0.1009</v>
      </c>
      <c r="L15" s="153"/>
      <c r="M15" s="153">
        <v>0.1096</v>
      </c>
    </row>
    <row r="16" spans="1:15" ht="15" customHeight="1">
      <c r="A16" s="140" t="s">
        <v>128</v>
      </c>
      <c r="B16" s="153">
        <v>6.8400000000000002E-2</v>
      </c>
      <c r="C16" s="153"/>
      <c r="D16" s="153">
        <v>4.99E-2</v>
      </c>
      <c r="E16" s="153"/>
      <c r="F16" s="153">
        <v>7.6100000000000001E-2</v>
      </c>
      <c r="G16" s="153"/>
      <c r="H16" s="153"/>
      <c r="I16" s="153">
        <v>8.9200000000000002E-2</v>
      </c>
      <c r="J16" s="153"/>
      <c r="K16" s="153">
        <v>9.2899999999999996E-2</v>
      </c>
      <c r="L16" s="153"/>
      <c r="M16" s="153">
        <v>9.8199999999999996E-2</v>
      </c>
    </row>
    <row r="17" spans="1:14" ht="15" customHeight="1">
      <c r="A17" s="140" t="s">
        <v>129</v>
      </c>
      <c r="B17" s="153">
        <v>6.83E-2</v>
      </c>
      <c r="C17" s="153"/>
      <c r="D17" s="153">
        <v>5.2699999999999997E-2</v>
      </c>
      <c r="E17" s="153"/>
      <c r="F17" s="153">
        <v>7.4200000000000002E-2</v>
      </c>
      <c r="G17" s="153"/>
      <c r="H17" s="153"/>
      <c r="I17" s="153">
        <v>8.43E-2</v>
      </c>
      <c r="J17" s="153"/>
      <c r="K17" s="153">
        <v>8.6099999999999996E-2</v>
      </c>
      <c r="L17" s="153"/>
      <c r="M17" s="153">
        <v>9.06E-2</v>
      </c>
    </row>
    <row r="18" spans="1:14" ht="15" customHeight="1">
      <c r="A18" s="140" t="s">
        <v>130</v>
      </c>
      <c r="B18" s="153">
        <v>9.06E-2</v>
      </c>
      <c r="C18" s="153"/>
      <c r="D18" s="153">
        <v>7.22E-2</v>
      </c>
      <c r="E18" s="153"/>
      <c r="F18" s="153">
        <v>8.4099999999999994E-2</v>
      </c>
      <c r="G18" s="153"/>
      <c r="H18" s="153"/>
      <c r="I18" s="153">
        <v>9.0999999999999998E-2</v>
      </c>
      <c r="J18" s="153"/>
      <c r="K18" s="153">
        <v>9.2899999999999996E-2</v>
      </c>
      <c r="L18" s="153"/>
      <c r="M18" s="153">
        <v>9.6199999999999994E-2</v>
      </c>
    </row>
    <row r="19" spans="1:14" ht="15" customHeight="1">
      <c r="A19" s="140" t="s">
        <v>131</v>
      </c>
      <c r="B19" s="153">
        <v>0.12670000000000001</v>
      </c>
      <c r="C19" s="153"/>
      <c r="D19" s="153">
        <v>0.1004</v>
      </c>
      <c r="E19" s="153"/>
      <c r="F19" s="153">
        <v>9.4399999999999998E-2</v>
      </c>
      <c r="G19" s="153"/>
      <c r="H19" s="153"/>
      <c r="I19" s="153">
        <v>0.1022</v>
      </c>
      <c r="J19" s="153"/>
      <c r="K19" s="153">
        <v>0.10489999999999999</v>
      </c>
      <c r="L19" s="153"/>
      <c r="M19" s="153">
        <v>0.1096</v>
      </c>
    </row>
    <row r="20" spans="1:14" ht="15" customHeight="1">
      <c r="A20" s="140" t="s">
        <v>132</v>
      </c>
      <c r="B20" s="153">
        <v>0.1527</v>
      </c>
      <c r="C20" s="153"/>
      <c r="D20" s="153">
        <v>0.11509999999999999</v>
      </c>
      <c r="E20" s="153"/>
      <c r="F20" s="153">
        <v>0.11459999999999999</v>
      </c>
      <c r="G20" s="153"/>
      <c r="H20" s="153"/>
      <c r="I20" s="153">
        <v>0.13</v>
      </c>
      <c r="J20" s="153"/>
      <c r="K20" s="153">
        <v>0.13339999999999999</v>
      </c>
      <c r="L20" s="153"/>
      <c r="M20" s="153">
        <v>0.13950000000000001</v>
      </c>
    </row>
    <row r="21" spans="1:14" ht="15" customHeight="1">
      <c r="A21" s="140" t="s">
        <v>133</v>
      </c>
      <c r="B21" s="153">
        <v>0.18890000000000001</v>
      </c>
      <c r="C21" s="153"/>
      <c r="D21" s="153">
        <v>0.14030000000000001</v>
      </c>
      <c r="E21" s="153"/>
      <c r="F21" s="153">
        <v>0.13930000000000001</v>
      </c>
      <c r="G21" s="153"/>
      <c r="H21" s="153"/>
      <c r="I21" s="153">
        <v>0.153</v>
      </c>
      <c r="J21" s="153"/>
      <c r="K21" s="153">
        <v>0.1595</v>
      </c>
      <c r="L21" s="153"/>
      <c r="M21" s="153">
        <v>0.16600000000000001</v>
      </c>
    </row>
    <row r="22" spans="1:14" ht="15" customHeight="1">
      <c r="A22" s="140" t="s">
        <v>134</v>
      </c>
      <c r="B22" s="153">
        <v>0.14860000000000001</v>
      </c>
      <c r="C22" s="153"/>
      <c r="D22" s="153">
        <v>0.1069</v>
      </c>
      <c r="E22" s="153"/>
      <c r="F22" s="153">
        <v>0.13</v>
      </c>
      <c r="G22" s="153"/>
      <c r="H22" s="153"/>
      <c r="I22" s="153">
        <v>0.1479</v>
      </c>
      <c r="J22" s="153"/>
      <c r="K22" s="153">
        <v>0.15859999999999999</v>
      </c>
      <c r="L22" s="153"/>
      <c r="M22" s="153">
        <v>0.16450000000000001</v>
      </c>
    </row>
    <row r="23" spans="1:14" ht="15" customHeight="1">
      <c r="A23" s="140"/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</row>
    <row r="24" spans="1:14" ht="15" customHeight="1">
      <c r="A24" s="298" t="s">
        <v>135</v>
      </c>
      <c r="B24" s="298"/>
      <c r="C24" s="298"/>
      <c r="D24" s="298"/>
      <c r="E24" s="298"/>
      <c r="F24" s="298"/>
      <c r="G24" s="298"/>
      <c r="H24" s="298"/>
      <c r="I24" s="298"/>
      <c r="J24" s="298"/>
      <c r="K24" s="298"/>
      <c r="L24" s="298"/>
      <c r="M24" s="298"/>
      <c r="N24" s="133"/>
    </row>
    <row r="25" spans="1:14" ht="15" customHeight="1">
      <c r="A25" s="140" t="s">
        <v>136</v>
      </c>
      <c r="B25" s="153">
        <v>0.1079</v>
      </c>
      <c r="C25" s="153"/>
      <c r="D25" s="153">
        <v>8.6300000000000002E-2</v>
      </c>
      <c r="E25" s="153"/>
      <c r="F25" s="153">
        <v>0.111</v>
      </c>
      <c r="G25" s="153"/>
      <c r="H25" s="153"/>
      <c r="I25" s="153">
        <v>0.1283</v>
      </c>
      <c r="J25" s="153"/>
      <c r="K25" s="153">
        <v>0.1366</v>
      </c>
      <c r="L25" s="153"/>
      <c r="M25" s="153">
        <v>0.14199999999999999</v>
      </c>
    </row>
    <row r="26" spans="1:14" ht="15" customHeight="1">
      <c r="A26" s="140" t="s">
        <v>137</v>
      </c>
      <c r="B26" s="153">
        <v>0.12039999999999999</v>
      </c>
      <c r="C26" s="153"/>
      <c r="D26" s="153">
        <v>9.5799999999999996E-2</v>
      </c>
      <c r="E26" s="153"/>
      <c r="F26" s="153">
        <v>0.1244</v>
      </c>
      <c r="G26" s="153"/>
      <c r="H26" s="153"/>
      <c r="I26" s="153">
        <v>0.1366</v>
      </c>
      <c r="J26" s="153"/>
      <c r="K26" s="153">
        <v>0.14030000000000001</v>
      </c>
      <c r="L26" s="153"/>
      <c r="M26" s="153">
        <v>0.14530000000000001</v>
      </c>
    </row>
    <row r="27" spans="1:14" ht="15" customHeight="1">
      <c r="A27" s="140" t="s">
        <v>138</v>
      </c>
      <c r="B27" s="153">
        <v>9.9299999999999999E-2</v>
      </c>
      <c r="C27" s="153"/>
      <c r="D27" s="153">
        <v>7.4800000000000005E-2</v>
      </c>
      <c r="E27" s="153"/>
      <c r="F27" s="153">
        <v>0.1062</v>
      </c>
      <c r="G27" s="153"/>
      <c r="H27" s="153"/>
      <c r="I27" s="153">
        <v>0.1206</v>
      </c>
      <c r="J27" s="153"/>
      <c r="K27" s="153">
        <v>0.12470000000000001</v>
      </c>
      <c r="L27" s="153"/>
      <c r="M27" s="153">
        <v>0.12959999999999999</v>
      </c>
    </row>
    <row r="28" spans="1:14" ht="15" customHeight="1">
      <c r="A28" s="140" t="s">
        <v>139</v>
      </c>
      <c r="B28" s="153">
        <v>8.3299999999999999E-2</v>
      </c>
      <c r="C28" s="153"/>
      <c r="D28" s="153">
        <v>5.9799999999999999E-2</v>
      </c>
      <c r="E28" s="153"/>
      <c r="F28" s="153">
        <v>7.6799999999999993E-2</v>
      </c>
      <c r="G28" s="153"/>
      <c r="H28" s="153"/>
      <c r="I28" s="153">
        <v>9.2999999999999999E-2</v>
      </c>
      <c r="J28" s="153"/>
      <c r="K28" s="153">
        <v>9.5799999999999996E-2</v>
      </c>
      <c r="L28" s="153"/>
      <c r="M28" s="153">
        <v>0.1</v>
      </c>
    </row>
    <row r="29" spans="1:14" ht="15" customHeight="1">
      <c r="A29" s="140" t="s">
        <v>140</v>
      </c>
      <c r="B29" s="153">
        <v>8.2100000000000006E-2</v>
      </c>
      <c r="C29" s="153"/>
      <c r="D29" s="153">
        <v>5.8200000000000002E-2</v>
      </c>
      <c r="E29" s="153"/>
      <c r="F29" s="153">
        <v>8.3900000000000002E-2</v>
      </c>
      <c r="G29" s="153"/>
      <c r="H29" s="153"/>
      <c r="I29" s="153">
        <v>9.7699999999999995E-2</v>
      </c>
      <c r="J29" s="153"/>
      <c r="K29" s="153">
        <v>0.10100000000000001</v>
      </c>
      <c r="L29" s="153"/>
      <c r="M29" s="153">
        <v>0.1053</v>
      </c>
    </row>
    <row r="30" spans="1:14" ht="15" customHeight="1">
      <c r="A30" s="140" t="s">
        <v>141</v>
      </c>
      <c r="B30" s="153">
        <v>9.3200000000000005E-2</v>
      </c>
      <c r="C30" s="153"/>
      <c r="D30" s="153">
        <v>6.6900000000000001E-2</v>
      </c>
      <c r="E30" s="153"/>
      <c r="F30" s="153">
        <v>8.8499999999999995E-2</v>
      </c>
      <c r="G30" s="153"/>
      <c r="H30" s="153"/>
      <c r="I30" s="153">
        <v>0.1026</v>
      </c>
      <c r="J30" s="153"/>
      <c r="K30" s="153">
        <v>0.10489999999999999</v>
      </c>
      <c r="L30" s="153"/>
      <c r="M30" s="153">
        <v>0.11</v>
      </c>
    </row>
    <row r="31" spans="1:14" ht="15" customHeight="1">
      <c r="A31" s="140" t="s">
        <v>142</v>
      </c>
      <c r="B31" s="153">
        <v>0.1087</v>
      </c>
      <c r="C31" s="153"/>
      <c r="D31" s="153">
        <v>8.1199999999999994E-2</v>
      </c>
      <c r="E31" s="153"/>
      <c r="F31" s="153">
        <v>8.4900000000000003E-2</v>
      </c>
      <c r="G31" s="153"/>
      <c r="H31" s="153"/>
      <c r="I31" s="153">
        <v>9.5600000000000004E-2</v>
      </c>
      <c r="J31" s="153"/>
      <c r="K31" s="153">
        <v>9.7699999999999995E-2</v>
      </c>
      <c r="L31" s="153"/>
      <c r="M31" s="153">
        <v>9.9699999999999997E-2</v>
      </c>
    </row>
    <row r="32" spans="1:14" ht="15" customHeight="1">
      <c r="A32" s="140" t="s">
        <v>143</v>
      </c>
      <c r="B32" s="153">
        <v>0.10009999999999999</v>
      </c>
      <c r="C32" s="153"/>
      <c r="D32" s="153">
        <v>7.51E-2</v>
      </c>
      <c r="E32" s="153"/>
      <c r="F32" s="153">
        <v>8.5500000000000007E-2</v>
      </c>
      <c r="G32" s="153"/>
      <c r="H32" s="153"/>
      <c r="I32" s="153">
        <v>9.6500000000000002E-2</v>
      </c>
      <c r="J32" s="153"/>
      <c r="K32" s="153">
        <v>9.8599999999999993E-2</v>
      </c>
      <c r="L32" s="153"/>
      <c r="M32" s="153">
        <v>0.10059999999999999</v>
      </c>
    </row>
    <row r="33" spans="1:14" ht="15" customHeight="1">
      <c r="A33" s="140" t="s">
        <v>144</v>
      </c>
      <c r="B33" s="153">
        <v>8.4599999999999995E-2</v>
      </c>
      <c r="C33" s="153"/>
      <c r="D33" s="153">
        <v>5.4199999999999998E-2</v>
      </c>
      <c r="E33" s="153"/>
      <c r="F33" s="153">
        <v>7.8600000000000003E-2</v>
      </c>
      <c r="G33" s="153"/>
      <c r="H33" s="153"/>
      <c r="I33" s="153">
        <v>9.0899999999999995E-2</v>
      </c>
      <c r="J33" s="153"/>
      <c r="K33" s="153">
        <v>9.3600000000000003E-2</v>
      </c>
      <c r="L33" s="153"/>
      <c r="M33" s="153">
        <v>9.5500000000000002E-2</v>
      </c>
    </row>
    <row r="34" spans="1:14" ht="15" customHeight="1">
      <c r="A34" s="140"/>
      <c r="B34" s="153"/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</row>
    <row r="35" spans="1:14" ht="15" customHeight="1">
      <c r="A35" s="296" t="s">
        <v>145</v>
      </c>
      <c r="B35" s="296"/>
      <c r="C35" s="296"/>
      <c r="D35" s="296"/>
      <c r="E35" s="296"/>
      <c r="F35" s="296"/>
      <c r="G35" s="296"/>
      <c r="H35" s="296"/>
      <c r="I35" s="296"/>
      <c r="J35" s="296"/>
      <c r="K35" s="296"/>
      <c r="L35" s="296"/>
      <c r="M35" s="296"/>
      <c r="N35" s="133"/>
    </row>
    <row r="36" spans="1:14" ht="15" customHeight="1">
      <c r="A36" s="140" t="s">
        <v>1</v>
      </c>
      <c r="B36" s="153">
        <v>6.25E-2</v>
      </c>
      <c r="C36" s="153"/>
      <c r="D36" s="153">
        <v>3.4500000000000003E-2</v>
      </c>
      <c r="E36" s="153"/>
      <c r="F36" s="153">
        <v>7.0099999999999996E-2</v>
      </c>
      <c r="G36" s="153"/>
      <c r="H36" s="153"/>
      <c r="I36" s="153">
        <v>8.5500000000000007E-2</v>
      </c>
      <c r="J36" s="153"/>
      <c r="K36" s="153">
        <v>8.6900000000000005E-2</v>
      </c>
      <c r="L36" s="153"/>
      <c r="M36" s="153">
        <v>8.8599999999999998E-2</v>
      </c>
    </row>
    <row r="37" spans="1:14" ht="15" customHeight="1">
      <c r="A37" s="140" t="s">
        <v>2</v>
      </c>
      <c r="B37" s="153">
        <v>0.06</v>
      </c>
      <c r="C37" s="153"/>
      <c r="D37" s="153">
        <v>3.0200000000000001E-2</v>
      </c>
      <c r="E37" s="153"/>
      <c r="F37" s="153">
        <v>5.8700000000000002E-2</v>
      </c>
      <c r="G37" s="153"/>
      <c r="H37" s="153"/>
      <c r="I37" s="153">
        <v>7.4399999999999994E-2</v>
      </c>
      <c r="J37" s="153"/>
      <c r="K37" s="153">
        <v>7.5899999999999995E-2</v>
      </c>
      <c r="L37" s="153"/>
      <c r="M37" s="153">
        <v>7.9100000000000004E-2</v>
      </c>
    </row>
    <row r="38" spans="1:14" ht="15" customHeight="1">
      <c r="A38" s="140" t="s">
        <v>3</v>
      </c>
      <c r="B38" s="153">
        <v>7.1499999999999994E-2</v>
      </c>
      <c r="C38" s="153"/>
      <c r="D38" s="153">
        <v>4.2900000000000001E-2</v>
      </c>
      <c r="E38" s="153"/>
      <c r="F38" s="153">
        <v>7.0900000000000005E-2</v>
      </c>
      <c r="G38" s="153"/>
      <c r="H38" s="153"/>
      <c r="I38" s="153">
        <v>8.2100000000000006E-2</v>
      </c>
      <c r="J38" s="153"/>
      <c r="K38" s="153">
        <v>8.3099999999999993E-2</v>
      </c>
      <c r="L38" s="153"/>
      <c r="M38" s="153">
        <v>8.6300000000000002E-2</v>
      </c>
    </row>
    <row r="39" spans="1:14" ht="15" customHeight="1">
      <c r="A39" s="140" t="s">
        <v>4</v>
      </c>
      <c r="B39" s="153">
        <v>8.8300000000000003E-2</v>
      </c>
      <c r="C39" s="153"/>
      <c r="D39" s="153">
        <v>5.5100000000000003E-2</v>
      </c>
      <c r="E39" s="153"/>
      <c r="F39" s="153">
        <v>6.5699999999999995E-2</v>
      </c>
      <c r="G39" s="153"/>
      <c r="H39" s="153"/>
      <c r="I39" s="153">
        <v>7.7700000000000005E-2</v>
      </c>
      <c r="J39" s="153"/>
      <c r="K39" s="153">
        <v>7.8899999999999998E-2</v>
      </c>
      <c r="L39" s="153"/>
      <c r="M39" s="153">
        <v>8.2900000000000001E-2</v>
      </c>
    </row>
    <row r="40" spans="1:14" ht="15" customHeight="1">
      <c r="A40" s="140" t="s">
        <v>5</v>
      </c>
      <c r="B40" s="153">
        <v>8.2699999999999996E-2</v>
      </c>
      <c r="C40" s="153"/>
      <c r="D40" s="153">
        <v>5.0200000000000002E-2</v>
      </c>
      <c r="E40" s="153"/>
      <c r="F40" s="153">
        <v>6.4399999999999999E-2</v>
      </c>
      <c r="G40" s="153"/>
      <c r="H40" s="153"/>
      <c r="I40" s="153">
        <v>7.5700000000000003E-2</v>
      </c>
      <c r="J40" s="153"/>
      <c r="K40" s="153">
        <v>7.7499999999999999E-2</v>
      </c>
      <c r="L40" s="153"/>
      <c r="M40" s="153">
        <v>8.1600000000000006E-2</v>
      </c>
    </row>
    <row r="41" spans="1:14" ht="15" customHeight="1">
      <c r="A41" s="140" t="s">
        <v>6</v>
      </c>
      <c r="B41" s="153">
        <v>8.4400000000000003E-2</v>
      </c>
      <c r="C41" s="153"/>
      <c r="D41" s="153">
        <v>5.0700000000000002E-2</v>
      </c>
      <c r="E41" s="153"/>
      <c r="F41" s="153">
        <v>6.3500000000000001E-2</v>
      </c>
      <c r="G41" s="153"/>
      <c r="H41" s="153"/>
      <c r="I41" s="153">
        <v>7.5399999999999995E-2</v>
      </c>
      <c r="J41" s="153"/>
      <c r="K41" s="153">
        <v>7.5999999999999998E-2</v>
      </c>
      <c r="L41" s="153"/>
      <c r="M41" s="153">
        <v>7.9500000000000001E-2</v>
      </c>
    </row>
    <row r="42" spans="1:14" ht="15" customHeight="1">
      <c r="A42" s="146">
        <v>1998</v>
      </c>
      <c r="B42" s="153">
        <v>8.3500000000000005E-2</v>
      </c>
      <c r="C42" s="153"/>
      <c r="D42" s="153">
        <v>4.8099999999999997E-2</v>
      </c>
      <c r="E42" s="153"/>
      <c r="F42" s="153">
        <v>5.2600000000000001E-2</v>
      </c>
      <c r="G42" s="153"/>
      <c r="H42" s="153"/>
      <c r="I42" s="153">
        <v>6.9099999999999995E-2</v>
      </c>
      <c r="J42" s="153"/>
      <c r="K42" s="153">
        <v>7.0400000000000004E-2</v>
      </c>
      <c r="L42" s="153"/>
      <c r="M42" s="153">
        <v>7.2599999999999998E-2</v>
      </c>
    </row>
    <row r="43" spans="1:14" ht="15" customHeight="1">
      <c r="A43" s="146">
        <v>1999</v>
      </c>
      <c r="B43" s="153">
        <v>0.08</v>
      </c>
      <c r="C43" s="153"/>
      <c r="D43" s="153">
        <v>4.6600000000000003E-2</v>
      </c>
      <c r="E43" s="153"/>
      <c r="F43" s="153">
        <v>5.6500000000000002E-2</v>
      </c>
      <c r="G43" s="153"/>
      <c r="H43" s="153"/>
      <c r="I43" s="153">
        <v>7.51E-2</v>
      </c>
      <c r="J43" s="153"/>
      <c r="K43" s="153">
        <v>7.6200000000000004E-2</v>
      </c>
      <c r="L43" s="153"/>
      <c r="M43" s="153">
        <v>7.8799999999999995E-2</v>
      </c>
    </row>
    <row r="44" spans="1:14" ht="15" customHeight="1">
      <c r="A44" s="146">
        <v>2000</v>
      </c>
      <c r="B44" s="153">
        <v>9.2299999999999993E-2</v>
      </c>
      <c r="C44" s="153"/>
      <c r="D44" s="153">
        <v>5.8500000000000003E-2</v>
      </c>
      <c r="E44" s="153"/>
      <c r="F44" s="153">
        <v>6.0299999999999999E-2</v>
      </c>
      <c r="G44" s="153"/>
      <c r="H44" s="153"/>
      <c r="I44" s="153">
        <v>8.0600000000000005E-2</v>
      </c>
      <c r="J44" s="153"/>
      <c r="K44" s="153">
        <v>8.2400000000000001E-2</v>
      </c>
      <c r="L44" s="153"/>
      <c r="M44" s="153">
        <v>8.3599999999999994E-2</v>
      </c>
    </row>
    <row r="45" spans="1:14" ht="15" customHeight="1">
      <c r="A45" s="146">
        <v>2001</v>
      </c>
      <c r="B45" s="153">
        <v>6.9099999999999995E-2</v>
      </c>
      <c r="C45" s="153"/>
      <c r="D45" s="153">
        <v>3.44E-2</v>
      </c>
      <c r="E45" s="153"/>
      <c r="F45" s="153">
        <v>5.0200000000000002E-2</v>
      </c>
      <c r="G45" s="153"/>
      <c r="H45" s="153"/>
      <c r="I45" s="153">
        <v>7.5899999999999995E-2</v>
      </c>
      <c r="J45" s="153"/>
      <c r="K45" s="153">
        <v>7.7799999999999994E-2</v>
      </c>
      <c r="L45" s="153"/>
      <c r="M45" s="153">
        <v>8.0199999999999994E-2</v>
      </c>
    </row>
    <row r="46" spans="1:14" ht="15" customHeight="1">
      <c r="A46" s="146"/>
      <c r="B46" s="153"/>
      <c r="C46" s="153"/>
      <c r="D46" s="153"/>
      <c r="E46" s="153"/>
      <c r="F46" s="153"/>
      <c r="G46" s="153"/>
      <c r="H46" s="153"/>
      <c r="I46" s="153"/>
      <c r="J46" s="153"/>
      <c r="K46" s="153"/>
      <c r="L46" s="153"/>
      <c r="M46" s="153"/>
    </row>
    <row r="47" spans="1:14" ht="15" customHeight="1">
      <c r="A47" s="296" t="s">
        <v>147</v>
      </c>
      <c r="B47" s="296"/>
      <c r="C47" s="296"/>
      <c r="D47" s="296"/>
      <c r="E47" s="296"/>
      <c r="F47" s="296"/>
      <c r="G47" s="296"/>
      <c r="H47" s="296"/>
      <c r="I47" s="296"/>
      <c r="J47" s="296"/>
      <c r="K47" s="296"/>
      <c r="L47" s="296"/>
      <c r="M47" s="296"/>
    </row>
    <row r="48" spans="1:14" ht="15" customHeight="1">
      <c r="A48" s="146">
        <v>2002</v>
      </c>
      <c r="B48" s="153">
        <v>4.6699999999999998E-2</v>
      </c>
      <c r="C48" s="153"/>
      <c r="D48" s="153">
        <v>1.6199999999999999E-2</v>
      </c>
      <c r="E48" s="153"/>
      <c r="F48" s="153">
        <v>4.6100000000000002E-2</v>
      </c>
      <c r="G48" s="153"/>
      <c r="I48" s="153">
        <v>7.1900000000000006E-2</v>
      </c>
      <c r="J48" s="153"/>
      <c r="K48" s="153">
        <v>7.3700000000000002E-2</v>
      </c>
      <c r="L48" s="153"/>
      <c r="M48" s="153">
        <v>8.0199999999999994E-2</v>
      </c>
    </row>
    <row r="49" spans="1:15" ht="15" customHeight="1">
      <c r="A49" s="146">
        <v>2003</v>
      </c>
      <c r="B49" s="153">
        <v>4.1200000000000001E-2</v>
      </c>
      <c r="C49" s="153"/>
      <c r="D49" s="153">
        <v>1.01E-2</v>
      </c>
      <c r="E49" s="153"/>
      <c r="F49" s="153">
        <v>4.0099999999999997E-2</v>
      </c>
      <c r="G49" s="153"/>
      <c r="H49" s="153"/>
      <c r="I49" s="153">
        <v>6.4000000000000001E-2</v>
      </c>
      <c r="J49" s="153"/>
      <c r="K49" s="153">
        <v>6.5799999999999997E-2</v>
      </c>
      <c r="L49" s="153"/>
      <c r="M49" s="153">
        <v>6.8400000000000002E-2</v>
      </c>
    </row>
    <row r="50" spans="1:15" ht="15" customHeight="1">
      <c r="A50" s="146">
        <v>2004</v>
      </c>
      <c r="B50" s="153">
        <v>4.3400000000000001E-2</v>
      </c>
      <c r="C50" s="153"/>
      <c r="D50" s="153">
        <v>1.38E-2</v>
      </c>
      <c r="E50" s="153"/>
      <c r="F50" s="153">
        <v>4.2700000000000002E-2</v>
      </c>
      <c r="G50" s="153"/>
      <c r="H50" s="153"/>
      <c r="I50" s="153">
        <v>6.0400000000000002E-2</v>
      </c>
      <c r="J50" s="153"/>
      <c r="K50" s="153">
        <v>6.1600000000000002E-2</v>
      </c>
      <c r="L50" s="153"/>
      <c r="M50" s="153">
        <v>6.4000000000000001E-2</v>
      </c>
    </row>
    <row r="51" spans="1:15" s="132" customFormat="1" ht="15" customHeight="1">
      <c r="A51" s="146">
        <v>2005</v>
      </c>
      <c r="B51" s="153">
        <v>6.1899999999999997E-2</v>
      </c>
      <c r="C51" s="153"/>
      <c r="D51" s="153">
        <v>3.1600000000000003E-2</v>
      </c>
      <c r="E51" s="153"/>
      <c r="F51" s="153">
        <v>4.2900000000000001E-2</v>
      </c>
      <c r="G51" s="153"/>
      <c r="H51" s="153"/>
      <c r="I51" s="153">
        <v>5.4399999999999997E-2</v>
      </c>
      <c r="J51" s="153"/>
      <c r="K51" s="153">
        <v>5.6500000000000002E-2</v>
      </c>
      <c r="L51" s="153"/>
      <c r="M51" s="153">
        <v>5.9299999999999999E-2</v>
      </c>
      <c r="O51" s="130"/>
    </row>
    <row r="52" spans="1:15" s="132" customFormat="1" ht="15" customHeight="1">
      <c r="A52" s="146">
        <v>2006</v>
      </c>
      <c r="B52" s="153">
        <v>7.9600000000000004E-2</v>
      </c>
      <c r="C52" s="153"/>
      <c r="D52" s="153">
        <v>4.7300000000000002E-2</v>
      </c>
      <c r="E52" s="153"/>
      <c r="F52" s="153">
        <v>4.8000000000000001E-2</v>
      </c>
      <c r="G52" s="153"/>
      <c r="H52" s="153"/>
      <c r="I52" s="153">
        <v>5.8400000000000001E-2</v>
      </c>
      <c r="J52" s="153"/>
      <c r="K52" s="153">
        <v>6.0699999999999997E-2</v>
      </c>
      <c r="L52" s="153"/>
      <c r="M52" s="153">
        <v>6.3200000000000006E-2</v>
      </c>
      <c r="O52" s="130"/>
    </row>
    <row r="53" spans="1:15" s="132" customFormat="1" ht="15" customHeight="1">
      <c r="A53" s="146">
        <v>2007</v>
      </c>
      <c r="B53" s="153">
        <v>8.0500000000000002E-2</v>
      </c>
      <c r="C53" s="153"/>
      <c r="D53" s="153">
        <v>4.41E-2</v>
      </c>
      <c r="E53" s="153"/>
      <c r="F53" s="153">
        <v>4.6300000000000001E-2</v>
      </c>
      <c r="G53" s="153"/>
      <c r="H53" s="153"/>
      <c r="I53" s="153">
        <v>5.9400000000000001E-2</v>
      </c>
      <c r="J53" s="153"/>
      <c r="K53" s="153">
        <v>6.0699999999999997E-2</v>
      </c>
      <c r="L53" s="153"/>
      <c r="M53" s="153">
        <v>6.3299999999999995E-2</v>
      </c>
      <c r="O53" s="130"/>
    </row>
    <row r="54" spans="1:15" s="132" customFormat="1" ht="15" customHeight="1">
      <c r="A54" s="146">
        <v>2008</v>
      </c>
      <c r="B54" s="154">
        <v>5.0900000000000001E-2</v>
      </c>
      <c r="C54" s="154"/>
      <c r="D54" s="154">
        <v>1.4800000000000001E-2</v>
      </c>
      <c r="E54" s="154"/>
      <c r="F54" s="154">
        <v>3.6600000000000001E-2</v>
      </c>
      <c r="G54" s="154"/>
      <c r="H54" s="154"/>
      <c r="I54" s="154">
        <v>6.1800000000000001E-2</v>
      </c>
      <c r="J54" s="154"/>
      <c r="K54" s="154">
        <v>6.5299999999999997E-2</v>
      </c>
      <c r="L54" s="154"/>
      <c r="M54" s="154">
        <v>7.2499999999999995E-2</v>
      </c>
      <c r="O54" s="130"/>
    </row>
    <row r="55" spans="1:15" s="132" customFormat="1" ht="15" customHeight="1">
      <c r="A55" s="147">
        <v>2009</v>
      </c>
      <c r="B55" s="154">
        <v>3.2500000000000001E-2</v>
      </c>
      <c r="C55" s="154"/>
      <c r="D55" s="154">
        <v>1.6000000000000001E-3</v>
      </c>
      <c r="E55" s="154"/>
      <c r="F55" s="154">
        <v>3.2599999999999997E-2</v>
      </c>
      <c r="G55" s="154"/>
      <c r="H55" s="154"/>
      <c r="I55" s="154">
        <v>5.7508333333333349E-2</v>
      </c>
      <c r="J55" s="154"/>
      <c r="K55" s="154">
        <v>6.0391666666666656E-2</v>
      </c>
      <c r="L55" s="154"/>
      <c r="M55" s="154">
        <v>7.0550000000000002E-2</v>
      </c>
      <c r="O55" s="130"/>
    </row>
    <row r="56" spans="1:15" s="132" customFormat="1" ht="15" customHeight="1">
      <c r="A56" s="147"/>
      <c r="B56" s="154"/>
      <c r="C56" s="154"/>
      <c r="D56" s="154"/>
      <c r="E56" s="154"/>
      <c r="F56" s="154"/>
      <c r="G56" s="154"/>
      <c r="H56" s="154"/>
      <c r="I56" s="154"/>
      <c r="J56" s="154"/>
      <c r="K56" s="154"/>
      <c r="L56" s="154"/>
      <c r="M56" s="154"/>
      <c r="O56" s="130"/>
    </row>
    <row r="57" spans="1:15" s="132" customFormat="1" ht="15" customHeight="1">
      <c r="A57" s="296" t="s">
        <v>148</v>
      </c>
      <c r="B57" s="296"/>
      <c r="C57" s="296"/>
      <c r="D57" s="296"/>
      <c r="E57" s="296"/>
      <c r="F57" s="296"/>
      <c r="G57" s="296"/>
      <c r="H57" s="296"/>
      <c r="I57" s="296"/>
      <c r="J57" s="296"/>
      <c r="K57" s="296"/>
      <c r="L57" s="296"/>
      <c r="M57" s="296"/>
      <c r="O57" s="130"/>
    </row>
    <row r="58" spans="1:15" s="132" customFormat="1" ht="15" customHeight="1">
      <c r="A58" s="147">
        <v>2010</v>
      </c>
      <c r="B58" s="154">
        <v>3.2499999999999994E-2</v>
      </c>
      <c r="C58" s="154"/>
      <c r="D58" s="154">
        <v>1.4E-3</v>
      </c>
      <c r="E58" s="154"/>
      <c r="F58" s="154">
        <v>3.2199999999999999E-2</v>
      </c>
      <c r="G58" s="154"/>
      <c r="H58" s="154"/>
      <c r="I58" s="154">
        <v>5.2400000000000002E-2</v>
      </c>
      <c r="J58" s="154"/>
      <c r="K58" s="154">
        <v>5.4600000000000003E-2</v>
      </c>
      <c r="L58" s="154"/>
      <c r="M58" s="154">
        <v>5.96E-2</v>
      </c>
      <c r="O58" s="130"/>
    </row>
    <row r="59" spans="1:15" s="132" customFormat="1" ht="15" customHeight="1">
      <c r="A59" s="147">
        <v>2011</v>
      </c>
      <c r="B59" s="154">
        <v>3.2500000000000001E-2</v>
      </c>
      <c r="C59" s="154"/>
      <c r="D59" s="154">
        <v>5.9999999999999995E-4</v>
      </c>
      <c r="E59" s="154"/>
      <c r="F59" s="154">
        <v>2.7799999999999998E-2</v>
      </c>
      <c r="G59" s="154"/>
      <c r="H59" s="154"/>
      <c r="I59" s="154">
        <v>4.7800000000000002E-2</v>
      </c>
      <c r="J59" s="154"/>
      <c r="K59" s="154">
        <v>5.04E-2</v>
      </c>
      <c r="L59" s="154"/>
      <c r="M59" s="154">
        <v>5.57E-2</v>
      </c>
      <c r="O59" s="130"/>
    </row>
    <row r="60" spans="1:15" s="132" customFormat="1" ht="15" customHeight="1">
      <c r="A60" s="147">
        <v>2012</v>
      </c>
      <c r="B60" s="154">
        <v>3.2500000000000001E-2</v>
      </c>
      <c r="C60" s="154"/>
      <c r="D60" s="154">
        <v>8.9999999999999998E-4</v>
      </c>
      <c r="E60" s="154"/>
      <c r="F60" s="154">
        <v>1.7999999999999999E-2</v>
      </c>
      <c r="G60" s="154"/>
      <c r="H60" s="154"/>
      <c r="I60" s="154">
        <v>3.8300000000000001E-2</v>
      </c>
      <c r="J60" s="154"/>
      <c r="K60" s="154">
        <v>4.1300000000000003E-2</v>
      </c>
      <c r="L60" s="154"/>
      <c r="M60" s="154">
        <v>4.8599999999999997E-2</v>
      </c>
      <c r="O60" s="130"/>
    </row>
    <row r="61" spans="1:15" s="132" customFormat="1" ht="15" customHeight="1">
      <c r="A61" s="147">
        <v>2013</v>
      </c>
      <c r="B61" s="154">
        <v>3.2500000000000001E-2</v>
      </c>
      <c r="C61" s="154"/>
      <c r="D61" s="154">
        <v>5.9999999999999995E-4</v>
      </c>
      <c r="E61" s="154"/>
      <c r="F61" s="154">
        <v>2.35E-2</v>
      </c>
      <c r="G61" s="154"/>
      <c r="H61" s="154"/>
      <c r="I61" s="154">
        <v>4.24E-2</v>
      </c>
      <c r="J61" s="154"/>
      <c r="K61" s="154">
        <v>4.4699999999999997E-2</v>
      </c>
      <c r="L61" s="154"/>
      <c r="M61" s="154">
        <v>4.9799999999999997E-2</v>
      </c>
      <c r="O61" s="130"/>
    </row>
    <row r="62" spans="1:15" s="132" customFormat="1" ht="15" customHeight="1">
      <c r="A62" s="147">
        <v>2014</v>
      </c>
      <c r="B62" s="154">
        <v>3.2500000000000001E-2</v>
      </c>
      <c r="C62" s="154"/>
      <c r="D62" s="154">
        <v>2.9999999999999997E-4</v>
      </c>
      <c r="E62" s="154"/>
      <c r="F62" s="154">
        <v>2.5399999999999999E-2</v>
      </c>
      <c r="G62" s="154"/>
      <c r="H62" s="154"/>
      <c r="I62" s="154">
        <v>4.19E-2</v>
      </c>
      <c r="J62" s="154"/>
      <c r="K62" s="154">
        <v>4.2799999999999998E-2</v>
      </c>
      <c r="L62" s="154"/>
      <c r="M62" s="154">
        <v>4.8000000000000001E-2</v>
      </c>
      <c r="O62" s="130"/>
    </row>
    <row r="63" spans="1:15" s="132" customFormat="1" ht="15" customHeight="1">
      <c r="A63" s="147">
        <v>2015</v>
      </c>
      <c r="B63" s="154">
        <v>3.2599999999999997E-2</v>
      </c>
      <c r="C63" s="154"/>
      <c r="D63" s="154">
        <v>5.9999999999999995E-4</v>
      </c>
      <c r="E63" s="154"/>
      <c r="F63" s="154">
        <v>2.1399999999999999E-2</v>
      </c>
      <c r="G63" s="154"/>
      <c r="H63" s="154"/>
      <c r="I63" s="154">
        <v>0.04</v>
      </c>
      <c r="J63" s="154"/>
      <c r="K63" s="154">
        <v>4.1200000000000001E-2</v>
      </c>
      <c r="L63" s="154"/>
      <c r="M63" s="154">
        <v>5.0299999999999997E-2</v>
      </c>
      <c r="O63" s="130"/>
    </row>
    <row r="64" spans="1:15" s="132" customFormat="1" ht="15" customHeight="1">
      <c r="A64" s="147">
        <v>2016</v>
      </c>
      <c r="B64" s="154">
        <v>3.5099999999999999E-2</v>
      </c>
      <c r="C64" s="154"/>
      <c r="D64" s="154">
        <v>3.3E-3</v>
      </c>
      <c r="E64" s="154"/>
      <c r="F64" s="154">
        <v>1.84E-2</v>
      </c>
      <c r="G64" s="154"/>
      <c r="H64" s="154"/>
      <c r="I64" s="154">
        <v>3.73E-2</v>
      </c>
      <c r="J64" s="154"/>
      <c r="K64" s="154">
        <v>3.9300000000000002E-2</v>
      </c>
      <c r="L64" s="154"/>
      <c r="M64" s="154">
        <v>4.6899999999999997E-2</v>
      </c>
      <c r="O64" s="130"/>
    </row>
    <row r="65" spans="1:15" s="132" customFormat="1" ht="15" customHeight="1">
      <c r="A65" s="147">
        <v>2017</v>
      </c>
      <c r="B65" s="154"/>
      <c r="C65" s="154"/>
      <c r="D65" s="154"/>
      <c r="E65" s="154"/>
      <c r="F65" s="154"/>
      <c r="G65" s="154"/>
      <c r="H65" s="154"/>
      <c r="I65" s="154"/>
      <c r="J65" s="154"/>
      <c r="K65" s="154"/>
      <c r="L65" s="154"/>
      <c r="M65" s="154"/>
      <c r="O65" s="130"/>
    </row>
    <row r="66" spans="1:15" s="132" customFormat="1" ht="15" customHeight="1">
      <c r="A66" s="147" t="s">
        <v>163</v>
      </c>
      <c r="B66" s="154">
        <v>3.7499999999999999E-2</v>
      </c>
      <c r="C66" s="154"/>
      <c r="D66" s="154">
        <v>5.1999999999999998E-3</v>
      </c>
      <c r="E66" s="154"/>
      <c r="F66" s="154">
        <v>2.4299999999999999E-2</v>
      </c>
      <c r="G66" s="154"/>
      <c r="H66" s="154"/>
      <c r="I66" s="154">
        <v>3.9600000000000003E-2</v>
      </c>
      <c r="J66" s="154"/>
      <c r="K66" s="154">
        <v>4.1399999999999999E-2</v>
      </c>
      <c r="L66" s="154"/>
      <c r="M66" s="154">
        <v>4.6199999999999998E-2</v>
      </c>
      <c r="O66" s="130"/>
    </row>
    <row r="67" spans="1:15" s="132" customFormat="1" ht="15" customHeight="1">
      <c r="A67" s="147" t="s">
        <v>164</v>
      </c>
      <c r="B67" s="154">
        <v>3.7499999999999999E-2</v>
      </c>
      <c r="C67" s="154"/>
      <c r="D67" s="154">
        <v>5.3E-3</v>
      </c>
      <c r="E67" s="154"/>
      <c r="F67" s="154">
        <v>2.4199999999999999E-2</v>
      </c>
      <c r="G67" s="154"/>
      <c r="H67" s="154"/>
      <c r="I67" s="154">
        <v>3.9899999999999998E-2</v>
      </c>
      <c r="J67" s="154"/>
      <c r="K67" s="154">
        <v>4.1799999999999997E-2</v>
      </c>
      <c r="L67" s="154"/>
      <c r="M67" s="154">
        <v>4.58E-2</v>
      </c>
      <c r="O67" s="130"/>
    </row>
    <row r="68" spans="1:15" s="132" customFormat="1" ht="15" customHeight="1">
      <c r="A68" s="147" t="s">
        <v>165</v>
      </c>
      <c r="B68" s="154">
        <v>0.04</v>
      </c>
      <c r="C68" s="154"/>
      <c r="D68" s="154">
        <v>7.1999999999999998E-3</v>
      </c>
      <c r="E68" s="154"/>
      <c r="F68" s="154">
        <v>2.4799999999999999E-2</v>
      </c>
      <c r="G68" s="154"/>
      <c r="H68" s="154"/>
      <c r="I68" s="154">
        <v>4.0399999999999998E-2</v>
      </c>
      <c r="J68" s="154"/>
      <c r="K68" s="154">
        <v>4.2299999999999997E-2</v>
      </c>
      <c r="L68" s="154"/>
      <c r="M68" s="154">
        <v>4.6199999999999998E-2</v>
      </c>
      <c r="O68" s="130"/>
    </row>
    <row r="69" spans="1:15" s="132" customFormat="1" ht="15" customHeight="1">
      <c r="A69" s="147" t="s">
        <v>166</v>
      </c>
      <c r="B69" s="154">
        <v>0.04</v>
      </c>
      <c r="C69" s="154"/>
      <c r="D69" s="154">
        <v>8.0999999999999996E-3</v>
      </c>
      <c r="E69" s="154"/>
      <c r="F69" s="154">
        <v>2.3E-2</v>
      </c>
      <c r="G69" s="154"/>
      <c r="H69" s="154"/>
      <c r="I69" s="154">
        <v>3.9300000000000002E-2</v>
      </c>
      <c r="J69" s="154"/>
      <c r="K69" s="154">
        <v>4.1200000000000001E-2</v>
      </c>
      <c r="L69" s="154"/>
      <c r="M69" s="154">
        <v>4.5100000000000001E-2</v>
      </c>
      <c r="O69" s="130"/>
    </row>
    <row r="70" spans="1:15" s="132" customFormat="1" ht="15" customHeight="1">
      <c r="A70" s="147" t="s">
        <v>167</v>
      </c>
      <c r="B70" s="154">
        <v>0.04</v>
      </c>
      <c r="C70" s="154"/>
      <c r="D70" s="154">
        <v>8.8999999999999999E-3</v>
      </c>
      <c r="E70" s="154"/>
      <c r="F70" s="154">
        <v>2.3E-2</v>
      </c>
      <c r="G70" s="154"/>
      <c r="H70" s="154"/>
      <c r="I70" s="154">
        <v>3.9399999999999998E-2</v>
      </c>
      <c r="J70" s="154"/>
      <c r="K70" s="154">
        <v>4.1200000000000001E-2</v>
      </c>
      <c r="L70" s="154"/>
      <c r="M70" s="154">
        <v>4.4999999999999998E-2</v>
      </c>
      <c r="O70" s="130"/>
    </row>
    <row r="71" spans="1:15" s="132" customFormat="1" ht="15" customHeight="1">
      <c r="A71" s="147" t="s">
        <v>243</v>
      </c>
      <c r="B71" s="154">
        <v>4.2500000000000003E-2</v>
      </c>
      <c r="C71" s="154"/>
      <c r="D71" s="154">
        <v>9.9000000000000008E-3</v>
      </c>
      <c r="E71" s="154"/>
      <c r="F71" s="154">
        <v>2.1899999999999999E-2</v>
      </c>
      <c r="G71" s="154"/>
      <c r="H71" s="154"/>
      <c r="I71" s="154">
        <v>3.7699999999999997E-2</v>
      </c>
      <c r="J71" s="154"/>
      <c r="K71" s="154">
        <v>3.9399999999999998E-2</v>
      </c>
      <c r="L71" s="154"/>
      <c r="M71" s="154">
        <v>4.3200000000000002E-2</v>
      </c>
      <c r="O71" s="130"/>
    </row>
    <row r="72" spans="1:15" s="132" customFormat="1" ht="15" customHeight="1">
      <c r="A72" s="147" t="s">
        <v>316</v>
      </c>
      <c r="B72" s="154">
        <v>4.2500000000000003E-2</v>
      </c>
      <c r="C72" s="154"/>
      <c r="D72" s="154">
        <v>1.0800000000000001E-2</v>
      </c>
      <c r="E72" s="154"/>
      <c r="F72" s="154">
        <v>2.3199999999999998E-2</v>
      </c>
      <c r="G72" s="154"/>
      <c r="H72" s="154"/>
      <c r="I72" s="154">
        <v>3.8199999999999998E-2</v>
      </c>
      <c r="J72" s="154"/>
      <c r="K72" s="154">
        <v>3.9899999999999998E-2</v>
      </c>
      <c r="L72" s="154"/>
      <c r="M72" s="154">
        <v>4.36E-2</v>
      </c>
      <c r="O72" s="130"/>
    </row>
    <row r="73" spans="1:15" s="132" customFormat="1" ht="15" customHeight="1">
      <c r="A73" s="147" t="s">
        <v>317</v>
      </c>
      <c r="B73" s="154">
        <v>4.2500000000000003E-2</v>
      </c>
      <c r="C73" s="154"/>
      <c r="D73" s="154">
        <v>1.03E-2</v>
      </c>
      <c r="E73" s="154"/>
      <c r="F73" s="154">
        <v>2.2100000000000002E-2</v>
      </c>
      <c r="G73" s="154"/>
      <c r="H73" s="154"/>
      <c r="I73" s="154">
        <v>3.6700000000000003E-2</v>
      </c>
      <c r="J73" s="154"/>
      <c r="K73" s="154">
        <v>3.8600000000000002E-2</v>
      </c>
      <c r="L73" s="154"/>
      <c r="M73" s="154">
        <v>4.2299999999999997E-2</v>
      </c>
      <c r="O73" s="130"/>
    </row>
    <row r="74" spans="1:15" s="132" customFormat="1" ht="15" customHeight="1">
      <c r="A74" s="147" t="s">
        <v>318</v>
      </c>
      <c r="B74" s="154">
        <v>4.2500000000000003E-2</v>
      </c>
      <c r="C74" s="154"/>
      <c r="D74" s="154">
        <v>1.04E-2</v>
      </c>
      <c r="E74" s="154"/>
      <c r="F74" s="154">
        <v>2.1999999999999999E-2</v>
      </c>
      <c r="G74" s="154"/>
      <c r="H74" s="154"/>
      <c r="I74" s="154">
        <v>3.6999999999999998E-2</v>
      </c>
      <c r="J74" s="154"/>
      <c r="K74" s="154">
        <v>3.8699999999999998E-2</v>
      </c>
      <c r="L74" s="154"/>
      <c r="M74" s="154">
        <v>4.24E-2</v>
      </c>
      <c r="O74" s="130"/>
    </row>
    <row r="75" spans="1:15" s="132" customFormat="1" ht="15" customHeight="1" thickBot="1">
      <c r="A75" s="149"/>
      <c r="B75" s="155"/>
      <c r="C75" s="155"/>
      <c r="D75" s="155"/>
      <c r="E75" s="155"/>
      <c r="F75" s="155"/>
      <c r="G75" s="155"/>
      <c r="H75" s="155"/>
      <c r="I75" s="155"/>
      <c r="J75" s="155"/>
      <c r="K75" s="155"/>
      <c r="L75" s="155"/>
      <c r="M75" s="155"/>
      <c r="O75" s="130"/>
    </row>
    <row r="76" spans="1:15" s="132" customFormat="1" ht="15" customHeight="1" thickTop="1">
      <c r="B76" s="154"/>
      <c r="C76" s="154"/>
      <c r="D76" s="154"/>
      <c r="E76" s="154"/>
      <c r="F76" s="154"/>
      <c r="G76" s="154"/>
      <c r="H76" s="154"/>
      <c r="I76" s="154"/>
      <c r="J76" s="154"/>
      <c r="K76" s="154"/>
      <c r="L76" s="154"/>
      <c r="M76" s="154"/>
      <c r="O76" s="130"/>
    </row>
    <row r="77" spans="1:15" s="132" customFormat="1" ht="15" customHeight="1">
      <c r="A77" s="130" t="s">
        <v>241</v>
      </c>
      <c r="B77" s="156"/>
      <c r="C77" s="130"/>
      <c r="D77" s="156"/>
      <c r="E77" s="130"/>
      <c r="F77" s="156"/>
      <c r="G77" s="130"/>
      <c r="H77" s="130"/>
      <c r="I77" s="156"/>
      <c r="J77" s="130"/>
      <c r="K77" s="156"/>
      <c r="L77" s="130"/>
      <c r="M77" s="156"/>
      <c r="O77" s="130"/>
    </row>
    <row r="78" spans="1:15" s="132" customFormat="1" ht="15" customHeight="1">
      <c r="A78" s="130"/>
      <c r="B78" s="156"/>
      <c r="C78" s="130"/>
      <c r="D78" s="156"/>
      <c r="E78" s="130"/>
      <c r="F78" s="156"/>
      <c r="G78" s="130"/>
      <c r="H78" s="130"/>
      <c r="I78" s="156"/>
      <c r="J78" s="130"/>
      <c r="K78" s="156"/>
      <c r="L78" s="130"/>
      <c r="M78" s="156"/>
      <c r="O78" s="130"/>
    </row>
    <row r="79" spans="1:15" s="132" customFormat="1" ht="15" customHeight="1">
      <c r="A79" s="130"/>
      <c r="B79" s="156"/>
      <c r="C79" s="130"/>
      <c r="D79" s="156"/>
      <c r="E79" s="130"/>
      <c r="F79" s="156"/>
      <c r="G79" s="130"/>
      <c r="H79" s="130"/>
      <c r="I79" s="156"/>
      <c r="J79" s="130"/>
      <c r="K79" s="156"/>
      <c r="L79" s="130"/>
      <c r="M79" s="156"/>
      <c r="O79" s="130"/>
    </row>
    <row r="80" spans="1:15" ht="15" customHeight="1">
      <c r="K80" s="156"/>
    </row>
    <row r="81" spans="11:11" ht="15" customHeight="1">
      <c r="K81" s="156"/>
    </row>
    <row r="82" spans="11:11" ht="15" customHeight="1">
      <c r="K82" s="156"/>
    </row>
    <row r="83" spans="11:11" ht="15" customHeight="1">
      <c r="K83" s="156"/>
    </row>
    <row r="84" spans="11:11" ht="15" customHeight="1"/>
    <row r="85" spans="11:11" ht="15" customHeight="1"/>
    <row r="86" spans="11:11" ht="15" customHeight="1"/>
    <row r="87" spans="11:11" ht="15" customHeight="1"/>
    <row r="88" spans="11:11" ht="15" customHeight="1"/>
    <row r="89" spans="11:11" ht="15" customHeight="1"/>
    <row r="90" spans="11:11" ht="15" customHeight="1"/>
    <row r="91" spans="11:11" ht="15" customHeight="1"/>
    <row r="92" spans="11:11" ht="15" customHeight="1"/>
    <row r="93" spans="11:11" ht="15" customHeight="1"/>
    <row r="94" spans="11:11" ht="15" customHeight="1"/>
    <row r="95" spans="11:11" ht="15" customHeight="1"/>
    <row r="96" spans="11:11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</sheetData>
  <mergeCells count="6">
    <mergeCell ref="A57:M57"/>
    <mergeCell ref="A6:M6"/>
    <mergeCell ref="A14:M14"/>
    <mergeCell ref="A24:M24"/>
    <mergeCell ref="A35:M35"/>
    <mergeCell ref="A47:M47"/>
  </mergeCells>
  <printOptions horizontalCentered="1" verticalCentered="1"/>
  <pageMargins left="0.5" right="0.5" top="0.5" bottom="0.5" header="0.5" footer="0.5"/>
  <pageSetup scale="55" orientation="portrait" horizontalDpi="360" verticalDpi="360" r:id="rId1"/>
  <headerFooter alignWithMargins="0">
    <oddHeader xml:space="preserve">&amp;R&amp;"times,Regular"&amp;11Exh. DCP-4
Dockets UE-170485/UG-170486
Page 2 of 3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5"/>
  <sheetViews>
    <sheetView tabSelected="1" zoomScaleNormal="100" workbookViewId="0">
      <selection activeCell="E3" sqref="E3"/>
    </sheetView>
  </sheetViews>
  <sheetFormatPr defaultColWidth="9.77734375" defaultRowHeight="15"/>
  <cols>
    <col min="1" max="1" width="11.77734375" style="157" customWidth="1"/>
    <col min="2" max="2" width="12.5546875" style="157" customWidth="1"/>
    <col min="3" max="3" width="12.21875" style="157" customWidth="1"/>
    <col min="4" max="5" width="11.77734375" style="157" customWidth="1"/>
    <col min="6" max="6" width="10.6640625" style="157" customWidth="1"/>
    <col min="7" max="16384" width="9.77734375" style="157"/>
  </cols>
  <sheetData>
    <row r="1" spans="1:6" ht="15.75">
      <c r="E1" s="251"/>
    </row>
    <row r="2" spans="1:6" ht="15.75">
      <c r="E2" s="251"/>
    </row>
    <row r="3" spans="1:6" ht="15.75">
      <c r="E3" s="251"/>
    </row>
    <row r="4" spans="1:6" ht="15.75">
      <c r="E4" s="251"/>
    </row>
    <row r="6" spans="1:6" ht="20.25">
      <c r="A6" s="295" t="s">
        <v>168</v>
      </c>
      <c r="B6" s="295"/>
      <c r="C6" s="295"/>
      <c r="D6" s="295"/>
      <c r="E6" s="295"/>
      <c r="F6" s="295"/>
    </row>
    <row r="7" spans="1:6" ht="21" thickBot="1">
      <c r="A7" s="216"/>
      <c r="B7" s="216"/>
      <c r="C7" s="216"/>
      <c r="D7" s="216"/>
      <c r="E7" s="216"/>
      <c r="F7" s="216"/>
    </row>
    <row r="8" spans="1:6" ht="16.5" customHeight="1" thickTop="1">
      <c r="A8" s="158"/>
      <c r="B8" s="158"/>
      <c r="C8" s="158"/>
      <c r="D8" s="158"/>
      <c r="E8" s="158"/>
      <c r="F8" s="158"/>
    </row>
    <row r="9" spans="1:6" ht="15.75">
      <c r="A9" s="135"/>
      <c r="B9" s="135" t="s">
        <v>9</v>
      </c>
      <c r="C9" s="135" t="s">
        <v>169</v>
      </c>
      <c r="D9" s="135"/>
      <c r="E9" s="135" t="s">
        <v>9</v>
      </c>
      <c r="F9" s="135" t="s">
        <v>9</v>
      </c>
    </row>
    <row r="10" spans="1:6" ht="15.75">
      <c r="A10" s="135"/>
      <c r="B10" s="135" t="s">
        <v>170</v>
      </c>
      <c r="C10" s="135" t="s">
        <v>170</v>
      </c>
      <c r="D10" s="135" t="s">
        <v>171</v>
      </c>
      <c r="E10" s="135" t="s">
        <v>172</v>
      </c>
      <c r="F10" s="135" t="s">
        <v>173</v>
      </c>
    </row>
    <row r="11" spans="1:6" ht="15.75">
      <c r="A11" s="137"/>
      <c r="B11" s="137"/>
      <c r="C11" s="137"/>
      <c r="D11" s="137"/>
      <c r="E11" s="137"/>
      <c r="F11" s="137"/>
    </row>
    <row r="12" spans="1:6" ht="15" customHeight="1">
      <c r="A12" s="159"/>
      <c r="B12" s="159"/>
      <c r="C12" s="159"/>
      <c r="D12" s="159"/>
      <c r="E12" s="159"/>
      <c r="F12" s="159"/>
    </row>
    <row r="13" spans="1:6" ht="15" customHeight="1">
      <c r="A13" s="296" t="s">
        <v>126</v>
      </c>
      <c r="B13" s="296"/>
      <c r="C13" s="296"/>
      <c r="D13" s="296"/>
      <c r="E13" s="296"/>
      <c r="F13" s="296"/>
    </row>
    <row r="14" spans="1:6" ht="15" customHeight="1">
      <c r="A14" s="140" t="s">
        <v>127</v>
      </c>
      <c r="B14" s="140"/>
      <c r="C14" s="160"/>
      <c r="D14" s="161">
        <v>802.49</v>
      </c>
      <c r="E14" s="153">
        <v>4.3099999999999999E-2</v>
      </c>
      <c r="F14" s="153">
        <v>9.1499999999999998E-2</v>
      </c>
    </row>
    <row r="15" spans="1:6" ht="15" customHeight="1">
      <c r="A15" s="140" t="s">
        <v>128</v>
      </c>
      <c r="B15" s="160"/>
      <c r="C15" s="160"/>
      <c r="D15" s="161">
        <v>974.92</v>
      </c>
      <c r="E15" s="153">
        <v>3.7699999999999997E-2</v>
      </c>
      <c r="F15" s="153">
        <v>8.8999999999999996E-2</v>
      </c>
    </row>
    <row r="16" spans="1:6" ht="15" customHeight="1">
      <c r="A16" s="140" t="s">
        <v>129</v>
      </c>
      <c r="B16" s="160"/>
      <c r="C16" s="160"/>
      <c r="D16" s="161">
        <v>894.63</v>
      </c>
      <c r="E16" s="153">
        <v>4.6199999999999998E-2</v>
      </c>
      <c r="F16" s="153">
        <v>0.1079</v>
      </c>
    </row>
    <row r="17" spans="1:6" ht="15" customHeight="1">
      <c r="A17" s="140" t="s">
        <v>130</v>
      </c>
      <c r="B17" s="160"/>
      <c r="C17" s="160"/>
      <c r="D17" s="161">
        <v>820.23</v>
      </c>
      <c r="E17" s="153">
        <v>5.28E-2</v>
      </c>
      <c r="F17" s="153">
        <v>0.1203</v>
      </c>
    </row>
    <row r="18" spans="1:6" ht="15" customHeight="1">
      <c r="A18" s="140" t="s">
        <v>131</v>
      </c>
      <c r="B18" s="160"/>
      <c r="C18" s="160"/>
      <c r="D18" s="161">
        <v>844.4</v>
      </c>
      <c r="E18" s="153">
        <v>5.4699999999999999E-2</v>
      </c>
      <c r="F18" s="153">
        <v>0.1346</v>
      </c>
    </row>
    <row r="19" spans="1:6" ht="15" customHeight="1">
      <c r="A19" s="140" t="s">
        <v>132</v>
      </c>
      <c r="B19" s="160"/>
      <c r="C19" s="160"/>
      <c r="D19" s="161">
        <v>891.41</v>
      </c>
      <c r="E19" s="153">
        <v>5.2600000000000001E-2</v>
      </c>
      <c r="F19" s="153">
        <v>0.12659999999999999</v>
      </c>
    </row>
    <row r="20" spans="1:6" ht="15" customHeight="1">
      <c r="A20" s="140" t="s">
        <v>133</v>
      </c>
      <c r="B20" s="160"/>
      <c r="C20" s="160"/>
      <c r="D20" s="161">
        <v>932.92</v>
      </c>
      <c r="E20" s="153">
        <v>5.1999999999999998E-2</v>
      </c>
      <c r="F20" s="153">
        <v>0.1196</v>
      </c>
    </row>
    <row r="21" spans="1:6" ht="15" customHeight="1">
      <c r="A21" s="140" t="s">
        <v>134</v>
      </c>
      <c r="B21" s="160"/>
      <c r="C21" s="160"/>
      <c r="D21" s="161">
        <v>884.36</v>
      </c>
      <c r="E21" s="153">
        <v>5.8099999999999999E-2</v>
      </c>
      <c r="F21" s="153">
        <v>0.11600000000000001</v>
      </c>
    </row>
    <row r="22" spans="1:6" ht="15" customHeight="1">
      <c r="A22" s="140"/>
      <c r="B22" s="160"/>
      <c r="C22" s="160"/>
      <c r="D22" s="161"/>
      <c r="E22" s="153"/>
      <c r="F22" s="153"/>
    </row>
    <row r="23" spans="1:6" ht="15" customHeight="1">
      <c r="A23" s="298" t="s">
        <v>135</v>
      </c>
      <c r="B23" s="298"/>
      <c r="C23" s="298"/>
      <c r="D23" s="298"/>
      <c r="E23" s="298"/>
      <c r="F23" s="298"/>
    </row>
    <row r="24" spans="1:6" ht="15" customHeight="1">
      <c r="A24" s="140" t="s">
        <v>136</v>
      </c>
      <c r="B24" s="160"/>
      <c r="C24" s="160"/>
      <c r="D24" s="161">
        <v>1190.3399999999999</v>
      </c>
      <c r="E24" s="153">
        <v>4.3999999999999997E-2</v>
      </c>
      <c r="F24" s="153">
        <v>8.0299999999999996E-2</v>
      </c>
    </row>
    <row r="25" spans="1:6" ht="15" customHeight="1">
      <c r="A25" s="140" t="s">
        <v>137</v>
      </c>
      <c r="B25" s="160"/>
      <c r="C25" s="160"/>
      <c r="D25" s="161">
        <v>1178.48</v>
      </c>
      <c r="E25" s="153">
        <v>4.6399999999999997E-2</v>
      </c>
      <c r="F25" s="153">
        <v>0.1002</v>
      </c>
    </row>
    <row r="26" spans="1:6" ht="15" customHeight="1">
      <c r="A26" s="140" t="s">
        <v>138</v>
      </c>
      <c r="B26" s="160"/>
      <c r="C26" s="160"/>
      <c r="D26" s="161">
        <v>1328.23</v>
      </c>
      <c r="E26" s="153">
        <v>4.2500000000000003E-2</v>
      </c>
      <c r="F26" s="153">
        <v>8.1199999999999994E-2</v>
      </c>
    </row>
    <row r="27" spans="1:6" ht="15" customHeight="1">
      <c r="A27" s="140" t="s">
        <v>139</v>
      </c>
      <c r="B27" s="160"/>
      <c r="C27" s="160"/>
      <c r="D27" s="161">
        <v>1792.76</v>
      </c>
      <c r="E27" s="153">
        <v>3.49E-2</v>
      </c>
      <c r="F27" s="153">
        <v>6.0900000000000003E-2</v>
      </c>
    </row>
    <row r="28" spans="1:6" ht="15" customHeight="1">
      <c r="A28" s="140" t="s">
        <v>140</v>
      </c>
      <c r="B28" s="160"/>
      <c r="C28" s="160"/>
      <c r="D28" s="161">
        <v>2275.9899999999998</v>
      </c>
      <c r="E28" s="153">
        <v>3.0800000000000001E-2</v>
      </c>
      <c r="F28" s="153">
        <v>5.4800000000000001E-2</v>
      </c>
    </row>
    <row r="29" spans="1:6" ht="15" customHeight="1">
      <c r="A29" s="140" t="s">
        <v>141</v>
      </c>
      <c r="B29" s="160"/>
      <c r="D29" s="161">
        <v>2060.8200000000002</v>
      </c>
      <c r="E29" s="153">
        <v>3.6400000000000002E-2</v>
      </c>
      <c r="F29" s="153">
        <v>8.0100000000000005E-2</v>
      </c>
    </row>
    <row r="30" spans="1:6" ht="15" customHeight="1">
      <c r="A30" s="140" t="s">
        <v>142</v>
      </c>
      <c r="B30" s="160">
        <v>322.83999999999997</v>
      </c>
      <c r="C30" s="160"/>
      <c r="D30" s="161">
        <v>2508.91</v>
      </c>
      <c r="E30" s="153">
        <v>3.4500000000000003E-2</v>
      </c>
      <c r="F30" s="153">
        <v>7.4200000000000002E-2</v>
      </c>
    </row>
    <row r="31" spans="1:6" ht="15" customHeight="1">
      <c r="A31" s="140" t="s">
        <v>143</v>
      </c>
      <c r="B31" s="160">
        <v>334.59</v>
      </c>
      <c r="C31" s="160"/>
      <c r="D31" s="161">
        <v>2678.94</v>
      </c>
      <c r="E31" s="153">
        <v>3.61E-2</v>
      </c>
      <c r="F31" s="153">
        <v>6.4699999999999994E-2</v>
      </c>
    </row>
    <row r="32" spans="1:6" ht="15" customHeight="1">
      <c r="A32" s="140" t="s">
        <v>144</v>
      </c>
      <c r="B32" s="160">
        <v>376.18</v>
      </c>
      <c r="C32" s="160">
        <v>491.69</v>
      </c>
      <c r="D32" s="161">
        <v>2929.33</v>
      </c>
      <c r="E32" s="153">
        <v>3.2399999999999998E-2</v>
      </c>
      <c r="F32" s="153">
        <v>4.7899999999999998E-2</v>
      </c>
    </row>
    <row r="33" spans="1:6" ht="15" customHeight="1">
      <c r="A33" s="140"/>
      <c r="B33" s="160"/>
      <c r="C33" s="160"/>
      <c r="D33" s="161"/>
      <c r="E33" s="153"/>
      <c r="F33" s="153"/>
    </row>
    <row r="34" spans="1:6" ht="15" customHeight="1">
      <c r="A34" s="296" t="s">
        <v>145</v>
      </c>
      <c r="B34" s="296"/>
      <c r="C34" s="296"/>
      <c r="D34" s="296"/>
      <c r="E34" s="296"/>
      <c r="F34" s="296"/>
    </row>
    <row r="35" spans="1:6" ht="15" customHeight="1">
      <c r="A35" s="140" t="s">
        <v>1</v>
      </c>
      <c r="B35" s="161">
        <v>415.74</v>
      </c>
      <c r="C35" s="140">
        <v>599.26</v>
      </c>
      <c r="D35" s="161">
        <v>3284.29</v>
      </c>
      <c r="E35" s="153">
        <v>2.9899999999999999E-2</v>
      </c>
      <c r="F35" s="153">
        <v>4.2200000000000001E-2</v>
      </c>
    </row>
    <row r="36" spans="1:6" ht="15" customHeight="1">
      <c r="A36" s="140" t="s">
        <v>2</v>
      </c>
      <c r="B36" s="161">
        <v>451.41</v>
      </c>
      <c r="C36" s="160">
        <v>715.16</v>
      </c>
      <c r="D36" s="161">
        <v>3522.06</v>
      </c>
      <c r="E36" s="153">
        <v>2.7799999999999998E-2</v>
      </c>
      <c r="F36" s="153">
        <v>4.4600000000000001E-2</v>
      </c>
    </row>
    <row r="37" spans="1:6" ht="15" customHeight="1">
      <c r="A37" s="140" t="s">
        <v>3</v>
      </c>
      <c r="B37" s="161">
        <v>460.33</v>
      </c>
      <c r="C37" s="160">
        <v>751.65</v>
      </c>
      <c r="D37" s="161">
        <v>3793.77</v>
      </c>
      <c r="E37" s="153">
        <v>2.8199999999999999E-2</v>
      </c>
      <c r="F37" s="153">
        <v>5.8299999999999998E-2</v>
      </c>
    </row>
    <row r="38" spans="1:6" ht="15" customHeight="1">
      <c r="A38" s="161" t="s">
        <v>4</v>
      </c>
      <c r="B38" s="161">
        <v>541.64</v>
      </c>
      <c r="C38" s="161">
        <v>925.19</v>
      </c>
      <c r="D38" s="161">
        <v>4493.76</v>
      </c>
      <c r="E38" s="153">
        <v>2.5600000000000001E-2</v>
      </c>
      <c r="F38" s="153">
        <v>6.0900000000000003E-2</v>
      </c>
    </row>
    <row r="39" spans="1:6" ht="15" customHeight="1">
      <c r="A39" s="161" t="s">
        <v>5</v>
      </c>
      <c r="B39" s="161">
        <v>670.83</v>
      </c>
      <c r="C39" s="161">
        <v>1164.96</v>
      </c>
      <c r="D39" s="161">
        <v>5742.89</v>
      </c>
      <c r="E39" s="153">
        <v>2.1899999999999999E-2</v>
      </c>
      <c r="F39" s="153">
        <v>5.2400000000000002E-2</v>
      </c>
    </row>
    <row r="40" spans="1:6" ht="15" customHeight="1">
      <c r="A40" s="161" t="s">
        <v>6</v>
      </c>
      <c r="B40" s="161">
        <v>872.72</v>
      </c>
      <c r="C40" s="161">
        <v>1469.49</v>
      </c>
      <c r="D40" s="161">
        <v>7441.15</v>
      </c>
      <c r="E40" s="153">
        <v>1.77E-2</v>
      </c>
      <c r="F40" s="153">
        <v>4.5699999999999998E-2</v>
      </c>
    </row>
    <row r="41" spans="1:6" ht="15" customHeight="1">
      <c r="A41" s="146">
        <v>1998</v>
      </c>
      <c r="B41" s="161">
        <v>1085.5</v>
      </c>
      <c r="C41" s="161">
        <v>1794.91</v>
      </c>
      <c r="D41" s="161">
        <v>8625.52</v>
      </c>
      <c r="E41" s="153">
        <v>1.49E-2</v>
      </c>
      <c r="F41" s="153">
        <v>3.4599999999999999E-2</v>
      </c>
    </row>
    <row r="42" spans="1:6" ht="15" customHeight="1">
      <c r="A42" s="146">
        <v>1999</v>
      </c>
      <c r="B42" s="161">
        <v>1327.33</v>
      </c>
      <c r="C42" s="161">
        <v>2728.15</v>
      </c>
      <c r="D42" s="161">
        <v>10464.879999999999</v>
      </c>
      <c r="E42" s="153">
        <v>1.2500000000000001E-2</v>
      </c>
      <c r="F42" s="153">
        <v>3.1699999999999999E-2</v>
      </c>
    </row>
    <row r="43" spans="1:6" ht="15" customHeight="1">
      <c r="A43" s="146">
        <v>2000</v>
      </c>
      <c r="B43" s="161">
        <v>1427.22</v>
      </c>
      <c r="C43" s="161">
        <v>2783.67</v>
      </c>
      <c r="D43" s="161">
        <v>10734.9</v>
      </c>
      <c r="E43" s="153">
        <v>1.15E-2</v>
      </c>
      <c r="F43" s="153">
        <v>3.6299999999999999E-2</v>
      </c>
    </row>
    <row r="44" spans="1:6" ht="15" customHeight="1">
      <c r="A44" s="146">
        <v>2001</v>
      </c>
      <c r="B44" s="161">
        <v>1194.18</v>
      </c>
      <c r="C44" s="161">
        <v>2035</v>
      </c>
      <c r="D44" s="161">
        <v>10189.129999999999</v>
      </c>
      <c r="E44" s="153">
        <v>1.32E-2</v>
      </c>
      <c r="F44" s="153">
        <v>2.9499999999999998E-2</v>
      </c>
    </row>
    <row r="45" spans="1:6" ht="15" customHeight="1">
      <c r="A45" s="146"/>
      <c r="B45" s="161"/>
      <c r="C45" s="161"/>
      <c r="D45" s="161"/>
      <c r="E45" s="153"/>
      <c r="F45" s="153"/>
    </row>
    <row r="46" spans="1:6" ht="15" customHeight="1">
      <c r="A46" s="299" t="s">
        <v>147</v>
      </c>
      <c r="B46" s="299"/>
      <c r="C46" s="299"/>
      <c r="D46" s="299"/>
      <c r="E46" s="299"/>
      <c r="F46" s="299"/>
    </row>
    <row r="47" spans="1:6" ht="15" customHeight="1">
      <c r="A47" s="146">
        <v>2002</v>
      </c>
      <c r="B47" s="161">
        <v>993.94</v>
      </c>
      <c r="C47" s="161">
        <v>1539.73</v>
      </c>
      <c r="D47" s="161">
        <v>9226.43</v>
      </c>
      <c r="E47" s="153">
        <v>1.61E-2</v>
      </c>
      <c r="F47" s="153">
        <v>2.92E-2</v>
      </c>
    </row>
    <row r="48" spans="1:6" ht="15" customHeight="1">
      <c r="A48" s="146">
        <v>2003</v>
      </c>
      <c r="B48" s="161">
        <v>965.23</v>
      </c>
      <c r="C48" s="161">
        <v>1647.17</v>
      </c>
      <c r="D48" s="161">
        <v>8993.59</v>
      </c>
      <c r="E48" s="153">
        <v>1.77E-2</v>
      </c>
      <c r="F48" s="153">
        <v>3.8399999999999997E-2</v>
      </c>
    </row>
    <row r="49" spans="1:6" ht="15" customHeight="1">
      <c r="A49" s="146">
        <v>2004</v>
      </c>
      <c r="B49" s="161">
        <v>1130.6500000000001</v>
      </c>
      <c r="C49" s="161">
        <v>1986.53</v>
      </c>
      <c r="D49" s="161">
        <v>10317.39</v>
      </c>
      <c r="E49" s="153">
        <v>1.72E-2</v>
      </c>
      <c r="F49" s="153">
        <v>4.8899999999999999E-2</v>
      </c>
    </row>
    <row r="50" spans="1:6" ht="15" customHeight="1">
      <c r="A50" s="146">
        <v>2005</v>
      </c>
      <c r="B50" s="161">
        <v>1207.23</v>
      </c>
      <c r="C50" s="161">
        <v>2099.3200000000002</v>
      </c>
      <c r="D50" s="161">
        <v>10547.67</v>
      </c>
      <c r="E50" s="153">
        <v>1.83E-2</v>
      </c>
      <c r="F50" s="153">
        <v>5.3600000000000002E-2</v>
      </c>
    </row>
    <row r="51" spans="1:6" ht="15" customHeight="1">
      <c r="A51" s="147">
        <v>2006</v>
      </c>
      <c r="B51" s="162">
        <v>1310.46</v>
      </c>
      <c r="C51" s="162">
        <v>2263.41</v>
      </c>
      <c r="D51" s="162">
        <v>11408.67</v>
      </c>
      <c r="E51" s="154">
        <v>1.8700000000000001E-2</v>
      </c>
      <c r="F51" s="154">
        <v>5.7799999999999997E-2</v>
      </c>
    </row>
    <row r="52" spans="1:6" ht="15" customHeight="1">
      <c r="A52" s="147">
        <v>2007</v>
      </c>
      <c r="B52" s="162">
        <v>1476.66</v>
      </c>
      <c r="C52" s="162">
        <v>2577.12</v>
      </c>
      <c r="D52" s="162">
        <v>13169.98</v>
      </c>
      <c r="E52" s="154">
        <v>1.8599999999999998E-2</v>
      </c>
      <c r="F52" s="154">
        <v>5.2900000000000003E-2</v>
      </c>
    </row>
    <row r="53" spans="1:6" ht="15" customHeight="1">
      <c r="A53" s="147">
        <v>2008</v>
      </c>
      <c r="B53" s="162">
        <v>1220.8900000000001</v>
      </c>
      <c r="C53" s="162">
        <v>2162.46</v>
      </c>
      <c r="D53" s="162">
        <v>11252.61</v>
      </c>
      <c r="E53" s="154">
        <v>2.3699999999999999E-2</v>
      </c>
      <c r="F53" s="154">
        <v>3.5400000000000001E-2</v>
      </c>
    </row>
    <row r="54" spans="1:6" ht="15" customHeight="1">
      <c r="A54" s="147">
        <v>2009</v>
      </c>
      <c r="B54" s="162">
        <v>948.73</v>
      </c>
      <c r="C54" s="162">
        <v>1841.03</v>
      </c>
      <c r="D54" s="162">
        <v>8876.15</v>
      </c>
      <c r="E54" s="154">
        <v>2.4E-2</v>
      </c>
      <c r="F54" s="163">
        <v>1.8599999999999998E-2</v>
      </c>
    </row>
    <row r="55" spans="1:6" ht="15" customHeight="1">
      <c r="A55" s="147"/>
      <c r="B55" s="162"/>
      <c r="C55" s="162"/>
      <c r="D55" s="162"/>
      <c r="E55" s="154"/>
      <c r="F55" s="163"/>
    </row>
    <row r="56" spans="1:6" ht="15" customHeight="1">
      <c r="A56" s="294" t="s">
        <v>148</v>
      </c>
      <c r="B56" s="294"/>
      <c r="C56" s="294"/>
      <c r="D56" s="294"/>
      <c r="E56" s="294"/>
      <c r="F56" s="294"/>
    </row>
    <row r="57" spans="1:6" ht="15" customHeight="1">
      <c r="A57" s="147">
        <v>2010</v>
      </c>
      <c r="B57" s="162">
        <v>1139.31</v>
      </c>
      <c r="C57" s="162">
        <v>2347.6999999999998</v>
      </c>
      <c r="D57" s="162">
        <v>10662.8</v>
      </c>
      <c r="E57" s="154">
        <v>1.9800000000000002E-2</v>
      </c>
      <c r="F57" s="163">
        <v>6.0400000000000002E-2</v>
      </c>
    </row>
    <row r="58" spans="1:6" ht="15" customHeight="1">
      <c r="A58" s="147">
        <v>2011</v>
      </c>
      <c r="B58" s="162">
        <v>1268.8900000000001</v>
      </c>
      <c r="C58" s="162">
        <v>2680.42</v>
      </c>
      <c r="D58" s="162">
        <v>11966.36</v>
      </c>
      <c r="E58" s="154">
        <v>2.0500000000000001E-2</v>
      </c>
      <c r="F58" s="163">
        <v>6.7699999999999996E-2</v>
      </c>
    </row>
    <row r="59" spans="1:6" ht="15" customHeight="1">
      <c r="A59" s="147">
        <v>2012</v>
      </c>
      <c r="B59" s="162">
        <v>1379.56</v>
      </c>
      <c r="C59" s="162">
        <v>2965.77</v>
      </c>
      <c r="D59" s="162">
        <v>12967.08</v>
      </c>
      <c r="E59" s="154">
        <v>2.24E-2</v>
      </c>
      <c r="F59" s="163">
        <v>6.2E-2</v>
      </c>
    </row>
    <row r="60" spans="1:6" ht="15" customHeight="1">
      <c r="A60" s="147">
        <v>2013</v>
      </c>
      <c r="B60" s="162">
        <v>1462.51</v>
      </c>
      <c r="C60" s="162">
        <v>3537.69</v>
      </c>
      <c r="D60" s="162">
        <v>14999.67</v>
      </c>
      <c r="E60" s="154">
        <v>2.1399999999999999E-2</v>
      </c>
      <c r="F60" s="163">
        <v>5.57E-2</v>
      </c>
    </row>
    <row r="61" spans="1:6" ht="15" customHeight="1">
      <c r="A61" s="147">
        <v>2014</v>
      </c>
      <c r="B61" s="162">
        <v>1930.67</v>
      </c>
      <c r="C61" s="162">
        <v>4374.3100000000004</v>
      </c>
      <c r="D61" s="162">
        <v>16773.990000000002</v>
      </c>
      <c r="E61" s="154">
        <v>2.0400000000000001E-2</v>
      </c>
      <c r="F61" s="163">
        <v>5.2499999999999998E-2</v>
      </c>
    </row>
    <row r="62" spans="1:6" ht="15" customHeight="1">
      <c r="A62" s="147">
        <v>2015</v>
      </c>
      <c r="B62" s="162">
        <v>2061.1999999999998</v>
      </c>
      <c r="C62" s="162">
        <v>4943.49</v>
      </c>
      <c r="D62" s="162">
        <v>17590.61</v>
      </c>
      <c r="E62" s="154">
        <v>2.1000000000000001E-2</v>
      </c>
      <c r="F62" s="163">
        <v>4.5900000000000003E-2</v>
      </c>
    </row>
    <row r="63" spans="1:6" ht="15" customHeight="1">
      <c r="A63" s="147">
        <v>2016</v>
      </c>
      <c r="B63" s="162">
        <v>2092.39</v>
      </c>
      <c r="C63" s="162">
        <v>4982.49</v>
      </c>
      <c r="D63" s="162">
        <v>17908.080000000002</v>
      </c>
      <c r="E63" s="154">
        <v>2.1899999999999999E-2</v>
      </c>
      <c r="F63" s="163">
        <v>4.1700000000000001E-2</v>
      </c>
    </row>
    <row r="64" spans="1:6" ht="15" customHeight="1">
      <c r="A64" s="147">
        <v>2017</v>
      </c>
      <c r="B64" s="162"/>
      <c r="C64" s="162"/>
      <c r="D64" s="162"/>
      <c r="E64" s="154"/>
      <c r="F64" s="163"/>
    </row>
    <row r="65" spans="1:6" ht="15" customHeight="1">
      <c r="A65" s="147" t="s">
        <v>238</v>
      </c>
      <c r="B65" s="162">
        <v>2389.6799999999998</v>
      </c>
      <c r="C65" s="162">
        <v>6099.65</v>
      </c>
      <c r="D65" s="162">
        <v>20904.22</v>
      </c>
      <c r="E65" s="154">
        <v>2.0500000000000001E-2</v>
      </c>
      <c r="F65" s="163">
        <v>4.24E-2</v>
      </c>
    </row>
    <row r="66" spans="1:6" ht="15" customHeight="1">
      <c r="A66" s="147" t="s">
        <v>249</v>
      </c>
      <c r="B66" s="162">
        <v>2396.2199999999998</v>
      </c>
      <c r="C66" s="162">
        <v>6087.11</v>
      </c>
      <c r="D66" s="162">
        <v>20979.77</v>
      </c>
      <c r="E66" s="154">
        <v>2.0199999999999999E-2</v>
      </c>
      <c r="F66" s="163">
        <v>4.2900000000000001E-2</v>
      </c>
    </row>
    <row r="67" spans="1:6" ht="15" customHeight="1">
      <c r="A67" s="147" t="s">
        <v>339</v>
      </c>
      <c r="B67" s="162">
        <v>2467.7199999999998</v>
      </c>
      <c r="C67" s="162">
        <v>6344.72</v>
      </c>
      <c r="D67" s="162">
        <v>21889.58</v>
      </c>
      <c r="E67" s="154"/>
      <c r="F67" s="163"/>
    </row>
    <row r="68" spans="1:6" ht="15" customHeight="1" thickBot="1">
      <c r="A68" s="151"/>
      <c r="B68" s="164"/>
      <c r="C68" s="164"/>
      <c r="D68" s="164"/>
      <c r="E68" s="155"/>
      <c r="F68" s="155"/>
    </row>
    <row r="69" spans="1:6" ht="15" customHeight="1" thickTop="1">
      <c r="A69" s="159"/>
      <c r="B69" s="165"/>
      <c r="C69" s="165"/>
      <c r="D69" s="162"/>
      <c r="E69" s="154"/>
      <c r="F69" s="154"/>
    </row>
    <row r="70" spans="1:6" ht="15" customHeight="1">
      <c r="A70" s="159" t="s">
        <v>174</v>
      </c>
      <c r="B70" s="165"/>
      <c r="C70" s="165"/>
      <c r="D70" s="162"/>
      <c r="E70" s="154"/>
      <c r="F70" s="154"/>
    </row>
    <row r="71" spans="1:6" ht="15" customHeight="1">
      <c r="A71" s="159" t="s">
        <v>175</v>
      </c>
      <c r="B71" s="165"/>
      <c r="C71" s="165"/>
      <c r="D71" s="162"/>
      <c r="E71" s="154"/>
      <c r="F71" s="154"/>
    </row>
    <row r="72" spans="1:6" ht="15" customHeight="1">
      <c r="A72" s="159"/>
      <c r="B72" s="165"/>
      <c r="C72" s="165"/>
      <c r="D72" s="162"/>
      <c r="E72" s="154"/>
      <c r="F72" s="154"/>
    </row>
    <row r="73" spans="1:6" ht="15" customHeight="1">
      <c r="A73" s="130" t="s">
        <v>150</v>
      </c>
      <c r="B73" s="160"/>
      <c r="C73" s="160"/>
      <c r="D73" s="161"/>
      <c r="E73" s="153"/>
      <c r="F73" s="153"/>
    </row>
    <row r="74" spans="1:6" ht="15" customHeight="1">
      <c r="B74" s="160"/>
      <c r="C74" s="160"/>
      <c r="D74" s="161"/>
      <c r="E74" s="160"/>
      <c r="F74" s="160"/>
    </row>
    <row r="75" spans="1:6" ht="15" customHeight="1">
      <c r="B75" s="140"/>
      <c r="C75" s="140"/>
      <c r="D75" s="161"/>
      <c r="E75" s="225"/>
      <c r="F75" s="140"/>
    </row>
    <row r="76" spans="1:6" ht="15" customHeight="1">
      <c r="B76" s="140"/>
      <c r="C76" s="140"/>
      <c r="D76" s="161"/>
      <c r="E76" s="225"/>
      <c r="F76" s="140"/>
    </row>
    <row r="77" spans="1:6" ht="15" customHeight="1">
      <c r="B77" s="140"/>
      <c r="C77" s="140"/>
      <c r="D77" s="161"/>
      <c r="E77" s="225"/>
      <c r="F77" s="140"/>
    </row>
    <row r="78" spans="1:6" ht="15" customHeight="1">
      <c r="B78" s="140"/>
      <c r="C78" s="140"/>
      <c r="D78" s="140"/>
      <c r="E78" s="225"/>
      <c r="F78" s="140"/>
    </row>
    <row r="79" spans="1:6" ht="15" customHeight="1">
      <c r="B79" s="140"/>
      <c r="C79" s="140"/>
      <c r="D79" s="140"/>
      <c r="E79" s="225"/>
      <c r="F79" s="140"/>
    </row>
    <row r="80" spans="1:6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</sheetData>
  <mergeCells count="6">
    <mergeCell ref="A56:F56"/>
    <mergeCell ref="A6:F6"/>
    <mergeCell ref="A13:F13"/>
    <mergeCell ref="A23:F23"/>
    <mergeCell ref="A34:F34"/>
    <mergeCell ref="A46:F46"/>
  </mergeCells>
  <printOptions horizontalCentered="1" verticalCentered="1"/>
  <pageMargins left="0.5" right="0.5" top="0.5" bottom="0.5" header="0.5" footer="0.5"/>
  <pageSetup scale="59" orientation="portrait" horizontalDpi="360" verticalDpi="360" r:id="rId1"/>
  <headerFooter alignWithMargins="0">
    <oddHeader>&amp;R&amp;"times,Regular"&amp;11Exh. DCP-4
Dockets UE-170485/UG-170486
Page 3 of 3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view="pageLayout" zoomScaleNormal="100" workbookViewId="0">
      <selection activeCell="H2" sqref="H2"/>
    </sheetView>
  </sheetViews>
  <sheetFormatPr defaultColWidth="8.77734375" defaultRowHeight="15"/>
  <cols>
    <col min="1" max="2" width="8.77734375" style="122"/>
    <col min="3" max="3" width="12.77734375" style="122" customWidth="1"/>
    <col min="4" max="5" width="13.33203125" style="122" customWidth="1"/>
    <col min="6" max="6" width="2.33203125" style="122" customWidth="1"/>
    <col min="7" max="7" width="10.6640625" style="122" customWidth="1"/>
    <col min="8" max="8" width="12.6640625" style="122" customWidth="1"/>
    <col min="9" max="9" width="14.33203125" style="122" customWidth="1"/>
    <col min="10" max="16384" width="8.77734375" style="122"/>
  </cols>
  <sheetData>
    <row r="1" spans="1:9" ht="15.75">
      <c r="H1" s="123"/>
    </row>
    <row r="2" spans="1:9" ht="15.75">
      <c r="H2" s="123"/>
    </row>
    <row r="3" spans="1:9" ht="15.75">
      <c r="H3" s="123"/>
    </row>
    <row r="5" spans="1:9" ht="18">
      <c r="A5" s="300" t="s">
        <v>208</v>
      </c>
      <c r="B5" s="300"/>
      <c r="C5" s="300"/>
      <c r="D5" s="300"/>
      <c r="E5" s="300"/>
      <c r="F5" s="300"/>
      <c r="G5" s="300"/>
      <c r="H5" s="300"/>
      <c r="I5" s="300"/>
    </row>
    <row r="6" spans="1:9" ht="18">
      <c r="A6" s="300" t="s">
        <v>327</v>
      </c>
      <c r="B6" s="300"/>
      <c r="C6" s="300"/>
      <c r="D6" s="300"/>
      <c r="E6" s="300"/>
      <c r="F6" s="300"/>
      <c r="G6" s="300"/>
      <c r="H6" s="300"/>
      <c r="I6" s="300"/>
    </row>
    <row r="7" spans="1:9" ht="18">
      <c r="A7" s="300"/>
      <c r="B7" s="300"/>
      <c r="C7" s="300"/>
      <c r="D7" s="300"/>
      <c r="E7" s="300"/>
      <c r="F7" s="300"/>
    </row>
    <row r="8" spans="1:9" ht="18.75" thickBot="1">
      <c r="A8" s="256"/>
      <c r="B8" s="256"/>
      <c r="C8" s="256"/>
      <c r="D8" s="256"/>
      <c r="E8" s="256"/>
      <c r="F8" s="196"/>
      <c r="G8" s="196"/>
      <c r="H8" s="196"/>
      <c r="I8" s="196"/>
    </row>
    <row r="9" spans="1:9" ht="15.75" thickTop="1"/>
    <row r="10" spans="1:9">
      <c r="C10" s="301" t="s">
        <v>326</v>
      </c>
      <c r="D10" s="301"/>
      <c r="E10" s="301"/>
      <c r="G10" s="302" t="s">
        <v>93</v>
      </c>
      <c r="H10" s="302"/>
      <c r="I10" s="302"/>
    </row>
    <row r="11" spans="1:9">
      <c r="A11" s="124" t="s">
        <v>325</v>
      </c>
      <c r="C11" s="124" t="s">
        <v>324</v>
      </c>
      <c r="D11" s="124" t="s">
        <v>323</v>
      </c>
      <c r="E11" s="124" t="s">
        <v>322</v>
      </c>
      <c r="G11" s="124" t="s">
        <v>324</v>
      </c>
      <c r="H11" s="124" t="s">
        <v>323</v>
      </c>
      <c r="I11" s="124" t="s">
        <v>322</v>
      </c>
    </row>
    <row r="12" spans="1:9">
      <c r="A12" s="198"/>
      <c r="B12" s="198"/>
      <c r="C12" s="198"/>
      <c r="D12" s="198"/>
      <c r="E12" s="198"/>
      <c r="F12" s="198"/>
      <c r="G12" s="198"/>
      <c r="H12" s="198"/>
      <c r="I12" s="198"/>
    </row>
    <row r="13" spans="1:9">
      <c r="A13" s="126"/>
      <c r="B13" s="126"/>
      <c r="C13" s="126"/>
      <c r="D13" s="126"/>
      <c r="E13" s="126"/>
      <c r="F13" s="126"/>
    </row>
    <row r="14" spans="1:9">
      <c r="A14" s="124">
        <v>2012</v>
      </c>
      <c r="C14" s="255" t="s">
        <v>321</v>
      </c>
      <c r="D14" s="124" t="s">
        <v>19</v>
      </c>
      <c r="E14" s="124" t="s">
        <v>321</v>
      </c>
      <c r="F14" s="124"/>
      <c r="G14" s="124" t="s">
        <v>104</v>
      </c>
      <c r="H14" s="124" t="s">
        <v>111</v>
      </c>
      <c r="I14" s="124" t="s">
        <v>104</v>
      </c>
    </row>
    <row r="15" spans="1:9">
      <c r="A15" s="124">
        <v>2013</v>
      </c>
      <c r="C15" s="255" t="s">
        <v>321</v>
      </c>
      <c r="D15" s="124" t="s">
        <v>19</v>
      </c>
      <c r="E15" s="124" t="s">
        <v>321</v>
      </c>
      <c r="F15" s="124"/>
      <c r="G15" s="124" t="s">
        <v>104</v>
      </c>
      <c r="H15" s="124" t="s">
        <v>111</v>
      </c>
      <c r="I15" s="124" t="s">
        <v>104</v>
      </c>
    </row>
    <row r="16" spans="1:9">
      <c r="A16" s="124">
        <v>2014</v>
      </c>
      <c r="C16" s="255" t="s">
        <v>321</v>
      </c>
      <c r="D16" s="124" t="s">
        <v>19</v>
      </c>
      <c r="E16" s="124" t="s">
        <v>321</v>
      </c>
      <c r="F16" s="124"/>
      <c r="G16" s="124" t="s">
        <v>180</v>
      </c>
      <c r="H16" s="124" t="s">
        <v>267</v>
      </c>
      <c r="I16" s="124" t="s">
        <v>180</v>
      </c>
    </row>
    <row r="17" spans="1:9">
      <c r="A17" s="124">
        <v>2015</v>
      </c>
      <c r="C17" s="255" t="s">
        <v>321</v>
      </c>
      <c r="D17" s="124" t="s">
        <v>19</v>
      </c>
      <c r="E17" s="124" t="s">
        <v>321</v>
      </c>
      <c r="F17" s="124"/>
      <c r="G17" s="124" t="s">
        <v>180</v>
      </c>
      <c r="H17" s="124" t="s">
        <v>267</v>
      </c>
      <c r="I17" s="124" t="s">
        <v>180</v>
      </c>
    </row>
    <row r="18" spans="1:9">
      <c r="A18" s="124">
        <v>2016</v>
      </c>
      <c r="C18" s="255" t="s">
        <v>321</v>
      </c>
      <c r="D18" s="124" t="s">
        <v>19</v>
      </c>
      <c r="E18" s="124" t="s">
        <v>321</v>
      </c>
      <c r="G18" s="124" t="s">
        <v>180</v>
      </c>
      <c r="H18" s="124" t="s">
        <v>267</v>
      </c>
      <c r="I18" s="124" t="s">
        <v>180</v>
      </c>
    </row>
    <row r="19" spans="1:9">
      <c r="A19" s="124">
        <v>2017</v>
      </c>
      <c r="C19" s="255" t="s">
        <v>321</v>
      </c>
      <c r="D19" s="124" t="s">
        <v>19</v>
      </c>
      <c r="E19" s="124" t="s">
        <v>321</v>
      </c>
      <c r="G19" s="124" t="s">
        <v>180</v>
      </c>
      <c r="H19" s="124" t="s">
        <v>267</v>
      </c>
      <c r="I19" s="124" t="s">
        <v>180</v>
      </c>
    </row>
    <row r="20" spans="1:9" ht="15.75" thickBot="1">
      <c r="A20" s="254"/>
      <c r="B20" s="196"/>
      <c r="C20" s="253"/>
      <c r="D20" s="253"/>
      <c r="E20" s="253"/>
      <c r="F20" s="196"/>
      <c r="G20" s="196"/>
      <c r="H20" s="196"/>
      <c r="I20" s="196"/>
    </row>
    <row r="21" spans="1:9" ht="15.75" thickTop="1">
      <c r="A21" s="124"/>
      <c r="C21" s="124"/>
      <c r="D21" s="124"/>
      <c r="E21" s="124"/>
    </row>
    <row r="22" spans="1:9">
      <c r="A22" s="268" t="s">
        <v>344</v>
      </c>
      <c r="C22" s="124"/>
      <c r="D22" s="124"/>
      <c r="E22" s="124"/>
    </row>
    <row r="23" spans="1:9">
      <c r="A23" s="124"/>
      <c r="C23" s="124"/>
      <c r="D23" s="124"/>
      <c r="E23" s="124"/>
    </row>
    <row r="24" spans="1:9">
      <c r="A24" s="252" t="s">
        <v>379</v>
      </c>
      <c r="C24" s="124"/>
      <c r="D24" s="124"/>
      <c r="E24" s="124"/>
    </row>
    <row r="25" spans="1:9">
      <c r="C25" s="124"/>
      <c r="D25" s="124"/>
      <c r="E25" s="124"/>
    </row>
    <row r="26" spans="1:9">
      <c r="C26" s="124"/>
      <c r="D26" s="124"/>
      <c r="E26" s="124"/>
    </row>
  </sheetData>
  <mergeCells count="5">
    <mergeCell ref="A5:I5"/>
    <mergeCell ref="A6:I6"/>
    <mergeCell ref="A7:F7"/>
    <mergeCell ref="C10:E10"/>
    <mergeCell ref="G10:I10"/>
  </mergeCells>
  <pageMargins left="0.75" right="0.75" top="1" bottom="1" header="0.5" footer="0.5"/>
  <pageSetup scale="77" orientation="portrait" r:id="rId1"/>
  <headerFooter alignWithMargins="0">
    <oddHeader xml:space="preserve">&amp;R&amp;"Times New Roman,Regular"&amp;11Exh. DCP-5
Dockets UE-170485/UG-170486
Page 1 of 1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view="pageLayout" zoomScaleNormal="100" workbookViewId="0">
      <selection activeCell="E3" sqref="E3"/>
    </sheetView>
  </sheetViews>
  <sheetFormatPr defaultColWidth="8.88671875" defaultRowHeight="15"/>
  <cols>
    <col min="1" max="1" width="8.88671875" style="104"/>
    <col min="2" max="2" width="13.77734375" style="104" customWidth="1"/>
    <col min="3" max="3" width="21.88671875" style="104" customWidth="1"/>
    <col min="4" max="4" width="20.21875" style="104" customWidth="1"/>
    <col min="5" max="5" width="22.6640625" style="104" customWidth="1"/>
    <col min="6" max="16384" width="8.88671875" style="104"/>
  </cols>
  <sheetData>
    <row r="1" spans="1:6" ht="15.75">
      <c r="A1" s="4"/>
      <c r="B1" s="4"/>
      <c r="C1" s="4"/>
      <c r="D1" s="4"/>
      <c r="E1" s="1"/>
    </row>
    <row r="2" spans="1:6" ht="15.75">
      <c r="A2" s="4"/>
      <c r="B2" s="4"/>
      <c r="C2" s="4"/>
      <c r="D2" s="4"/>
      <c r="E2" s="1"/>
    </row>
    <row r="3" spans="1:6" ht="15.75">
      <c r="A3" s="4"/>
      <c r="B3" s="4"/>
      <c r="C3" s="4"/>
      <c r="D3" s="4"/>
      <c r="E3" s="1"/>
    </row>
    <row r="4" spans="1:6" ht="15.75">
      <c r="A4" s="4"/>
      <c r="B4" s="4"/>
      <c r="C4" s="4"/>
      <c r="D4" s="4"/>
      <c r="E4" s="1"/>
    </row>
    <row r="5" spans="1:6">
      <c r="A5" s="4"/>
      <c r="B5" s="4"/>
      <c r="C5" s="4"/>
      <c r="D5" s="4"/>
      <c r="E5" s="4"/>
    </row>
    <row r="6" spans="1:6" ht="20.25">
      <c r="A6" s="4"/>
      <c r="B6" s="2" t="s">
        <v>208</v>
      </c>
      <c r="C6" s="2"/>
      <c r="D6" s="2"/>
      <c r="E6" s="2"/>
    </row>
    <row r="7" spans="1:6" ht="20.25">
      <c r="A7" s="4"/>
      <c r="B7" s="2" t="s">
        <v>12</v>
      </c>
      <c r="C7" s="3"/>
      <c r="D7" s="3"/>
      <c r="E7" s="3"/>
    </row>
    <row r="8" spans="1:6" ht="20.25">
      <c r="A8" s="4"/>
      <c r="B8" s="2" t="s">
        <v>244</v>
      </c>
      <c r="C8" s="3"/>
      <c r="D8" s="3"/>
      <c r="E8" s="3"/>
    </row>
    <row r="9" spans="1:6" ht="20.25">
      <c r="A9" s="4"/>
      <c r="B9" s="171" t="s">
        <v>179</v>
      </c>
      <c r="C9" s="3"/>
      <c r="D9" s="3"/>
      <c r="E9" s="3"/>
    </row>
    <row r="10" spans="1:6">
      <c r="A10" s="4"/>
      <c r="B10" s="4"/>
      <c r="C10" s="4"/>
      <c r="D10" s="4"/>
      <c r="E10" s="4"/>
    </row>
    <row r="11" spans="1:6">
      <c r="A11" s="4"/>
      <c r="B11" s="4"/>
      <c r="C11" s="4"/>
      <c r="D11" s="4"/>
      <c r="E11" s="4"/>
    </row>
    <row r="12" spans="1:6" ht="15.75" thickBot="1">
      <c r="A12" s="4"/>
      <c r="B12" s="172"/>
      <c r="C12" s="172"/>
      <c r="D12" s="172"/>
      <c r="E12" s="172"/>
    </row>
    <row r="13" spans="1:6" ht="15.75" thickTop="1">
      <c r="A13" s="4"/>
      <c r="B13" s="88"/>
      <c r="C13" s="88"/>
      <c r="D13" s="88"/>
      <c r="E13" s="88"/>
    </row>
    <row r="14" spans="1:6">
      <c r="A14" s="4"/>
      <c r="B14" s="88"/>
      <c r="C14" s="33" t="s">
        <v>13</v>
      </c>
      <c r="D14" s="33" t="s">
        <v>15</v>
      </c>
      <c r="E14" s="33" t="s">
        <v>16</v>
      </c>
    </row>
    <row r="15" spans="1:6">
      <c r="A15" s="4"/>
      <c r="B15" s="33" t="s">
        <v>0</v>
      </c>
      <c r="C15" s="33" t="s">
        <v>209</v>
      </c>
      <c r="D15" s="33" t="s">
        <v>210</v>
      </c>
      <c r="E15" s="33" t="s">
        <v>211</v>
      </c>
      <c r="F15" s="105"/>
    </row>
    <row r="16" spans="1:6">
      <c r="A16" s="4"/>
      <c r="B16" s="173"/>
      <c r="C16" s="173"/>
      <c r="D16" s="173"/>
      <c r="E16" s="173"/>
      <c r="F16" s="105"/>
    </row>
    <row r="17" spans="1:6">
      <c r="A17" s="4"/>
      <c r="B17" s="4"/>
      <c r="C17" s="6"/>
      <c r="D17" s="6"/>
      <c r="E17" s="175"/>
    </row>
    <row r="18" spans="1:6">
      <c r="A18" s="4"/>
      <c r="B18" s="33">
        <v>2012</v>
      </c>
      <c r="C18" s="174">
        <v>1259477</v>
      </c>
      <c r="D18" s="174">
        <v>1367089</v>
      </c>
      <c r="E18" s="174">
        <v>52000</v>
      </c>
    </row>
    <row r="19" spans="1:6">
      <c r="A19" s="4"/>
      <c r="B19" s="88"/>
      <c r="C19" s="6">
        <f>+C18/SUM(C18:E18)</f>
        <v>0.47020569961688458</v>
      </c>
      <c r="D19" s="6">
        <f>+D18/SUM(C18:E18)</f>
        <v>0.51038092770534682</v>
      </c>
      <c r="E19" s="6">
        <f>+E18/SUM(C18:E18)</f>
        <v>1.9413372677768628E-2</v>
      </c>
      <c r="F19" s="106"/>
    </row>
    <row r="20" spans="1:6">
      <c r="A20" s="4"/>
      <c r="B20" s="88"/>
      <c r="C20" s="6">
        <f>+C18/(SUM(C18:D18))</f>
        <v>0.47951469713686995</v>
      </c>
      <c r="D20" s="6">
        <f>+D18/(SUM(C18:D18))</f>
        <v>0.52048530286312999</v>
      </c>
      <c r="E20" s="175"/>
      <c r="F20" s="106"/>
    </row>
    <row r="21" spans="1:6">
      <c r="A21" s="4"/>
      <c r="B21" s="88"/>
      <c r="C21" s="6"/>
      <c r="D21" s="6"/>
      <c r="E21" s="175"/>
    </row>
    <row r="22" spans="1:6">
      <c r="A22" s="4"/>
      <c r="B22" s="33">
        <v>2013</v>
      </c>
      <c r="C22" s="174">
        <v>1298266</v>
      </c>
      <c r="D22" s="174">
        <v>1388168</v>
      </c>
      <c r="E22" s="174">
        <v>171000</v>
      </c>
    </row>
    <row r="23" spans="1:6">
      <c r="A23" s="4"/>
      <c r="B23" s="88"/>
      <c r="C23" s="6">
        <f>+C22/SUM(C22:E22)</f>
        <v>0.45434680206086997</v>
      </c>
      <c r="D23" s="6">
        <f>+D22/SUM(C22:E22)</f>
        <v>0.48580929603273426</v>
      </c>
      <c r="E23" s="6">
        <f>+E22/SUM(C22:E22)</f>
        <v>5.9843901906395741E-2</v>
      </c>
      <c r="F23" s="106"/>
    </row>
    <row r="24" spans="1:6">
      <c r="A24" s="4"/>
      <c r="B24" s="88"/>
      <c r="C24" s="6">
        <f>+C22/(SUM(C22:D22))</f>
        <v>0.48326740951015362</v>
      </c>
      <c r="D24" s="6">
        <f>+D22/(SUM(C22:D22))</f>
        <v>0.51673259048984643</v>
      </c>
      <c r="E24" s="175"/>
      <c r="F24" s="106"/>
    </row>
    <row r="25" spans="1:6">
      <c r="A25" s="4"/>
      <c r="B25" s="88"/>
      <c r="C25" s="6"/>
      <c r="D25" s="6"/>
      <c r="E25" s="175"/>
    </row>
    <row r="26" spans="1:6">
      <c r="A26" s="4"/>
      <c r="B26" s="33">
        <v>2014</v>
      </c>
      <c r="C26" s="174">
        <v>1483671</v>
      </c>
      <c r="D26" s="174">
        <v>1551464</v>
      </c>
      <c r="E26" s="174">
        <v>105000</v>
      </c>
    </row>
    <row r="27" spans="1:6">
      <c r="A27" s="4"/>
      <c r="B27" s="88"/>
      <c r="C27" s="6">
        <f>+C26/SUM(C26:E26)</f>
        <v>0.47248637399347482</v>
      </c>
      <c r="D27" s="6">
        <f>+D26/SUM(C26:E26)</f>
        <v>0.49407557318395545</v>
      </c>
      <c r="E27" s="6">
        <f>+E26/SUM(C26:E26)</f>
        <v>3.343805282256973E-2</v>
      </c>
      <c r="F27" s="106"/>
    </row>
    <row r="28" spans="1:6">
      <c r="A28" s="4"/>
      <c r="B28" s="88"/>
      <c r="C28" s="6">
        <f>+C26/(SUM(C26:D26))</f>
        <v>0.48883196299340886</v>
      </c>
      <c r="D28" s="6">
        <f>+D26/(SUM(C26:D26))</f>
        <v>0.51116803700659119</v>
      </c>
      <c r="E28" s="175"/>
      <c r="F28" s="106"/>
    </row>
    <row r="29" spans="1:6">
      <c r="A29" s="4"/>
      <c r="B29" s="88"/>
      <c r="C29" s="6"/>
      <c r="D29" s="6"/>
      <c r="E29" s="175"/>
    </row>
    <row r="30" spans="1:6">
      <c r="A30" s="4"/>
      <c r="B30" s="33">
        <v>2015</v>
      </c>
      <c r="C30" s="174">
        <v>1528626</v>
      </c>
      <c r="D30" s="174">
        <v>1624825</v>
      </c>
      <c r="E30" s="174">
        <v>105000</v>
      </c>
    </row>
    <row r="31" spans="1:6">
      <c r="A31" s="4"/>
      <c r="B31" s="88"/>
      <c r="C31" s="6">
        <f>+C30/SUM(C30:E30)</f>
        <v>0.46912658806285562</v>
      </c>
      <c r="D31" s="6">
        <f>+D30/SUM(C30:E30)</f>
        <v>0.49864951168515348</v>
      </c>
      <c r="E31" s="6">
        <f>+E30/SUM(C30:E30)</f>
        <v>3.22239002519909E-2</v>
      </c>
      <c r="F31" s="106"/>
    </row>
    <row r="32" spans="1:6">
      <c r="A32" s="4"/>
      <c r="B32" s="88"/>
      <c r="C32" s="6">
        <f>+C30/(SUM(C30:D30))</f>
        <v>0.48474702793859809</v>
      </c>
      <c r="D32" s="6">
        <f>+D30/(SUM(C30:D30))</f>
        <v>0.51525297206140197</v>
      </c>
      <c r="E32" s="175"/>
      <c r="F32" s="106"/>
    </row>
    <row r="33" spans="1:6">
      <c r="A33" s="4"/>
      <c r="B33" s="88"/>
      <c r="C33" s="6"/>
      <c r="D33" s="6"/>
      <c r="E33" s="175"/>
    </row>
    <row r="34" spans="1:6">
      <c r="A34" s="4"/>
      <c r="B34" s="33">
        <v>2016</v>
      </c>
      <c r="C34" s="174">
        <v>1648727</v>
      </c>
      <c r="D34" s="174">
        <v>1733551</v>
      </c>
      <c r="E34" s="174">
        <v>120000</v>
      </c>
    </row>
    <row r="35" spans="1:6">
      <c r="A35" s="4"/>
      <c r="B35" s="88"/>
      <c r="C35" s="6">
        <f>+C34/SUM(C34:E34)</f>
        <v>0.47075846063619164</v>
      </c>
      <c r="D35" s="6">
        <f>+D34/SUM(C34:E34)</f>
        <v>0.4949781256656382</v>
      </c>
      <c r="E35" s="6">
        <f>+E34/SUM(C34:E34)</f>
        <v>3.426341369817016E-2</v>
      </c>
      <c r="F35" s="106"/>
    </row>
    <row r="36" spans="1:6">
      <c r="A36" s="4"/>
      <c r="B36" s="88"/>
      <c r="C36" s="6">
        <f>+C34/(SUM(C34:D34))</f>
        <v>0.48746052216878683</v>
      </c>
      <c r="D36" s="6">
        <f>+D34/(SUM(C34:D34))</f>
        <v>0.51253947783121312</v>
      </c>
      <c r="E36" s="175"/>
      <c r="F36" s="106"/>
    </row>
    <row r="37" spans="1:6" ht="15.75" thickBot="1">
      <c r="A37" s="4"/>
      <c r="B37" s="172"/>
      <c r="C37" s="176"/>
      <c r="D37" s="176"/>
      <c r="E37" s="176"/>
      <c r="F37" s="177"/>
    </row>
    <row r="38" spans="1:6" ht="15.75" thickTop="1">
      <c r="A38" s="4"/>
      <c r="B38" s="4"/>
      <c r="C38" s="178"/>
      <c r="D38" s="178"/>
      <c r="E38" s="178"/>
      <c r="F38" s="177"/>
    </row>
    <row r="39" spans="1:6">
      <c r="A39" s="4"/>
      <c r="B39" s="4" t="str">
        <f>+'[21]DCP-6, p 2'!B35</f>
        <v>Note:  Percentages may not total 100.0% due to rounding.</v>
      </c>
      <c r="C39" s="4"/>
      <c r="D39" s="4"/>
      <c r="E39" s="4"/>
    </row>
    <row r="41" spans="1:6">
      <c r="B41" s="4" t="s">
        <v>378</v>
      </c>
    </row>
  </sheetData>
  <pageMargins left="0.75" right="0.75" top="1" bottom="1" header="0.5" footer="0.5"/>
  <pageSetup scale="85" orientation="portrait" horizontalDpi="360" verticalDpi="360" r:id="rId1"/>
  <headerFooter alignWithMargins="0">
    <oddHeader xml:space="preserve">&amp;R&amp;"Times New Roman,Regular"&amp;11Exh. DCP-6
Dockets UE-170485/UG-170486
Page 1 of 2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view="pageLayout" zoomScaleNormal="100" workbookViewId="0">
      <selection activeCell="E4" sqref="E4"/>
    </sheetView>
  </sheetViews>
  <sheetFormatPr defaultColWidth="8.88671875" defaultRowHeight="15"/>
  <cols>
    <col min="1" max="1" width="8.88671875" style="104"/>
    <col min="2" max="2" width="13.44140625" style="104" customWidth="1"/>
    <col min="3" max="4" width="20.21875" style="104" customWidth="1"/>
    <col min="5" max="5" width="22.6640625" style="104" customWidth="1"/>
    <col min="6" max="16384" width="8.88671875" style="104"/>
  </cols>
  <sheetData>
    <row r="1" spans="1:6" ht="15.75">
      <c r="A1" s="4"/>
      <c r="B1" s="4"/>
      <c r="C1" s="4"/>
      <c r="D1" s="4"/>
      <c r="E1" s="1"/>
    </row>
    <row r="2" spans="1:6" ht="15.75">
      <c r="A2" s="4"/>
      <c r="B2" s="4"/>
      <c r="C2" s="4"/>
      <c r="D2" s="4"/>
      <c r="E2" s="1"/>
    </row>
    <row r="3" spans="1:6" ht="15.75">
      <c r="A3" s="4"/>
      <c r="B3" s="4"/>
      <c r="C3" s="4"/>
      <c r="D3" s="4"/>
      <c r="E3" s="1"/>
    </row>
    <row r="4" spans="1:6" ht="15.75">
      <c r="A4" s="4"/>
      <c r="B4" s="4"/>
      <c r="C4" s="4"/>
      <c r="D4" s="4"/>
      <c r="E4" s="1"/>
    </row>
    <row r="5" spans="1:6">
      <c r="A5" s="4"/>
      <c r="B5" s="4"/>
      <c r="C5" s="4"/>
      <c r="D5" s="4"/>
      <c r="E5" s="4"/>
    </row>
    <row r="6" spans="1:6" ht="20.25">
      <c r="A6" s="4"/>
      <c r="B6" s="2" t="s">
        <v>298</v>
      </c>
      <c r="C6" s="2"/>
      <c r="D6" s="2"/>
      <c r="E6" s="2"/>
    </row>
    <row r="7" spans="1:6" ht="20.25">
      <c r="A7" s="4"/>
      <c r="B7" s="2" t="s">
        <v>12</v>
      </c>
      <c r="C7" s="3"/>
      <c r="D7" s="3"/>
      <c r="E7" s="3"/>
    </row>
    <row r="8" spans="1:6" ht="20.25">
      <c r="A8" s="4"/>
      <c r="B8" s="2" t="s">
        <v>244</v>
      </c>
      <c r="C8" s="3"/>
      <c r="D8" s="3"/>
      <c r="E8" s="3"/>
    </row>
    <row r="9" spans="1:6" ht="20.25">
      <c r="A9" s="4"/>
      <c r="B9" s="171" t="s">
        <v>179</v>
      </c>
      <c r="C9" s="3"/>
      <c r="D9" s="3"/>
      <c r="E9" s="3"/>
    </row>
    <row r="10" spans="1:6">
      <c r="A10" s="4"/>
      <c r="B10" s="4"/>
      <c r="C10" s="4"/>
      <c r="D10" s="4"/>
      <c r="E10" s="4"/>
    </row>
    <row r="11" spans="1:6">
      <c r="A11" s="4"/>
      <c r="B11" s="4"/>
      <c r="C11" s="4"/>
      <c r="D11" s="4"/>
      <c r="E11" s="4"/>
    </row>
    <row r="12" spans="1:6" ht="15.75" thickBot="1">
      <c r="A12" s="4"/>
      <c r="B12" s="172"/>
      <c r="C12" s="172"/>
      <c r="D12" s="172"/>
      <c r="E12" s="172"/>
    </row>
    <row r="13" spans="1:6" ht="15.75" thickTop="1">
      <c r="A13" s="4"/>
      <c r="B13" s="88"/>
      <c r="C13" s="88"/>
      <c r="D13" s="88"/>
      <c r="E13" s="88"/>
    </row>
    <row r="14" spans="1:6">
      <c r="A14" s="4"/>
      <c r="B14" s="88"/>
      <c r="C14" s="33" t="s">
        <v>13</v>
      </c>
      <c r="D14" s="33" t="s">
        <v>15</v>
      </c>
      <c r="E14" s="33" t="s">
        <v>16</v>
      </c>
    </row>
    <row r="15" spans="1:6">
      <c r="A15" s="4"/>
      <c r="B15" s="33" t="s">
        <v>0</v>
      </c>
      <c r="C15" s="33" t="s">
        <v>209</v>
      </c>
      <c r="D15" s="33" t="s">
        <v>210</v>
      </c>
      <c r="E15" s="33" t="s">
        <v>211</v>
      </c>
      <c r="F15" s="105"/>
    </row>
    <row r="16" spans="1:6">
      <c r="A16" s="4"/>
      <c r="B16" s="173"/>
      <c r="C16" s="173"/>
      <c r="D16" s="173"/>
      <c r="E16" s="173"/>
      <c r="F16" s="105"/>
    </row>
    <row r="17" spans="1:6">
      <c r="A17" s="4"/>
      <c r="B17" s="4"/>
      <c r="C17" s="6"/>
      <c r="D17" s="6"/>
      <c r="E17" s="175"/>
    </row>
    <row r="18" spans="1:6">
      <c r="A18" s="4"/>
      <c r="B18" s="33">
        <v>2012</v>
      </c>
      <c r="C18" s="174">
        <v>1287686</v>
      </c>
      <c r="D18" s="174">
        <v>1279945</v>
      </c>
      <c r="E18" s="174">
        <v>52000</v>
      </c>
    </row>
    <row r="19" spans="1:6">
      <c r="A19" s="4"/>
      <c r="B19" s="88"/>
      <c r="C19" s="6">
        <f>+C18/SUM(C18:E18)</f>
        <v>0.49155243620189254</v>
      </c>
      <c r="D19" s="6">
        <f>+D18/SUM(C18:E18)</f>
        <v>0.48859743986843951</v>
      </c>
      <c r="E19" s="6">
        <f>+E18/SUM(C18:E18)</f>
        <v>1.9850123929667958E-2</v>
      </c>
      <c r="F19" s="106"/>
    </row>
    <row r="20" spans="1:6">
      <c r="A20" s="4"/>
      <c r="B20" s="88"/>
      <c r="C20" s="6">
        <f>+C18/(SUM(C18:D18))</f>
        <v>0.50150742065351295</v>
      </c>
      <c r="D20" s="6">
        <f>+D18/(SUM(C18:D18))</f>
        <v>0.49849257934648711</v>
      </c>
      <c r="E20" s="175"/>
      <c r="F20" s="106"/>
    </row>
    <row r="21" spans="1:6">
      <c r="A21" s="4"/>
      <c r="B21" s="88"/>
      <c r="C21" s="6"/>
      <c r="D21" s="6"/>
      <c r="E21" s="175"/>
    </row>
    <row r="22" spans="1:6">
      <c r="A22" s="4"/>
      <c r="B22" s="33">
        <v>2013</v>
      </c>
      <c r="C22" s="174">
        <v>1280975</v>
      </c>
      <c r="D22" s="174">
        <v>1324190</v>
      </c>
      <c r="E22" s="174">
        <v>171000</v>
      </c>
    </row>
    <row r="23" spans="1:6">
      <c r="A23" s="4"/>
      <c r="B23" s="88"/>
      <c r="C23" s="6">
        <f>+C22/SUM(C22:E22)</f>
        <v>0.46141889981323159</v>
      </c>
      <c r="D23" s="6">
        <f>+D22/SUM(C22:E22)</f>
        <v>0.47698533768706108</v>
      </c>
      <c r="E23" s="6">
        <f>+E22/SUM(C22:E22)</f>
        <v>6.1595762499707329E-2</v>
      </c>
      <c r="F23" s="106"/>
    </row>
    <row r="24" spans="1:6">
      <c r="A24" s="4"/>
      <c r="B24" s="88"/>
      <c r="C24" s="6">
        <f>+C22/(SUM(C22:D22))</f>
        <v>0.49170589962631928</v>
      </c>
      <c r="D24" s="6">
        <f>+D22/(SUM(C22:D22))</f>
        <v>0.50829410037368072</v>
      </c>
      <c r="E24" s="175"/>
      <c r="F24" s="106"/>
    </row>
    <row r="25" spans="1:6">
      <c r="A25" s="4"/>
      <c r="B25" s="88"/>
      <c r="C25" s="6"/>
      <c r="D25" s="6"/>
      <c r="E25" s="175"/>
    </row>
    <row r="26" spans="1:6">
      <c r="A26" s="4"/>
      <c r="B26" s="33">
        <v>2014</v>
      </c>
      <c r="C26" s="174">
        <v>1414661</v>
      </c>
      <c r="D26" s="174">
        <v>1390078</v>
      </c>
      <c r="E26" s="174">
        <v>105000</v>
      </c>
    </row>
    <row r="27" spans="1:6">
      <c r="A27" s="4"/>
      <c r="B27" s="88"/>
      <c r="C27" s="6">
        <f>+C26/SUM(C26:E26)</f>
        <v>0.48618140664850007</v>
      </c>
      <c r="D27" s="6">
        <f>+D26/SUM(C26:E26)</f>
        <v>0.47773288257125468</v>
      </c>
      <c r="E27" s="6">
        <f>+E26/SUM(C26:E26)</f>
        <v>3.6085710780245236E-2</v>
      </c>
      <c r="F27" s="106"/>
    </row>
    <row r="28" spans="1:6">
      <c r="A28" s="4"/>
      <c r="B28" s="88"/>
      <c r="C28" s="6">
        <f>+C26/(SUM(C26:D26))</f>
        <v>0.50438240420944691</v>
      </c>
      <c r="D28" s="6">
        <f>+D26/(SUM(C26:D26))</f>
        <v>0.49561759579055303</v>
      </c>
      <c r="E28" s="175"/>
      <c r="F28" s="106"/>
    </row>
    <row r="29" spans="1:6">
      <c r="A29" s="4"/>
      <c r="B29" s="88"/>
      <c r="C29" s="6"/>
      <c r="D29" s="6"/>
      <c r="E29" s="175"/>
    </row>
    <row r="30" spans="1:6">
      <c r="A30" s="4"/>
      <c r="B30" s="33">
        <v>2015</v>
      </c>
      <c r="C30" s="174">
        <v>1454612</v>
      </c>
      <c r="D30" s="174">
        <v>1471472</v>
      </c>
      <c r="E30" s="174">
        <v>105000</v>
      </c>
    </row>
    <row r="31" spans="1:6">
      <c r="A31" s="4"/>
      <c r="B31" s="88"/>
      <c r="C31" s="6">
        <f>+C30/SUM(C30:E30)</f>
        <v>0.47989828061511985</v>
      </c>
      <c r="D31" s="6">
        <f>+D30/SUM(C30:E30)</f>
        <v>0.48546064708203401</v>
      </c>
      <c r="E31" s="6">
        <f>+E30/SUM(C30:E30)</f>
        <v>3.4641072302846111E-2</v>
      </c>
      <c r="F31" s="106"/>
    </row>
    <row r="32" spans="1:6">
      <c r="A32" s="4"/>
      <c r="B32" s="88"/>
      <c r="C32" s="6">
        <f>+C30/(SUM(C30:D30))</f>
        <v>0.49711901640554407</v>
      </c>
      <c r="D32" s="6">
        <f>+D30/(SUM(C30:D30))</f>
        <v>0.50288098359445599</v>
      </c>
      <c r="E32" s="175"/>
      <c r="F32" s="106"/>
    </row>
    <row r="33" spans="1:6">
      <c r="A33" s="4"/>
      <c r="B33" s="88"/>
      <c r="C33" s="6"/>
      <c r="D33" s="6"/>
      <c r="E33" s="175"/>
    </row>
    <row r="34" spans="1:6">
      <c r="A34" s="4"/>
      <c r="B34" s="33">
        <v>2016</v>
      </c>
      <c r="C34" s="174">
        <v>1570931</v>
      </c>
      <c r="D34" s="174">
        <v>1581350</v>
      </c>
      <c r="E34" s="174">
        <v>120000</v>
      </c>
    </row>
    <row r="35" spans="1:6">
      <c r="A35" s="4"/>
      <c r="B35" s="33"/>
      <c r="C35" s="6">
        <f>+C34/SUM(C34:E34)</f>
        <v>0.48007215761727062</v>
      </c>
      <c r="D35" s="6">
        <f>+D34/SUM(C34:E34)</f>
        <v>0.48325617512676938</v>
      </c>
      <c r="E35" s="6">
        <f>+E34/SUM(C34:E34)</f>
        <v>3.6671667255959987E-2</v>
      </c>
      <c r="F35" s="106"/>
    </row>
    <row r="36" spans="1:6">
      <c r="A36" s="4"/>
      <c r="B36" s="88"/>
      <c r="C36" s="6">
        <f>+C34/(SUM(C34:D34))</f>
        <v>0.49834738717772942</v>
      </c>
      <c r="D36" s="6">
        <f>+D34/(SUM(C34:D34))</f>
        <v>0.50165261282227058</v>
      </c>
      <c r="E36" s="175"/>
      <c r="F36" s="106"/>
    </row>
    <row r="37" spans="1:6" ht="15.75" thickBot="1">
      <c r="A37" s="4"/>
      <c r="B37" s="172"/>
      <c r="C37" s="176"/>
      <c r="D37" s="176"/>
      <c r="E37" s="176"/>
      <c r="F37" s="177"/>
    </row>
    <row r="38" spans="1:6" ht="15.75" thickTop="1">
      <c r="A38" s="4"/>
      <c r="B38" s="4"/>
      <c r="C38" s="178"/>
      <c r="D38" s="178"/>
      <c r="E38" s="178"/>
      <c r="F38" s="177"/>
    </row>
    <row r="39" spans="1:6">
      <c r="A39" s="4"/>
      <c r="B39" s="4" t="str">
        <f>+'DCP-6, P 1'!B41</f>
        <v>Source:  Response to UTC Staff Data Request No. 45.</v>
      </c>
      <c r="C39" s="178"/>
      <c r="D39" s="178"/>
      <c r="E39" s="178"/>
      <c r="F39" s="177"/>
    </row>
    <row r="40" spans="1:6">
      <c r="A40" s="4"/>
      <c r="B40" s="4"/>
      <c r="C40" s="178"/>
      <c r="D40" s="178"/>
      <c r="E40" s="178"/>
      <c r="F40" s="177"/>
    </row>
    <row r="41" spans="1:6">
      <c r="A41" s="4"/>
      <c r="B41" s="4"/>
      <c r="C41" s="178"/>
      <c r="D41" s="178"/>
      <c r="E41" s="178"/>
      <c r="F41" s="177"/>
    </row>
    <row r="42" spans="1:6">
      <c r="A42" s="4"/>
      <c r="B42" s="4"/>
      <c r="C42" s="178"/>
      <c r="D42" s="178"/>
      <c r="E42" s="178"/>
      <c r="F42" s="177"/>
    </row>
    <row r="43" spans="1:6">
      <c r="A43" s="4"/>
      <c r="B43" s="4"/>
      <c r="C43" s="178"/>
      <c r="D43" s="178"/>
      <c r="E43" s="178"/>
      <c r="F43" s="177"/>
    </row>
    <row r="44" spans="1:6">
      <c r="A44" s="4"/>
      <c r="B44" s="4"/>
      <c r="C44" s="178"/>
      <c r="D44" s="178"/>
      <c r="E44" s="178"/>
      <c r="F44" s="177"/>
    </row>
    <row r="45" spans="1:6">
      <c r="A45" s="4"/>
      <c r="B45" s="4"/>
      <c r="C45" s="178"/>
      <c r="D45" s="178"/>
      <c r="E45" s="178"/>
      <c r="F45" s="177"/>
    </row>
    <row r="46" spans="1:6">
      <c r="A46" s="4"/>
      <c r="B46" s="4"/>
      <c r="C46" s="178"/>
      <c r="D46" s="178"/>
      <c r="E46" s="178"/>
      <c r="F46" s="177"/>
    </row>
    <row r="47" spans="1:6">
      <c r="A47" s="4"/>
      <c r="B47" s="4"/>
      <c r="C47" s="178"/>
      <c r="D47" s="178"/>
      <c r="E47" s="178"/>
      <c r="F47" s="177"/>
    </row>
    <row r="48" spans="1:6">
      <c r="A48" s="4"/>
      <c r="B48" s="4"/>
      <c r="C48" s="4"/>
      <c r="D48" s="4"/>
      <c r="E48" s="4"/>
    </row>
    <row r="50" spans="2:2">
      <c r="B50" s="4"/>
    </row>
  </sheetData>
  <pageMargins left="0.75" right="0.75" top="1" bottom="1" header="0.5" footer="0.5"/>
  <pageSetup scale="87" orientation="portrait" horizontalDpi="360" verticalDpi="360" r:id="rId1"/>
  <headerFooter alignWithMargins="0">
    <oddHeader xml:space="preserve">&amp;R&amp;"Times New Roman,Regular"&amp;11Exh. DCP-6
Dockets UE-170485/UG-170486
Page 2 of 2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4"/>
  <sheetViews>
    <sheetView showOutlineSymbols="0" view="pageLayout" zoomScaleNormal="100" workbookViewId="0">
      <selection activeCell="G2" sqref="G2"/>
    </sheetView>
  </sheetViews>
  <sheetFormatPr defaultColWidth="9.77734375" defaultRowHeight="15"/>
  <cols>
    <col min="1" max="1" width="26.5546875" style="13" customWidth="1"/>
    <col min="2" max="2" width="1.5546875" style="13" customWidth="1"/>
    <col min="3" max="16384" width="9.77734375" style="13"/>
  </cols>
  <sheetData>
    <row r="1" spans="1:9" ht="15.75">
      <c r="G1" s="1"/>
    </row>
    <row r="2" spans="1:9" ht="15.75">
      <c r="G2" s="1"/>
    </row>
    <row r="3" spans="1:9" ht="15.75">
      <c r="G3" s="1"/>
    </row>
    <row r="4" spans="1:9" ht="15.75">
      <c r="I4" s="1"/>
    </row>
    <row r="5" spans="1:9" ht="20.25">
      <c r="A5" s="303" t="str">
        <f>'DCP-9 , P 1'!A5</f>
        <v>PROXY COMPANIES</v>
      </c>
      <c r="B5" s="303"/>
      <c r="C5" s="303"/>
      <c r="D5" s="303"/>
      <c r="E5" s="303"/>
      <c r="F5" s="303"/>
      <c r="G5" s="303"/>
      <c r="H5" s="303"/>
      <c r="I5" s="303"/>
    </row>
    <row r="6" spans="1:9" ht="20.25">
      <c r="A6" s="303" t="s">
        <v>245</v>
      </c>
      <c r="B6" s="303"/>
      <c r="C6" s="303"/>
      <c r="D6" s="303"/>
      <c r="E6" s="303"/>
      <c r="F6" s="303"/>
      <c r="G6" s="303"/>
      <c r="H6" s="303"/>
      <c r="I6" s="303"/>
    </row>
    <row r="8" spans="1:9" ht="15.75" thickBot="1"/>
    <row r="9" spans="1:9" ht="15.75" thickTop="1">
      <c r="A9" s="14"/>
      <c r="B9" s="14"/>
      <c r="C9" s="14"/>
      <c r="D9" s="14"/>
      <c r="E9" s="14"/>
      <c r="F9" s="14"/>
      <c r="G9" s="14"/>
      <c r="H9" s="14"/>
      <c r="I9" s="14"/>
    </row>
    <row r="10" spans="1:9" ht="15.75">
      <c r="A10" s="182" t="str">
        <f>'DCP-9 , P 1'!A11</f>
        <v>COMPANY</v>
      </c>
      <c r="B10" s="1"/>
      <c r="C10" s="182">
        <v>2012</v>
      </c>
      <c r="D10" s="182">
        <v>2013</v>
      </c>
      <c r="E10" s="182">
        <v>2014</v>
      </c>
      <c r="F10" s="182">
        <v>2015</v>
      </c>
      <c r="G10" s="182">
        <v>2016</v>
      </c>
      <c r="H10" s="182" t="s">
        <v>30</v>
      </c>
      <c r="I10" s="182" t="s">
        <v>232</v>
      </c>
    </row>
    <row r="12" spans="1:9" ht="15.75" thickTop="1">
      <c r="A12" s="14"/>
      <c r="B12" s="14"/>
      <c r="C12" s="14"/>
      <c r="D12" s="14"/>
      <c r="E12" s="14"/>
      <c r="F12" s="14"/>
      <c r="G12" s="14"/>
      <c r="H12" s="14"/>
      <c r="I12" s="14"/>
    </row>
    <row r="14" spans="1:9" ht="15.75">
      <c r="A14" s="24" t="str">
        <f>'DCP-9 , P 1'!A14</f>
        <v>Parcell Proxy Group</v>
      </c>
    </row>
    <row r="16" spans="1:9">
      <c r="A16" s="7" t="str">
        <f>+'DCP-9 , P 1'!A16</f>
        <v>ALLETE</v>
      </c>
      <c r="B16" s="7"/>
      <c r="C16" s="6">
        <v>0.56299999999999994</v>
      </c>
      <c r="D16" s="6">
        <v>0.55400000000000005</v>
      </c>
      <c r="E16" s="6">
        <v>0.55800000000000005</v>
      </c>
      <c r="F16" s="6">
        <v>0.53700000000000003</v>
      </c>
      <c r="G16" s="6">
        <v>0.57999999999999996</v>
      </c>
      <c r="H16" s="6">
        <f>AVERAGE(C16:G16)</f>
        <v>0.55840000000000001</v>
      </c>
      <c r="I16" s="6">
        <v>0.61</v>
      </c>
    </row>
    <row r="17" spans="1:9">
      <c r="A17" s="7" t="str">
        <f>+'DCP-9 , P 1'!A17</f>
        <v>Alliant Energy</v>
      </c>
      <c r="B17" s="7"/>
      <c r="C17" s="6">
        <v>0.48399999999999999</v>
      </c>
      <c r="D17" s="6">
        <v>0.50800000000000001</v>
      </c>
      <c r="E17" s="6">
        <v>0.47499999999999998</v>
      </c>
      <c r="F17" s="6">
        <v>0.51400000000000001</v>
      </c>
      <c r="G17" s="6">
        <v>0.47199999999999998</v>
      </c>
      <c r="H17" s="6">
        <f t="shared" ref="H17:H30" si="0">AVERAGE(C17:G17)</f>
        <v>0.49060000000000004</v>
      </c>
      <c r="I17" s="6">
        <v>0.48</v>
      </c>
    </row>
    <row r="18" spans="1:9">
      <c r="A18" s="7" t="str">
        <f>+'DCP-9 , P 1'!A18</f>
        <v>Avista Corp.</v>
      </c>
      <c r="B18" s="7"/>
      <c r="C18" s="6">
        <v>0.49199999999999999</v>
      </c>
      <c r="D18" s="6">
        <v>0.48599999999999999</v>
      </c>
      <c r="E18" s="6">
        <v>0.49</v>
      </c>
      <c r="F18" s="6">
        <v>0.5</v>
      </c>
      <c r="G18" s="6">
        <v>0.48799999999999999</v>
      </c>
      <c r="H18" s="6">
        <f t="shared" si="0"/>
        <v>0.49119999999999997</v>
      </c>
      <c r="I18" s="6">
        <v>0.55000000000000004</v>
      </c>
    </row>
    <row r="19" spans="1:9">
      <c r="A19" s="7" t="str">
        <f>+'DCP-9 , P 1'!A19</f>
        <v>Black Hills Corp</v>
      </c>
      <c r="B19" s="7"/>
      <c r="C19" s="6">
        <v>0.56799999999999995</v>
      </c>
      <c r="D19" s="6">
        <v>0.48399999999999999</v>
      </c>
      <c r="E19" s="6">
        <v>0.52100000000000002</v>
      </c>
      <c r="F19" s="6">
        <v>0.44</v>
      </c>
      <c r="G19" s="6">
        <v>0.33500000000000002</v>
      </c>
      <c r="H19" s="6">
        <f t="shared" si="0"/>
        <v>0.46959999999999996</v>
      </c>
      <c r="I19" s="6">
        <v>0.40500000000000003</v>
      </c>
    </row>
    <row r="20" spans="1:9">
      <c r="A20" s="7" t="str">
        <f>+'DCP-9 , P 1'!A20</f>
        <v>El Paso Electric Co.</v>
      </c>
      <c r="B20" s="7"/>
      <c r="C20" s="6">
        <v>0.45200000000000001</v>
      </c>
      <c r="D20" s="6">
        <v>0.48599999999999999</v>
      </c>
      <c r="E20" s="6">
        <v>0.46500000000000002</v>
      </c>
      <c r="F20" s="6">
        <v>0.47299999999999998</v>
      </c>
      <c r="G20" s="6">
        <v>0.47299999999999998</v>
      </c>
      <c r="H20" s="6">
        <f t="shared" si="0"/>
        <v>0.46979999999999994</v>
      </c>
      <c r="I20" s="6">
        <v>0.48499999999999999</v>
      </c>
    </row>
    <row r="21" spans="1:9">
      <c r="A21" s="7" t="str">
        <f>+'DCP-9 , P 1'!A21</f>
        <v>Hawaiian Electric Industries</v>
      </c>
      <c r="B21" s="7"/>
      <c r="C21" s="6">
        <v>0.53100000000000003</v>
      </c>
      <c r="D21" s="6">
        <v>0.55000000000000004</v>
      </c>
      <c r="E21" s="6">
        <v>0.53800000000000003</v>
      </c>
      <c r="F21" s="6">
        <v>0.55500000000000005</v>
      </c>
      <c r="G21" s="6">
        <v>0.57499999999999996</v>
      </c>
      <c r="H21" s="6">
        <f t="shared" si="0"/>
        <v>0.54979999999999996</v>
      </c>
      <c r="I21" s="6">
        <v>0.51500000000000001</v>
      </c>
    </row>
    <row r="22" spans="1:9">
      <c r="A22" s="7" t="str">
        <f>+'DCP-9 , P 1'!A22</f>
        <v>IDACORP</v>
      </c>
      <c r="B22" s="7"/>
      <c r="C22" s="6">
        <v>0.54500000000000004</v>
      </c>
      <c r="D22" s="6">
        <v>0.53400000000000003</v>
      </c>
      <c r="E22" s="6">
        <v>0.54700000000000004</v>
      </c>
      <c r="F22" s="6">
        <v>0.54400000000000004</v>
      </c>
      <c r="G22" s="6">
        <v>0.55200000000000005</v>
      </c>
      <c r="H22" s="6">
        <f t="shared" si="0"/>
        <v>0.54440000000000011</v>
      </c>
      <c r="I22" s="6">
        <v>0.57499999999999996</v>
      </c>
    </row>
    <row r="23" spans="1:9">
      <c r="A23" s="7" t="str">
        <f>+'DCP-9 , P 1'!A23</f>
        <v>NorthWestern Corp</v>
      </c>
      <c r="B23" s="7"/>
      <c r="C23" s="6">
        <v>0.46200000000000002</v>
      </c>
      <c r="D23" s="6">
        <v>0.46500000000000002</v>
      </c>
      <c r="E23" s="6">
        <v>0.46600000000000003</v>
      </c>
      <c r="F23" s="6">
        <v>0.46899999999999997</v>
      </c>
      <c r="G23" s="6">
        <v>0.48</v>
      </c>
      <c r="H23" s="6">
        <f t="shared" si="0"/>
        <v>0.46840000000000004</v>
      </c>
      <c r="I23" s="6">
        <v>0.52</v>
      </c>
    </row>
    <row r="24" spans="1:9">
      <c r="A24" s="7" t="str">
        <f>+'DCP-9 , P 1'!A24</f>
        <v>OGE Energy</v>
      </c>
      <c r="B24" s="7"/>
      <c r="C24" s="6">
        <v>0.49299999999999999</v>
      </c>
      <c r="D24" s="6">
        <v>0.56899999999999995</v>
      </c>
      <c r="E24" s="6">
        <v>0.54100000000000004</v>
      </c>
      <c r="F24" s="6">
        <v>0.55700000000000005</v>
      </c>
      <c r="G24" s="6">
        <v>0.58899999999999997</v>
      </c>
      <c r="H24" s="6">
        <f t="shared" si="0"/>
        <v>0.54979999999999996</v>
      </c>
      <c r="I24" s="6">
        <v>0.48</v>
      </c>
    </row>
    <row r="25" spans="1:9">
      <c r="A25" s="7" t="str">
        <f>+'DCP-9 , P 1'!A25</f>
        <v>Otter Tail Corp</v>
      </c>
      <c r="B25" s="7"/>
      <c r="C25" s="6">
        <v>0.54400000000000004</v>
      </c>
      <c r="D25" s="6">
        <v>0.57899999999999996</v>
      </c>
      <c r="E25" s="6">
        <v>0.53500000000000003</v>
      </c>
      <c r="F25" s="6">
        <v>0.57599999999999996</v>
      </c>
      <c r="G25" s="6">
        <v>0.56999999999999995</v>
      </c>
      <c r="H25" s="6">
        <f t="shared" si="0"/>
        <v>0.56079999999999997</v>
      </c>
      <c r="I25" s="6">
        <v>0.59</v>
      </c>
    </row>
    <row r="26" spans="1:9">
      <c r="A26" s="7" t="str">
        <f>+'DCP-9 , P 1'!A26</f>
        <v>Pinnacle West Capital</v>
      </c>
      <c r="B26" s="7"/>
      <c r="C26" s="6">
        <v>0.55400000000000005</v>
      </c>
      <c r="D26" s="6">
        <v>0.6</v>
      </c>
      <c r="E26" s="6">
        <v>0.59</v>
      </c>
      <c r="F26" s="6">
        <v>0.56999999999999995</v>
      </c>
      <c r="G26" s="6">
        <v>0.54400000000000004</v>
      </c>
      <c r="H26" s="6">
        <f t="shared" si="0"/>
        <v>0.57159999999999989</v>
      </c>
      <c r="I26" s="6">
        <v>0.54</v>
      </c>
    </row>
    <row r="27" spans="1:9">
      <c r="A27" s="7" t="str">
        <f>+'DCP-9 , P 1'!A27</f>
        <v>Portland General Corp</v>
      </c>
      <c r="B27" s="7"/>
      <c r="C27" s="6">
        <v>0.52900000000000003</v>
      </c>
      <c r="D27" s="6">
        <v>0.48699999999999999</v>
      </c>
      <c r="E27" s="6">
        <v>0.47299999999999998</v>
      </c>
      <c r="F27" s="6">
        <v>0.52200000000000002</v>
      </c>
      <c r="G27" s="6">
        <v>0.51600000000000001</v>
      </c>
      <c r="H27" s="6">
        <f t="shared" si="0"/>
        <v>0.50540000000000007</v>
      </c>
      <c r="I27" s="6">
        <v>0.495</v>
      </c>
    </row>
    <row r="28" spans="1:9">
      <c r="A28" s="7" t="str">
        <f>+'DCP-9 , P 1'!A28</f>
        <v>PNM Resources</v>
      </c>
      <c r="B28" s="7"/>
      <c r="C28" s="6">
        <v>0.48699999999999999</v>
      </c>
      <c r="D28" s="6">
        <v>0.497</v>
      </c>
      <c r="E28" s="6">
        <v>0.51900000000000002</v>
      </c>
      <c r="F28" s="6">
        <v>0.45500000000000002</v>
      </c>
      <c r="G28" s="6">
        <v>0.44</v>
      </c>
      <c r="H28" s="6">
        <f t="shared" si="0"/>
        <v>0.47960000000000003</v>
      </c>
      <c r="I28" s="6">
        <v>0.46500000000000002</v>
      </c>
    </row>
    <row r="29" spans="1:9">
      <c r="A29" s="7" t="str">
        <f>+'DCP-9 , P 1'!A29</f>
        <v>SCANA Corp</v>
      </c>
      <c r="B29" s="7"/>
      <c r="C29" s="6">
        <v>0.45600000000000002</v>
      </c>
      <c r="D29" s="6">
        <v>0.46400000000000002</v>
      </c>
      <c r="E29" s="6">
        <v>0.47399999999999998</v>
      </c>
      <c r="F29" s="6">
        <v>0.48099999999999998</v>
      </c>
      <c r="G29" s="6">
        <v>0.46899999999999997</v>
      </c>
      <c r="H29" s="6">
        <f t="shared" si="0"/>
        <v>0.46879999999999999</v>
      </c>
      <c r="I29" s="6">
        <v>0.46</v>
      </c>
    </row>
    <row r="30" spans="1:9">
      <c r="A30" s="7" t="str">
        <f>+'DCP-9 , P 1'!A30</f>
        <v>Vectren</v>
      </c>
      <c r="B30" s="7"/>
      <c r="C30" s="6">
        <v>0.496</v>
      </c>
      <c r="D30" s="6">
        <v>0.46700000000000003</v>
      </c>
      <c r="E30" s="6">
        <v>0.53300000000000003</v>
      </c>
      <c r="F30" s="6">
        <v>0.49399999999999999</v>
      </c>
      <c r="G30" s="6">
        <v>0.52700000000000002</v>
      </c>
      <c r="H30" s="6">
        <f t="shared" si="0"/>
        <v>0.50339999999999996</v>
      </c>
      <c r="I30" s="6">
        <v>0.54500000000000004</v>
      </c>
    </row>
    <row r="31" spans="1:9">
      <c r="A31" s="7"/>
      <c r="B31" s="7"/>
      <c r="C31" s="6"/>
      <c r="D31" s="6"/>
      <c r="E31" s="6"/>
      <c r="F31" s="6"/>
      <c r="G31" s="6"/>
      <c r="H31" s="6"/>
      <c r="I31" s="6"/>
    </row>
    <row r="32" spans="1:9" ht="15.75">
      <c r="A32" s="106" t="s">
        <v>30</v>
      </c>
      <c r="B32" s="7"/>
      <c r="C32" s="6"/>
      <c r="D32" s="6"/>
      <c r="E32" s="6"/>
      <c r="F32" s="6"/>
      <c r="G32" s="6"/>
      <c r="H32" s="15">
        <f>+AVERAGE(H16:H30)</f>
        <v>0.5121066666666666</v>
      </c>
      <c r="I32" s="15">
        <f>+AVERAGE(I16:I30)</f>
        <v>0.51433333333333342</v>
      </c>
    </row>
    <row r="33" spans="1:9" ht="15.75">
      <c r="A33" s="106"/>
      <c r="B33" s="7"/>
      <c r="C33" s="6"/>
      <c r="D33" s="6"/>
      <c r="E33" s="6"/>
      <c r="F33" s="6"/>
      <c r="G33" s="6"/>
      <c r="H33" s="15"/>
      <c r="I33" s="15"/>
    </row>
    <row r="34" spans="1:9" ht="15.75">
      <c r="A34" s="106" t="s">
        <v>80</v>
      </c>
      <c r="B34" s="7"/>
      <c r="C34" s="6"/>
      <c r="D34" s="6"/>
      <c r="E34" s="6"/>
      <c r="F34" s="6"/>
      <c r="G34" s="6"/>
      <c r="H34" s="15">
        <f>MEDIAN(H16:H30)</f>
        <v>0.50339999999999996</v>
      </c>
      <c r="I34" s="15">
        <f>MEDIAN(I16:I30)</f>
        <v>0.51500000000000001</v>
      </c>
    </row>
    <row r="35" spans="1:9">
      <c r="A35" s="40"/>
      <c r="B35" s="40"/>
      <c r="C35" s="35"/>
      <c r="D35" s="35"/>
      <c r="E35" s="35"/>
      <c r="F35" s="35"/>
      <c r="G35" s="35"/>
      <c r="H35" s="35"/>
      <c r="I35" s="35"/>
    </row>
    <row r="36" spans="1:9" ht="31.5" customHeight="1">
      <c r="A36" s="100" t="str">
        <f>+'DCP-9 , P 1'!A34</f>
        <v>McKenzie Electric Group</v>
      </c>
      <c r="B36" s="7"/>
      <c r="C36" s="6"/>
      <c r="D36" s="6"/>
      <c r="E36" s="6"/>
      <c r="F36" s="6"/>
      <c r="G36" s="6"/>
      <c r="H36" s="6"/>
      <c r="I36" s="6"/>
    </row>
    <row r="37" spans="1:9">
      <c r="A37" s="7"/>
      <c r="B37" s="7"/>
      <c r="C37" s="6"/>
      <c r="D37" s="6"/>
      <c r="E37" s="6"/>
      <c r="F37" s="6"/>
      <c r="G37" s="6"/>
      <c r="H37" s="6"/>
      <c r="I37" s="6"/>
    </row>
    <row r="38" spans="1:9">
      <c r="A38" s="7" t="str">
        <f>+'DCP-9 , P 1'!A36</f>
        <v>ALLETE</v>
      </c>
      <c r="B38" s="7"/>
      <c r="C38" s="6">
        <f>+C16</f>
        <v>0.56299999999999994</v>
      </c>
      <c r="D38" s="6">
        <f t="shared" ref="D38:I38" si="1">+D16</f>
        <v>0.55400000000000005</v>
      </c>
      <c r="E38" s="6">
        <f t="shared" si="1"/>
        <v>0.55800000000000005</v>
      </c>
      <c r="F38" s="6">
        <f t="shared" si="1"/>
        <v>0.53700000000000003</v>
      </c>
      <c r="G38" s="6">
        <f t="shared" si="1"/>
        <v>0.57999999999999996</v>
      </c>
      <c r="H38" s="6">
        <f>AVERAGE(C38:G38)</f>
        <v>0.55840000000000001</v>
      </c>
      <c r="I38" s="6">
        <f t="shared" si="1"/>
        <v>0.61</v>
      </c>
    </row>
    <row r="39" spans="1:9">
      <c r="A39" s="7" t="str">
        <f>+'DCP-9 , P 1'!A37</f>
        <v>Ameren Corp</v>
      </c>
      <c r="B39" s="7"/>
      <c r="C39" s="6">
        <v>0.49399999999999999</v>
      </c>
      <c r="D39" s="6">
        <v>0.53700000000000003</v>
      </c>
      <c r="E39" s="6">
        <v>0.51700000000000002</v>
      </c>
      <c r="F39" s="6">
        <v>0.497</v>
      </c>
      <c r="G39" s="6">
        <v>0.51300000000000001</v>
      </c>
      <c r="H39" s="6">
        <f>AVERAGE(C39:G39)</f>
        <v>0.51159999999999994</v>
      </c>
      <c r="I39" s="6">
        <v>0.505</v>
      </c>
    </row>
    <row r="40" spans="1:9">
      <c r="A40" s="7" t="str">
        <f>+'DCP-9 , P 1'!A38</f>
        <v>Avangrid, Inc.</v>
      </c>
      <c r="B40" s="7"/>
      <c r="C40" s="6"/>
      <c r="D40" s="6"/>
      <c r="E40" s="6">
        <v>0.83199999999999996</v>
      </c>
      <c r="F40" s="6">
        <v>0.76900000000000002</v>
      </c>
      <c r="G40" s="6">
        <v>0.77</v>
      </c>
      <c r="H40" s="6">
        <f t="shared" ref="H40:H55" si="2">AVERAGE(C40:G40)</f>
        <v>0.79033333333333333</v>
      </c>
      <c r="I40" s="6">
        <v>0.76</v>
      </c>
    </row>
    <row r="41" spans="1:9">
      <c r="A41" s="7" t="str">
        <f>+'DCP-9 , P 1'!A39</f>
        <v>Avista Corp</v>
      </c>
      <c r="B41" s="7"/>
      <c r="C41" s="6">
        <f>+C18</f>
        <v>0.49199999999999999</v>
      </c>
      <c r="D41" s="6">
        <f t="shared" ref="D41:I41" si="3">+D18</f>
        <v>0.48599999999999999</v>
      </c>
      <c r="E41" s="6">
        <f t="shared" si="3"/>
        <v>0.49</v>
      </c>
      <c r="F41" s="6">
        <f t="shared" si="3"/>
        <v>0.5</v>
      </c>
      <c r="G41" s="6">
        <f t="shared" si="3"/>
        <v>0.48799999999999999</v>
      </c>
      <c r="H41" s="6">
        <f t="shared" si="2"/>
        <v>0.49119999999999997</v>
      </c>
      <c r="I41" s="6">
        <f t="shared" si="3"/>
        <v>0.55000000000000004</v>
      </c>
    </row>
    <row r="42" spans="1:9">
      <c r="A42" s="7" t="str">
        <f>+'DCP-9 , P 1'!A40</f>
        <v>Black Hills Corp</v>
      </c>
      <c r="B42" s="7"/>
      <c r="C42" s="6">
        <f>+C19</f>
        <v>0.56799999999999995</v>
      </c>
      <c r="D42" s="6">
        <f t="shared" ref="D42:I42" si="4">+D19</f>
        <v>0.48399999999999999</v>
      </c>
      <c r="E42" s="6">
        <f t="shared" si="4"/>
        <v>0.52100000000000002</v>
      </c>
      <c r="F42" s="6">
        <f t="shared" si="4"/>
        <v>0.44</v>
      </c>
      <c r="G42" s="6">
        <f t="shared" si="4"/>
        <v>0.33500000000000002</v>
      </c>
      <c r="H42" s="6">
        <f t="shared" si="2"/>
        <v>0.46959999999999996</v>
      </c>
      <c r="I42" s="6">
        <f t="shared" si="4"/>
        <v>0.40500000000000003</v>
      </c>
    </row>
    <row r="43" spans="1:9">
      <c r="A43" s="7" t="str">
        <f>+'DCP-9 , P 1'!A41</f>
        <v>CMS Energy Corp</v>
      </c>
      <c r="B43" s="7"/>
      <c r="C43" s="6">
        <v>0.316</v>
      </c>
      <c r="D43" s="6">
        <v>0.32200000000000001</v>
      </c>
      <c r="E43" s="6">
        <v>0.31</v>
      </c>
      <c r="F43" s="6">
        <v>0.314</v>
      </c>
      <c r="G43" s="6">
        <v>0.32600000000000001</v>
      </c>
      <c r="H43" s="6">
        <f t="shared" si="2"/>
        <v>0.31759999999999999</v>
      </c>
      <c r="I43" s="6">
        <v>0.35499999999999998</v>
      </c>
    </row>
    <row r="44" spans="1:9">
      <c r="A44" s="7" t="str">
        <f>+'DCP-9 , P 1'!A42</f>
        <v>Dominion Energy</v>
      </c>
      <c r="B44" s="7"/>
      <c r="C44" s="6">
        <v>0.38200000000000001</v>
      </c>
      <c r="D44" s="6">
        <v>0.373</v>
      </c>
      <c r="E44" s="6">
        <v>0.34599999999999997</v>
      </c>
      <c r="F44" s="6">
        <v>0.34899999999999998</v>
      </c>
      <c r="G44" s="6">
        <v>0.32600000000000001</v>
      </c>
      <c r="H44" s="6">
        <f t="shared" si="2"/>
        <v>0.35520000000000002</v>
      </c>
      <c r="I44" s="6">
        <v>0.29499999999999998</v>
      </c>
    </row>
    <row r="45" spans="1:9">
      <c r="A45" s="7" t="str">
        <f>+'DCP-9 , P 1'!A43</f>
        <v>DTE Energy</v>
      </c>
      <c r="B45" s="7"/>
      <c r="C45" s="6">
        <v>0.51200000000000001</v>
      </c>
      <c r="D45" s="6">
        <v>0.52300000000000002</v>
      </c>
      <c r="E45" s="6">
        <v>0.5</v>
      </c>
      <c r="F45" s="6">
        <v>0.498</v>
      </c>
      <c r="G45" s="6">
        <v>0.44400000000000001</v>
      </c>
      <c r="H45" s="6">
        <f t="shared" si="2"/>
        <v>0.49540000000000006</v>
      </c>
      <c r="I45" s="6">
        <v>0.435</v>
      </c>
    </row>
    <row r="46" spans="1:9">
      <c r="A46" s="7" t="str">
        <f>+'DCP-9 , P 1'!A44</f>
        <v>Edison International</v>
      </c>
      <c r="B46" s="7"/>
      <c r="C46" s="6">
        <v>0.46200000000000002</v>
      </c>
      <c r="D46" s="6">
        <v>0.46200000000000002</v>
      </c>
      <c r="E46" s="6">
        <v>0.47199999999999998</v>
      </c>
      <c r="F46" s="6">
        <v>0.46700000000000003</v>
      </c>
      <c r="G46" s="6">
        <v>0.49199999999999999</v>
      </c>
      <c r="H46" s="6">
        <f t="shared" si="2"/>
        <v>0.47099999999999997</v>
      </c>
      <c r="I46" s="6">
        <v>0.47</v>
      </c>
    </row>
    <row r="47" spans="1:9">
      <c r="A47" s="7" t="str">
        <f>+'DCP-9 , P 1'!A45</f>
        <v>El Paso Electric</v>
      </c>
      <c r="B47" s="7"/>
      <c r="C47" s="6">
        <f>+C20</f>
        <v>0.45200000000000001</v>
      </c>
      <c r="D47" s="6">
        <f t="shared" ref="D47:I47" si="5">+D20</f>
        <v>0.48599999999999999</v>
      </c>
      <c r="E47" s="6">
        <f t="shared" si="5"/>
        <v>0.46500000000000002</v>
      </c>
      <c r="F47" s="6">
        <f t="shared" si="5"/>
        <v>0.47299999999999998</v>
      </c>
      <c r="G47" s="6">
        <f t="shared" si="5"/>
        <v>0.47299999999999998</v>
      </c>
      <c r="H47" s="6">
        <f t="shared" si="2"/>
        <v>0.46979999999999994</v>
      </c>
      <c r="I47" s="6">
        <f t="shared" si="5"/>
        <v>0.48499999999999999</v>
      </c>
    </row>
    <row r="48" spans="1:9">
      <c r="A48" s="7" t="str">
        <f>+'DCP-9 , P 1'!A46</f>
        <v>Exelon Corp</v>
      </c>
      <c r="B48" s="7"/>
      <c r="C48" s="6">
        <v>0.53500000000000003</v>
      </c>
      <c r="D48" s="6">
        <v>0.55200000000000005</v>
      </c>
      <c r="E48" s="6">
        <v>0.52800000000000002</v>
      </c>
      <c r="F48" s="6">
        <v>0.51300000000000001</v>
      </c>
      <c r="G48" s="6">
        <v>0.44500000000000001</v>
      </c>
      <c r="H48" s="6">
        <f t="shared" si="2"/>
        <v>0.51459999999999995</v>
      </c>
      <c r="I48" s="6">
        <v>0.47</v>
      </c>
    </row>
    <row r="49" spans="1:9">
      <c r="A49" s="7" t="str">
        <f>+'DCP-9 , P 1'!A47</f>
        <v>Hawaiian Electric</v>
      </c>
      <c r="B49" s="7"/>
      <c r="C49" s="6">
        <f>+C21</f>
        <v>0.53100000000000003</v>
      </c>
      <c r="D49" s="6">
        <f t="shared" ref="D49:I49" si="6">+D21</f>
        <v>0.55000000000000004</v>
      </c>
      <c r="E49" s="6">
        <f t="shared" si="6"/>
        <v>0.53800000000000003</v>
      </c>
      <c r="F49" s="6">
        <f t="shared" si="6"/>
        <v>0.55500000000000005</v>
      </c>
      <c r="G49" s="6">
        <f t="shared" si="6"/>
        <v>0.57499999999999996</v>
      </c>
      <c r="H49" s="6">
        <f t="shared" si="2"/>
        <v>0.54979999999999996</v>
      </c>
      <c r="I49" s="6">
        <f t="shared" si="6"/>
        <v>0.51500000000000001</v>
      </c>
    </row>
    <row r="50" spans="1:9">
      <c r="A50" s="7" t="str">
        <f>+'DCP-9 , P 1'!A48</f>
        <v>IDACORP</v>
      </c>
      <c r="B50" s="7"/>
      <c r="C50" s="6">
        <f>+C22</f>
        <v>0.54500000000000004</v>
      </c>
      <c r="D50" s="6">
        <f t="shared" ref="D50:I50" si="7">+D22</f>
        <v>0.53400000000000003</v>
      </c>
      <c r="E50" s="6">
        <f t="shared" si="7"/>
        <v>0.54700000000000004</v>
      </c>
      <c r="F50" s="6">
        <f t="shared" si="7"/>
        <v>0.54400000000000004</v>
      </c>
      <c r="G50" s="6">
        <f t="shared" si="7"/>
        <v>0.55200000000000005</v>
      </c>
      <c r="H50" s="6">
        <f t="shared" si="2"/>
        <v>0.54440000000000011</v>
      </c>
      <c r="I50" s="6">
        <f t="shared" si="7"/>
        <v>0.57499999999999996</v>
      </c>
    </row>
    <row r="51" spans="1:9">
      <c r="A51" s="7" t="str">
        <f>+'DCP-9 , P 1'!A49</f>
        <v>Northwestern Corp</v>
      </c>
      <c r="B51" s="7"/>
      <c r="C51" s="6">
        <f>+C23</f>
        <v>0.46200000000000002</v>
      </c>
      <c r="D51" s="6">
        <f t="shared" ref="D51:I51" si="8">+D23</f>
        <v>0.46500000000000002</v>
      </c>
      <c r="E51" s="6">
        <f t="shared" si="8"/>
        <v>0.46600000000000003</v>
      </c>
      <c r="F51" s="6">
        <f t="shared" si="8"/>
        <v>0.46899999999999997</v>
      </c>
      <c r="G51" s="6">
        <f t="shared" si="8"/>
        <v>0.48</v>
      </c>
      <c r="H51" s="6">
        <f t="shared" si="2"/>
        <v>0.46840000000000004</v>
      </c>
      <c r="I51" s="6">
        <f t="shared" si="8"/>
        <v>0.52</v>
      </c>
    </row>
    <row r="52" spans="1:9">
      <c r="A52" s="7" t="str">
        <f>+'DCP-9 , P 1'!A50</f>
        <v>Otter Tail Corp</v>
      </c>
      <c r="B52" s="7"/>
      <c r="C52" s="6">
        <f>+C25</f>
        <v>0.54400000000000004</v>
      </c>
      <c r="D52" s="6">
        <f t="shared" ref="D52:I52" si="9">+D25</f>
        <v>0.57899999999999996</v>
      </c>
      <c r="E52" s="6">
        <f t="shared" si="9"/>
        <v>0.53500000000000003</v>
      </c>
      <c r="F52" s="6">
        <f t="shared" si="9"/>
        <v>0.57599999999999996</v>
      </c>
      <c r="G52" s="6">
        <f t="shared" si="9"/>
        <v>0.56999999999999995</v>
      </c>
      <c r="H52" s="6">
        <f t="shared" si="2"/>
        <v>0.56079999999999997</v>
      </c>
      <c r="I52" s="6">
        <f t="shared" si="9"/>
        <v>0.59</v>
      </c>
    </row>
    <row r="53" spans="1:9">
      <c r="A53" s="7" t="str">
        <f>+'DCP-9 , P 1'!A51</f>
        <v>PG&amp;E Corp</v>
      </c>
      <c r="B53" s="7"/>
      <c r="C53" s="6">
        <v>0.504</v>
      </c>
      <c r="D53" s="6">
        <v>0.52500000000000002</v>
      </c>
      <c r="E53" s="6">
        <v>0.50700000000000001</v>
      </c>
      <c r="F53" s="6">
        <v>0.504</v>
      </c>
      <c r="G53" s="6">
        <v>0.52100000000000002</v>
      </c>
      <c r="H53" s="6">
        <f t="shared" si="2"/>
        <v>0.51219999999999999</v>
      </c>
      <c r="I53" s="6">
        <v>0.52500000000000002</v>
      </c>
    </row>
    <row r="54" spans="1:9">
      <c r="A54" s="7" t="str">
        <f>+'DCP-9 , P 1'!A52</f>
        <v>Portland General Electric</v>
      </c>
      <c r="B54" s="7"/>
      <c r="C54" s="6">
        <f>+C27</f>
        <v>0.52900000000000003</v>
      </c>
      <c r="D54" s="6">
        <f t="shared" ref="D54:I54" si="10">+D27</f>
        <v>0.48699999999999999</v>
      </c>
      <c r="E54" s="6">
        <f t="shared" si="10"/>
        <v>0.47299999999999998</v>
      </c>
      <c r="F54" s="6">
        <f t="shared" si="10"/>
        <v>0.52200000000000002</v>
      </c>
      <c r="G54" s="6">
        <f t="shared" si="10"/>
        <v>0.51600000000000001</v>
      </c>
      <c r="H54" s="6">
        <f t="shared" si="2"/>
        <v>0.50540000000000007</v>
      </c>
      <c r="I54" s="6">
        <f t="shared" si="10"/>
        <v>0.495</v>
      </c>
    </row>
    <row r="55" spans="1:9">
      <c r="A55" s="7" t="str">
        <f>+'DCP-9 , P 1'!A53</f>
        <v>Sempra Energy</v>
      </c>
      <c r="B55" s="7"/>
      <c r="C55" s="6">
        <v>0.46700000000000003</v>
      </c>
      <c r="D55" s="6">
        <v>0.49399999999999999</v>
      </c>
      <c r="E55" s="6">
        <v>0.48199999999999998</v>
      </c>
      <c r="F55" s="6">
        <v>0.47299999999999998</v>
      </c>
      <c r="G55" s="6">
        <v>0.47299999999999998</v>
      </c>
      <c r="H55" s="6">
        <f t="shared" si="2"/>
        <v>0.47779999999999995</v>
      </c>
      <c r="I55" s="6">
        <v>0.4</v>
      </c>
    </row>
    <row r="56" spans="1:9">
      <c r="A56" s="7"/>
      <c r="B56" s="7"/>
      <c r="C56" s="6"/>
      <c r="D56" s="6"/>
      <c r="E56" s="6"/>
      <c r="F56" s="6"/>
      <c r="G56" s="6"/>
      <c r="H56" s="6"/>
      <c r="I56" s="6"/>
    </row>
    <row r="57" spans="1:9" ht="15.75">
      <c r="A57" s="7" t="s">
        <v>30</v>
      </c>
      <c r="B57" s="7"/>
      <c r="C57" s="6"/>
      <c r="D57" s="6"/>
      <c r="E57" s="6"/>
      <c r="F57" s="6"/>
      <c r="G57" s="6"/>
      <c r="H57" s="23">
        <f>AVERAGE(H38:H55)</f>
        <v>0.50352962962962966</v>
      </c>
      <c r="I57" s="23">
        <f>AVERAGE(I38:I55)</f>
        <v>0.49777777777777771</v>
      </c>
    </row>
    <row r="58" spans="1:9" ht="15.75">
      <c r="A58" s="7"/>
      <c r="B58" s="7"/>
      <c r="C58" s="6"/>
      <c r="D58" s="6"/>
      <c r="E58" s="6"/>
      <c r="F58" s="6"/>
      <c r="G58" s="6"/>
      <c r="H58" s="23"/>
      <c r="I58" s="23"/>
    </row>
    <row r="59" spans="1:9" ht="15.75">
      <c r="A59" s="106" t="s">
        <v>80</v>
      </c>
      <c r="B59" s="7"/>
      <c r="C59" s="6"/>
      <c r="D59" s="6"/>
      <c r="E59" s="6"/>
      <c r="F59" s="6"/>
      <c r="G59" s="6"/>
      <c r="H59" s="23">
        <f>MEDIAN(H38:H55)</f>
        <v>0.50040000000000007</v>
      </c>
      <c r="I59" s="23">
        <f>MEDIAN(I38:I55)</f>
        <v>0.5</v>
      </c>
    </row>
    <row r="60" spans="1:9" ht="15.75" thickBot="1">
      <c r="A60" s="43"/>
      <c r="B60" s="43"/>
      <c r="C60" s="38"/>
      <c r="D60" s="38"/>
      <c r="E60" s="38"/>
      <c r="F60" s="38"/>
      <c r="G60" s="38"/>
      <c r="H60" s="38"/>
      <c r="I60" s="38"/>
    </row>
    <row r="61" spans="1:9" ht="15.75" thickTop="1">
      <c r="A61" s="41"/>
      <c r="B61" s="41"/>
      <c r="C61" s="32"/>
      <c r="D61" s="32"/>
      <c r="E61" s="32"/>
      <c r="F61" s="32"/>
      <c r="G61" s="32"/>
      <c r="H61" s="32"/>
      <c r="I61" s="32"/>
    </row>
    <row r="62" spans="1:9">
      <c r="A62" s="7" t="s">
        <v>29</v>
      </c>
    </row>
    <row r="65" spans="3:8">
      <c r="H65" s="4"/>
    </row>
    <row r="68" spans="3:8">
      <c r="H68" s="18"/>
    </row>
    <row r="69" spans="3:8">
      <c r="C69" s="21"/>
      <c r="D69" s="21"/>
      <c r="E69" s="21"/>
      <c r="F69" s="21"/>
      <c r="G69" s="21"/>
      <c r="H69" s="18"/>
    </row>
    <row r="70" spans="3:8">
      <c r="C70" s="21"/>
      <c r="D70" s="21"/>
      <c r="E70" s="21"/>
      <c r="F70" s="21"/>
      <c r="G70" s="21"/>
      <c r="H70" s="21"/>
    </row>
    <row r="71" spans="3:8">
      <c r="C71" s="21"/>
      <c r="D71" s="21"/>
      <c r="E71" s="21"/>
      <c r="F71" s="21"/>
      <c r="G71" s="21"/>
      <c r="H71" s="21"/>
    </row>
    <row r="72" spans="3:8">
      <c r="C72" s="21"/>
      <c r="D72" s="21"/>
      <c r="E72" s="21"/>
      <c r="F72" s="21"/>
      <c r="G72" s="21"/>
      <c r="H72" s="21"/>
    </row>
    <row r="73" spans="3:8">
      <c r="C73" s="21"/>
      <c r="D73" s="21"/>
      <c r="E73" s="21"/>
      <c r="F73" s="21"/>
      <c r="G73" s="21"/>
      <c r="H73" s="21"/>
    </row>
    <row r="74" spans="3:8">
      <c r="C74" s="21"/>
      <c r="D74" s="21"/>
      <c r="E74" s="21"/>
      <c r="F74" s="21"/>
      <c r="G74" s="21"/>
      <c r="H74" s="21"/>
    </row>
  </sheetData>
  <mergeCells count="2">
    <mergeCell ref="A5:I5"/>
    <mergeCell ref="A6:I6"/>
  </mergeCells>
  <printOptions horizontalCentered="1"/>
  <pageMargins left="0.5" right="0.5" top="0.5" bottom="0.55000000000000004" header="0" footer="0"/>
  <pageSetup scale="75" orientation="portrait" horizontalDpi="360" verticalDpi="360" r:id="rId1"/>
  <headerFooter alignWithMargins="0">
    <oddHeader xml:space="preserve">&amp;R&amp;"Times New Roman,Regular"&amp;11Exh. DCP-7
Dockets UE-170485/UG-170486
Page 1 of 1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3"/>
  <sheetViews>
    <sheetView view="pageLayout" zoomScaleNormal="100" workbookViewId="0">
      <selection activeCell="G2" sqref="G2"/>
    </sheetView>
  </sheetViews>
  <sheetFormatPr defaultRowHeight="15"/>
  <cols>
    <col min="1" max="1" width="27.5546875" customWidth="1"/>
    <col min="2" max="2" width="12.5546875" customWidth="1"/>
    <col min="3" max="3" width="10.5546875" customWidth="1"/>
    <col min="4" max="4" width="1.77734375" customWidth="1"/>
    <col min="5" max="6" width="10.5546875" customWidth="1"/>
    <col min="7" max="7" width="9.44140625" customWidth="1"/>
    <col min="8" max="8" width="9.5546875" customWidth="1"/>
    <col min="11" max="11" width="7.88671875" customWidth="1"/>
    <col min="12" max="14" width="8.77734375" hidden="1" customWidth="1"/>
  </cols>
  <sheetData>
    <row r="1" spans="1:10" ht="15.75">
      <c r="G1" s="102"/>
    </row>
    <row r="2" spans="1:10" ht="15.75">
      <c r="G2" s="102"/>
    </row>
    <row r="3" spans="1:10" ht="15.75">
      <c r="G3" s="102"/>
    </row>
    <row r="5" spans="1:10" ht="18">
      <c r="A5" s="305" t="s">
        <v>109</v>
      </c>
      <c r="B5" s="305"/>
      <c r="C5" s="305"/>
      <c r="D5" s="305"/>
      <c r="E5" s="305"/>
      <c r="F5" s="305"/>
      <c r="G5" s="305"/>
      <c r="H5" s="305"/>
      <c r="I5" s="119"/>
      <c r="J5" s="119"/>
    </row>
    <row r="6" spans="1:10" ht="18">
      <c r="A6" s="304" t="s">
        <v>112</v>
      </c>
      <c r="B6" s="304"/>
      <c r="C6" s="304"/>
      <c r="D6" s="304"/>
      <c r="E6" s="304"/>
      <c r="F6" s="304"/>
      <c r="G6" s="304"/>
      <c r="H6" s="304"/>
    </row>
    <row r="7" spans="1:10" ht="15.75" thickBot="1">
      <c r="A7" s="80"/>
      <c r="B7" s="80"/>
      <c r="C7" s="80"/>
      <c r="D7" s="80"/>
      <c r="E7" s="80"/>
      <c r="F7" s="80"/>
      <c r="G7" s="80"/>
      <c r="H7" s="80"/>
    </row>
    <row r="8" spans="1:10" ht="15.75" thickTop="1"/>
    <row r="9" spans="1:10">
      <c r="B9" s="103" t="s">
        <v>107</v>
      </c>
      <c r="C9" s="28" t="s">
        <v>94</v>
      </c>
      <c r="D9" s="28"/>
      <c r="E9" s="28" t="s">
        <v>95</v>
      </c>
      <c r="F9" s="28" t="s">
        <v>9</v>
      </c>
      <c r="G9" s="28" t="s">
        <v>9</v>
      </c>
      <c r="H9" s="28" t="s">
        <v>93</v>
      </c>
    </row>
    <row r="10" spans="1:10">
      <c r="B10" s="103" t="s">
        <v>108</v>
      </c>
      <c r="C10" s="28" t="s">
        <v>97</v>
      </c>
      <c r="D10" s="28"/>
      <c r="E10" s="28" t="s">
        <v>98</v>
      </c>
      <c r="F10" s="28" t="s">
        <v>176</v>
      </c>
      <c r="G10" s="28" t="s">
        <v>96</v>
      </c>
      <c r="H10" s="28" t="str">
        <f>+G10</f>
        <v>Bond</v>
      </c>
    </row>
    <row r="11" spans="1:10">
      <c r="A11" t="str">
        <f>+'[22]Sch 6, p 2'!A11</f>
        <v>Company</v>
      </c>
      <c r="B11" s="212" t="s">
        <v>179</v>
      </c>
      <c r="C11" s="28" t="s">
        <v>100</v>
      </c>
      <c r="D11" s="28"/>
      <c r="E11" s="28" t="s">
        <v>101</v>
      </c>
      <c r="F11" s="28" t="s">
        <v>177</v>
      </c>
      <c r="G11" s="28" t="s">
        <v>99</v>
      </c>
      <c r="H11" s="28" t="str">
        <f>+G11</f>
        <v>Rating</v>
      </c>
    </row>
    <row r="12" spans="1:10">
      <c r="A12" s="30"/>
      <c r="B12" s="30"/>
      <c r="C12" s="30"/>
      <c r="D12" s="30"/>
      <c r="E12" s="30"/>
      <c r="F12" s="30"/>
      <c r="G12" s="30"/>
      <c r="H12" s="30"/>
    </row>
    <row r="13" spans="1:10">
      <c r="A13" s="29"/>
      <c r="B13" s="29"/>
      <c r="C13" s="29"/>
      <c r="D13" s="29"/>
      <c r="E13" s="29"/>
      <c r="F13" s="29"/>
      <c r="G13" s="29"/>
      <c r="H13" s="29"/>
    </row>
    <row r="14" spans="1:10" ht="15.75">
      <c r="A14" s="195" t="s">
        <v>200</v>
      </c>
      <c r="B14" s="190">
        <v>3300000</v>
      </c>
      <c r="C14" s="261">
        <v>0.48799999999999999</v>
      </c>
      <c r="D14" s="169"/>
      <c r="E14" s="128">
        <v>2</v>
      </c>
      <c r="F14" s="189" t="s">
        <v>19</v>
      </c>
      <c r="G14" s="189" t="s">
        <v>85</v>
      </c>
      <c r="H14" s="189" t="s">
        <v>180</v>
      </c>
    </row>
    <row r="15" spans="1:10">
      <c r="A15" s="29"/>
      <c r="B15" s="108"/>
      <c r="C15" s="41"/>
      <c r="D15" s="29"/>
      <c r="E15" s="29"/>
      <c r="F15" s="29"/>
      <c r="G15" s="110"/>
      <c r="H15" s="29"/>
    </row>
    <row r="16" spans="1:10" ht="15.75">
      <c r="A16" s="94" t="s">
        <v>102</v>
      </c>
      <c r="B16" s="109"/>
      <c r="C16" s="41"/>
      <c r="D16" s="29"/>
      <c r="E16" s="29"/>
      <c r="F16" s="29"/>
      <c r="G16" s="29"/>
      <c r="H16" s="29"/>
    </row>
    <row r="17" spans="1:11">
      <c r="A17" s="29"/>
      <c r="B17" s="108"/>
      <c r="C17" s="41"/>
      <c r="D17" s="29"/>
      <c r="E17" s="29"/>
      <c r="F17" s="29"/>
      <c r="G17" s="29"/>
      <c r="H17" s="29"/>
    </row>
    <row r="18" spans="1:11">
      <c r="A18" s="104" t="s">
        <v>189</v>
      </c>
      <c r="B18" s="93">
        <v>4000000</v>
      </c>
      <c r="C18" s="211">
        <v>0.57999999999999996</v>
      </c>
      <c r="D18" s="82"/>
      <c r="E18" s="28">
        <v>2</v>
      </c>
      <c r="F18" s="28" t="s">
        <v>19</v>
      </c>
      <c r="G18" s="103" t="s">
        <v>103</v>
      </c>
      <c r="H18" s="103" t="s">
        <v>111</v>
      </c>
      <c r="K18" s="28"/>
    </row>
    <row r="19" spans="1:11">
      <c r="A19" s="105" t="s">
        <v>201</v>
      </c>
      <c r="B19" s="93">
        <v>9800000</v>
      </c>
      <c r="C19" s="211">
        <v>0.47199999999999998</v>
      </c>
      <c r="D19" s="82"/>
      <c r="E19" s="28">
        <v>2</v>
      </c>
      <c r="F19" s="103" t="s">
        <v>114</v>
      </c>
      <c r="G19" s="103" t="s">
        <v>19</v>
      </c>
      <c r="H19" s="103" t="s">
        <v>180</v>
      </c>
      <c r="K19" s="28"/>
    </row>
    <row r="20" spans="1:11">
      <c r="A20" s="104" t="s">
        <v>202</v>
      </c>
      <c r="B20" s="93">
        <v>3700000</v>
      </c>
      <c r="C20" s="211">
        <v>0.33500000000000002</v>
      </c>
      <c r="D20" s="226" t="s">
        <v>218</v>
      </c>
      <c r="E20" s="117">
        <v>2</v>
      </c>
      <c r="F20" s="10" t="s">
        <v>61</v>
      </c>
      <c r="G20" s="103" t="s">
        <v>85</v>
      </c>
      <c r="H20" s="103" t="s">
        <v>104</v>
      </c>
      <c r="K20" s="28"/>
    </row>
    <row r="21" spans="1:11">
      <c r="A21" s="104" t="s">
        <v>219</v>
      </c>
      <c r="B21" s="93">
        <v>2100000</v>
      </c>
      <c r="C21" s="211">
        <v>0.47299999999999998</v>
      </c>
      <c r="D21" s="82"/>
      <c r="E21" s="117">
        <v>2</v>
      </c>
      <c r="F21" s="10" t="s">
        <v>61</v>
      </c>
      <c r="G21" s="103" t="s">
        <v>85</v>
      </c>
      <c r="H21" s="103" t="s">
        <v>180</v>
      </c>
      <c r="K21" s="28"/>
    </row>
    <row r="22" spans="1:11">
      <c r="A22" s="104" t="s">
        <v>220</v>
      </c>
      <c r="B22" s="93">
        <v>3500000</v>
      </c>
      <c r="C22" s="211">
        <v>0.57499999999999996</v>
      </c>
      <c r="D22" s="82"/>
      <c r="E22" s="117">
        <v>2</v>
      </c>
      <c r="F22" s="10" t="s">
        <v>19</v>
      </c>
      <c r="G22" s="103" t="s">
        <v>196</v>
      </c>
      <c r="H22" s="103" t="s">
        <v>104</v>
      </c>
      <c r="K22" s="28"/>
    </row>
    <row r="23" spans="1:11">
      <c r="A23" s="104" t="s">
        <v>192</v>
      </c>
      <c r="B23" s="93">
        <v>4200000</v>
      </c>
      <c r="C23" s="211">
        <v>0.55200000000000005</v>
      </c>
      <c r="D23" s="82"/>
      <c r="E23" s="117">
        <v>2</v>
      </c>
      <c r="F23" s="10" t="s">
        <v>62</v>
      </c>
      <c r="G23" s="103" t="s">
        <v>85</v>
      </c>
      <c r="H23" s="103" t="s">
        <v>180</v>
      </c>
      <c r="K23" s="28"/>
    </row>
    <row r="24" spans="1:11">
      <c r="A24" s="104" t="s">
        <v>194</v>
      </c>
      <c r="B24" s="93">
        <v>2900000</v>
      </c>
      <c r="C24" s="211">
        <v>0.48</v>
      </c>
      <c r="D24" s="82"/>
      <c r="E24" s="28">
        <v>3</v>
      </c>
      <c r="F24" s="103" t="s">
        <v>178</v>
      </c>
      <c r="G24" s="103" t="s">
        <v>85</v>
      </c>
      <c r="H24" s="103" t="s">
        <v>267</v>
      </c>
      <c r="K24" s="28"/>
    </row>
    <row r="25" spans="1:11">
      <c r="A25" s="104" t="s">
        <v>311</v>
      </c>
      <c r="B25" s="93">
        <v>7100000</v>
      </c>
      <c r="C25" s="211">
        <v>0.58899999999999997</v>
      </c>
      <c r="D25" s="82"/>
      <c r="E25" s="28">
        <v>2</v>
      </c>
      <c r="F25" s="103" t="s">
        <v>19</v>
      </c>
      <c r="G25" s="103" t="s">
        <v>19</v>
      </c>
      <c r="H25" s="103" t="s">
        <v>341</v>
      </c>
      <c r="K25" s="28"/>
    </row>
    <row r="26" spans="1:11">
      <c r="A26" s="104" t="s">
        <v>195</v>
      </c>
      <c r="B26" s="93">
        <v>1700000</v>
      </c>
      <c r="C26" s="211">
        <v>0.56999999999999995</v>
      </c>
      <c r="D26" s="82"/>
      <c r="E26" s="28">
        <v>2</v>
      </c>
      <c r="F26" s="103" t="s">
        <v>61</v>
      </c>
      <c r="G26" s="103" t="s">
        <v>85</v>
      </c>
      <c r="H26" s="103" t="s">
        <v>104</v>
      </c>
      <c r="K26" s="28"/>
    </row>
    <row r="27" spans="1:11">
      <c r="A27" s="104" t="s">
        <v>312</v>
      </c>
      <c r="B27" s="93">
        <v>9600000</v>
      </c>
      <c r="C27" s="211">
        <v>0.54400000000000004</v>
      </c>
      <c r="D27" s="82"/>
      <c r="E27" s="28">
        <v>1</v>
      </c>
      <c r="F27" s="103" t="s">
        <v>19</v>
      </c>
      <c r="G27" s="103" t="s">
        <v>19</v>
      </c>
      <c r="H27" s="103" t="s">
        <v>111</v>
      </c>
      <c r="K27" s="28"/>
    </row>
    <row r="28" spans="1:11">
      <c r="A28" s="104" t="s">
        <v>197</v>
      </c>
      <c r="B28" s="93">
        <v>4000000</v>
      </c>
      <c r="C28" s="211">
        <v>0.51600000000000001</v>
      </c>
      <c r="D28" s="82"/>
      <c r="E28" s="28">
        <v>2</v>
      </c>
      <c r="F28" s="28" t="s">
        <v>19</v>
      </c>
      <c r="G28" s="103" t="s">
        <v>85</v>
      </c>
      <c r="H28" s="103" t="s">
        <v>111</v>
      </c>
      <c r="K28" s="28"/>
    </row>
    <row r="29" spans="1:11">
      <c r="A29" s="104" t="s">
        <v>221</v>
      </c>
      <c r="B29" s="93">
        <v>3000000</v>
      </c>
      <c r="C29" s="211">
        <v>0.44</v>
      </c>
      <c r="D29" s="82"/>
      <c r="E29" s="28">
        <v>3</v>
      </c>
      <c r="F29" s="28" t="s">
        <v>61</v>
      </c>
      <c r="G29" s="103" t="s">
        <v>103</v>
      </c>
      <c r="H29" s="103" t="s">
        <v>198</v>
      </c>
      <c r="K29" s="28"/>
    </row>
    <row r="30" spans="1:11">
      <c r="A30" s="104" t="s">
        <v>222</v>
      </c>
      <c r="B30" s="93">
        <v>9100000</v>
      </c>
      <c r="C30" s="211">
        <v>0.46899999999999997</v>
      </c>
      <c r="D30" s="82"/>
      <c r="E30" s="28">
        <v>2</v>
      </c>
      <c r="F30" s="28" t="s">
        <v>62</v>
      </c>
      <c r="G30" s="103" t="s">
        <v>103</v>
      </c>
      <c r="H30" s="103" t="s">
        <v>198</v>
      </c>
      <c r="K30" s="28"/>
    </row>
    <row r="31" spans="1:11">
      <c r="A31" s="104" t="s">
        <v>266</v>
      </c>
      <c r="B31" s="93">
        <v>5500000</v>
      </c>
      <c r="C31" s="211">
        <v>0.52700000000000002</v>
      </c>
      <c r="D31" s="82"/>
      <c r="E31" s="28">
        <v>2</v>
      </c>
      <c r="F31" s="28" t="s">
        <v>114</v>
      </c>
      <c r="G31" s="103" t="s">
        <v>19</v>
      </c>
      <c r="H31" s="103" t="s">
        <v>267</v>
      </c>
      <c r="K31" s="28"/>
    </row>
    <row r="32" spans="1:11" ht="15.75" thickBot="1">
      <c r="A32" s="80"/>
      <c r="B32" s="80"/>
      <c r="C32" s="262"/>
      <c r="D32" s="168"/>
      <c r="E32" s="168"/>
      <c r="F32" s="168"/>
      <c r="G32" s="81"/>
      <c r="H32" s="81"/>
      <c r="I32" s="169"/>
      <c r="J32" s="128"/>
    </row>
    <row r="33" spans="1:10" ht="15.75" thickTop="1">
      <c r="A33" s="29"/>
      <c r="B33" s="29"/>
      <c r="C33" s="41"/>
      <c r="D33" s="95"/>
      <c r="E33" s="95"/>
      <c r="F33" s="95"/>
      <c r="G33" s="29"/>
      <c r="H33" s="29"/>
      <c r="I33" s="29"/>
      <c r="J33" s="29"/>
    </row>
    <row r="34" spans="1:10" ht="15.75">
      <c r="A34" s="195" t="s">
        <v>226</v>
      </c>
      <c r="B34" s="29"/>
      <c r="C34" s="41"/>
      <c r="D34" s="95"/>
      <c r="E34" s="95"/>
      <c r="F34" s="95"/>
      <c r="G34" s="29"/>
      <c r="H34" s="29"/>
      <c r="I34" s="29"/>
      <c r="J34" s="29"/>
    </row>
    <row r="35" spans="1:10">
      <c r="A35" s="29"/>
      <c r="B35" s="29"/>
      <c r="C35" s="41"/>
      <c r="D35" s="95"/>
      <c r="E35" s="95"/>
      <c r="F35" s="95"/>
      <c r="G35" s="29"/>
      <c r="H35" s="29"/>
      <c r="I35" s="29"/>
      <c r="J35" s="29"/>
    </row>
    <row r="36" spans="1:10">
      <c r="A36" s="29" t="s">
        <v>189</v>
      </c>
      <c r="B36" s="190">
        <f>+B18</f>
        <v>4000000</v>
      </c>
      <c r="C36" s="261">
        <f>+C18</f>
        <v>0.57999999999999996</v>
      </c>
      <c r="D36" s="169"/>
      <c r="E36" s="192">
        <f>+E18</f>
        <v>2</v>
      </c>
      <c r="F36" s="169" t="str">
        <f>+F18</f>
        <v>A-</v>
      </c>
      <c r="G36" s="128" t="str">
        <f>+G18</f>
        <v>BBB+</v>
      </c>
      <c r="H36" s="128" t="str">
        <f>+H18</f>
        <v>A3</v>
      </c>
      <c r="I36" s="29"/>
      <c r="J36" s="29"/>
    </row>
    <row r="37" spans="1:10">
      <c r="A37" s="29" t="s">
        <v>203</v>
      </c>
      <c r="B37" s="191">
        <v>15000000</v>
      </c>
      <c r="C37" s="261">
        <v>0.51300000000000001</v>
      </c>
      <c r="D37" s="169"/>
      <c r="E37" s="192">
        <v>2</v>
      </c>
      <c r="F37" s="193" t="s">
        <v>61</v>
      </c>
      <c r="G37" s="193" t="s">
        <v>103</v>
      </c>
      <c r="H37" s="193" t="s">
        <v>180</v>
      </c>
      <c r="I37" s="29"/>
      <c r="J37" s="29"/>
    </row>
    <row r="38" spans="1:10">
      <c r="A38" s="213" t="s">
        <v>223</v>
      </c>
      <c r="B38" s="93">
        <v>15000000</v>
      </c>
      <c r="C38" s="211">
        <v>0.77</v>
      </c>
      <c r="D38" s="82"/>
      <c r="E38" s="28">
        <v>2</v>
      </c>
      <c r="F38" s="103" t="s">
        <v>181</v>
      </c>
      <c r="G38" s="103" t="s">
        <v>103</v>
      </c>
      <c r="H38" s="103" t="s">
        <v>180</v>
      </c>
      <c r="I38" s="29"/>
      <c r="J38" s="29"/>
    </row>
    <row r="39" spans="1:10">
      <c r="A39" s="29" t="s">
        <v>190</v>
      </c>
      <c r="B39" s="190">
        <f>+B14</f>
        <v>3300000</v>
      </c>
      <c r="C39" s="261">
        <f>+C14</f>
        <v>0.48799999999999999</v>
      </c>
      <c r="D39" s="169"/>
      <c r="E39" s="192">
        <f>+E14</f>
        <v>2</v>
      </c>
      <c r="F39" s="192" t="str">
        <f>+F14</f>
        <v>A-</v>
      </c>
      <c r="G39" s="192" t="str">
        <f>+G14</f>
        <v>BBB</v>
      </c>
      <c r="H39" s="192" t="str">
        <f>+H14</f>
        <v>Baa1</v>
      </c>
      <c r="I39" s="29"/>
      <c r="J39" s="29"/>
    </row>
    <row r="40" spans="1:10">
      <c r="A40" s="210" t="s">
        <v>202</v>
      </c>
      <c r="B40" s="190">
        <f>+B20</f>
        <v>3700000</v>
      </c>
      <c r="C40" s="261">
        <f>+C20</f>
        <v>0.33500000000000002</v>
      </c>
      <c r="D40" s="169"/>
      <c r="E40" s="192">
        <f>+E20</f>
        <v>2</v>
      </c>
      <c r="F40" s="192" t="str">
        <f>+F20</f>
        <v>B</v>
      </c>
      <c r="G40" s="192" t="str">
        <f>+G20</f>
        <v>BBB</v>
      </c>
      <c r="H40" s="192" t="str">
        <f>+H20</f>
        <v>Baa2</v>
      </c>
      <c r="I40" s="29"/>
      <c r="J40" s="29"/>
    </row>
    <row r="41" spans="1:10">
      <c r="A41" s="29" t="s">
        <v>225</v>
      </c>
      <c r="B41" s="190">
        <v>1400000</v>
      </c>
      <c r="C41" s="261">
        <v>0.32600000000000001</v>
      </c>
      <c r="D41" s="169"/>
      <c r="E41" s="192">
        <v>2</v>
      </c>
      <c r="F41" s="193" t="s">
        <v>19</v>
      </c>
      <c r="G41" s="193" t="s">
        <v>103</v>
      </c>
      <c r="H41" s="193" t="s">
        <v>180</v>
      </c>
      <c r="I41" s="29"/>
      <c r="J41" s="29"/>
    </row>
    <row r="42" spans="1:10">
      <c r="A42" s="29" t="s">
        <v>305</v>
      </c>
      <c r="B42" s="190">
        <v>50000000</v>
      </c>
      <c r="C42" s="261">
        <v>0.32600000000000001</v>
      </c>
      <c r="D42" s="169"/>
      <c r="E42" s="192">
        <f>+E21</f>
        <v>2</v>
      </c>
      <c r="F42" s="193" t="str">
        <f>+F21</f>
        <v>B</v>
      </c>
      <c r="G42" s="193" t="s">
        <v>103</v>
      </c>
      <c r="H42" s="193" t="s">
        <v>104</v>
      </c>
      <c r="I42" s="29"/>
      <c r="J42" s="29"/>
    </row>
    <row r="43" spans="1:10">
      <c r="A43" s="210" t="s">
        <v>306</v>
      </c>
      <c r="B43" s="190">
        <v>20000000</v>
      </c>
      <c r="C43" s="261">
        <v>0.44400000000000001</v>
      </c>
      <c r="D43" s="169"/>
      <c r="E43" s="192">
        <v>2</v>
      </c>
      <c r="F43" s="193" t="s">
        <v>19</v>
      </c>
      <c r="G43" s="193" t="s">
        <v>103</v>
      </c>
      <c r="H43" s="193" t="s">
        <v>180</v>
      </c>
      <c r="I43" s="29"/>
      <c r="J43" s="29"/>
    </row>
    <row r="44" spans="1:10">
      <c r="A44" s="210" t="s">
        <v>287</v>
      </c>
      <c r="B44" s="190">
        <v>25000000</v>
      </c>
      <c r="C44" s="261">
        <v>0.49199999999999999</v>
      </c>
      <c r="D44" s="169"/>
      <c r="E44" s="192">
        <v>2</v>
      </c>
      <c r="F44" s="193" t="s">
        <v>61</v>
      </c>
      <c r="G44" s="193" t="s">
        <v>103</v>
      </c>
      <c r="H44" s="193" t="s">
        <v>111</v>
      </c>
      <c r="I44" s="29"/>
      <c r="J44" s="29"/>
    </row>
    <row r="45" spans="1:10">
      <c r="A45" s="210" t="s">
        <v>191</v>
      </c>
      <c r="B45" s="190">
        <f>+B21</f>
        <v>2100000</v>
      </c>
      <c r="C45" s="261">
        <f>+C21</f>
        <v>0.47299999999999998</v>
      </c>
      <c r="D45" s="169"/>
      <c r="E45" s="192">
        <f>+E21</f>
        <v>2</v>
      </c>
      <c r="F45" s="193" t="str">
        <f>+F21</f>
        <v>B</v>
      </c>
      <c r="G45" s="193" t="str">
        <f>+G21</f>
        <v>BBB</v>
      </c>
      <c r="H45" s="193" t="str">
        <f>+H21</f>
        <v>Baa1</v>
      </c>
      <c r="I45" s="29"/>
      <c r="J45" s="29"/>
    </row>
    <row r="46" spans="1:10">
      <c r="A46" s="29" t="s">
        <v>224</v>
      </c>
      <c r="B46" s="190">
        <v>37000000</v>
      </c>
      <c r="C46" s="261">
        <v>0.44500000000000001</v>
      </c>
      <c r="D46" s="169"/>
      <c r="E46" s="192">
        <v>3</v>
      </c>
      <c r="F46" s="193" t="s">
        <v>61</v>
      </c>
      <c r="G46" s="193" t="s">
        <v>85</v>
      </c>
      <c r="H46" s="193" t="s">
        <v>104</v>
      </c>
      <c r="I46" s="29"/>
      <c r="J46" s="29"/>
    </row>
    <row r="47" spans="1:10">
      <c r="A47" s="29" t="s">
        <v>307</v>
      </c>
      <c r="B47" s="190">
        <f t="shared" ref="B47:C49" si="0">+B22</f>
        <v>3500000</v>
      </c>
      <c r="C47" s="261">
        <f t="shared" si="0"/>
        <v>0.57499999999999996</v>
      </c>
      <c r="D47" s="169"/>
      <c r="E47" s="192">
        <f t="shared" ref="E47:H49" si="1">+E22</f>
        <v>2</v>
      </c>
      <c r="F47" s="192" t="str">
        <f t="shared" si="1"/>
        <v>A-</v>
      </c>
      <c r="G47" s="192" t="str">
        <f t="shared" si="1"/>
        <v>BBB-</v>
      </c>
      <c r="H47" s="192" t="str">
        <f t="shared" si="1"/>
        <v>Baa2</v>
      </c>
      <c r="I47" s="29"/>
      <c r="J47" s="29"/>
    </row>
    <row r="48" spans="1:10">
      <c r="A48" s="210" t="s">
        <v>192</v>
      </c>
      <c r="B48" s="190">
        <f t="shared" si="0"/>
        <v>4200000</v>
      </c>
      <c r="C48" s="261">
        <f t="shared" si="0"/>
        <v>0.55200000000000005</v>
      </c>
      <c r="D48" s="169"/>
      <c r="E48" s="192">
        <f t="shared" si="1"/>
        <v>2</v>
      </c>
      <c r="F48" s="192" t="str">
        <f t="shared" si="1"/>
        <v>A</v>
      </c>
      <c r="G48" s="192" t="str">
        <f t="shared" si="1"/>
        <v>BBB</v>
      </c>
      <c r="H48" s="192" t="str">
        <f t="shared" si="1"/>
        <v>Baa1</v>
      </c>
      <c r="I48" s="29"/>
      <c r="J48" s="29"/>
    </row>
    <row r="49" spans="1:10">
      <c r="A49" s="210" t="s">
        <v>308</v>
      </c>
      <c r="B49" s="190">
        <f t="shared" si="0"/>
        <v>2900000</v>
      </c>
      <c r="C49" s="261">
        <f t="shared" si="0"/>
        <v>0.48</v>
      </c>
      <c r="D49" s="169"/>
      <c r="E49" s="192">
        <f t="shared" si="1"/>
        <v>3</v>
      </c>
      <c r="F49" s="192" t="str">
        <f t="shared" si="1"/>
        <v>A+</v>
      </c>
      <c r="G49" s="192" t="str">
        <f t="shared" si="1"/>
        <v>BBB</v>
      </c>
      <c r="H49" s="192" t="str">
        <f t="shared" si="1"/>
        <v>A2</v>
      </c>
      <c r="I49" s="29"/>
      <c r="J49" s="29"/>
    </row>
    <row r="50" spans="1:10">
      <c r="A50" s="210" t="s">
        <v>195</v>
      </c>
      <c r="B50" s="190">
        <f>+B26</f>
        <v>1700000</v>
      </c>
      <c r="C50" s="261">
        <f>+C26</f>
        <v>0.56999999999999995</v>
      </c>
      <c r="D50" s="169"/>
      <c r="E50" s="192">
        <f>+E26</f>
        <v>2</v>
      </c>
      <c r="F50" s="193" t="str">
        <f>+F26</f>
        <v>B</v>
      </c>
      <c r="G50" s="193" t="str">
        <f>+G26</f>
        <v>BBB</v>
      </c>
      <c r="H50" s="193" t="str">
        <f>+H26</f>
        <v>Baa2</v>
      </c>
      <c r="I50" s="29"/>
      <c r="J50" s="29"/>
    </row>
    <row r="51" spans="1:10">
      <c r="A51" s="210" t="s">
        <v>204</v>
      </c>
      <c r="B51" s="190">
        <v>34000000</v>
      </c>
      <c r="C51" s="261">
        <v>0.52100000000000002</v>
      </c>
      <c r="D51" s="169"/>
      <c r="E51" s="192">
        <v>2</v>
      </c>
      <c r="F51" s="193" t="s">
        <v>61</v>
      </c>
      <c r="G51" s="193" t="s">
        <v>103</v>
      </c>
      <c r="H51" s="193" t="s">
        <v>111</v>
      </c>
      <c r="I51" s="29"/>
      <c r="J51" s="29"/>
    </row>
    <row r="52" spans="1:10">
      <c r="A52" s="210" t="s">
        <v>309</v>
      </c>
      <c r="B52" s="190">
        <f>+B28</f>
        <v>4000000</v>
      </c>
      <c r="C52" s="261">
        <f>+C28</f>
        <v>0.51600000000000001</v>
      </c>
      <c r="D52" s="169"/>
      <c r="E52" s="192">
        <f>+E28</f>
        <v>2</v>
      </c>
      <c r="F52" s="192" t="str">
        <f>+F28</f>
        <v>A-</v>
      </c>
      <c r="G52" s="192" t="str">
        <f>+G28</f>
        <v>BBB</v>
      </c>
      <c r="H52" s="192" t="str">
        <f>+H28</f>
        <v>A3</v>
      </c>
      <c r="I52" s="29"/>
      <c r="J52" s="29"/>
    </row>
    <row r="53" spans="1:10">
      <c r="A53" s="210" t="s">
        <v>205</v>
      </c>
      <c r="B53" s="190">
        <v>28000000</v>
      </c>
      <c r="C53" s="261">
        <v>0.47299999999999998</v>
      </c>
      <c r="D53" s="169"/>
      <c r="E53" s="192">
        <v>2</v>
      </c>
      <c r="F53" s="193" t="s">
        <v>114</v>
      </c>
      <c r="G53" s="193" t="s">
        <v>103</v>
      </c>
      <c r="H53" s="193" t="s">
        <v>180</v>
      </c>
      <c r="I53" s="29"/>
      <c r="J53" s="29"/>
    </row>
    <row r="54" spans="1:10" ht="15.75" thickBot="1">
      <c r="A54" s="80"/>
      <c r="B54" s="80"/>
      <c r="C54" s="262"/>
      <c r="D54" s="168"/>
      <c r="E54" s="194"/>
      <c r="F54" s="194"/>
      <c r="G54" s="80"/>
      <c r="H54" s="80"/>
      <c r="I54" s="29"/>
      <c r="J54" s="29"/>
    </row>
    <row r="55" spans="1:10" ht="15.75" thickTop="1">
      <c r="A55" s="29"/>
      <c r="B55" s="29"/>
      <c r="C55" s="95"/>
      <c r="D55" s="95"/>
      <c r="E55" s="95"/>
      <c r="F55" s="95"/>
      <c r="G55" s="29"/>
      <c r="H55" s="29"/>
      <c r="I55" s="29"/>
      <c r="J55" s="29"/>
    </row>
    <row r="56" spans="1:10">
      <c r="A56" s="210" t="s">
        <v>227</v>
      </c>
      <c r="B56" s="29"/>
      <c r="C56" s="95"/>
      <c r="D56" s="95"/>
      <c r="E56" s="95"/>
      <c r="F56" s="95"/>
      <c r="G56" s="29"/>
      <c r="H56" s="29"/>
      <c r="I56" s="29"/>
      <c r="J56" s="29"/>
    </row>
    <row r="57" spans="1:10">
      <c r="A57" s="210" t="s">
        <v>230</v>
      </c>
      <c r="B57" s="29"/>
      <c r="C57" s="95"/>
      <c r="D57" s="95"/>
      <c r="E57" s="95"/>
      <c r="F57" s="95"/>
      <c r="G57" s="29"/>
      <c r="H57" s="29"/>
      <c r="I57" s="29"/>
      <c r="J57" s="29"/>
    </row>
    <row r="58" spans="1:10">
      <c r="A58" s="210" t="s">
        <v>228</v>
      </c>
      <c r="B58" s="29"/>
      <c r="C58" s="95"/>
      <c r="D58" s="95"/>
      <c r="E58" s="95"/>
      <c r="F58" s="95"/>
      <c r="G58" s="29"/>
      <c r="H58" s="29"/>
      <c r="I58" s="29"/>
      <c r="J58" s="29"/>
    </row>
    <row r="59" spans="1:10">
      <c r="A59" s="210" t="s">
        <v>229</v>
      </c>
      <c r="B59" s="29"/>
      <c r="C59" s="95"/>
      <c r="D59" s="95"/>
      <c r="E59" s="95"/>
      <c r="F59" s="95"/>
      <c r="G59" s="29"/>
      <c r="H59" s="29"/>
      <c r="I59" s="29"/>
      <c r="J59" s="29"/>
    </row>
    <row r="60" spans="1:10">
      <c r="A60" s="29"/>
      <c r="B60" s="29"/>
      <c r="C60" s="95"/>
      <c r="D60" s="95"/>
      <c r="E60" s="95"/>
      <c r="F60" s="95"/>
      <c r="G60" s="29"/>
      <c r="H60" s="29"/>
      <c r="I60" s="29"/>
      <c r="J60" s="29"/>
    </row>
    <row r="61" spans="1:10">
      <c r="A61" t="s">
        <v>231</v>
      </c>
      <c r="C61" s="96"/>
      <c r="D61" s="96"/>
      <c r="E61" s="96"/>
      <c r="F61" s="96"/>
    </row>
    <row r="63" spans="1:10">
      <c r="G63" s="104"/>
    </row>
  </sheetData>
  <mergeCells count="2">
    <mergeCell ref="A6:H6"/>
    <mergeCell ref="A5:H5"/>
  </mergeCells>
  <phoneticPr fontId="9" type="noConversion"/>
  <pageMargins left="0.75" right="0.75" top="1" bottom="1" header="0.5" footer="0.5"/>
  <pageSetup scale="70" orientation="portrait" horizontalDpi="360" verticalDpi="360" r:id="rId1"/>
  <headerFooter alignWithMargins="0">
    <oddHeader xml:space="preserve">&amp;R&amp;"Times New Roman,Regular"&amp;11Exh. DCP-8
Dockets UE-170485/UG-170486
Page 1 of 1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2017-05-26T07:00:00+00:00</OpenedDate>
    <Date1 xmlns="dc463f71-b30c-4ab2-9473-d307f9d35888">2017-10-27T07:00:00+00:00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170485</DocketNumber>
    <DelegatedOrder xmlns="dc463f71-b30c-4ab2-9473-d307f9d35888">false</DelegatedOrder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93D7BF2DB2434CBA4573E3DBB11230" ma:contentTypeVersion="104" ma:contentTypeDescription="" ma:contentTypeScope="" ma:versionID="3f6ae32ccc8da311cb75f5903f0a79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8AF5F1-522C-47BA-BE12-890EDE68756C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24f70c62-691b-492e-ba59-9d389529a97e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http://schemas.microsoft.com/sharepoint/v3/field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08390F4-954A-49BB-974E-16F628BF76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C63B82-B142-48F9-B089-983AFD7CDED7}"/>
</file>

<file path=customXml/itemProps4.xml><?xml version="1.0" encoding="utf-8"?>
<ds:datastoreItem xmlns:ds="http://schemas.openxmlformats.org/officeDocument/2006/customXml" ds:itemID="{C34238E3-8F4B-4C2C-8899-9C4739CD0C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18</vt:i4>
      </vt:variant>
    </vt:vector>
  </HeadingPairs>
  <TitlesOfParts>
    <vt:vector size="40" baseType="lpstr">
      <vt:lpstr>DCP-3</vt:lpstr>
      <vt:lpstr>DCP-4, P 1</vt:lpstr>
      <vt:lpstr>DCP-4, P 2</vt:lpstr>
      <vt:lpstr>DCP-4, P 3</vt:lpstr>
      <vt:lpstr>DCP-5</vt:lpstr>
      <vt:lpstr>DCP-6, P 1</vt:lpstr>
      <vt:lpstr>DCP-6, P 2</vt:lpstr>
      <vt:lpstr>DCP-7</vt:lpstr>
      <vt:lpstr>DCP-8</vt:lpstr>
      <vt:lpstr>DCP-9 , P 1</vt:lpstr>
      <vt:lpstr>DCP-9, P 2</vt:lpstr>
      <vt:lpstr>DCP-9, P 3</vt:lpstr>
      <vt:lpstr>DCP-9, P 4</vt:lpstr>
      <vt:lpstr>DCP-10</vt:lpstr>
      <vt:lpstr>DCP-11</vt:lpstr>
      <vt:lpstr>DCP-12, P 1</vt:lpstr>
      <vt:lpstr>DCP-12, P 2</vt:lpstr>
      <vt:lpstr>DCP-13</vt:lpstr>
      <vt:lpstr>DCP-14,P 1</vt:lpstr>
      <vt:lpstr>DCP-14, P 2</vt:lpstr>
      <vt:lpstr>DCP-15</vt:lpstr>
      <vt:lpstr>DCP-16</vt:lpstr>
      <vt:lpstr>'DCP-4, P 1'!AAA</vt:lpstr>
      <vt:lpstr>'DCP-4, P 2'!BBB</vt:lpstr>
      <vt:lpstr>'DCP-4, P 3'!CCC</vt:lpstr>
      <vt:lpstr>'DCP-13'!PPP</vt:lpstr>
      <vt:lpstr>'DCP-12, P 1'!Print_Area</vt:lpstr>
      <vt:lpstr>'DCP-12, P 2'!Print_Area</vt:lpstr>
      <vt:lpstr>'DCP-15'!Print_Area</vt:lpstr>
      <vt:lpstr>'DCP-16'!Print_Area</vt:lpstr>
      <vt:lpstr>'DCP-4, P 1'!Print_Area</vt:lpstr>
      <vt:lpstr>'DCP-4, P 2'!Print_Area</vt:lpstr>
      <vt:lpstr>'DCP-4, P 3'!Print_Area</vt:lpstr>
      <vt:lpstr>'DCP-7'!Print_Area</vt:lpstr>
      <vt:lpstr>'DCP-9, P 2'!Print_Area</vt:lpstr>
      <vt:lpstr>'DCP-9, P 3'!Print_Area</vt:lpstr>
      <vt:lpstr>'DCP-4, P 1'!Print_Titles</vt:lpstr>
      <vt:lpstr>'DCP-4, P 2'!Print_Titles</vt:lpstr>
      <vt:lpstr>'DCP-4, P 3'!Print_Titles</vt:lpstr>
      <vt:lpstr>RRR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Exhibits</dc:title>
  <dc:creator>gaw</dc:creator>
  <dc:description/>
  <cp:lastModifiedBy>Information Services</cp:lastModifiedBy>
  <cp:lastPrinted>2017-10-25T16:46:27Z</cp:lastPrinted>
  <dcterms:created xsi:type="dcterms:W3CDTF">2001-11-16T16:54:37Z</dcterms:created>
  <dcterms:modified xsi:type="dcterms:W3CDTF">2017-10-25T16:48:22Z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0x0101006E56B4D1795A2E4DB2F0B01679ED314A004293D7BF2DB2434CBA4573E3DBB11230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