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15" yWindow="-15" windowWidth="14370" windowHeight="8730"/>
  </bookViews>
  <sheets>
    <sheet name="Exh JRD-9" sheetId="2" r:id="rId1"/>
    <sheet name="PC 112 Analysis" sheetId="1" r:id="rId2"/>
    <sheet name="Sheet3" sheetId="3" r:id="rId3"/>
  </sheets>
  <definedNames>
    <definedName name="_xlnm.Print_Area" localSheetId="0">'Exh JRD-9'!$C$1:$AA$36</definedName>
    <definedName name="_xlnm.Print_Area" localSheetId="1">'PC 112 Analysis'!$A$222:$AC$255</definedName>
  </definedNames>
  <calcPr calcId="125725"/>
</workbook>
</file>

<file path=xl/calcChain.xml><?xml version="1.0" encoding="utf-8"?>
<calcChain xmlns="http://schemas.openxmlformats.org/spreadsheetml/2006/main">
  <c r="AF247" i="1"/>
  <c r="AF246"/>
  <c r="AF245"/>
  <c r="AF240"/>
  <c r="AF239"/>
  <c r="AF238"/>
  <c r="AF227"/>
  <c r="AF226"/>
  <c r="AF225"/>
  <c r="AB33" i="2"/>
  <c r="U33"/>
  <c r="Q33"/>
  <c r="M33"/>
  <c r="I33"/>
  <c r="E33"/>
  <c r="AB32"/>
  <c r="U32"/>
  <c r="Q32"/>
  <c r="M32"/>
  <c r="I32"/>
  <c r="Y32" s="1"/>
  <c r="E32"/>
  <c r="AB31"/>
  <c r="U31"/>
  <c r="Q31"/>
  <c r="M31"/>
  <c r="I31"/>
  <c r="E31"/>
  <c r="AB30"/>
  <c r="U30"/>
  <c r="Q30"/>
  <c r="M30"/>
  <c r="I30"/>
  <c r="E30"/>
  <c r="AB27"/>
  <c r="U27"/>
  <c r="Q27"/>
  <c r="M27"/>
  <c r="I27"/>
  <c r="E27"/>
  <c r="AB26"/>
  <c r="U26"/>
  <c r="Q26"/>
  <c r="M26"/>
  <c r="I26"/>
  <c r="E26"/>
  <c r="AB25"/>
  <c r="U25"/>
  <c r="Q25"/>
  <c r="M25"/>
  <c r="I25"/>
  <c r="E25"/>
  <c r="AB24"/>
  <c r="U24"/>
  <c r="Q24"/>
  <c r="M24"/>
  <c r="I24"/>
  <c r="E24"/>
  <c r="Y24" s="1"/>
  <c r="AB23"/>
  <c r="U23"/>
  <c r="Q23"/>
  <c r="M23"/>
  <c r="I23"/>
  <c r="E23"/>
  <c r="AB22"/>
  <c r="U22"/>
  <c r="Q22"/>
  <c r="M22"/>
  <c r="I22"/>
  <c r="Y22"/>
  <c r="AB21"/>
  <c r="U21"/>
  <c r="Q21"/>
  <c r="M21"/>
  <c r="I21"/>
  <c r="AB20"/>
  <c r="U20"/>
  <c r="Q20"/>
  <c r="M20"/>
  <c r="I20"/>
  <c r="Y20" s="1"/>
  <c r="AB19"/>
  <c r="U19"/>
  <c r="Q19"/>
  <c r="M19"/>
  <c r="I19"/>
  <c r="E19"/>
  <c r="AB18"/>
  <c r="U18"/>
  <c r="Q18"/>
  <c r="M18"/>
  <c r="I18"/>
  <c r="E18"/>
  <c r="AB17"/>
  <c r="U17"/>
  <c r="W17" s="1"/>
  <c r="Q17"/>
  <c r="M17"/>
  <c r="I17"/>
  <c r="E17"/>
  <c r="U16"/>
  <c r="AB16"/>
  <c r="Q16"/>
  <c r="M16"/>
  <c r="I16"/>
  <c r="E16"/>
  <c r="Y16" s="1"/>
  <c r="C31"/>
  <c r="C32" s="1"/>
  <c r="C33" s="1"/>
  <c r="C24"/>
  <c r="C25" s="1"/>
  <c r="C26" s="1"/>
  <c r="C17"/>
  <c r="C18" s="1"/>
  <c r="C19" s="1"/>
  <c r="AE247" i="1"/>
  <c r="AE246"/>
  <c r="AE245"/>
  <c r="AE244"/>
  <c r="AE240"/>
  <c r="AE239"/>
  <c r="AE238"/>
  <c r="AE237"/>
  <c r="AE233"/>
  <c r="AE232"/>
  <c r="AE231"/>
  <c r="AE230"/>
  <c r="AE227"/>
  <c r="AE226"/>
  <c r="AE225"/>
  <c r="AE224"/>
  <c r="D214"/>
  <c r="L160"/>
  <c r="Y54"/>
  <c r="Y53"/>
  <c r="Y52"/>
  <c r="Y51"/>
  <c r="Y50"/>
  <c r="Y49"/>
  <c r="Y48"/>
  <c r="Y47"/>
  <c r="Y46"/>
  <c r="Y45"/>
  <c r="Y44"/>
  <c r="Y43"/>
  <c r="Y42"/>
  <c r="Y41"/>
  <c r="Y40"/>
  <c r="Y39"/>
  <c r="Y38"/>
  <c r="Y37"/>
  <c r="Y36"/>
  <c r="Y35"/>
  <c r="Y34"/>
  <c r="Y33"/>
  <c r="Y32"/>
  <c r="Y31"/>
  <c r="Y30"/>
  <c r="Y29"/>
  <c r="Y28"/>
  <c r="Y27"/>
  <c r="Y26"/>
  <c r="Y25"/>
  <c r="Y24"/>
  <c r="Y23"/>
  <c r="Y22"/>
  <c r="Y21"/>
  <c r="Y20"/>
  <c r="Y19"/>
  <c r="Y18"/>
  <c r="Y17"/>
  <c r="Y16"/>
  <c r="Y15"/>
  <c r="Y14"/>
  <c r="Y13"/>
  <c r="Y12"/>
  <c r="Y11"/>
  <c r="Y10"/>
  <c r="Y9"/>
  <c r="Y8"/>
  <c r="Y7"/>
  <c r="Y55"/>
  <c r="Y56" s="1"/>
  <c r="Z54"/>
  <c r="Z55" s="1"/>
  <c r="Z53"/>
  <c r="Z52"/>
  <c r="Z51"/>
  <c r="Z50"/>
  <c r="Z49"/>
  <c r="Z48"/>
  <c r="X48"/>
  <c r="X55" s="1"/>
  <c r="Z47"/>
  <c r="Z46"/>
  <c r="Z45"/>
  <c r="Z44"/>
  <c r="Z43"/>
  <c r="Z42"/>
  <c r="Z41"/>
  <c r="Z40"/>
  <c r="Z39"/>
  <c r="Z38"/>
  <c r="Z37"/>
  <c r="Z36"/>
  <c r="X36"/>
  <c r="Z35"/>
  <c r="Z34"/>
  <c r="Z33"/>
  <c r="Z32"/>
  <c r="Z31"/>
  <c r="Z30"/>
  <c r="Z29"/>
  <c r="Z28"/>
  <c r="Z27"/>
  <c r="Z26"/>
  <c r="Z25"/>
  <c r="Z24"/>
  <c r="X24"/>
  <c r="Z23"/>
  <c r="Z22"/>
  <c r="Z21"/>
  <c r="Z20"/>
  <c r="Z19"/>
  <c r="X12"/>
  <c r="D49"/>
  <c r="E55"/>
  <c r="M55"/>
  <c r="N55"/>
  <c r="H49"/>
  <c r="AG54"/>
  <c r="AG53"/>
  <c r="AG52"/>
  <c r="AG51"/>
  <c r="AG50"/>
  <c r="AG49"/>
  <c r="AG48"/>
  <c r="AG47"/>
  <c r="AG46"/>
  <c r="AG45"/>
  <c r="AG44"/>
  <c r="AG43"/>
  <c r="AG42"/>
  <c r="AG41"/>
  <c r="AG40"/>
  <c r="AG39"/>
  <c r="AG38"/>
  <c r="AG37"/>
  <c r="AG36"/>
  <c r="AG35"/>
  <c r="AG34"/>
  <c r="AG33"/>
  <c r="AG32"/>
  <c r="AG31"/>
  <c r="AG30"/>
  <c r="AG29"/>
  <c r="AG28"/>
  <c r="AG27"/>
  <c r="AG26"/>
  <c r="AG25"/>
  <c r="AG24"/>
  <c r="AG23"/>
  <c r="AG22"/>
  <c r="AG21"/>
  <c r="AG20"/>
  <c r="AG19"/>
  <c r="AG18"/>
  <c r="AG17"/>
  <c r="AG16"/>
  <c r="AG15"/>
  <c r="AG14"/>
  <c r="AG13"/>
  <c r="AG11"/>
  <c r="AG10"/>
  <c r="AG9"/>
  <c r="AG8"/>
  <c r="AG7"/>
  <c r="AG12"/>
  <c r="AG55"/>
  <c r="AG56" s="1"/>
  <c r="AH54"/>
  <c r="AH55" s="1"/>
  <c r="AH53"/>
  <c r="AH52"/>
  <c r="AH51"/>
  <c r="AH50"/>
  <c r="AH49"/>
  <c r="AH48"/>
  <c r="AF48"/>
  <c r="AF55" s="1"/>
  <c r="AH47"/>
  <c r="AH46"/>
  <c r="AH45"/>
  <c r="AH44"/>
  <c r="AH43"/>
  <c r="AH42"/>
  <c r="AH41"/>
  <c r="AH40"/>
  <c r="AH39"/>
  <c r="AH38"/>
  <c r="AH37"/>
  <c r="AH36"/>
  <c r="AF36"/>
  <c r="AH35"/>
  <c r="AH34"/>
  <c r="AH33"/>
  <c r="AH32"/>
  <c r="AH31"/>
  <c r="AH30"/>
  <c r="AH29"/>
  <c r="AH28"/>
  <c r="AH27"/>
  <c r="AH26"/>
  <c r="AH25"/>
  <c r="AH24"/>
  <c r="AF24"/>
  <c r="AH23"/>
  <c r="AH22"/>
  <c r="AH21"/>
  <c r="AH20"/>
  <c r="AH19"/>
  <c r="AF12"/>
  <c r="AE54"/>
  <c r="AE53"/>
  <c r="AE52"/>
  <c r="AE51"/>
  <c r="AE50"/>
  <c r="AE49"/>
  <c r="AE48"/>
  <c r="AE47"/>
  <c r="AE46"/>
  <c r="AE45"/>
  <c r="AE44"/>
  <c r="AE43"/>
  <c r="AE42"/>
  <c r="AE41"/>
  <c r="AE40"/>
  <c r="AE39"/>
  <c r="AE38"/>
  <c r="AE37"/>
  <c r="AE36"/>
  <c r="AE35"/>
  <c r="AE34"/>
  <c r="AE33"/>
  <c r="AE32"/>
  <c r="AE31"/>
  <c r="AE30"/>
  <c r="AE29"/>
  <c r="AE28"/>
  <c r="AE27"/>
  <c r="AE26"/>
  <c r="AE25"/>
  <c r="AE24"/>
  <c r="AE23"/>
  <c r="AE22"/>
  <c r="AE21"/>
  <c r="AE20"/>
  <c r="AE19"/>
  <c r="AE18"/>
  <c r="AE17"/>
  <c r="AE16"/>
  <c r="AE15"/>
  <c r="AE14"/>
  <c r="AE13"/>
  <c r="AE12"/>
  <c r="AE11"/>
  <c r="AE10"/>
  <c r="AE9"/>
  <c r="AE8"/>
  <c r="AE7"/>
  <c r="U54"/>
  <c r="U53"/>
  <c r="U52"/>
  <c r="U51"/>
  <c r="U50"/>
  <c r="U49"/>
  <c r="U48"/>
  <c r="U47"/>
  <c r="U46"/>
  <c r="U45"/>
  <c r="U44"/>
  <c r="U43"/>
  <c r="U42"/>
  <c r="U41"/>
  <c r="U40"/>
  <c r="U39"/>
  <c r="U38"/>
  <c r="U37"/>
  <c r="U36"/>
  <c r="U35"/>
  <c r="U34"/>
  <c r="U33"/>
  <c r="U32"/>
  <c r="U31"/>
  <c r="U29"/>
  <c r="U28"/>
  <c r="U27"/>
  <c r="U26"/>
  <c r="U25"/>
  <c r="U24"/>
  <c r="U23"/>
  <c r="U22"/>
  <c r="U21"/>
  <c r="U20"/>
  <c r="U19"/>
  <c r="U30"/>
  <c r="U17"/>
  <c r="U16"/>
  <c r="U15"/>
  <c r="U14"/>
  <c r="U13"/>
  <c r="U12"/>
  <c r="U11"/>
  <c r="U10"/>
  <c r="U9"/>
  <c r="U8"/>
  <c r="U7"/>
  <c r="U18"/>
  <c r="Q17"/>
  <c r="Q16"/>
  <c r="Q15"/>
  <c r="Q14"/>
  <c r="Q13"/>
  <c r="Q12"/>
  <c r="Q11"/>
  <c r="Q10"/>
  <c r="Q9"/>
  <c r="Q8"/>
  <c r="Q7"/>
  <c r="Q18"/>
  <c r="Q29"/>
  <c r="Q28"/>
  <c r="Q27"/>
  <c r="Q26"/>
  <c r="Q25"/>
  <c r="Q24"/>
  <c r="Q23"/>
  <c r="Q22"/>
  <c r="Q21"/>
  <c r="Q20"/>
  <c r="Q19"/>
  <c r="Q30"/>
  <c r="Q41"/>
  <c r="Q40"/>
  <c r="Q39"/>
  <c r="Q38"/>
  <c r="Q37"/>
  <c r="Q36"/>
  <c r="Q35"/>
  <c r="Q34"/>
  <c r="Q33"/>
  <c r="Q32"/>
  <c r="Q31"/>
  <c r="Q42"/>
  <c r="Q48"/>
  <c r="Q47"/>
  <c r="Q46"/>
  <c r="Q45"/>
  <c r="Q44"/>
  <c r="Q43"/>
  <c r="Q54"/>
  <c r="Q53"/>
  <c r="Q52"/>
  <c r="Q51"/>
  <c r="Q50"/>
  <c r="Q49"/>
  <c r="M49"/>
  <c r="I49"/>
  <c r="E49"/>
  <c r="T55"/>
  <c r="Q55"/>
  <c r="P55"/>
  <c r="U55"/>
  <c r="U56" s="1"/>
  <c r="V54"/>
  <c r="V55" s="1"/>
  <c r="V53"/>
  <c r="V52"/>
  <c r="V51"/>
  <c r="V50"/>
  <c r="V49"/>
  <c r="V48"/>
  <c r="T48"/>
  <c r="V47"/>
  <c r="V46"/>
  <c r="V45"/>
  <c r="V44"/>
  <c r="V43"/>
  <c r="V42"/>
  <c r="V41"/>
  <c r="V40"/>
  <c r="V39"/>
  <c r="V38"/>
  <c r="V37"/>
  <c r="V36"/>
  <c r="T36"/>
  <c r="V35"/>
  <c r="V34"/>
  <c r="V33"/>
  <c r="V32"/>
  <c r="V31"/>
  <c r="V30"/>
  <c r="V29"/>
  <c r="V28"/>
  <c r="V27"/>
  <c r="V26"/>
  <c r="V25"/>
  <c r="V24"/>
  <c r="T24"/>
  <c r="V23"/>
  <c r="V22"/>
  <c r="V21"/>
  <c r="V20"/>
  <c r="V19"/>
  <c r="T12"/>
  <c r="Q56"/>
  <c r="R54"/>
  <c r="R55" s="1"/>
  <c r="R53"/>
  <c r="R52"/>
  <c r="R51"/>
  <c r="R50"/>
  <c r="R49"/>
  <c r="R48"/>
  <c r="P48"/>
  <c r="R47"/>
  <c r="R46"/>
  <c r="R45"/>
  <c r="R44"/>
  <c r="R43"/>
  <c r="R42"/>
  <c r="R41"/>
  <c r="R40"/>
  <c r="R39"/>
  <c r="R38"/>
  <c r="R37"/>
  <c r="R36"/>
  <c r="P36"/>
  <c r="R35"/>
  <c r="R34"/>
  <c r="R33"/>
  <c r="R32"/>
  <c r="R31"/>
  <c r="R30"/>
  <c r="R29"/>
  <c r="R28"/>
  <c r="R27"/>
  <c r="R26"/>
  <c r="R25"/>
  <c r="R24"/>
  <c r="P24"/>
  <c r="R23"/>
  <c r="R22"/>
  <c r="R21"/>
  <c r="R20"/>
  <c r="R19"/>
  <c r="P12"/>
  <c r="I55"/>
  <c r="G17" i="2" l="1"/>
  <c r="O17"/>
  <c r="O18"/>
  <c r="W18"/>
  <c r="G19"/>
  <c r="O19"/>
  <c r="W19"/>
  <c r="O24"/>
  <c r="W24"/>
  <c r="G25"/>
  <c r="O25"/>
  <c r="W25"/>
  <c r="Y26"/>
  <c r="O26"/>
  <c r="W26"/>
  <c r="Y30"/>
  <c r="O31"/>
  <c r="W31"/>
  <c r="G32"/>
  <c r="O32"/>
  <c r="W32"/>
  <c r="O33"/>
  <c r="W33"/>
  <c r="Y17"/>
  <c r="AA17" s="1"/>
  <c r="S17"/>
  <c r="K18"/>
  <c r="S18"/>
  <c r="Y19"/>
  <c r="S19"/>
  <c r="K24"/>
  <c r="S24"/>
  <c r="S25"/>
  <c r="K26"/>
  <c r="S26"/>
  <c r="K31"/>
  <c r="S31"/>
  <c r="S32"/>
  <c r="K33"/>
  <c r="S33"/>
  <c r="Y18"/>
  <c r="AA18" s="1"/>
  <c r="Y21"/>
  <c r="Y23"/>
  <c r="AA24" s="1"/>
  <c r="Y25"/>
  <c r="AA25" s="1"/>
  <c r="Y27"/>
  <c r="Y31"/>
  <c r="AA31" s="1"/>
  <c r="Y33"/>
  <c r="AA33" s="1"/>
  <c r="G31"/>
  <c r="G33"/>
  <c r="K32"/>
  <c r="G18"/>
  <c r="G24"/>
  <c r="G26"/>
  <c r="K17"/>
  <c r="K19"/>
  <c r="K25"/>
  <c r="L108" i="1"/>
  <c r="L109" s="1"/>
  <c r="L96"/>
  <c r="L97" s="1"/>
  <c r="L84"/>
  <c r="L85" s="1"/>
  <c r="L72"/>
  <c r="H109"/>
  <c r="H108"/>
  <c r="H97"/>
  <c r="H96"/>
  <c r="H84"/>
  <c r="H72"/>
  <c r="AB72" s="1"/>
  <c r="D108"/>
  <c r="D109" s="1"/>
  <c r="D96"/>
  <c r="D97" s="1"/>
  <c r="D84"/>
  <c r="D85" s="1"/>
  <c r="D72"/>
  <c r="H55"/>
  <c r="F54"/>
  <c r="F24"/>
  <c r="F19"/>
  <c r="E54"/>
  <c r="L213"/>
  <c r="L214" s="1"/>
  <c r="L201"/>
  <c r="L202" s="1"/>
  <c r="L189"/>
  <c r="L190" s="1"/>
  <c r="L177"/>
  <c r="H214"/>
  <c r="H213"/>
  <c r="H202"/>
  <c r="H201"/>
  <c r="H189"/>
  <c r="H177"/>
  <c r="H190" s="1"/>
  <c r="D213"/>
  <c r="D201"/>
  <c r="D202" s="1"/>
  <c r="D189"/>
  <c r="D190" s="1"/>
  <c r="D177"/>
  <c r="L161"/>
  <c r="L149"/>
  <c r="L137"/>
  <c r="AB137" s="1"/>
  <c r="H137"/>
  <c r="H149"/>
  <c r="H161"/>
  <c r="D137"/>
  <c r="D149"/>
  <c r="D161"/>
  <c r="H25"/>
  <c r="H37"/>
  <c r="D25"/>
  <c r="D37"/>
  <c r="L148"/>
  <c r="L136"/>
  <c r="L124"/>
  <c r="H160"/>
  <c r="H148"/>
  <c r="H136"/>
  <c r="H124"/>
  <c r="D160"/>
  <c r="D148"/>
  <c r="D136"/>
  <c r="D124"/>
  <c r="M56"/>
  <c r="I56"/>
  <c r="E56"/>
  <c r="M54"/>
  <c r="M53"/>
  <c r="M52"/>
  <c r="M51"/>
  <c r="M50"/>
  <c r="M48"/>
  <c r="M47"/>
  <c r="M46"/>
  <c r="M45"/>
  <c r="M44"/>
  <c r="M43"/>
  <c r="M42"/>
  <c r="M41"/>
  <c r="M40"/>
  <c r="M39"/>
  <c r="M38"/>
  <c r="M37"/>
  <c r="M36"/>
  <c r="M35"/>
  <c r="M34"/>
  <c r="M33"/>
  <c r="M32"/>
  <c r="M31"/>
  <c r="M30"/>
  <c r="M29"/>
  <c r="M28"/>
  <c r="M27"/>
  <c r="M26"/>
  <c r="M25"/>
  <c r="M24"/>
  <c r="M23"/>
  <c r="M22"/>
  <c r="M21"/>
  <c r="M20"/>
  <c r="M19"/>
  <c r="M18"/>
  <c r="M17"/>
  <c r="M16"/>
  <c r="M15"/>
  <c r="M14"/>
  <c r="M13"/>
  <c r="M12"/>
  <c r="M11"/>
  <c r="M10"/>
  <c r="M9"/>
  <c r="M8"/>
  <c r="M7"/>
  <c r="N54"/>
  <c r="N53"/>
  <c r="N52"/>
  <c r="N51"/>
  <c r="N50"/>
  <c r="N49"/>
  <c r="N48"/>
  <c r="L48"/>
  <c r="L55" s="1"/>
  <c r="N47"/>
  <c r="N46"/>
  <c r="N45"/>
  <c r="N44"/>
  <c r="N43"/>
  <c r="N42"/>
  <c r="N41"/>
  <c r="N40"/>
  <c r="N39"/>
  <c r="N38"/>
  <c r="N37"/>
  <c r="N36"/>
  <c r="L36"/>
  <c r="N35"/>
  <c r="N34"/>
  <c r="N33"/>
  <c r="N32"/>
  <c r="N31"/>
  <c r="N30"/>
  <c r="N29"/>
  <c r="N28"/>
  <c r="N27"/>
  <c r="N26"/>
  <c r="N25"/>
  <c r="N24"/>
  <c r="L24"/>
  <c r="N23"/>
  <c r="N22"/>
  <c r="N21"/>
  <c r="N20"/>
  <c r="N19"/>
  <c r="L12"/>
  <c r="J55"/>
  <c r="F55"/>
  <c r="I54"/>
  <c r="I53"/>
  <c r="I52"/>
  <c r="I51"/>
  <c r="I50"/>
  <c r="I48"/>
  <c r="I47"/>
  <c r="I46"/>
  <c r="I45"/>
  <c r="I44"/>
  <c r="I43"/>
  <c r="I42"/>
  <c r="I41"/>
  <c r="I40"/>
  <c r="I39"/>
  <c r="I38"/>
  <c r="I37"/>
  <c r="I36"/>
  <c r="I35"/>
  <c r="I34"/>
  <c r="I33"/>
  <c r="I32"/>
  <c r="I31"/>
  <c r="I30"/>
  <c r="I29"/>
  <c r="I28"/>
  <c r="I27"/>
  <c r="I26"/>
  <c r="I25"/>
  <c r="I24"/>
  <c r="I23"/>
  <c r="I22"/>
  <c r="I21"/>
  <c r="I20"/>
  <c r="I19"/>
  <c r="I18"/>
  <c r="I17"/>
  <c r="I16"/>
  <c r="I15"/>
  <c r="I14"/>
  <c r="I13"/>
  <c r="I12"/>
  <c r="I11"/>
  <c r="I10"/>
  <c r="I9"/>
  <c r="I8"/>
  <c r="I7"/>
  <c r="AB7"/>
  <c r="AB166" s="1"/>
  <c r="J54"/>
  <c r="J53"/>
  <c r="J52"/>
  <c r="J51"/>
  <c r="J50"/>
  <c r="J49"/>
  <c r="J48"/>
  <c r="H48"/>
  <c r="J47"/>
  <c r="J46"/>
  <c r="J45"/>
  <c r="J44"/>
  <c r="J43"/>
  <c r="J42"/>
  <c r="J41"/>
  <c r="J40"/>
  <c r="J39"/>
  <c r="J38"/>
  <c r="J37"/>
  <c r="J36"/>
  <c r="H36"/>
  <c r="J35"/>
  <c r="J34"/>
  <c r="J33"/>
  <c r="J32"/>
  <c r="J31"/>
  <c r="J30"/>
  <c r="J29"/>
  <c r="J28"/>
  <c r="J27"/>
  <c r="J26"/>
  <c r="J25"/>
  <c r="J24"/>
  <c r="H24"/>
  <c r="AB24" s="1"/>
  <c r="J23"/>
  <c r="J22"/>
  <c r="J21"/>
  <c r="J20"/>
  <c r="J19"/>
  <c r="H12"/>
  <c r="F53"/>
  <c r="F52"/>
  <c r="F51"/>
  <c r="F50"/>
  <c r="F49"/>
  <c r="F48"/>
  <c r="F47"/>
  <c r="F46"/>
  <c r="F45"/>
  <c r="F44"/>
  <c r="F43"/>
  <c r="F42"/>
  <c r="F41"/>
  <c r="F40"/>
  <c r="AB40" s="1"/>
  <c r="F39"/>
  <c r="F38"/>
  <c r="F37"/>
  <c r="F36"/>
  <c r="AB36" s="1"/>
  <c r="F35"/>
  <c r="F34"/>
  <c r="F33"/>
  <c r="F32"/>
  <c r="F31"/>
  <c r="F30"/>
  <c r="F29"/>
  <c r="F28"/>
  <c r="F27"/>
  <c r="F26"/>
  <c r="F25"/>
  <c r="F23"/>
  <c r="F22"/>
  <c r="F21"/>
  <c r="F20"/>
  <c r="E53"/>
  <c r="E52"/>
  <c r="E51"/>
  <c r="E50"/>
  <c r="E48"/>
  <c r="E47"/>
  <c r="E46"/>
  <c r="E45"/>
  <c r="E44"/>
  <c r="AB44" s="1"/>
  <c r="E43"/>
  <c r="E42"/>
  <c r="E41"/>
  <c r="E40"/>
  <c r="E39"/>
  <c r="E38"/>
  <c r="E37"/>
  <c r="E36"/>
  <c r="E35"/>
  <c r="E34"/>
  <c r="E33"/>
  <c r="E32"/>
  <c r="E31"/>
  <c r="E30"/>
  <c r="E29"/>
  <c r="E28"/>
  <c r="E27"/>
  <c r="E26"/>
  <c r="E25"/>
  <c r="E24"/>
  <c r="E23"/>
  <c r="E22"/>
  <c r="E21"/>
  <c r="E20"/>
  <c r="E19"/>
  <c r="E18"/>
  <c r="E17"/>
  <c r="E16"/>
  <c r="E15"/>
  <c r="E14"/>
  <c r="E13"/>
  <c r="E12"/>
  <c r="E11"/>
  <c r="AB11" s="1"/>
  <c r="AB170" s="1"/>
  <c r="E10"/>
  <c r="AB10" s="1"/>
  <c r="AB169" s="1"/>
  <c r="E9"/>
  <c r="AB9" s="1"/>
  <c r="AB168" s="1"/>
  <c r="E8"/>
  <c r="E7"/>
  <c r="D12"/>
  <c r="D24"/>
  <c r="D36"/>
  <c r="D48"/>
  <c r="W58"/>
  <c r="S58"/>
  <c r="O58"/>
  <c r="K58"/>
  <c r="G58"/>
  <c r="C58"/>
  <c r="X247"/>
  <c r="X246"/>
  <c r="X245"/>
  <c r="X240"/>
  <c r="X239"/>
  <c r="X238"/>
  <c r="X227"/>
  <c r="X226"/>
  <c r="X225"/>
  <c r="V247"/>
  <c r="V246"/>
  <c r="V245"/>
  <c r="V240"/>
  <c r="V239"/>
  <c r="V238"/>
  <c r="R247"/>
  <c r="R246"/>
  <c r="R245"/>
  <c r="R240"/>
  <c r="R239"/>
  <c r="R238"/>
  <c r="N247"/>
  <c r="N246"/>
  <c r="N245"/>
  <c r="N240"/>
  <c r="N239"/>
  <c r="N238"/>
  <c r="J247"/>
  <c r="J246"/>
  <c r="J245"/>
  <c r="J240"/>
  <c r="J239"/>
  <c r="J238"/>
  <c r="D247"/>
  <c r="D246"/>
  <c r="D245"/>
  <c r="D240"/>
  <c r="D239"/>
  <c r="D238"/>
  <c r="AA247"/>
  <c r="W247"/>
  <c r="S247"/>
  <c r="O247"/>
  <c r="K247"/>
  <c r="G247"/>
  <c r="AA246"/>
  <c r="W246"/>
  <c r="S246"/>
  <c r="O246"/>
  <c r="K246"/>
  <c r="G246"/>
  <c r="AA245"/>
  <c r="W245"/>
  <c r="S245"/>
  <c r="O245"/>
  <c r="K245"/>
  <c r="G245"/>
  <c r="AA244"/>
  <c r="W244"/>
  <c r="S244"/>
  <c r="O244"/>
  <c r="K244"/>
  <c r="G244"/>
  <c r="AA240"/>
  <c r="W240"/>
  <c r="S240"/>
  <c r="O240"/>
  <c r="K240"/>
  <c r="G240"/>
  <c r="AA239"/>
  <c r="W239"/>
  <c r="S239"/>
  <c r="O239"/>
  <c r="K239"/>
  <c r="G239"/>
  <c r="AA238"/>
  <c r="W238"/>
  <c r="S238"/>
  <c r="O238"/>
  <c r="K238"/>
  <c r="G238"/>
  <c r="AA237"/>
  <c r="W237"/>
  <c r="S237"/>
  <c r="O237"/>
  <c r="K237"/>
  <c r="G237"/>
  <c r="AA233"/>
  <c r="W233"/>
  <c r="S233"/>
  <c r="O233"/>
  <c r="K233"/>
  <c r="G233"/>
  <c r="AA232"/>
  <c r="W232"/>
  <c r="S232"/>
  <c r="O232"/>
  <c r="K232"/>
  <c r="G232"/>
  <c r="AA231"/>
  <c r="W231"/>
  <c r="S231"/>
  <c r="O231"/>
  <c r="K231"/>
  <c r="G231"/>
  <c r="AA230"/>
  <c r="W230"/>
  <c r="S230"/>
  <c r="O230"/>
  <c r="K230"/>
  <c r="G230"/>
  <c r="C233"/>
  <c r="C232"/>
  <c r="C231"/>
  <c r="C230"/>
  <c r="A232"/>
  <c r="A233" s="1"/>
  <c r="A231"/>
  <c r="C247"/>
  <c r="C246"/>
  <c r="C245"/>
  <c r="C244"/>
  <c r="A246"/>
  <c r="A247" s="1"/>
  <c r="A245"/>
  <c r="C240"/>
  <c r="C239"/>
  <c r="C238"/>
  <c r="C237"/>
  <c r="A238"/>
  <c r="A239" s="1"/>
  <c r="A240" s="1"/>
  <c r="AA227"/>
  <c r="AA226"/>
  <c r="AA225"/>
  <c r="AA224"/>
  <c r="A226"/>
  <c r="A227" s="1"/>
  <c r="A225"/>
  <c r="W213"/>
  <c r="S213"/>
  <c r="O213"/>
  <c r="K213"/>
  <c r="G213"/>
  <c r="C213"/>
  <c r="AA212"/>
  <c r="W212"/>
  <c r="S212"/>
  <c r="O212"/>
  <c r="K212"/>
  <c r="G212"/>
  <c r="C212"/>
  <c r="W211"/>
  <c r="S211"/>
  <c r="O211"/>
  <c r="K211"/>
  <c r="G211"/>
  <c r="C211"/>
  <c r="AA210"/>
  <c r="W210"/>
  <c r="S210"/>
  <c r="O210"/>
  <c r="K210"/>
  <c r="G210"/>
  <c r="C210"/>
  <c r="W209"/>
  <c r="S209"/>
  <c r="O209"/>
  <c r="K209"/>
  <c r="G209"/>
  <c r="C209"/>
  <c r="AA208"/>
  <c r="W208"/>
  <c r="S208"/>
  <c r="O208"/>
  <c r="K208"/>
  <c r="G208"/>
  <c r="C208"/>
  <c r="AA207"/>
  <c r="W207"/>
  <c r="S207"/>
  <c r="O207"/>
  <c r="K207"/>
  <c r="G207"/>
  <c r="C207"/>
  <c r="W206"/>
  <c r="S206"/>
  <c r="O206"/>
  <c r="K206"/>
  <c r="G206"/>
  <c r="C206"/>
  <c r="W205"/>
  <c r="S205"/>
  <c r="O205"/>
  <c r="K205"/>
  <c r="G205"/>
  <c r="C205"/>
  <c r="AA204"/>
  <c r="W204"/>
  <c r="S204"/>
  <c r="O204"/>
  <c r="K204"/>
  <c r="G204"/>
  <c r="C204"/>
  <c r="AA203"/>
  <c r="W203"/>
  <c r="S203"/>
  <c r="O203"/>
  <c r="K203"/>
  <c r="G203"/>
  <c r="C203"/>
  <c r="AA202"/>
  <c r="W202"/>
  <c r="S202"/>
  <c r="O202"/>
  <c r="K202"/>
  <c r="G202"/>
  <c r="C202"/>
  <c r="W201"/>
  <c r="S201"/>
  <c r="O201"/>
  <c r="K201"/>
  <c r="G201"/>
  <c r="C201"/>
  <c r="W200"/>
  <c r="S200"/>
  <c r="O200"/>
  <c r="K200"/>
  <c r="G200"/>
  <c r="C200"/>
  <c r="AA199"/>
  <c r="W199"/>
  <c r="S199"/>
  <c r="O199"/>
  <c r="K199"/>
  <c r="G199"/>
  <c r="C199"/>
  <c r="AA198"/>
  <c r="W198"/>
  <c r="S198"/>
  <c r="O198"/>
  <c r="K198"/>
  <c r="G198"/>
  <c r="C198"/>
  <c r="W197"/>
  <c r="S197"/>
  <c r="O197"/>
  <c r="K197"/>
  <c r="G197"/>
  <c r="C197"/>
  <c r="AA196"/>
  <c r="W196"/>
  <c r="S196"/>
  <c r="O196"/>
  <c r="K196"/>
  <c r="G196"/>
  <c r="C196"/>
  <c r="W195"/>
  <c r="S195"/>
  <c r="O195"/>
  <c r="K195"/>
  <c r="G195"/>
  <c r="C195"/>
  <c r="W194"/>
  <c r="S194"/>
  <c r="O194"/>
  <c r="K194"/>
  <c r="G194"/>
  <c r="C194"/>
  <c r="W193"/>
  <c r="S193"/>
  <c r="O193"/>
  <c r="K193"/>
  <c r="G193"/>
  <c r="C193"/>
  <c r="W192"/>
  <c r="S192"/>
  <c r="O192"/>
  <c r="K192"/>
  <c r="G192"/>
  <c r="C192"/>
  <c r="AA191"/>
  <c r="W191"/>
  <c r="S191"/>
  <c r="O191"/>
  <c r="K191"/>
  <c r="G191"/>
  <c r="C191"/>
  <c r="W190"/>
  <c r="S190"/>
  <c r="O190"/>
  <c r="K190"/>
  <c r="G190"/>
  <c r="C190"/>
  <c r="AA189"/>
  <c r="W189"/>
  <c r="S189"/>
  <c r="O189"/>
  <c r="K189"/>
  <c r="G189"/>
  <c r="C189"/>
  <c r="W188"/>
  <c r="S188"/>
  <c r="O188"/>
  <c r="K188"/>
  <c r="G188"/>
  <c r="C188"/>
  <c r="AA187"/>
  <c r="W187"/>
  <c r="S187"/>
  <c r="O187"/>
  <c r="K187"/>
  <c r="G187"/>
  <c r="C187"/>
  <c r="W186"/>
  <c r="S186"/>
  <c r="O186"/>
  <c r="K186"/>
  <c r="G186"/>
  <c r="C186"/>
  <c r="W185"/>
  <c r="S185"/>
  <c r="O185"/>
  <c r="K185"/>
  <c r="G185"/>
  <c r="C185"/>
  <c r="W184"/>
  <c r="S184"/>
  <c r="O184"/>
  <c r="K184"/>
  <c r="G184"/>
  <c r="C184"/>
  <c r="W183"/>
  <c r="S183"/>
  <c r="O183"/>
  <c r="K183"/>
  <c r="G183"/>
  <c r="C183"/>
  <c r="AA182"/>
  <c r="W182"/>
  <c r="S182"/>
  <c r="O182"/>
  <c r="K182"/>
  <c r="G182"/>
  <c r="C182"/>
  <c r="W181"/>
  <c r="S181"/>
  <c r="O181"/>
  <c r="K181"/>
  <c r="G181"/>
  <c r="C181"/>
  <c r="AA180"/>
  <c r="W180"/>
  <c r="S180"/>
  <c r="O180"/>
  <c r="K180"/>
  <c r="G180"/>
  <c r="C180"/>
  <c r="AA179"/>
  <c r="W179"/>
  <c r="S179"/>
  <c r="O179"/>
  <c r="K179"/>
  <c r="G179"/>
  <c r="C179"/>
  <c r="W178"/>
  <c r="S178"/>
  <c r="O178"/>
  <c r="K178"/>
  <c r="G178"/>
  <c r="C178"/>
  <c r="W177"/>
  <c r="S177"/>
  <c r="O177"/>
  <c r="K177"/>
  <c r="G177"/>
  <c r="C177"/>
  <c r="AA176"/>
  <c r="W176"/>
  <c r="S176"/>
  <c r="O176"/>
  <c r="K176"/>
  <c r="G176"/>
  <c r="C176"/>
  <c r="AA175"/>
  <c r="W175"/>
  <c r="S175"/>
  <c r="O175"/>
  <c r="K175"/>
  <c r="G175"/>
  <c r="C175"/>
  <c r="W174"/>
  <c r="S174"/>
  <c r="O174"/>
  <c r="K174"/>
  <c r="G174"/>
  <c r="C174"/>
  <c r="W173"/>
  <c r="S173"/>
  <c r="O173"/>
  <c r="K173"/>
  <c r="G173"/>
  <c r="C173"/>
  <c r="AA172"/>
  <c r="W172"/>
  <c r="S172"/>
  <c r="O172"/>
  <c r="K172"/>
  <c r="G172"/>
  <c r="C172"/>
  <c r="W171"/>
  <c r="S171"/>
  <c r="O171"/>
  <c r="K171"/>
  <c r="G171"/>
  <c r="C171"/>
  <c r="AA170"/>
  <c r="W170"/>
  <c r="S170"/>
  <c r="O170"/>
  <c r="K170"/>
  <c r="G170"/>
  <c r="C170"/>
  <c r="W169"/>
  <c r="S169"/>
  <c r="O169"/>
  <c r="K169"/>
  <c r="G169"/>
  <c r="C169"/>
  <c r="AA168"/>
  <c r="W168"/>
  <c r="S168"/>
  <c r="O168"/>
  <c r="K168"/>
  <c r="G168"/>
  <c r="C168"/>
  <c r="AA167"/>
  <c r="W167"/>
  <c r="S167"/>
  <c r="O167"/>
  <c r="K167"/>
  <c r="G167"/>
  <c r="C167"/>
  <c r="W166"/>
  <c r="S166"/>
  <c r="O166"/>
  <c r="K166"/>
  <c r="G166"/>
  <c r="C166"/>
  <c r="AB8"/>
  <c r="AB167" s="1"/>
  <c r="AB160"/>
  <c r="AB159"/>
  <c r="AB158"/>
  <c r="AB157"/>
  <c r="AB156"/>
  <c r="AB155"/>
  <c r="AB154"/>
  <c r="AB153"/>
  <c r="AB152"/>
  <c r="AB151"/>
  <c r="AB150"/>
  <c r="AB149"/>
  <c r="AB148"/>
  <c r="AB147"/>
  <c r="AB146"/>
  <c r="AB145"/>
  <c r="AB144"/>
  <c r="AB143"/>
  <c r="AB142"/>
  <c r="AB141"/>
  <c r="AB140"/>
  <c r="AB139"/>
  <c r="AB138"/>
  <c r="AB136"/>
  <c r="AB135"/>
  <c r="AB134"/>
  <c r="AB133"/>
  <c r="AB132"/>
  <c r="AB131"/>
  <c r="AB130"/>
  <c r="AB129"/>
  <c r="AB128"/>
  <c r="AB127"/>
  <c r="AB126"/>
  <c r="AB125"/>
  <c r="AB124"/>
  <c r="AB237" s="1"/>
  <c r="AB123"/>
  <c r="AB122"/>
  <c r="AB121"/>
  <c r="AB120"/>
  <c r="AB119"/>
  <c r="AB118"/>
  <c r="AB117"/>
  <c r="AB116"/>
  <c r="AB115"/>
  <c r="AB114"/>
  <c r="AB113"/>
  <c r="AB108"/>
  <c r="AB107"/>
  <c r="AB106"/>
  <c r="AB105"/>
  <c r="AB104"/>
  <c r="AB103"/>
  <c r="AB102"/>
  <c r="AB101"/>
  <c r="AB100"/>
  <c r="AB99"/>
  <c r="AB98"/>
  <c r="AB95"/>
  <c r="AB94"/>
  <c r="AB93"/>
  <c r="AB92"/>
  <c r="AB91"/>
  <c r="AB90"/>
  <c r="AB89"/>
  <c r="AB88"/>
  <c r="AB87"/>
  <c r="AB86"/>
  <c r="AB84"/>
  <c r="AB83"/>
  <c r="AB82"/>
  <c r="AB81"/>
  <c r="AB80"/>
  <c r="AB79"/>
  <c r="AB78"/>
  <c r="AB77"/>
  <c r="AB76"/>
  <c r="AB75"/>
  <c r="AB74"/>
  <c r="AB73"/>
  <c r="AB71"/>
  <c r="AB70"/>
  <c r="AB69"/>
  <c r="AB68"/>
  <c r="AB67"/>
  <c r="AB66"/>
  <c r="AB65"/>
  <c r="AB64"/>
  <c r="AB63"/>
  <c r="AB62"/>
  <c r="AB61"/>
  <c r="AB12"/>
  <c r="AB14"/>
  <c r="AB173" s="1"/>
  <c r="AB16"/>
  <c r="AB175" s="1"/>
  <c r="AB18"/>
  <c r="AB19"/>
  <c r="AB178" s="1"/>
  <c r="AB21"/>
  <c r="AB180" s="1"/>
  <c r="AB23"/>
  <c r="AB182" s="1"/>
  <c r="AB25"/>
  <c r="AB184" s="1"/>
  <c r="AB27"/>
  <c r="AB186" s="1"/>
  <c r="AB29"/>
  <c r="AB188" s="1"/>
  <c r="AB31"/>
  <c r="AB33"/>
  <c r="AB192" s="1"/>
  <c r="AB35"/>
  <c r="AB194" s="1"/>
  <c r="AB37"/>
  <c r="AB196" s="1"/>
  <c r="AB39"/>
  <c r="AB198" s="1"/>
  <c r="AB41"/>
  <c r="AB200" s="1"/>
  <c r="AB43"/>
  <c r="AB45"/>
  <c r="AB204" s="1"/>
  <c r="AB47"/>
  <c r="AB206" s="1"/>
  <c r="AB50"/>
  <c r="AB209" s="1"/>
  <c r="AB52"/>
  <c r="AB211" s="1"/>
  <c r="AB54"/>
  <c r="AB213" s="1"/>
  <c r="AA19" i="2" l="1"/>
  <c r="AA32"/>
  <c r="AA26"/>
  <c r="AB20" i="1"/>
  <c r="AB38"/>
  <c r="AB42"/>
  <c r="AB49"/>
  <c r="AB51"/>
  <c r="AB53"/>
  <c r="AB46"/>
  <c r="AB231"/>
  <c r="AB96"/>
  <c r="AB97"/>
  <c r="AB230"/>
  <c r="AB233"/>
  <c r="H85"/>
  <c r="AB85"/>
  <c r="AB232" s="1"/>
  <c r="AB190"/>
  <c r="AB202"/>
  <c r="AB199"/>
  <c r="AB208"/>
  <c r="AB210"/>
  <c r="AB212"/>
  <c r="AB205"/>
  <c r="AB238"/>
  <c r="AB239"/>
  <c r="AB240"/>
  <c r="AC240" s="1"/>
  <c r="AB195"/>
  <c r="AB203"/>
  <c r="AB179"/>
  <c r="AB197"/>
  <c r="AB201"/>
  <c r="AC238"/>
  <c r="AB177"/>
  <c r="AB32"/>
  <c r="AB191" s="1"/>
  <c r="AB34"/>
  <c r="AB193" s="1"/>
  <c r="AB22"/>
  <c r="AB181" s="1"/>
  <c r="AB26"/>
  <c r="AB185" s="1"/>
  <c r="AB28"/>
  <c r="AB187" s="1"/>
  <c r="AB30"/>
  <c r="AB189" s="1"/>
  <c r="AB13"/>
  <c r="AB172" s="1"/>
  <c r="AB15"/>
  <c r="AB174" s="1"/>
  <c r="AB17"/>
  <c r="AB176" s="1"/>
  <c r="AB171"/>
  <c r="AB183"/>
  <c r="AB48"/>
  <c r="G224"/>
  <c r="O224"/>
  <c r="W224"/>
  <c r="C224"/>
  <c r="G225"/>
  <c r="J225" s="1"/>
  <c r="O225"/>
  <c r="R225" s="1"/>
  <c r="W225"/>
  <c r="C226"/>
  <c r="K226"/>
  <c r="S226"/>
  <c r="C227"/>
  <c r="D227" s="1"/>
  <c r="K227"/>
  <c r="N227" s="1"/>
  <c r="S227"/>
  <c r="V227" s="1"/>
  <c r="K224"/>
  <c r="S224"/>
  <c r="C225"/>
  <c r="K225"/>
  <c r="N225" s="1"/>
  <c r="S225"/>
  <c r="V225" s="1"/>
  <c r="G226"/>
  <c r="J226" s="1"/>
  <c r="O226"/>
  <c r="R226" s="1"/>
  <c r="W226"/>
  <c r="G227"/>
  <c r="J227" s="1"/>
  <c r="O227"/>
  <c r="W227"/>
  <c r="AB226" l="1"/>
  <c r="AB245"/>
  <c r="AC239"/>
  <c r="AB225"/>
  <c r="AB246"/>
  <c r="AB224"/>
  <c r="AB244"/>
  <c r="AB247"/>
  <c r="AB207"/>
  <c r="AB227" s="1"/>
  <c r="R227"/>
  <c r="N226"/>
  <c r="V226"/>
  <c r="D226"/>
  <c r="D225"/>
  <c r="AC227" l="1"/>
  <c r="AC225"/>
  <c r="AC226"/>
  <c r="AC245"/>
  <c r="AC246"/>
  <c r="AC247"/>
</calcChain>
</file>

<file path=xl/sharedStrings.xml><?xml version="1.0" encoding="utf-8"?>
<sst xmlns="http://schemas.openxmlformats.org/spreadsheetml/2006/main" count="112" uniqueCount="37">
  <si>
    <t xml:space="preserve">Avista Utilities </t>
  </si>
  <si>
    <t>Docket No. UE-120436 and UG-120437</t>
  </si>
  <si>
    <t xml:space="preserve">a. Actual number of customers by revenue class by month </t>
  </si>
  <si>
    <t>(1)  Includes billed usage from part b., unbilled usage per books, and commission basis weather adjustments</t>
  </si>
  <si>
    <t>Public Council Data Request No. 112</t>
  </si>
  <si>
    <t>Washington Electric System Total</t>
  </si>
  <si>
    <t>Residential Rate Schedule 1</t>
  </si>
  <si>
    <t>Large General Rate Schedule 21/22</t>
  </si>
  <si>
    <t>Extra Large Rate Schedule 25</t>
  </si>
  <si>
    <t>Pumping Rate Schedule 30/31/32</t>
  </si>
  <si>
    <t>Special Contract Schedule 28</t>
  </si>
  <si>
    <t xml:space="preserve">b. Actual kiloWatthours sold by revenue class by month </t>
  </si>
  <si>
    <t>c. Weather normalized calendar kiloWatthours sold by revenue class by month (1)</t>
  </si>
  <si>
    <t>Small General Rate Schedule 11/12</t>
  </si>
  <si>
    <t>Lighting Schedules 41 - 49</t>
  </si>
  <si>
    <t>Weather Normalized Usage per Customer (Dittmer calculations from Company provided data above)</t>
  </si>
  <si>
    <t>Annual Weather Normalized Usage Per Customer</t>
  </si>
  <si>
    <t>Total  Annual Weather Noramlized Sales</t>
  </si>
  <si>
    <t>Average No. of Customers</t>
  </si>
  <si>
    <t>Total Annual Actual Sales (Not weather-normalized)</t>
  </si>
  <si>
    <t>Observations:</t>
  </si>
  <si>
    <t>There has been modest growth in number of customers for the past four years.  Growth in Residential customers has been approximately one-half percent per year.  There has been a little more growth in Small General Service Customer - whose usage per customer grew significantly 2011 over 2010.  While Large General Service number of customer has been declining, usage per LGS has increased - more than offsetting the impact in loss of LGS customers.  Notably, usage per Residentail customer dropped somewhat significantly 2011 versus 2010.  However, the decline in Residential usage per customer in 2011 versus 2010  was actually more than offset by increased usage per customer for the Small General Service customer class.  If one looks across all customer classes for the four year period, overall usage per customer for all customer classes just slightly exceed overall growth in average number of customers - suggesting the energy conservation/DSM measures were slightly more than offset by other factors increasing usage per customer.</t>
  </si>
  <si>
    <t>Year over Year % Increase</t>
  </si>
  <si>
    <t>% to Reflect Annualization to YE</t>
  </si>
  <si>
    <t>Average No. of Customers Each Calendar Year</t>
  </si>
  <si>
    <t>Year over Year Inc. / (Decr)</t>
  </si>
  <si>
    <t xml:space="preserve">Month End # of Customers/ Avg # </t>
  </si>
  <si>
    <t>11/12 plus 21/22</t>
  </si>
  <si>
    <t>Sum Schedules 1, 11/12, 21/22, 25</t>
  </si>
  <si>
    <t>kWhs</t>
  </si>
  <si>
    <t>Year over</t>
  </si>
  <si>
    <t>Year %</t>
  </si>
  <si>
    <t>Change</t>
  </si>
  <si>
    <t>Sum of Schedule Nos. 1, 11/12,</t>
  </si>
  <si>
    <t>21/22, and 25</t>
  </si>
  <si>
    <t>SUMMARY OF RECENT HISTORICAL ENERGY SALES FOR RATE SCHEDULES THAT AVISTA PROPOSES TO REFLECT "LOST SALES" ATTRIBUTABLE TO DSM INITIATIVES</t>
  </si>
  <si>
    <t>Source: PC Data Request 112</t>
  </si>
</sst>
</file>

<file path=xl/styles.xml><?xml version="1.0" encoding="utf-8"?>
<styleSheet xmlns="http://schemas.openxmlformats.org/spreadsheetml/2006/main">
  <numFmts count="4">
    <numFmt numFmtId="43" formatCode="_(* #,##0.00_);_(* \(#,##0.00\);_(* &quot;-&quot;??_);_(@_)"/>
    <numFmt numFmtId="164" formatCode="_(* #,##0_);_(* \(#,##0\);_(* &quot;-&quot;??_);_(@_)"/>
    <numFmt numFmtId="165" formatCode="0.0%"/>
    <numFmt numFmtId="166" formatCode="0.000%"/>
  </numFmts>
  <fonts count="4">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9" tint="0.79998168889431442"/>
        <bgColor indexed="64"/>
      </patternFill>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49">
    <xf numFmtId="0" fontId="0" fillId="0" borderId="0" xfId="0"/>
    <xf numFmtId="17" fontId="0" fillId="0" borderId="0" xfId="0" applyNumberFormat="1"/>
    <xf numFmtId="164" fontId="0" fillId="0" borderId="0" xfId="1" applyNumberFormat="1" applyFont="1"/>
    <xf numFmtId="164" fontId="0" fillId="0" borderId="0" xfId="1" applyNumberFormat="1" applyFont="1" applyAlignment="1">
      <alignment horizontal="center"/>
    </xf>
    <xf numFmtId="0" fontId="0" fillId="0" borderId="1" xfId="0" applyBorder="1" applyAlignment="1">
      <alignment horizontal="center" wrapText="1"/>
    </xf>
    <xf numFmtId="0" fontId="0" fillId="0" borderId="2" xfId="0" applyBorder="1" applyAlignment="1">
      <alignment horizontal="center" wrapText="1"/>
    </xf>
    <xf numFmtId="0" fontId="0" fillId="0" borderId="3" xfId="0" applyBorder="1" applyAlignment="1">
      <alignment horizontal="center" wrapText="1"/>
    </xf>
    <xf numFmtId="1" fontId="0" fillId="0" borderId="0" xfId="0" applyNumberFormat="1"/>
    <xf numFmtId="43" fontId="0" fillId="0" borderId="0" xfId="1" applyFont="1"/>
    <xf numFmtId="164" fontId="0" fillId="0" borderId="0" xfId="0" applyNumberFormat="1"/>
    <xf numFmtId="10" fontId="0" fillId="0" borderId="0" xfId="2" applyNumberFormat="1" applyFont="1" applyAlignment="1">
      <alignment horizontal="center"/>
    </xf>
    <xf numFmtId="43" fontId="0" fillId="0" borderId="0" xfId="1" applyFont="1" applyAlignment="1">
      <alignment horizontal="center"/>
    </xf>
    <xf numFmtId="0" fontId="0" fillId="0" borderId="0" xfId="0" applyAlignment="1">
      <alignment horizontal="center"/>
    </xf>
    <xf numFmtId="164" fontId="0" fillId="0" borderId="0" xfId="0" applyNumberFormat="1" applyAlignment="1">
      <alignment horizontal="center"/>
    </xf>
    <xf numFmtId="165" fontId="0" fillId="0" borderId="0" xfId="2" applyNumberFormat="1" applyFont="1"/>
    <xf numFmtId="17" fontId="0" fillId="2" borderId="0" xfId="0" applyNumberFormat="1" applyFill="1"/>
    <xf numFmtId="0" fontId="0" fillId="2" borderId="0" xfId="0" applyFill="1"/>
    <xf numFmtId="164" fontId="0" fillId="2" borderId="0" xfId="1" applyNumberFormat="1" applyFont="1" applyFill="1"/>
    <xf numFmtId="165" fontId="0" fillId="2" borderId="0" xfId="2" applyNumberFormat="1" applyFont="1" applyFill="1"/>
    <xf numFmtId="17" fontId="0" fillId="3" borderId="0" xfId="0" applyNumberFormat="1" applyFill="1"/>
    <xf numFmtId="0" fontId="0" fillId="3" borderId="0" xfId="0" applyFill="1"/>
    <xf numFmtId="164" fontId="0" fillId="3" borderId="0" xfId="1" applyNumberFormat="1" applyFont="1" applyFill="1"/>
    <xf numFmtId="165" fontId="0" fillId="3" borderId="0" xfId="2" applyNumberFormat="1" applyFont="1" applyFill="1"/>
    <xf numFmtId="17" fontId="0" fillId="4" borderId="0" xfId="0" applyNumberFormat="1" applyFill="1"/>
    <xf numFmtId="0" fontId="0" fillId="4" borderId="0" xfId="0" applyFill="1"/>
    <xf numFmtId="164" fontId="0" fillId="4" borderId="0" xfId="1" applyNumberFormat="1" applyFont="1" applyFill="1"/>
    <xf numFmtId="165" fontId="0" fillId="4" borderId="0" xfId="2" applyNumberFormat="1" applyFont="1" applyFill="1"/>
    <xf numFmtId="0" fontId="0" fillId="0" borderId="0" xfId="0" applyAlignment="1">
      <alignment horizontal="right"/>
    </xf>
    <xf numFmtId="10" fontId="0" fillId="0" borderId="0" xfId="2" applyNumberFormat="1" applyFont="1"/>
    <xf numFmtId="166" fontId="0" fillId="0" borderId="0" xfId="2" applyNumberFormat="1" applyFont="1"/>
    <xf numFmtId="10" fontId="0" fillId="2" borderId="0" xfId="2" applyNumberFormat="1" applyFont="1" applyFill="1"/>
    <xf numFmtId="166" fontId="0" fillId="2" borderId="0" xfId="2" applyNumberFormat="1" applyFont="1" applyFill="1"/>
    <xf numFmtId="0" fontId="0" fillId="0" borderId="0" xfId="0" quotePrefix="1" applyAlignment="1">
      <alignment horizontal="center" wrapText="1"/>
    </xf>
    <xf numFmtId="43" fontId="0" fillId="0" borderId="0" xfId="0" applyNumberFormat="1"/>
    <xf numFmtId="0" fontId="0" fillId="0" borderId="0" xfId="0" applyAlignment="1">
      <alignment horizontal="center" wrapText="1"/>
    </xf>
    <xf numFmtId="0" fontId="0" fillId="0" borderId="0" xfId="0" applyBorder="1"/>
    <xf numFmtId="0" fontId="0" fillId="0" borderId="0" xfId="0" applyBorder="1" applyAlignment="1">
      <alignment horizontal="center" wrapText="1"/>
    </xf>
    <xf numFmtId="0" fontId="0" fillId="0" borderId="0" xfId="0" applyBorder="1" applyAlignment="1">
      <alignment horizontal="center"/>
    </xf>
    <xf numFmtId="0" fontId="0" fillId="0" borderId="4" xfId="0" applyBorder="1" applyAlignment="1">
      <alignment horizontal="center"/>
    </xf>
    <xf numFmtId="1" fontId="2" fillId="0" borderId="0" xfId="0" applyNumberFormat="1" applyFont="1"/>
    <xf numFmtId="0" fontId="2" fillId="0" borderId="0" xfId="0" applyFont="1"/>
    <xf numFmtId="0" fontId="0" fillId="0" borderId="0" xfId="0" applyBorder="1" applyAlignment="1"/>
    <xf numFmtId="0" fontId="2" fillId="0" borderId="0" xfId="0" applyFont="1" applyAlignment="1">
      <alignment horizontal="right"/>
    </xf>
    <xf numFmtId="0" fontId="0" fillId="0" borderId="4" xfId="0" applyBorder="1" applyAlignment="1">
      <alignment horizontal="center" wrapText="1"/>
    </xf>
    <xf numFmtId="0" fontId="0" fillId="0" borderId="0" xfId="0" applyBorder="1" applyAlignment="1"/>
    <xf numFmtId="0" fontId="0" fillId="0" borderId="4" xfId="0" quotePrefix="1" applyBorder="1" applyAlignment="1">
      <alignment horizontal="center"/>
    </xf>
    <xf numFmtId="0" fontId="0" fillId="0" borderId="4" xfId="0" applyBorder="1" applyAlignment="1">
      <alignment horizontal="center"/>
    </xf>
    <xf numFmtId="0" fontId="3" fillId="0" borderId="0" xfId="0" applyFont="1" applyAlignment="1"/>
    <xf numFmtId="0" fontId="0" fillId="0" borderId="0" xfId="0" applyAlignment="1">
      <alignment horizontal="left" wrapText="1"/>
    </xf>
  </cellXfs>
  <cellStyles count="3">
    <cellStyle name="Comma" xfId="1" builtinId="3"/>
    <cellStyle name="Normal" xfId="0" builtinId="0"/>
    <cellStyle name="Percent" xfId="2"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C1:AL35"/>
  <sheetViews>
    <sheetView tabSelected="1" topLeftCell="A25" workbookViewId="0">
      <selection activeCell="E43" sqref="E43"/>
    </sheetView>
  </sheetViews>
  <sheetFormatPr defaultRowHeight="15"/>
  <cols>
    <col min="3" max="3" width="6.7109375" customWidth="1"/>
    <col min="4" max="4" width="4.7109375" customWidth="1"/>
    <col min="5" max="5" width="14.28515625" customWidth="1"/>
    <col min="6" max="6" width="1.7109375" customWidth="1"/>
    <col min="7" max="7" width="14.28515625" customWidth="1"/>
    <col min="8" max="8" width="2.7109375" customWidth="1"/>
    <col min="9" max="9" width="14.28515625" customWidth="1"/>
    <col min="10" max="10" width="1.7109375" customWidth="1"/>
    <col min="11" max="11" width="14.28515625" customWidth="1"/>
    <col min="12" max="12" width="2.7109375" customWidth="1"/>
    <col min="13" max="13" width="14.28515625" customWidth="1"/>
    <col min="14" max="14" width="1.7109375" customWidth="1"/>
    <col min="15" max="15" width="14.28515625" customWidth="1"/>
    <col min="16" max="16" width="2.7109375" customWidth="1"/>
    <col min="17" max="17" width="14.28515625" customWidth="1"/>
    <col min="18" max="18" width="1.7109375" customWidth="1"/>
    <col min="19" max="19" width="14.28515625" customWidth="1"/>
    <col min="20" max="20" width="2.7109375" customWidth="1"/>
    <col min="21" max="21" width="14.28515625" customWidth="1"/>
    <col min="22" max="22" width="1.7109375" customWidth="1"/>
    <col min="23" max="23" width="14.28515625" customWidth="1"/>
    <col min="24" max="24" width="2.7109375" customWidth="1"/>
    <col min="25" max="25" width="16.85546875" bestFit="1" customWidth="1"/>
    <col min="26" max="26" width="1.7109375" customWidth="1"/>
    <col min="28" max="28" width="14.28515625" bestFit="1" customWidth="1"/>
  </cols>
  <sheetData>
    <row r="1" spans="3:38">
      <c r="AA1" s="42"/>
    </row>
    <row r="3" spans="3:38">
      <c r="Y3" s="41"/>
      <c r="Z3" s="41"/>
      <c r="AA3" s="41"/>
    </row>
    <row r="4" spans="3:38" ht="21">
      <c r="E4" s="47" t="s">
        <v>35</v>
      </c>
      <c r="F4" s="47"/>
      <c r="G4" s="47"/>
      <c r="H4" s="47"/>
      <c r="I4" s="47"/>
      <c r="J4" s="47"/>
      <c r="K4" s="47"/>
      <c r="L4" s="47"/>
      <c r="M4" s="47"/>
      <c r="N4" s="47"/>
      <c r="O4" s="47"/>
      <c r="P4" s="47"/>
      <c r="Q4" s="47"/>
      <c r="R4" s="47"/>
      <c r="S4" s="47"/>
      <c r="T4" s="47"/>
      <c r="U4" s="47"/>
      <c r="V4" s="47"/>
      <c r="W4" s="47"/>
      <c r="X4" s="47"/>
      <c r="Y4" s="47"/>
      <c r="Z4" s="47"/>
      <c r="AA4" s="47"/>
    </row>
    <row r="8" spans="3:38" ht="15" customHeight="1"/>
    <row r="9" spans="3:38">
      <c r="D9" s="35"/>
      <c r="E9" s="35"/>
      <c r="F9" s="35"/>
      <c r="G9" s="35"/>
      <c r="H9" s="35"/>
      <c r="I9" s="35"/>
      <c r="J9" s="35"/>
      <c r="K9" s="35"/>
      <c r="L9" s="35"/>
      <c r="M9" s="35"/>
      <c r="N9" s="35"/>
      <c r="O9" s="35"/>
      <c r="P9" s="35"/>
      <c r="Q9" s="35"/>
      <c r="R9" s="35"/>
      <c r="S9" s="35"/>
      <c r="T9" s="35"/>
      <c r="U9" s="35"/>
      <c r="V9" s="35"/>
      <c r="W9" s="35"/>
      <c r="X9" s="35"/>
      <c r="Y9" s="44" t="s">
        <v>33</v>
      </c>
      <c r="Z9" s="44"/>
      <c r="AA9" s="44"/>
      <c r="AB9" s="35"/>
      <c r="AC9" s="35"/>
      <c r="AD9" s="35"/>
      <c r="AE9" s="35"/>
    </row>
    <row r="10" spans="3:38">
      <c r="D10" s="35"/>
      <c r="E10" s="43" t="s">
        <v>6</v>
      </c>
      <c r="F10" s="43"/>
      <c r="G10" s="43"/>
      <c r="H10" s="36"/>
      <c r="I10" s="43" t="s">
        <v>13</v>
      </c>
      <c r="J10" s="43"/>
      <c r="K10" s="43"/>
      <c r="L10" s="36"/>
      <c r="M10" s="43" t="s">
        <v>7</v>
      </c>
      <c r="N10" s="43"/>
      <c r="O10" s="43"/>
      <c r="P10" s="36"/>
      <c r="Q10" s="43" t="s">
        <v>8</v>
      </c>
      <c r="R10" s="43"/>
      <c r="S10" s="43"/>
      <c r="T10" s="36"/>
      <c r="U10" s="43" t="s">
        <v>8</v>
      </c>
      <c r="V10" s="43"/>
      <c r="W10" s="43"/>
      <c r="X10" s="36"/>
      <c r="Y10" s="45" t="s">
        <v>34</v>
      </c>
      <c r="Z10" s="46"/>
      <c r="AA10" s="46"/>
      <c r="AB10" s="35"/>
      <c r="AC10" s="35"/>
      <c r="AD10" s="35"/>
      <c r="AE10" s="35"/>
    </row>
    <row r="11" spans="3:38">
      <c r="D11" s="35"/>
      <c r="F11" s="35"/>
      <c r="G11" s="37" t="s">
        <v>30</v>
      </c>
      <c r="H11" s="35"/>
      <c r="J11" s="35"/>
      <c r="K11" s="37" t="s">
        <v>30</v>
      </c>
      <c r="L11" s="35"/>
      <c r="N11" s="35"/>
      <c r="O11" s="37" t="s">
        <v>30</v>
      </c>
      <c r="P11" s="35"/>
      <c r="R11" s="35"/>
      <c r="S11" s="37" t="s">
        <v>30</v>
      </c>
      <c r="T11" s="35"/>
      <c r="V11" s="35"/>
      <c r="W11" s="37" t="s">
        <v>30</v>
      </c>
      <c r="X11" s="35"/>
      <c r="Z11" s="35"/>
      <c r="AA11" s="37" t="s">
        <v>30</v>
      </c>
      <c r="AB11" s="35"/>
      <c r="AC11" s="35"/>
      <c r="AD11" s="35"/>
      <c r="AE11" s="35"/>
    </row>
    <row r="12" spans="3:38">
      <c r="G12" s="12" t="s">
        <v>31</v>
      </c>
      <c r="K12" s="12" t="s">
        <v>31</v>
      </c>
      <c r="O12" s="12" t="s">
        <v>31</v>
      </c>
      <c r="S12" s="12" t="s">
        <v>31</v>
      </c>
      <c r="W12" s="12" t="s">
        <v>31</v>
      </c>
      <c r="AA12" s="12" t="s">
        <v>31</v>
      </c>
    </row>
    <row r="13" spans="3:38">
      <c r="E13" s="38" t="s">
        <v>29</v>
      </c>
      <c r="G13" s="38" t="s">
        <v>32</v>
      </c>
      <c r="I13" s="38" t="s">
        <v>29</v>
      </c>
      <c r="K13" s="38" t="s">
        <v>32</v>
      </c>
      <c r="M13" s="38" t="s">
        <v>29</v>
      </c>
      <c r="O13" s="38" t="s">
        <v>32</v>
      </c>
      <c r="Q13" s="38" t="s">
        <v>29</v>
      </c>
      <c r="S13" s="38" t="s">
        <v>32</v>
      </c>
      <c r="U13" s="38" t="s">
        <v>29</v>
      </c>
      <c r="W13" s="38" t="s">
        <v>32</v>
      </c>
      <c r="Y13" s="38" t="s">
        <v>29</v>
      </c>
      <c r="AA13" s="38" t="s">
        <v>32</v>
      </c>
    </row>
    <row r="14" spans="3:38">
      <c r="E14" s="35"/>
      <c r="G14" s="12"/>
    </row>
    <row r="15" spans="3:38">
      <c r="C15" s="39" t="s">
        <v>19</v>
      </c>
    </row>
    <row r="16" spans="3:38">
      <c r="C16" s="7">
        <v>2008</v>
      </c>
      <c r="E16" s="2">
        <f>+'PC 112 Analysis'!C230</f>
        <v>2380895525</v>
      </c>
      <c r="I16" s="2">
        <f>+'PC 112 Analysis'!G230</f>
        <v>416704101</v>
      </c>
      <c r="J16" s="2"/>
      <c r="K16" s="2"/>
      <c r="L16" s="2"/>
      <c r="M16" s="2">
        <f>+'PC 112 Analysis'!K230</f>
        <v>1575845243</v>
      </c>
      <c r="N16" s="2"/>
      <c r="O16" s="2"/>
      <c r="P16" s="2"/>
      <c r="Q16" s="2">
        <f>+'PC 112 Analysis'!O230</f>
        <v>930332149</v>
      </c>
      <c r="R16" s="2"/>
      <c r="S16" s="2"/>
      <c r="T16" s="2"/>
      <c r="U16" s="2">
        <f>+'PC 112 Analysis'!S230</f>
        <v>133924708</v>
      </c>
      <c r="V16" s="2"/>
      <c r="W16" s="2"/>
      <c r="X16" s="2"/>
      <c r="Y16" s="2">
        <f>+E16+I16+M16+U16+Q16</f>
        <v>5437701726</v>
      </c>
      <c r="Z16" s="2"/>
      <c r="AA16" s="2"/>
      <c r="AB16" s="2">
        <f>+'PC 112 Analysis'!AE230</f>
        <v>5437701726</v>
      </c>
      <c r="AC16" s="2"/>
      <c r="AD16" s="2"/>
      <c r="AE16" s="2"/>
      <c r="AF16" s="2"/>
      <c r="AG16" s="2"/>
      <c r="AH16" s="2"/>
      <c r="AI16" s="2"/>
      <c r="AJ16" s="2"/>
      <c r="AK16" s="2"/>
      <c r="AL16" s="2"/>
    </row>
    <row r="17" spans="3:28">
      <c r="C17" s="7">
        <f>+C16+1</f>
        <v>2009</v>
      </c>
      <c r="E17" s="2">
        <f>+'PC 112 Analysis'!C231</f>
        <v>2451686995</v>
      </c>
      <c r="G17" s="28">
        <f>+E17/E16-1</f>
        <v>2.973312741221612E-2</v>
      </c>
      <c r="I17" s="2">
        <f>+'PC 112 Analysis'!G231</f>
        <v>415935013</v>
      </c>
      <c r="J17" s="2"/>
      <c r="K17" s="28">
        <f>+I17/I16-1</f>
        <v>-1.8456453827893071E-3</v>
      </c>
      <c r="L17" s="2"/>
      <c r="M17" s="2">
        <f>+'PC 112 Analysis'!K231</f>
        <v>1556929228</v>
      </c>
      <c r="N17" s="2"/>
      <c r="O17" s="28">
        <f>+M17/M16-1</f>
        <v>-1.2003726307533102E-2</v>
      </c>
      <c r="P17" s="2"/>
      <c r="Q17" s="2">
        <f>+'PC 112 Analysis'!O231</f>
        <v>879232638</v>
      </c>
      <c r="R17" s="2"/>
      <c r="S17" s="28">
        <f>+Q17/Q16-1</f>
        <v>-5.4926093927772035E-2</v>
      </c>
      <c r="T17" s="2"/>
      <c r="U17" s="2">
        <f>+'PC 112 Analysis'!S231</f>
        <v>135998573</v>
      </c>
      <c r="V17" s="2"/>
      <c r="W17" s="28">
        <f>+U17/U16-1</f>
        <v>1.54853053702384E-2</v>
      </c>
      <c r="X17" s="2"/>
      <c r="Y17" s="2">
        <f t="shared" ref="Y17:Y27" si="0">+E17+I17+M17+U17+Q17</f>
        <v>5439782447</v>
      </c>
      <c r="Z17" s="2"/>
      <c r="AA17" s="28">
        <f>+Y17/Y16-1</f>
        <v>3.8264713749391888E-4</v>
      </c>
      <c r="AB17" s="2">
        <f>+'PC 112 Analysis'!AE231</f>
        <v>5439782447</v>
      </c>
    </row>
    <row r="18" spans="3:28">
      <c r="C18" s="7">
        <f t="shared" ref="C18:C19" si="1">+C17+1</f>
        <v>2010</v>
      </c>
      <c r="E18" s="2">
        <f>+'PC 112 Analysis'!C232</f>
        <v>2369443876</v>
      </c>
      <c r="G18" s="28">
        <f t="shared" ref="G18:G19" si="2">+E18/E17-1</f>
        <v>-3.3545521580743198E-2</v>
      </c>
      <c r="I18" s="2">
        <f>+'PC 112 Analysis'!G232</f>
        <v>411044840</v>
      </c>
      <c r="J18" s="2"/>
      <c r="K18" s="28">
        <f t="shared" ref="K18:K19" si="3">+I18/I17-1</f>
        <v>-1.1757060230945249E-2</v>
      </c>
      <c r="L18" s="2"/>
      <c r="M18" s="2">
        <f>+'PC 112 Analysis'!K232</f>
        <v>1542454566</v>
      </c>
      <c r="N18" s="2"/>
      <c r="O18" s="28">
        <f t="shared" ref="O18:O19" si="4">+M18/M17-1</f>
        <v>-9.2969299693820284E-3</v>
      </c>
      <c r="P18" s="2"/>
      <c r="Q18" s="2">
        <f>+'PC 112 Analysis'!O232</f>
        <v>1028354044</v>
      </c>
      <c r="R18" s="2"/>
      <c r="S18" s="28">
        <f t="shared" ref="S18:S19" si="5">+Q18/Q17-1</f>
        <v>0.16960403828866966</v>
      </c>
      <c r="T18" s="2"/>
      <c r="U18" s="2">
        <f>+'PC 112 Analysis'!S232</f>
        <v>121600426</v>
      </c>
      <c r="V18" s="2"/>
      <c r="W18" s="28">
        <f t="shared" ref="W18:W19" si="6">+U18/U17-1</f>
        <v>-0.10586983879602918</v>
      </c>
      <c r="X18" s="2"/>
      <c r="Y18" s="2">
        <f t="shared" si="0"/>
        <v>5472897752</v>
      </c>
      <c r="Z18" s="2"/>
      <c r="AA18" s="28">
        <f t="shared" ref="AA18:AA19" si="7">+Y18/Y17-1</f>
        <v>6.0876156946796378E-3</v>
      </c>
      <c r="AB18" s="2">
        <f>+'PC 112 Analysis'!AE232</f>
        <v>5472897752</v>
      </c>
    </row>
    <row r="19" spans="3:28">
      <c r="C19" s="7">
        <f t="shared" si="1"/>
        <v>2011</v>
      </c>
      <c r="E19" s="2">
        <f>+'PC 112 Analysis'!C233</f>
        <v>2425025822</v>
      </c>
      <c r="G19" s="28">
        <f t="shared" si="2"/>
        <v>2.345780229824701E-2</v>
      </c>
      <c r="I19" s="2">
        <f>+'PC 112 Analysis'!G233</f>
        <v>445118651</v>
      </c>
      <c r="J19" s="2"/>
      <c r="K19" s="28">
        <f t="shared" si="3"/>
        <v>8.2895605744619072E-2</v>
      </c>
      <c r="L19" s="2"/>
      <c r="M19" s="2">
        <f>+'PC 112 Analysis'!K233</f>
        <v>1532907878</v>
      </c>
      <c r="N19" s="2"/>
      <c r="O19" s="28">
        <f t="shared" si="4"/>
        <v>-6.1892831143527394E-3</v>
      </c>
      <c r="P19" s="2"/>
      <c r="Q19" s="2">
        <f>+'PC 112 Analysis'!O233</f>
        <v>1064920825</v>
      </c>
      <c r="R19" s="2"/>
      <c r="S19" s="28">
        <f t="shared" si="5"/>
        <v>3.5558552245066988E-2</v>
      </c>
      <c r="T19" s="2"/>
      <c r="U19" s="2">
        <f>+'PC 112 Analysis'!S233</f>
        <v>123844494</v>
      </c>
      <c r="V19" s="2"/>
      <c r="W19" s="28">
        <f t="shared" si="6"/>
        <v>1.8454441927695298E-2</v>
      </c>
      <c r="X19" s="2"/>
      <c r="Y19" s="2">
        <f t="shared" si="0"/>
        <v>5591817670</v>
      </c>
      <c r="Z19" s="2"/>
      <c r="AA19" s="28">
        <f t="shared" si="7"/>
        <v>2.1728876253268581E-2</v>
      </c>
      <c r="AB19" s="2">
        <f>+'PC 112 Analysis'!AE233</f>
        <v>5591817670</v>
      </c>
    </row>
    <row r="20" spans="3:28">
      <c r="E20" s="2"/>
      <c r="I20" s="2">
        <f>+'PC 112 Analysis'!G234</f>
        <v>0</v>
      </c>
      <c r="J20" s="2"/>
      <c r="L20" s="2"/>
      <c r="M20" s="2">
        <f>+'PC 112 Analysis'!K234</f>
        <v>0</v>
      </c>
      <c r="N20" s="2"/>
      <c r="P20" s="2"/>
      <c r="Q20" s="2">
        <f>+'PC 112 Analysis'!O234</f>
        <v>0</v>
      </c>
      <c r="R20" s="2"/>
      <c r="T20" s="2"/>
      <c r="U20" s="2">
        <f>+'PC 112 Analysis'!S234</f>
        <v>0</v>
      </c>
      <c r="V20" s="2"/>
      <c r="X20" s="2"/>
      <c r="Y20" s="2">
        <f t="shared" si="0"/>
        <v>0</v>
      </c>
      <c r="Z20" s="2"/>
      <c r="AB20" s="2">
        <f>+'PC 112 Analysis'!AE234</f>
        <v>0</v>
      </c>
    </row>
    <row r="21" spans="3:28">
      <c r="E21" s="2"/>
      <c r="I21" s="2">
        <f>+'PC 112 Analysis'!G235</f>
        <v>0</v>
      </c>
      <c r="J21" s="2"/>
      <c r="L21" s="2"/>
      <c r="M21" s="2">
        <f>+'PC 112 Analysis'!K235</f>
        <v>0</v>
      </c>
      <c r="N21" s="2"/>
      <c r="P21" s="2"/>
      <c r="Q21" s="2">
        <f>+'PC 112 Analysis'!O235</f>
        <v>0</v>
      </c>
      <c r="R21" s="2"/>
      <c r="T21" s="2"/>
      <c r="U21" s="2">
        <f>+'PC 112 Analysis'!S235</f>
        <v>0</v>
      </c>
      <c r="V21" s="2"/>
      <c r="X21" s="2"/>
      <c r="Y21" s="2">
        <f t="shared" si="0"/>
        <v>0</v>
      </c>
      <c r="Z21" s="2"/>
      <c r="AB21" s="2">
        <f>+'PC 112 Analysis'!AE235</f>
        <v>0</v>
      </c>
    </row>
    <row r="22" spans="3:28">
      <c r="C22" s="40" t="s">
        <v>17</v>
      </c>
      <c r="E22" s="2"/>
      <c r="I22" s="2">
        <f>+'PC 112 Analysis'!G236</f>
        <v>0</v>
      </c>
      <c r="J22" s="2"/>
      <c r="L22" s="2"/>
      <c r="M22" s="2">
        <f>+'PC 112 Analysis'!K236</f>
        <v>0</v>
      </c>
      <c r="N22" s="2"/>
      <c r="P22" s="2"/>
      <c r="Q22" s="2">
        <f>+'PC 112 Analysis'!O236</f>
        <v>0</v>
      </c>
      <c r="R22" s="2"/>
      <c r="T22" s="2"/>
      <c r="U22" s="2">
        <f>+'PC 112 Analysis'!S236</f>
        <v>0</v>
      </c>
      <c r="V22" s="2"/>
      <c r="X22" s="2"/>
      <c r="Y22" s="2">
        <f t="shared" si="0"/>
        <v>0</v>
      </c>
      <c r="Z22" s="2"/>
      <c r="AB22" s="2">
        <f>+'PC 112 Analysis'!AE236</f>
        <v>0</v>
      </c>
    </row>
    <row r="23" spans="3:28">
      <c r="C23" s="7">
        <v>2008</v>
      </c>
      <c r="E23" s="2">
        <f>+'PC 112 Analysis'!C237</f>
        <v>2362474535</v>
      </c>
      <c r="I23" s="2">
        <f>+'PC 112 Analysis'!G237</f>
        <v>417457452</v>
      </c>
      <c r="J23" s="2"/>
      <c r="L23" s="2"/>
      <c r="M23" s="2">
        <f>+'PC 112 Analysis'!K237</f>
        <v>1594398862</v>
      </c>
      <c r="N23" s="2"/>
      <c r="P23" s="2"/>
      <c r="Q23" s="2">
        <f>+'PC 112 Analysis'!O237</f>
        <v>931705932</v>
      </c>
      <c r="R23" s="2"/>
      <c r="T23" s="2"/>
      <c r="U23" s="2">
        <f>+'PC 112 Analysis'!S237</f>
        <v>134605950</v>
      </c>
      <c r="V23" s="2"/>
      <c r="X23" s="2"/>
      <c r="Y23" s="2">
        <f t="shared" si="0"/>
        <v>5440642731</v>
      </c>
      <c r="Z23" s="2"/>
      <c r="AB23" s="2">
        <f>+'PC 112 Analysis'!AE237</f>
        <v>5440642731</v>
      </c>
    </row>
    <row r="24" spans="3:28">
      <c r="C24" s="7">
        <f>+C23+1</f>
        <v>2009</v>
      </c>
      <c r="E24" s="2">
        <f>+'PC 112 Analysis'!C238</f>
        <v>2392280181</v>
      </c>
      <c r="G24" s="28">
        <f t="shared" ref="G24:G26" si="8">+E24/E23-1</f>
        <v>1.261628244386559E-2</v>
      </c>
      <c r="I24" s="2">
        <f>+'PC 112 Analysis'!G238</f>
        <v>412421524</v>
      </c>
      <c r="J24" s="2"/>
      <c r="K24" s="28">
        <f t="shared" ref="K24:K26" si="9">+I24/I23-1</f>
        <v>-1.2063332384829484E-2</v>
      </c>
      <c r="L24" s="2"/>
      <c r="M24" s="2">
        <f>+'PC 112 Analysis'!K238</f>
        <v>1570620394</v>
      </c>
      <c r="N24" s="2"/>
      <c r="O24" s="28">
        <f t="shared" ref="O24:O26" si="10">+M24/M23-1</f>
        <v>-1.4913751236734107E-2</v>
      </c>
      <c r="P24" s="2"/>
      <c r="Q24" s="2">
        <f>+'PC 112 Analysis'!O238</f>
        <v>887436261</v>
      </c>
      <c r="R24" s="2"/>
      <c r="S24" s="28">
        <f t="shared" ref="S24:S26" si="11">+Q24/Q23-1</f>
        <v>-4.7514638985898361E-2</v>
      </c>
      <c r="T24" s="2"/>
      <c r="U24" s="2">
        <f>+'PC 112 Analysis'!S238</f>
        <v>136356060</v>
      </c>
      <c r="V24" s="2"/>
      <c r="W24" s="28">
        <f t="shared" ref="W24:W26" si="12">+U24/U23-1</f>
        <v>1.3001728378277511E-2</v>
      </c>
      <c r="X24" s="2"/>
      <c r="Y24" s="2">
        <f t="shared" si="0"/>
        <v>5399114420</v>
      </c>
      <c r="Z24" s="2"/>
      <c r="AA24" s="28">
        <f t="shared" ref="AA24:AA26" si="13">+Y24/Y23-1</f>
        <v>-7.6329788690916445E-3</v>
      </c>
      <c r="AB24" s="2">
        <f>+'PC 112 Analysis'!AE238</f>
        <v>5399114420</v>
      </c>
    </row>
    <row r="25" spans="3:28">
      <c r="C25" s="7">
        <f t="shared" ref="C25:C26" si="14">+C24+1</f>
        <v>2010</v>
      </c>
      <c r="E25" s="2">
        <f>+'PC 112 Analysis'!C239</f>
        <v>2400600212</v>
      </c>
      <c r="G25" s="28">
        <f t="shared" si="8"/>
        <v>3.4778664581514018E-3</v>
      </c>
      <c r="I25" s="2">
        <f>+'PC 112 Analysis'!G239</f>
        <v>412773798</v>
      </c>
      <c r="J25" s="2"/>
      <c r="K25" s="28">
        <f t="shared" si="9"/>
        <v>8.54160075311583E-4</v>
      </c>
      <c r="L25" s="2"/>
      <c r="M25" s="2">
        <f>+'PC 112 Analysis'!K239</f>
        <v>1534219600</v>
      </c>
      <c r="N25" s="2"/>
      <c r="O25" s="28">
        <f t="shared" si="10"/>
        <v>-2.3176060962315503E-2</v>
      </c>
      <c r="P25" s="2"/>
      <c r="Q25" s="2">
        <f>+'PC 112 Analysis'!O239</f>
        <v>1033324498</v>
      </c>
      <c r="R25" s="2"/>
      <c r="S25" s="28">
        <f t="shared" si="11"/>
        <v>0.16439291858054927</v>
      </c>
      <c r="T25" s="2"/>
      <c r="U25" s="2">
        <f>+'PC 112 Analysis'!S239</f>
        <v>121381473</v>
      </c>
      <c r="V25" s="2"/>
      <c r="W25" s="28">
        <f t="shared" si="12"/>
        <v>-0.10981973958473135</v>
      </c>
      <c r="X25" s="2"/>
      <c r="Y25" s="2">
        <f t="shared" si="0"/>
        <v>5502299581</v>
      </c>
      <c r="Z25" s="2"/>
      <c r="AA25" s="28">
        <f t="shared" si="13"/>
        <v>1.9111497362932273E-2</v>
      </c>
      <c r="AB25" s="2">
        <f>+'PC 112 Analysis'!AE239</f>
        <v>5502299581</v>
      </c>
    </row>
    <row r="26" spans="3:28">
      <c r="C26" s="7">
        <f t="shared" si="14"/>
        <v>2011</v>
      </c>
      <c r="E26" s="2">
        <f>+'PC 112 Analysis'!C240</f>
        <v>2390086210</v>
      </c>
      <c r="G26" s="28">
        <f t="shared" si="8"/>
        <v>-4.3797388450784736E-3</v>
      </c>
      <c r="I26" s="2">
        <f>+'PC 112 Analysis'!G240</f>
        <v>444630416</v>
      </c>
      <c r="J26" s="2"/>
      <c r="K26" s="28">
        <f t="shared" si="9"/>
        <v>7.7176938445109311E-2</v>
      </c>
      <c r="L26" s="2"/>
      <c r="M26" s="2">
        <f>+'PC 112 Analysis'!K240</f>
        <v>1526237326</v>
      </c>
      <c r="N26" s="2"/>
      <c r="O26" s="28">
        <f t="shared" si="10"/>
        <v>-5.2028236375027959E-3</v>
      </c>
      <c r="P26" s="2"/>
      <c r="Q26" s="2">
        <f>+'PC 112 Analysis'!O240</f>
        <v>1062880842</v>
      </c>
      <c r="R26" s="2"/>
      <c r="S26" s="28">
        <f t="shared" si="11"/>
        <v>2.8603158114615779E-2</v>
      </c>
      <c r="T26" s="2"/>
      <c r="U26" s="2">
        <f>+'PC 112 Analysis'!S240</f>
        <v>124198378</v>
      </c>
      <c r="V26" s="2"/>
      <c r="W26" s="28">
        <f t="shared" si="12"/>
        <v>2.3207042478385453E-2</v>
      </c>
      <c r="X26" s="2"/>
      <c r="Y26" s="2">
        <f t="shared" si="0"/>
        <v>5548033172</v>
      </c>
      <c r="Z26" s="2"/>
      <c r="AA26" s="28">
        <f t="shared" si="13"/>
        <v>8.3117231853246931E-3</v>
      </c>
      <c r="AB26" s="2">
        <f>+'PC 112 Analysis'!AE240</f>
        <v>5548033172</v>
      </c>
    </row>
    <row r="27" spans="3:28">
      <c r="E27" s="2">
        <f>+'PC 112 Analysis'!C241</f>
        <v>0</v>
      </c>
      <c r="I27" s="2">
        <f>+'PC 112 Analysis'!G241</f>
        <v>0</v>
      </c>
      <c r="J27" s="2"/>
      <c r="L27" s="2"/>
      <c r="M27" s="2">
        <f>+'PC 112 Analysis'!K241</f>
        <v>0</v>
      </c>
      <c r="N27" s="2"/>
      <c r="P27" s="2"/>
      <c r="Q27" s="2">
        <f>+'PC 112 Analysis'!O241</f>
        <v>0</v>
      </c>
      <c r="R27" s="2"/>
      <c r="T27" s="2"/>
      <c r="U27" s="2">
        <f>+'PC 112 Analysis'!S241</f>
        <v>0</v>
      </c>
      <c r="V27" s="2"/>
      <c r="X27" s="2"/>
      <c r="Y27" s="2">
        <f t="shared" si="0"/>
        <v>0</v>
      </c>
      <c r="Z27" s="2"/>
      <c r="AB27" s="2">
        <f>+'PC 112 Analysis'!AE241</f>
        <v>0</v>
      </c>
    </row>
    <row r="29" spans="3:28">
      <c r="C29" s="40" t="s">
        <v>16</v>
      </c>
    </row>
    <row r="30" spans="3:28">
      <c r="C30" s="7">
        <v>2008</v>
      </c>
      <c r="E30" s="9">
        <f>+'PC 112 Analysis'!C224</f>
        <v>11881.757470845994</v>
      </c>
      <c r="I30" s="9">
        <f>+'PC 112 Analysis'!G224</f>
        <v>15527.856085919379</v>
      </c>
      <c r="M30" s="9">
        <f>+'PC 112 Analysis'!K224</f>
        <v>481061.83006636286</v>
      </c>
      <c r="Q30" s="9">
        <f>+'PC 112 Analysis'!O224</f>
        <v>42350269.636363648</v>
      </c>
      <c r="U30" s="9">
        <f>+'PC 112 Analysis'!S224</f>
        <v>58025.114649394993</v>
      </c>
      <c r="Y30" s="2">
        <f t="shared" ref="Y30" si="15">+E30+I30+M30+U30+Q30</f>
        <v>42916766.194636174</v>
      </c>
      <c r="AB30" s="33">
        <f>+'PC 112 Analysis'!AE224</f>
        <v>42916766.194636166</v>
      </c>
    </row>
    <row r="31" spans="3:28">
      <c r="C31" s="7">
        <f>+C30+1</f>
        <v>2009</v>
      </c>
      <c r="E31" s="9">
        <f>+'PC 112 Analysis'!C225</f>
        <v>11946.538373344136</v>
      </c>
      <c r="G31" s="28">
        <f t="shared" ref="G31:G33" si="16">+E31/E30-1</f>
        <v>5.4521313582684972E-3</v>
      </c>
      <c r="I31" s="9">
        <f>+'PC 112 Analysis'!G225</f>
        <v>15193.943786938453</v>
      </c>
      <c r="K31" s="28">
        <f t="shared" ref="K31:K33" si="17">+I31/I30-1</f>
        <v>-2.1504082542580738E-2</v>
      </c>
      <c r="M31" s="9">
        <f>+'PC 112 Analysis'!K225</f>
        <v>468658.48015284882</v>
      </c>
      <c r="O31" s="28">
        <f t="shared" ref="O31:O33" si="18">+M31/M30-1</f>
        <v>-2.5783275949794238E-2</v>
      </c>
      <c r="Q31" s="9">
        <f>+'PC 112 Analysis'!O225</f>
        <v>40338011.863636367</v>
      </c>
      <c r="S31" s="28">
        <f t="shared" ref="S31:S33" si="19">+Q31/Q30-1</f>
        <v>-4.7514638985898583E-2</v>
      </c>
      <c r="U31" s="9">
        <f>+'PC 112 Analysis'!S225</f>
        <v>57602.09124021286</v>
      </c>
      <c r="W31" s="28">
        <f t="shared" ref="W31:W33" si="20">+U31/U30-1</f>
        <v>-7.2903502515793139E-3</v>
      </c>
      <c r="Y31" s="2">
        <f t="shared" ref="Y31:Y33" si="21">+E31+I31+M31+U31+Q31</f>
        <v>40891412.91718971</v>
      </c>
      <c r="AA31" s="28">
        <f t="shared" ref="AA31:AA33" si="22">+Y31/Y30-1</f>
        <v>-4.7192588282655712E-2</v>
      </c>
      <c r="AB31" s="33">
        <f>+'PC 112 Analysis'!AE225</f>
        <v>40891412.91718971</v>
      </c>
    </row>
    <row r="32" spans="3:28">
      <c r="C32" s="7">
        <f t="shared" ref="C32:C33" si="23">+C31+1</f>
        <v>2010</v>
      </c>
      <c r="E32" s="9">
        <f>+'PC 112 Analysis'!C226</f>
        <v>11955.937490626995</v>
      </c>
      <c r="G32" s="28">
        <f t="shared" si="16"/>
        <v>7.8676491793072678E-4</v>
      </c>
      <c r="I32" s="9">
        <f>+'PC 112 Analysis'!G226</f>
        <v>15010.728322381354</v>
      </c>
      <c r="K32" s="28">
        <f t="shared" si="17"/>
        <v>-1.2058453494779964E-2</v>
      </c>
      <c r="M32" s="9">
        <f>+'PC 112 Analysis'!K226</f>
        <v>468823.58018909238</v>
      </c>
      <c r="O32" s="28">
        <f t="shared" si="18"/>
        <v>3.5228219105243319E-4</v>
      </c>
      <c r="Q32" s="9">
        <f>+'PC 112 Analysis'!O226</f>
        <v>46976518.088368148</v>
      </c>
      <c r="S32" s="28">
        <f t="shared" si="19"/>
        <v>0.16457197363056486</v>
      </c>
      <c r="U32" s="9">
        <f>+'PC 112 Analysis'!S226</f>
        <v>50892.149868518711</v>
      </c>
      <c r="W32" s="28">
        <f t="shared" si="20"/>
        <v>-0.11648780846709683</v>
      </c>
      <c r="Y32" s="2">
        <f t="shared" si="21"/>
        <v>47523200.484238766</v>
      </c>
      <c r="AA32" s="28">
        <f t="shared" si="22"/>
        <v>0.16218044557372635</v>
      </c>
      <c r="AB32" s="33">
        <f>+'PC 112 Analysis'!AE226</f>
        <v>47523200.484238766</v>
      </c>
    </row>
    <row r="33" spans="3:28">
      <c r="C33" s="7">
        <f t="shared" si="23"/>
        <v>2011</v>
      </c>
      <c r="E33" s="9">
        <f>+'PC 112 Analysis'!C227</f>
        <v>11857.02573678525</v>
      </c>
      <c r="G33" s="28">
        <f t="shared" si="16"/>
        <v>-8.2730236687242886E-3</v>
      </c>
      <c r="I33" s="9">
        <f>+'PC 112 Analysis'!G227</f>
        <v>15907.225984038061</v>
      </c>
      <c r="K33" s="28">
        <f t="shared" si="17"/>
        <v>5.972379503531533E-2</v>
      </c>
      <c r="M33" s="9">
        <f>+'PC 112 Analysis'!K227</f>
        <v>502219.51203549979</v>
      </c>
      <c r="O33" s="28">
        <f t="shared" si="18"/>
        <v>7.1233473011186321E-2</v>
      </c>
      <c r="Q33" s="9">
        <f>+'PC 112 Analysis'!O227</f>
        <v>48312765.545454547</v>
      </c>
      <c r="S33" s="28">
        <f t="shared" si="19"/>
        <v>2.8445008516228665E-2</v>
      </c>
      <c r="U33" s="9">
        <f>+'PC 112 Analysis'!S227</f>
        <v>51600.613864812003</v>
      </c>
      <c r="W33" s="28">
        <f t="shared" si="20"/>
        <v>1.3920889530578462E-2</v>
      </c>
      <c r="Y33" s="2">
        <f t="shared" si="21"/>
        <v>48894349.923075683</v>
      </c>
      <c r="AA33" s="28">
        <f t="shared" si="22"/>
        <v>2.885221165379348E-2</v>
      </c>
      <c r="AB33" s="33">
        <f>+'PC 112 Analysis'!AE227</f>
        <v>48894349.923075676</v>
      </c>
    </row>
    <row r="35" spans="3:28">
      <c r="C35" t="s">
        <v>36</v>
      </c>
    </row>
  </sheetData>
  <mergeCells count="8">
    <mergeCell ref="U10:W10"/>
    <mergeCell ref="Y9:AA9"/>
    <mergeCell ref="Y10:AA10"/>
    <mergeCell ref="E4:AA4"/>
    <mergeCell ref="E10:G10"/>
    <mergeCell ref="Q10:S10"/>
    <mergeCell ref="M10:O10"/>
    <mergeCell ref="I10:K10"/>
  </mergeCells>
  <pageMargins left="0.7" right="0.7" top="1.5" bottom="0.75" header="0.3" footer="0.3"/>
  <pageSetup scale="59"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AH255"/>
  <sheetViews>
    <sheetView zoomScaleNormal="100" workbookViewId="0">
      <selection activeCell="AF225" sqref="AF225:AF247"/>
    </sheetView>
  </sheetViews>
  <sheetFormatPr defaultRowHeight="15"/>
  <cols>
    <col min="1" max="1" width="8.5703125" customWidth="1"/>
    <col min="2" max="2" width="2.7109375" customWidth="1"/>
    <col min="3" max="4" width="14.28515625" customWidth="1"/>
    <col min="5" max="5" width="9.7109375" customWidth="1"/>
    <col min="6" max="6" width="8.7109375" customWidth="1"/>
    <col min="7" max="9" width="13.7109375" customWidth="1"/>
    <col min="10" max="10" width="8.7109375" customWidth="1"/>
    <col min="11" max="13" width="14.28515625" customWidth="1"/>
    <col min="14" max="14" width="8.7109375" customWidth="1"/>
    <col min="15" max="17" width="14.28515625" customWidth="1"/>
    <col min="18" max="18" width="8.7109375" customWidth="1"/>
    <col min="19" max="21" width="13" customWidth="1"/>
    <col min="22" max="22" width="8.7109375" customWidth="1"/>
    <col min="23" max="23" width="11.5703125" customWidth="1"/>
    <col min="24" max="25" width="13" customWidth="1"/>
    <col min="26" max="26" width="8.7109375" customWidth="1"/>
    <col min="27" max="27" width="11.7109375" customWidth="1"/>
    <col min="28" max="28" width="15.28515625" customWidth="1"/>
    <col min="31" max="31" width="16.85546875" bestFit="1" customWidth="1"/>
  </cols>
  <sheetData>
    <row r="1" spans="1:34">
      <c r="A1" t="s">
        <v>0</v>
      </c>
    </row>
    <row r="2" spans="1:34">
      <c r="A2" t="s">
        <v>1</v>
      </c>
    </row>
    <row r="3" spans="1:34">
      <c r="A3" t="s">
        <v>4</v>
      </c>
    </row>
    <row r="5" spans="1:34">
      <c r="A5" t="s">
        <v>2</v>
      </c>
    </row>
    <row r="6" spans="1:34" ht="60" customHeight="1">
      <c r="C6" s="4" t="s">
        <v>6</v>
      </c>
      <c r="D6" s="5" t="s">
        <v>24</v>
      </c>
      <c r="E6" s="5" t="s">
        <v>26</v>
      </c>
      <c r="F6" s="5" t="s">
        <v>25</v>
      </c>
      <c r="G6" s="5" t="s">
        <v>13</v>
      </c>
      <c r="H6" s="5" t="s">
        <v>24</v>
      </c>
      <c r="I6" s="5" t="s">
        <v>26</v>
      </c>
      <c r="J6" s="5" t="s">
        <v>25</v>
      </c>
      <c r="K6" s="5" t="s">
        <v>7</v>
      </c>
      <c r="L6" s="5" t="s">
        <v>24</v>
      </c>
      <c r="M6" s="5" t="s">
        <v>26</v>
      </c>
      <c r="N6" s="5" t="s">
        <v>25</v>
      </c>
      <c r="O6" s="5" t="s">
        <v>8</v>
      </c>
      <c r="P6" s="5" t="s">
        <v>24</v>
      </c>
      <c r="Q6" s="5" t="s">
        <v>26</v>
      </c>
      <c r="R6" s="5" t="s">
        <v>25</v>
      </c>
      <c r="S6" s="5" t="s">
        <v>9</v>
      </c>
      <c r="T6" s="5" t="s">
        <v>24</v>
      </c>
      <c r="U6" s="5" t="s">
        <v>26</v>
      </c>
      <c r="V6" s="5" t="s">
        <v>25</v>
      </c>
      <c r="W6" s="5" t="s">
        <v>14</v>
      </c>
      <c r="X6" s="5" t="s">
        <v>24</v>
      </c>
      <c r="Y6" s="5" t="s">
        <v>26</v>
      </c>
      <c r="Z6" s="5" t="s">
        <v>25</v>
      </c>
      <c r="AA6" s="5" t="s">
        <v>10</v>
      </c>
      <c r="AB6" s="6" t="s">
        <v>5</v>
      </c>
      <c r="AE6" s="32" t="s">
        <v>27</v>
      </c>
    </row>
    <row r="7" spans="1:34">
      <c r="A7" s="1">
        <v>39448</v>
      </c>
      <c r="C7" s="2">
        <v>198858</v>
      </c>
      <c r="D7" s="2"/>
      <c r="E7" s="14">
        <f>+C7/$D$12</f>
        <v>1.0007678871361081</v>
      </c>
      <c r="F7" s="14"/>
      <c r="G7" s="2">
        <v>26769</v>
      </c>
      <c r="H7" s="2"/>
      <c r="I7" s="14">
        <f>+G7/$H$12</f>
        <v>0.99566372312298723</v>
      </c>
      <c r="J7" s="14"/>
      <c r="K7" s="2">
        <v>3283</v>
      </c>
      <c r="L7" s="2"/>
      <c r="M7" s="14">
        <f>+K7/$L$12</f>
        <v>0.99044650040225268</v>
      </c>
      <c r="N7" s="14"/>
      <c r="O7" s="2">
        <v>22</v>
      </c>
      <c r="P7" s="2"/>
      <c r="Q7" s="14">
        <f t="shared" ref="Q7:Q17" si="0">+O7/$P$12</f>
        <v>1</v>
      </c>
      <c r="R7" s="14"/>
      <c r="S7" s="3">
        <v>2269</v>
      </c>
      <c r="T7" s="2"/>
      <c r="U7" s="14">
        <f t="shared" ref="U7:U17" si="1">+S7/$T$12</f>
        <v>0.97998848257990201</v>
      </c>
      <c r="V7" s="14"/>
      <c r="W7" s="3">
        <v>303</v>
      </c>
      <c r="X7" s="2"/>
      <c r="Y7" s="14">
        <f>+X7/$T$12</f>
        <v>0</v>
      </c>
      <c r="Z7" s="14"/>
      <c r="AA7" s="2">
        <v>0</v>
      </c>
      <c r="AB7" s="2">
        <f>SUM(C7:AA7)</f>
        <v>231508.96686659323</v>
      </c>
      <c r="AE7" s="9">
        <f>+G7+K7</f>
        <v>30052</v>
      </c>
      <c r="AF7" s="2"/>
      <c r="AG7" s="14">
        <f t="shared" ref="AG7:AG11" si="2">+AE7/$AF$12</f>
        <v>0.99509110023923641</v>
      </c>
      <c r="AH7" s="14"/>
    </row>
    <row r="8" spans="1:34">
      <c r="A8" s="1">
        <v>39479</v>
      </c>
      <c r="C8" s="2">
        <v>199387</v>
      </c>
      <c r="D8" s="2"/>
      <c r="E8" s="14">
        <f t="shared" ref="E8:E18" si="3">+C8/$D$12</f>
        <v>1.0034301195446358</v>
      </c>
      <c r="F8" s="14"/>
      <c r="G8" s="2">
        <v>26863</v>
      </c>
      <c r="H8" s="2"/>
      <c r="I8" s="14">
        <f t="shared" ref="I8:I18" si="4">+G8/$H$12</f>
        <v>0.99916002070502474</v>
      </c>
      <c r="J8" s="14"/>
      <c r="K8" s="2">
        <v>3295</v>
      </c>
      <c r="L8" s="2"/>
      <c r="M8" s="14">
        <f t="shared" ref="M8:M18" si="5">+K8/$L$12</f>
        <v>0.99406677393403065</v>
      </c>
      <c r="N8" s="14"/>
      <c r="O8" s="2">
        <v>22</v>
      </c>
      <c r="P8" s="2"/>
      <c r="Q8" s="14">
        <f t="shared" si="0"/>
        <v>1</v>
      </c>
      <c r="R8" s="14"/>
      <c r="S8" s="2">
        <v>2303</v>
      </c>
      <c r="T8" s="2"/>
      <c r="U8" s="14">
        <f t="shared" si="1"/>
        <v>0.99467319320472203</v>
      </c>
      <c r="V8" s="14"/>
      <c r="W8" s="2">
        <v>304</v>
      </c>
      <c r="X8" s="2"/>
      <c r="Y8" s="14">
        <f t="shared" ref="Y8:Y18" si="6">+X8/$T$12</f>
        <v>0</v>
      </c>
      <c r="Z8" s="14"/>
      <c r="AA8" s="2">
        <v>1</v>
      </c>
      <c r="AB8" s="2">
        <f t="shared" ref="AB8:AB54" si="7">SUM(C8:AA8)</f>
        <v>232179.99133010738</v>
      </c>
      <c r="AE8" s="9">
        <f t="shared" ref="AE8:AE54" si="8">+G8+K8</f>
        <v>30158</v>
      </c>
      <c r="AF8" s="2"/>
      <c r="AG8" s="14">
        <f t="shared" si="2"/>
        <v>0.99860100495856818</v>
      </c>
      <c r="AH8" s="14"/>
    </row>
    <row r="9" spans="1:34">
      <c r="A9" s="1">
        <v>39508</v>
      </c>
      <c r="C9" s="2">
        <v>199145</v>
      </c>
      <c r="D9" s="2"/>
      <c r="E9" s="14">
        <f t="shared" si="3"/>
        <v>1.0022122362878048</v>
      </c>
      <c r="F9" s="14"/>
      <c r="G9" s="2">
        <v>26792</v>
      </c>
      <c r="H9" s="2"/>
      <c r="I9" s="14">
        <f t="shared" si="4"/>
        <v>0.99651920019093265</v>
      </c>
      <c r="J9" s="14"/>
      <c r="K9" s="2">
        <v>3314</v>
      </c>
      <c r="L9" s="2"/>
      <c r="M9" s="14">
        <f t="shared" si="5"/>
        <v>0.99979887369267906</v>
      </c>
      <c r="N9" s="14"/>
      <c r="O9" s="2">
        <v>22</v>
      </c>
      <c r="P9" s="2"/>
      <c r="Q9" s="14">
        <f t="shared" si="0"/>
        <v>1</v>
      </c>
      <c r="R9" s="14"/>
      <c r="S9" s="2">
        <v>2300</v>
      </c>
      <c r="T9" s="2"/>
      <c r="U9" s="14">
        <f t="shared" si="1"/>
        <v>0.99337748344370858</v>
      </c>
      <c r="V9" s="14"/>
      <c r="W9" s="2">
        <v>305</v>
      </c>
      <c r="X9" s="2"/>
      <c r="Y9" s="14">
        <f t="shared" si="6"/>
        <v>0</v>
      </c>
      <c r="Z9" s="14"/>
      <c r="AA9" s="2">
        <v>1</v>
      </c>
      <c r="AB9" s="2">
        <f t="shared" si="7"/>
        <v>231883.99190779362</v>
      </c>
      <c r="AE9" s="9">
        <f t="shared" si="8"/>
        <v>30106</v>
      </c>
      <c r="AF9" s="2"/>
      <c r="AG9" s="14">
        <f t="shared" si="2"/>
        <v>0.99687916490757522</v>
      </c>
      <c r="AH9" s="14"/>
    </row>
    <row r="10" spans="1:34">
      <c r="A10" s="1">
        <v>39539</v>
      </c>
      <c r="C10" s="2">
        <v>198926</v>
      </c>
      <c r="D10" s="2"/>
      <c r="E10" s="14">
        <f t="shared" si="3"/>
        <v>1.0011101022661268</v>
      </c>
      <c r="F10" s="14"/>
      <c r="G10" s="2">
        <v>26862</v>
      </c>
      <c r="H10" s="2"/>
      <c r="I10" s="14">
        <f t="shared" si="4"/>
        <v>0.99912282604989666</v>
      </c>
      <c r="J10" s="14"/>
      <c r="K10" s="2">
        <v>3328</v>
      </c>
      <c r="L10" s="2"/>
      <c r="M10" s="14">
        <f t="shared" si="5"/>
        <v>1.00402252614642</v>
      </c>
      <c r="N10" s="14"/>
      <c r="O10" s="2">
        <v>22</v>
      </c>
      <c r="P10" s="2"/>
      <c r="Q10" s="14">
        <f t="shared" si="0"/>
        <v>1</v>
      </c>
      <c r="R10" s="14"/>
      <c r="S10" s="2">
        <v>2301</v>
      </c>
      <c r="T10" s="2"/>
      <c r="U10" s="14">
        <f t="shared" si="1"/>
        <v>0.99380938669737973</v>
      </c>
      <c r="V10" s="14"/>
      <c r="W10" s="2">
        <v>307</v>
      </c>
      <c r="X10" s="2"/>
      <c r="Y10" s="14">
        <f t="shared" si="6"/>
        <v>0</v>
      </c>
      <c r="Z10" s="14"/>
      <c r="AA10" s="2">
        <v>0</v>
      </c>
      <c r="AB10" s="2">
        <f t="shared" si="7"/>
        <v>231750.99806484117</v>
      </c>
      <c r="AE10" s="9">
        <f t="shared" si="8"/>
        <v>30190</v>
      </c>
      <c r="AF10" s="2"/>
      <c r="AG10" s="14">
        <f t="shared" si="2"/>
        <v>0.99966059883610237</v>
      </c>
      <c r="AH10" s="14"/>
    </row>
    <row r="11" spans="1:34">
      <c r="A11" s="1">
        <v>39569</v>
      </c>
      <c r="C11" s="2">
        <v>198249</v>
      </c>
      <c r="D11" s="2"/>
      <c r="E11" s="14">
        <f t="shared" si="3"/>
        <v>0.99770304869226434</v>
      </c>
      <c r="F11" s="14"/>
      <c r="G11" s="2">
        <v>26848</v>
      </c>
      <c r="H11" s="2"/>
      <c r="I11" s="14">
        <f t="shared" si="4"/>
        <v>0.99860210087810386</v>
      </c>
      <c r="J11" s="14"/>
      <c r="K11" s="2">
        <v>3310</v>
      </c>
      <c r="L11" s="2"/>
      <c r="M11" s="14">
        <f t="shared" si="5"/>
        <v>0.99859211584875307</v>
      </c>
      <c r="N11" s="14"/>
      <c r="O11" s="2">
        <v>22</v>
      </c>
      <c r="P11" s="2"/>
      <c r="Q11" s="14">
        <f t="shared" si="0"/>
        <v>1</v>
      </c>
      <c r="R11" s="14"/>
      <c r="S11" s="2">
        <v>2305</v>
      </c>
      <c r="T11" s="2"/>
      <c r="U11" s="14">
        <f t="shared" si="1"/>
        <v>0.99553699971206444</v>
      </c>
      <c r="V11" s="14"/>
      <c r="W11" s="2">
        <v>308</v>
      </c>
      <c r="X11" s="2"/>
      <c r="Y11" s="14">
        <f t="shared" si="6"/>
        <v>0</v>
      </c>
      <c r="Z11" s="14"/>
      <c r="AA11" s="2">
        <v>1</v>
      </c>
      <c r="AB11" s="2">
        <f t="shared" si="7"/>
        <v>231047.99043426514</v>
      </c>
      <c r="AE11" s="9">
        <f t="shared" si="8"/>
        <v>30158</v>
      </c>
      <c r="AF11" s="2"/>
      <c r="AG11" s="14">
        <f t="shared" si="2"/>
        <v>0.99860100495856818</v>
      </c>
      <c r="AH11" s="14"/>
    </row>
    <row r="12" spans="1:34">
      <c r="A12" s="1">
        <v>39600</v>
      </c>
      <c r="C12" s="2">
        <v>197664</v>
      </c>
      <c r="D12" s="2">
        <f>AVERAGE(C7:C18)</f>
        <v>198705.41666666666</v>
      </c>
      <c r="E12" s="14">
        <f t="shared" si="3"/>
        <v>0.99475899205901541</v>
      </c>
      <c r="F12" s="14"/>
      <c r="G12" s="2">
        <v>26929</v>
      </c>
      <c r="H12" s="2">
        <f>AVERAGE(G7:G18)</f>
        <v>26885.583333333332</v>
      </c>
      <c r="I12" s="14">
        <f t="shared" si="4"/>
        <v>1.0016148679434766</v>
      </c>
      <c r="J12" s="14"/>
      <c r="K12" s="2">
        <v>3319</v>
      </c>
      <c r="L12" s="2">
        <f>AVERAGE(K7:K18)</f>
        <v>3314.6666666666665</v>
      </c>
      <c r="M12" s="14">
        <f t="shared" si="5"/>
        <v>1.0013073209975865</v>
      </c>
      <c r="N12" s="14"/>
      <c r="O12" s="2">
        <v>22</v>
      </c>
      <c r="P12" s="2">
        <f>AVERAGE(O7:O18)</f>
        <v>22</v>
      </c>
      <c r="Q12" s="14">
        <f t="shared" si="0"/>
        <v>1</v>
      </c>
      <c r="R12" s="14"/>
      <c r="S12" s="2">
        <v>2316</v>
      </c>
      <c r="T12" s="2">
        <f>AVERAGE(S7:S18)</f>
        <v>2315.3333333333335</v>
      </c>
      <c r="U12" s="14">
        <f t="shared" si="1"/>
        <v>1.0002879355024474</v>
      </c>
      <c r="V12" s="14"/>
      <c r="W12" s="2">
        <v>309</v>
      </c>
      <c r="X12" s="2">
        <f>AVERAGE(W7:W18)</f>
        <v>310.25</v>
      </c>
      <c r="Y12" s="14">
        <f t="shared" si="6"/>
        <v>0.13399798445148287</v>
      </c>
      <c r="Z12" s="14"/>
      <c r="AA12" s="2">
        <v>0</v>
      </c>
      <c r="AB12" s="2">
        <f t="shared" si="7"/>
        <v>462117.3819671009</v>
      </c>
      <c r="AE12" s="9">
        <f t="shared" si="8"/>
        <v>30248</v>
      </c>
      <c r="AF12" s="2">
        <f>AVERAGE(AE7:AE18)</f>
        <v>30200.25</v>
      </c>
      <c r="AG12" s="14">
        <f>+AE12/$AF$12</f>
        <v>1.001581112739133</v>
      </c>
      <c r="AH12" s="14"/>
    </row>
    <row r="13" spans="1:34">
      <c r="A13" s="1">
        <v>39630</v>
      </c>
      <c r="C13" s="2">
        <v>197533</v>
      </c>
      <c r="D13" s="2"/>
      <c r="E13" s="14">
        <f t="shared" si="3"/>
        <v>0.99409972467618524</v>
      </c>
      <c r="F13" s="14"/>
      <c r="G13" s="2">
        <v>26857</v>
      </c>
      <c r="H13" s="2"/>
      <c r="I13" s="14">
        <f t="shared" si="4"/>
        <v>0.99893685277425637</v>
      </c>
      <c r="J13" s="14"/>
      <c r="K13" s="2">
        <v>3312</v>
      </c>
      <c r="L13" s="2"/>
      <c r="M13" s="14">
        <f t="shared" si="5"/>
        <v>0.99919549477071601</v>
      </c>
      <c r="N13" s="14"/>
      <c r="O13" s="2">
        <v>22</v>
      </c>
      <c r="P13" s="2"/>
      <c r="Q13" s="14">
        <f t="shared" si="0"/>
        <v>1</v>
      </c>
      <c r="R13" s="14"/>
      <c r="S13" s="2">
        <v>2326</v>
      </c>
      <c r="T13" s="2"/>
      <c r="U13" s="14">
        <f t="shared" si="1"/>
        <v>1.0046069680391592</v>
      </c>
      <c r="V13" s="14"/>
      <c r="W13" s="2">
        <v>313</v>
      </c>
      <c r="X13" s="2"/>
      <c r="Y13" s="14">
        <f t="shared" si="6"/>
        <v>0</v>
      </c>
      <c r="Z13" s="14"/>
      <c r="AA13" s="2">
        <v>1</v>
      </c>
      <c r="AB13" s="2">
        <f t="shared" si="7"/>
        <v>230368.99683904025</v>
      </c>
      <c r="AE13" s="9">
        <f t="shared" si="8"/>
        <v>30169</v>
      </c>
      <c r="AF13" s="2"/>
      <c r="AG13" s="14">
        <f t="shared" ref="AG13:AG18" si="9">+AE13/$AF$12</f>
        <v>0.99896524035397061</v>
      </c>
      <c r="AH13" s="14"/>
    </row>
    <row r="14" spans="1:34">
      <c r="A14" s="1">
        <v>39661</v>
      </c>
      <c r="C14" s="2">
        <v>197555</v>
      </c>
      <c r="D14" s="2"/>
      <c r="E14" s="14">
        <f t="shared" si="3"/>
        <v>0.9942104413358972</v>
      </c>
      <c r="F14" s="14"/>
      <c r="G14" s="2">
        <v>26930</v>
      </c>
      <c r="H14" s="2"/>
      <c r="I14" s="14">
        <f t="shared" si="4"/>
        <v>1.0016520625986047</v>
      </c>
      <c r="J14" s="14"/>
      <c r="K14" s="2">
        <v>3320</v>
      </c>
      <c r="L14" s="2"/>
      <c r="M14" s="14">
        <f t="shared" si="5"/>
        <v>1.001609010458568</v>
      </c>
      <c r="N14" s="14"/>
      <c r="O14" s="2">
        <v>22</v>
      </c>
      <c r="P14" s="2"/>
      <c r="Q14" s="14">
        <f t="shared" si="0"/>
        <v>1</v>
      </c>
      <c r="R14" s="14"/>
      <c r="S14" s="2">
        <v>2322</v>
      </c>
      <c r="T14" s="2"/>
      <c r="U14" s="14">
        <f t="shared" si="1"/>
        <v>1.0028793550244746</v>
      </c>
      <c r="V14" s="14"/>
      <c r="W14" s="2">
        <v>313</v>
      </c>
      <c r="X14" s="2"/>
      <c r="Y14" s="14">
        <f t="shared" si="6"/>
        <v>0</v>
      </c>
      <c r="Z14" s="14"/>
      <c r="AA14" s="2">
        <v>0</v>
      </c>
      <c r="AB14" s="2">
        <f t="shared" si="7"/>
        <v>230467.00035086941</v>
      </c>
      <c r="AE14" s="9">
        <f t="shared" si="8"/>
        <v>30250</v>
      </c>
      <c r="AF14" s="2"/>
      <c r="AG14" s="14">
        <f t="shared" si="9"/>
        <v>1.0016473373564789</v>
      </c>
      <c r="AH14" s="14"/>
    </row>
    <row r="15" spans="1:34">
      <c r="A15" s="1">
        <v>39692</v>
      </c>
      <c r="C15" s="2">
        <v>198510</v>
      </c>
      <c r="D15" s="2"/>
      <c r="E15" s="14">
        <f t="shared" si="3"/>
        <v>0.99901655088248309</v>
      </c>
      <c r="F15" s="14"/>
      <c r="G15" s="2">
        <v>26910</v>
      </c>
      <c r="H15" s="2"/>
      <c r="I15" s="14">
        <f t="shared" si="4"/>
        <v>1.0009081694960436</v>
      </c>
      <c r="J15" s="14"/>
      <c r="K15" s="2">
        <v>3328</v>
      </c>
      <c r="L15" s="2"/>
      <c r="M15" s="14">
        <f t="shared" si="5"/>
        <v>1.00402252614642</v>
      </c>
      <c r="N15" s="14"/>
      <c r="O15" s="2">
        <v>22</v>
      </c>
      <c r="P15" s="2"/>
      <c r="Q15" s="14">
        <f t="shared" si="0"/>
        <v>1</v>
      </c>
      <c r="R15" s="14"/>
      <c r="S15" s="2">
        <v>2348</v>
      </c>
      <c r="T15" s="2"/>
      <c r="U15" s="14">
        <f t="shared" si="1"/>
        <v>1.0141088396199252</v>
      </c>
      <c r="V15" s="14"/>
      <c r="W15" s="2">
        <v>314</v>
      </c>
      <c r="X15" s="2"/>
      <c r="Y15" s="14">
        <f t="shared" si="6"/>
        <v>0</v>
      </c>
      <c r="Z15" s="14"/>
      <c r="AA15" s="2">
        <v>0</v>
      </c>
      <c r="AB15" s="2">
        <f t="shared" si="7"/>
        <v>231437.01805608615</v>
      </c>
      <c r="AE15" s="9">
        <f t="shared" si="8"/>
        <v>30238</v>
      </c>
      <c r="AF15" s="2"/>
      <c r="AG15" s="14">
        <f t="shared" si="9"/>
        <v>1.0012499896524036</v>
      </c>
      <c r="AH15" s="14"/>
    </row>
    <row r="16" spans="1:34">
      <c r="A16" s="1">
        <v>39722</v>
      </c>
      <c r="C16" s="2">
        <v>198916</v>
      </c>
      <c r="D16" s="2"/>
      <c r="E16" s="14">
        <f t="shared" si="3"/>
        <v>1.0010597765117124</v>
      </c>
      <c r="F16" s="14"/>
      <c r="G16" s="2">
        <v>26922</v>
      </c>
      <c r="H16" s="2"/>
      <c r="I16" s="14">
        <f t="shared" si="4"/>
        <v>1.0013545053575801</v>
      </c>
      <c r="J16" s="14"/>
      <c r="K16" s="2">
        <v>3323</v>
      </c>
      <c r="L16" s="2"/>
      <c r="M16" s="14">
        <f t="shared" si="5"/>
        <v>1.0025140788415126</v>
      </c>
      <c r="N16" s="14"/>
      <c r="O16" s="2">
        <v>22</v>
      </c>
      <c r="P16" s="2"/>
      <c r="Q16" s="14">
        <f t="shared" si="0"/>
        <v>1</v>
      </c>
      <c r="R16" s="14"/>
      <c r="S16" s="2">
        <v>2323</v>
      </c>
      <c r="T16" s="2"/>
      <c r="U16" s="14">
        <f t="shared" si="1"/>
        <v>1.0033112582781456</v>
      </c>
      <c r="V16" s="14"/>
      <c r="W16" s="2">
        <v>315</v>
      </c>
      <c r="X16" s="2"/>
      <c r="Y16" s="14">
        <f t="shared" si="6"/>
        <v>0</v>
      </c>
      <c r="Z16" s="14"/>
      <c r="AA16" s="2">
        <v>1</v>
      </c>
      <c r="AB16" s="2">
        <f t="shared" si="7"/>
        <v>231827.008239619</v>
      </c>
      <c r="AE16" s="9">
        <f t="shared" si="8"/>
        <v>30245</v>
      </c>
      <c r="AF16" s="2"/>
      <c r="AG16" s="14">
        <f t="shared" si="9"/>
        <v>1.001481775813114</v>
      </c>
      <c r="AH16" s="14"/>
    </row>
    <row r="17" spans="1:34">
      <c r="A17" s="1">
        <v>39753</v>
      </c>
      <c r="C17" s="2">
        <v>199625</v>
      </c>
      <c r="D17" s="2"/>
      <c r="E17" s="14">
        <f t="shared" si="3"/>
        <v>1.0046278724997013</v>
      </c>
      <c r="F17" s="14"/>
      <c r="G17" s="2">
        <v>26951</v>
      </c>
      <c r="H17" s="2"/>
      <c r="I17" s="14">
        <f t="shared" si="4"/>
        <v>1.0024331503562938</v>
      </c>
      <c r="J17" s="14"/>
      <c r="K17" s="2">
        <v>3324</v>
      </c>
      <c r="L17" s="2"/>
      <c r="M17" s="14">
        <f t="shared" si="5"/>
        <v>1.0028157683024941</v>
      </c>
      <c r="N17" s="14"/>
      <c r="O17" s="2">
        <v>22</v>
      </c>
      <c r="P17" s="2"/>
      <c r="Q17" s="14">
        <f t="shared" si="0"/>
        <v>1</v>
      </c>
      <c r="R17" s="14"/>
      <c r="S17" s="2">
        <v>2334</v>
      </c>
      <c r="T17" s="2"/>
      <c r="U17" s="14">
        <f t="shared" si="1"/>
        <v>1.0080621940685286</v>
      </c>
      <c r="V17" s="14"/>
      <c r="W17" s="2">
        <v>315</v>
      </c>
      <c r="X17" s="2"/>
      <c r="Y17" s="14">
        <f t="shared" si="6"/>
        <v>0</v>
      </c>
      <c r="Z17" s="14"/>
      <c r="AA17" s="2">
        <v>1</v>
      </c>
      <c r="AB17" s="2">
        <f t="shared" si="7"/>
        <v>232577.01793898523</v>
      </c>
      <c r="AE17" s="9">
        <f t="shared" si="8"/>
        <v>30275</v>
      </c>
      <c r="AF17" s="2"/>
      <c r="AG17" s="14">
        <f t="shared" si="9"/>
        <v>1.0024751450733023</v>
      </c>
      <c r="AH17" s="14"/>
    </row>
    <row r="18" spans="1:34">
      <c r="A18" s="1">
        <v>39783</v>
      </c>
      <c r="C18" s="2">
        <v>200097</v>
      </c>
      <c r="D18" s="2"/>
      <c r="E18" s="14">
        <f t="shared" si="3"/>
        <v>1.0070032481080662</v>
      </c>
      <c r="F18" s="14"/>
      <c r="G18" s="2">
        <v>26994</v>
      </c>
      <c r="H18" s="2"/>
      <c r="I18" s="14">
        <f t="shared" si="4"/>
        <v>1.0040325205268004</v>
      </c>
      <c r="J18" s="14"/>
      <c r="K18" s="2">
        <v>3320</v>
      </c>
      <c r="L18" s="2"/>
      <c r="M18" s="14">
        <f t="shared" si="5"/>
        <v>1.001609010458568</v>
      </c>
      <c r="N18" s="14"/>
      <c r="O18" s="2">
        <v>22</v>
      </c>
      <c r="P18" s="2"/>
      <c r="Q18" s="14">
        <f>+O18/$P$12</f>
        <v>1</v>
      </c>
      <c r="R18" s="14"/>
      <c r="S18" s="2">
        <v>2337</v>
      </c>
      <c r="T18" s="2"/>
      <c r="U18" s="14">
        <f>+S18/$T$12</f>
        <v>1.0093579038295422</v>
      </c>
      <c r="V18" s="14"/>
      <c r="W18" s="2">
        <v>317</v>
      </c>
      <c r="X18" s="2"/>
      <c r="Y18" s="14">
        <f t="shared" si="6"/>
        <v>0</v>
      </c>
      <c r="Z18" s="14"/>
      <c r="AA18" s="2">
        <v>0</v>
      </c>
      <c r="AB18" s="2">
        <f t="shared" si="7"/>
        <v>233092.0220026829</v>
      </c>
      <c r="AE18" s="9">
        <f t="shared" si="8"/>
        <v>30314</v>
      </c>
      <c r="AF18" s="2"/>
      <c r="AG18" s="14">
        <f t="shared" si="9"/>
        <v>1.0037665251115471</v>
      </c>
      <c r="AH18" s="14"/>
    </row>
    <row r="19" spans="1:34">
      <c r="A19" s="23">
        <v>39814</v>
      </c>
      <c r="B19" s="24"/>
      <c r="C19" s="25">
        <v>200751</v>
      </c>
      <c r="D19" s="25"/>
      <c r="E19" s="26">
        <f>+C19/$D$24</f>
        <v>1.0030825167627202</v>
      </c>
      <c r="F19" s="25">
        <f>+C19-C7</f>
        <v>1893</v>
      </c>
      <c r="G19" s="25">
        <v>27084</v>
      </c>
      <c r="H19" s="25"/>
      <c r="I19" s="26">
        <f>+G19/$H$24</f>
        <v>0.99787840920604609</v>
      </c>
      <c r="J19" s="25">
        <f>+G19-G7</f>
        <v>315</v>
      </c>
      <c r="K19" s="25">
        <v>3347</v>
      </c>
      <c r="L19" s="25"/>
      <c r="M19" s="26">
        <f>+K19/$L$24</f>
        <v>0.99865731761897658</v>
      </c>
      <c r="N19" s="25">
        <f>+K19-K7</f>
        <v>64</v>
      </c>
      <c r="O19" s="25">
        <v>22</v>
      </c>
      <c r="P19" s="25"/>
      <c r="Q19" s="26">
        <f t="shared" ref="Q19:Q29" si="10">+O19/$P$24</f>
        <v>1</v>
      </c>
      <c r="R19" s="25">
        <f>+O19-O7</f>
        <v>0</v>
      </c>
      <c r="S19" s="25">
        <v>2343</v>
      </c>
      <c r="T19" s="25"/>
      <c r="U19" s="26">
        <f t="shared" ref="U19:U29" si="11">+S19/$T$24</f>
        <v>0.99248120300751874</v>
      </c>
      <c r="V19" s="25">
        <f>+S19-S7</f>
        <v>74</v>
      </c>
      <c r="W19" s="25">
        <v>318</v>
      </c>
      <c r="X19" s="25"/>
      <c r="Y19" s="26">
        <f>+W19/$X$24</f>
        <v>0.98962655601659755</v>
      </c>
      <c r="Z19" s="25">
        <f>+W19-W7</f>
        <v>15</v>
      </c>
      <c r="AA19" s="25">
        <v>0</v>
      </c>
      <c r="AB19" s="25">
        <f t="shared" si="7"/>
        <v>236231.98172600259</v>
      </c>
      <c r="AE19" s="9">
        <f t="shared" si="8"/>
        <v>30431</v>
      </c>
      <c r="AF19" s="25"/>
      <c r="AG19" s="26">
        <f>+AE19/$AF$24</f>
        <v>0.99796401916281563</v>
      </c>
      <c r="AH19" s="25">
        <f>+AE19-AE7</f>
        <v>379</v>
      </c>
    </row>
    <row r="20" spans="1:34">
      <c r="A20" s="23">
        <v>39845</v>
      </c>
      <c r="B20" s="24"/>
      <c r="C20" s="25">
        <v>200801</v>
      </c>
      <c r="D20" s="25"/>
      <c r="E20" s="26">
        <f t="shared" ref="E20:E30" si="12">+C20/$D$24</f>
        <v>1.003332349270843</v>
      </c>
      <c r="F20" s="25">
        <f t="shared" ref="F20:F53" si="13">+C20-C8</f>
        <v>1414</v>
      </c>
      <c r="G20" s="25">
        <v>27113</v>
      </c>
      <c r="H20" s="25"/>
      <c r="I20" s="26">
        <f t="shared" ref="I20:I30" si="14">+G20/$H$24</f>
        <v>0.99894688040184343</v>
      </c>
      <c r="J20" s="25">
        <f t="shared" ref="J20:J54" si="15">+G20-G8</f>
        <v>250</v>
      </c>
      <c r="K20" s="25">
        <v>3335</v>
      </c>
      <c r="L20" s="25"/>
      <c r="M20" s="26">
        <f t="shared" ref="M20:M30" si="16">+K20/$L$24</f>
        <v>0.9950768312695808</v>
      </c>
      <c r="N20" s="25">
        <f t="shared" ref="N20:N54" si="17">+K20-K8</f>
        <v>40</v>
      </c>
      <c r="O20" s="25">
        <v>22</v>
      </c>
      <c r="P20" s="25"/>
      <c r="Q20" s="26">
        <f t="shared" si="10"/>
        <v>1</v>
      </c>
      <c r="R20" s="25">
        <f t="shared" ref="R20:R54" si="18">+O20-O8</f>
        <v>0</v>
      </c>
      <c r="S20" s="25">
        <v>2331</v>
      </c>
      <c r="T20" s="25"/>
      <c r="U20" s="26">
        <f t="shared" si="11"/>
        <v>0.98739807264640478</v>
      </c>
      <c r="V20" s="25">
        <f t="shared" ref="V20:V54" si="19">+S20-S8</f>
        <v>28</v>
      </c>
      <c r="W20" s="25">
        <v>318</v>
      </c>
      <c r="X20" s="25"/>
      <c r="Y20" s="26">
        <f t="shared" ref="Y20:Y30" si="20">+W20/$X$24</f>
        <v>0.98962655601659755</v>
      </c>
      <c r="Z20" s="25">
        <f t="shared" ref="Z20:Z54" si="21">+W20-W8</f>
        <v>14</v>
      </c>
      <c r="AA20" s="25">
        <v>1</v>
      </c>
      <c r="AB20" s="25">
        <f t="shared" si="7"/>
        <v>235672.97438068959</v>
      </c>
      <c r="AE20" s="9">
        <f t="shared" si="8"/>
        <v>30448</v>
      </c>
      <c r="AF20" s="25"/>
      <c r="AG20" s="26">
        <f t="shared" ref="AG20:AG30" si="22">+AE20/$AF$24</f>
        <v>0.99852152264038019</v>
      </c>
      <c r="AH20" s="25">
        <f t="shared" ref="AH20:AH54" si="23">+AE20-AE8</f>
        <v>290</v>
      </c>
    </row>
    <row r="21" spans="1:34">
      <c r="A21" s="23">
        <v>39873</v>
      </c>
      <c r="B21" s="24"/>
      <c r="C21" s="25">
        <v>200560</v>
      </c>
      <c r="D21" s="25"/>
      <c r="E21" s="26">
        <f t="shared" si="12"/>
        <v>1.0021281565816917</v>
      </c>
      <c r="F21" s="25">
        <f t="shared" si="13"/>
        <v>1415</v>
      </c>
      <c r="G21" s="25">
        <v>27119</v>
      </c>
      <c r="H21" s="25"/>
      <c r="I21" s="26">
        <f t="shared" si="14"/>
        <v>0.99916794340787052</v>
      </c>
      <c r="J21" s="25">
        <f t="shared" si="15"/>
        <v>327</v>
      </c>
      <c r="K21" s="25">
        <v>3362</v>
      </c>
      <c r="L21" s="25"/>
      <c r="M21" s="26">
        <f t="shared" si="16"/>
        <v>1.0031329255557213</v>
      </c>
      <c r="N21" s="25">
        <f t="shared" si="17"/>
        <v>48</v>
      </c>
      <c r="O21" s="25">
        <v>22</v>
      </c>
      <c r="P21" s="25"/>
      <c r="Q21" s="26">
        <f t="shared" si="10"/>
        <v>1</v>
      </c>
      <c r="R21" s="25">
        <f t="shared" si="18"/>
        <v>0</v>
      </c>
      <c r="S21" s="25">
        <v>2336</v>
      </c>
      <c r="T21" s="25"/>
      <c r="U21" s="26">
        <f t="shared" si="11"/>
        <v>0.98951604363020229</v>
      </c>
      <c r="V21" s="25">
        <f t="shared" si="19"/>
        <v>36</v>
      </c>
      <c r="W21" s="25">
        <v>319</v>
      </c>
      <c r="X21" s="25"/>
      <c r="Y21" s="26">
        <f t="shared" si="20"/>
        <v>0.99273858921161828</v>
      </c>
      <c r="Z21" s="25">
        <f t="shared" si="21"/>
        <v>14</v>
      </c>
      <c r="AA21" s="25">
        <v>1</v>
      </c>
      <c r="AB21" s="25">
        <f t="shared" si="7"/>
        <v>235564.98668365835</v>
      </c>
      <c r="AE21" s="9">
        <f t="shared" si="8"/>
        <v>30481</v>
      </c>
      <c r="AF21" s="25"/>
      <c r="AG21" s="26">
        <f t="shared" si="22"/>
        <v>0.99960373527329971</v>
      </c>
      <c r="AH21" s="25">
        <f t="shared" si="23"/>
        <v>375</v>
      </c>
    </row>
    <row r="22" spans="1:34">
      <c r="A22" s="23">
        <v>39904</v>
      </c>
      <c r="B22" s="24"/>
      <c r="C22" s="25">
        <v>200192</v>
      </c>
      <c r="D22" s="25"/>
      <c r="E22" s="26">
        <f t="shared" si="12"/>
        <v>1.0002893893219087</v>
      </c>
      <c r="F22" s="25">
        <f t="shared" si="13"/>
        <v>1266</v>
      </c>
      <c r="G22" s="25">
        <v>27142</v>
      </c>
      <c r="H22" s="25"/>
      <c r="I22" s="26">
        <f t="shared" si="14"/>
        <v>1.0000153515976409</v>
      </c>
      <c r="J22" s="25">
        <f t="shared" si="15"/>
        <v>280</v>
      </c>
      <c r="K22" s="25">
        <v>3367</v>
      </c>
      <c r="L22" s="25"/>
      <c r="M22" s="26">
        <f t="shared" si="16"/>
        <v>1.0046247948679696</v>
      </c>
      <c r="N22" s="25">
        <f t="shared" si="17"/>
        <v>39</v>
      </c>
      <c r="O22" s="25">
        <v>22</v>
      </c>
      <c r="P22" s="25"/>
      <c r="Q22" s="26">
        <f t="shared" si="10"/>
        <v>1</v>
      </c>
      <c r="R22" s="25">
        <f t="shared" si="18"/>
        <v>0</v>
      </c>
      <c r="S22" s="25">
        <v>2365</v>
      </c>
      <c r="T22" s="25"/>
      <c r="U22" s="26">
        <f t="shared" si="11"/>
        <v>1.0018002753362278</v>
      </c>
      <c r="V22" s="25">
        <f t="shared" si="19"/>
        <v>64</v>
      </c>
      <c r="W22" s="25">
        <v>321</v>
      </c>
      <c r="X22" s="25"/>
      <c r="Y22" s="26">
        <f t="shared" si="20"/>
        <v>0.99896265560165975</v>
      </c>
      <c r="Z22" s="25">
        <f t="shared" si="21"/>
        <v>14</v>
      </c>
      <c r="AA22" s="25">
        <v>0</v>
      </c>
      <c r="AB22" s="25">
        <f t="shared" si="7"/>
        <v>235078.00569246674</v>
      </c>
      <c r="AE22" s="9">
        <f t="shared" si="8"/>
        <v>30509</v>
      </c>
      <c r="AF22" s="25"/>
      <c r="AG22" s="26">
        <f t="shared" si="22"/>
        <v>1.0005219762951707</v>
      </c>
      <c r="AH22" s="25">
        <f t="shared" si="23"/>
        <v>319</v>
      </c>
    </row>
    <row r="23" spans="1:34">
      <c r="A23" s="23">
        <v>39934</v>
      </c>
      <c r="B23" s="24"/>
      <c r="C23" s="25">
        <v>199872</v>
      </c>
      <c r="D23" s="25"/>
      <c r="E23" s="26">
        <f t="shared" si="12"/>
        <v>0.99869046126992356</v>
      </c>
      <c r="F23" s="25">
        <f t="shared" si="13"/>
        <v>1623</v>
      </c>
      <c r="G23" s="25">
        <v>27114</v>
      </c>
      <c r="H23" s="25"/>
      <c r="I23" s="26">
        <f t="shared" si="14"/>
        <v>0.99898372423618131</v>
      </c>
      <c r="J23" s="25">
        <f t="shared" si="15"/>
        <v>266</v>
      </c>
      <c r="K23" s="25">
        <v>3361</v>
      </c>
      <c r="L23" s="25"/>
      <c r="M23" s="26">
        <f t="shared" si="16"/>
        <v>1.0028345516932717</v>
      </c>
      <c r="N23" s="25">
        <f t="shared" si="17"/>
        <v>51</v>
      </c>
      <c r="O23" s="25">
        <v>22</v>
      </c>
      <c r="P23" s="25"/>
      <c r="Q23" s="26">
        <f t="shared" si="10"/>
        <v>1</v>
      </c>
      <c r="R23" s="25">
        <f t="shared" si="18"/>
        <v>0</v>
      </c>
      <c r="S23" s="25">
        <v>2358</v>
      </c>
      <c r="T23" s="25"/>
      <c r="U23" s="26">
        <f t="shared" si="11"/>
        <v>0.99883511595891139</v>
      </c>
      <c r="V23" s="25">
        <f t="shared" si="19"/>
        <v>53</v>
      </c>
      <c r="W23" s="25">
        <v>319</v>
      </c>
      <c r="X23" s="25"/>
      <c r="Y23" s="26">
        <f t="shared" si="20"/>
        <v>0.99273858921161828</v>
      </c>
      <c r="Z23" s="25">
        <f t="shared" si="21"/>
        <v>11</v>
      </c>
      <c r="AA23" s="25">
        <v>1</v>
      </c>
      <c r="AB23" s="25">
        <f t="shared" si="7"/>
        <v>235056.99208244239</v>
      </c>
      <c r="AE23" s="9">
        <f t="shared" si="8"/>
        <v>30475</v>
      </c>
      <c r="AF23" s="25"/>
      <c r="AG23" s="26">
        <f t="shared" si="22"/>
        <v>0.99940696934004158</v>
      </c>
      <c r="AH23" s="25">
        <f t="shared" si="23"/>
        <v>317</v>
      </c>
    </row>
    <row r="24" spans="1:34">
      <c r="A24" s="23">
        <v>39965</v>
      </c>
      <c r="B24" s="24"/>
      <c r="C24" s="25">
        <v>199058</v>
      </c>
      <c r="D24" s="25">
        <f>AVERAGE(C19:C30)</f>
        <v>200134.08333333334</v>
      </c>
      <c r="E24" s="26">
        <f t="shared" si="12"/>
        <v>0.99462318803768635</v>
      </c>
      <c r="F24" s="25">
        <f>+C24-C12</f>
        <v>1394</v>
      </c>
      <c r="G24" s="25">
        <v>27096</v>
      </c>
      <c r="H24" s="25">
        <f>AVERAGE(G19:G30)</f>
        <v>27141.583333333332</v>
      </c>
      <c r="I24" s="26">
        <f t="shared" si="14"/>
        <v>0.99832053521810016</v>
      </c>
      <c r="J24" s="25">
        <f t="shared" si="15"/>
        <v>167</v>
      </c>
      <c r="K24" s="25">
        <v>3356</v>
      </c>
      <c r="L24" s="25">
        <f>AVERAGE(K19:K30)</f>
        <v>3351.5</v>
      </c>
      <c r="M24" s="26">
        <f t="shared" si="16"/>
        <v>1.0013426823810234</v>
      </c>
      <c r="N24" s="25">
        <f t="shared" si="17"/>
        <v>37</v>
      </c>
      <c r="O24" s="25">
        <v>22</v>
      </c>
      <c r="P24" s="25">
        <f>AVERAGE(O19:O30)</f>
        <v>22</v>
      </c>
      <c r="Q24" s="26">
        <f t="shared" si="10"/>
        <v>1</v>
      </c>
      <c r="R24" s="25">
        <f t="shared" si="18"/>
        <v>0</v>
      </c>
      <c r="S24" s="25">
        <v>2378</v>
      </c>
      <c r="T24" s="25">
        <f>AVERAGE(S19:S30)</f>
        <v>2360.75</v>
      </c>
      <c r="U24" s="26">
        <f t="shared" si="11"/>
        <v>1.0073069998941016</v>
      </c>
      <c r="V24" s="25">
        <f t="shared" si="19"/>
        <v>62</v>
      </c>
      <c r="W24" s="25">
        <v>322</v>
      </c>
      <c r="X24" s="25">
        <f>AVERAGE(W19:W30)</f>
        <v>321.33333333333331</v>
      </c>
      <c r="Y24" s="26">
        <f t="shared" si="20"/>
        <v>1.0020746887966805</v>
      </c>
      <c r="Z24" s="25">
        <f t="shared" si="21"/>
        <v>13</v>
      </c>
      <c r="AA24" s="25">
        <v>0</v>
      </c>
      <c r="AB24" s="25">
        <f t="shared" si="7"/>
        <v>467242.25366809434</v>
      </c>
      <c r="AE24" s="9">
        <f t="shared" si="8"/>
        <v>30452</v>
      </c>
      <c r="AF24" s="25">
        <f>AVERAGE(AE19:AE30)</f>
        <v>30493.083333333332</v>
      </c>
      <c r="AG24" s="26">
        <f t="shared" si="22"/>
        <v>0.99865269992921901</v>
      </c>
      <c r="AH24" s="25">
        <f t="shared" si="23"/>
        <v>204</v>
      </c>
    </row>
    <row r="25" spans="1:34">
      <c r="A25" s="23">
        <v>39995</v>
      </c>
      <c r="B25" s="24"/>
      <c r="C25" s="25">
        <v>199182</v>
      </c>
      <c r="D25" s="30">
        <f>+D24/D12-1</f>
        <v>7.1898727806867235E-3</v>
      </c>
      <c r="E25" s="26">
        <f t="shared" si="12"/>
        <v>0.99524277265783057</v>
      </c>
      <c r="F25" s="25">
        <f t="shared" si="13"/>
        <v>1649</v>
      </c>
      <c r="G25" s="25">
        <v>27041</v>
      </c>
      <c r="H25" s="30">
        <f>+H24/H12-1</f>
        <v>9.5218317127829799E-3</v>
      </c>
      <c r="I25" s="26">
        <f t="shared" si="14"/>
        <v>0.99629412432951903</v>
      </c>
      <c r="J25" s="25">
        <f t="shared" si="15"/>
        <v>184</v>
      </c>
      <c r="K25" s="25">
        <v>3346</v>
      </c>
      <c r="L25" s="25"/>
      <c r="M25" s="26">
        <f t="shared" si="16"/>
        <v>0.9983589437565269</v>
      </c>
      <c r="N25" s="25">
        <f t="shared" si="17"/>
        <v>34</v>
      </c>
      <c r="O25" s="25">
        <v>22</v>
      </c>
      <c r="P25" s="25"/>
      <c r="Q25" s="26">
        <f t="shared" si="10"/>
        <v>1</v>
      </c>
      <c r="R25" s="25">
        <f t="shared" si="18"/>
        <v>0</v>
      </c>
      <c r="S25" s="25">
        <v>2357</v>
      </c>
      <c r="T25" s="25"/>
      <c r="U25" s="26">
        <f t="shared" si="11"/>
        <v>0.99841152176215187</v>
      </c>
      <c r="V25" s="25">
        <f t="shared" si="19"/>
        <v>31</v>
      </c>
      <c r="W25" s="25">
        <v>323</v>
      </c>
      <c r="X25" s="25"/>
      <c r="Y25" s="26">
        <f t="shared" si="20"/>
        <v>1.0051867219917012</v>
      </c>
      <c r="Z25" s="25">
        <f t="shared" si="21"/>
        <v>10</v>
      </c>
      <c r="AA25" s="25">
        <v>0</v>
      </c>
      <c r="AB25" s="25">
        <f t="shared" si="7"/>
        <v>234185.010205789</v>
      </c>
      <c r="AE25" s="9">
        <f t="shared" si="8"/>
        <v>30387</v>
      </c>
      <c r="AF25" s="25"/>
      <c r="AG25" s="26">
        <f t="shared" si="22"/>
        <v>0.99652106898558968</v>
      </c>
      <c r="AH25" s="25">
        <f t="shared" si="23"/>
        <v>218</v>
      </c>
    </row>
    <row r="26" spans="1:34">
      <c r="A26" s="23">
        <v>40026</v>
      </c>
      <c r="B26" s="24"/>
      <c r="C26" s="25">
        <v>199169</v>
      </c>
      <c r="D26" s="25"/>
      <c r="E26" s="26">
        <f t="shared" si="12"/>
        <v>0.99517781620571866</v>
      </c>
      <c r="F26" s="25">
        <f t="shared" si="13"/>
        <v>1614</v>
      </c>
      <c r="G26" s="25">
        <v>27087</v>
      </c>
      <c r="H26" s="25"/>
      <c r="I26" s="26">
        <f t="shared" si="14"/>
        <v>0.99798894070905964</v>
      </c>
      <c r="J26" s="25">
        <f t="shared" si="15"/>
        <v>157</v>
      </c>
      <c r="K26" s="25">
        <v>3342</v>
      </c>
      <c r="L26" s="25"/>
      <c r="M26" s="26">
        <f t="shared" si="16"/>
        <v>0.99716544830672837</v>
      </c>
      <c r="N26" s="25">
        <f t="shared" si="17"/>
        <v>22</v>
      </c>
      <c r="O26" s="25">
        <v>22</v>
      </c>
      <c r="P26" s="25"/>
      <c r="Q26" s="26">
        <f t="shared" si="10"/>
        <v>1</v>
      </c>
      <c r="R26" s="25">
        <f t="shared" si="18"/>
        <v>0</v>
      </c>
      <c r="S26" s="25">
        <v>2372</v>
      </c>
      <c r="T26" s="25"/>
      <c r="U26" s="26">
        <f t="shared" si="11"/>
        <v>1.0047654347135444</v>
      </c>
      <c r="V26" s="25">
        <f t="shared" si="19"/>
        <v>50</v>
      </c>
      <c r="W26" s="25">
        <v>323</v>
      </c>
      <c r="X26" s="25"/>
      <c r="Y26" s="26">
        <f t="shared" si="20"/>
        <v>1.0051867219917012</v>
      </c>
      <c r="Z26" s="25">
        <f t="shared" si="21"/>
        <v>10</v>
      </c>
      <c r="AA26" s="25">
        <v>0</v>
      </c>
      <c r="AB26" s="25">
        <f t="shared" si="7"/>
        <v>234174.00028436191</v>
      </c>
      <c r="AE26" s="9">
        <f t="shared" si="8"/>
        <v>30429</v>
      </c>
      <c r="AF26" s="25"/>
      <c r="AG26" s="26">
        <f t="shared" si="22"/>
        <v>0.99789843051839633</v>
      </c>
      <c r="AH26" s="25">
        <f t="shared" si="23"/>
        <v>179</v>
      </c>
    </row>
    <row r="27" spans="1:34">
      <c r="A27" s="23">
        <v>40057</v>
      </c>
      <c r="B27" s="24"/>
      <c r="C27" s="25">
        <v>199886</v>
      </c>
      <c r="D27" s="25"/>
      <c r="E27" s="26">
        <f t="shared" si="12"/>
        <v>0.99876041437219787</v>
      </c>
      <c r="F27" s="25">
        <f t="shared" si="13"/>
        <v>1376</v>
      </c>
      <c r="G27" s="25">
        <v>27161</v>
      </c>
      <c r="H27" s="25"/>
      <c r="I27" s="26">
        <f t="shared" si="14"/>
        <v>1.0007153844500598</v>
      </c>
      <c r="J27" s="25">
        <f t="shared" si="15"/>
        <v>251</v>
      </c>
      <c r="K27" s="25">
        <v>3347</v>
      </c>
      <c r="L27" s="25"/>
      <c r="M27" s="26">
        <f t="shared" si="16"/>
        <v>0.99865731761897658</v>
      </c>
      <c r="N27" s="25">
        <f t="shared" si="17"/>
        <v>19</v>
      </c>
      <c r="O27" s="25">
        <v>22</v>
      </c>
      <c r="P27" s="25"/>
      <c r="Q27" s="26">
        <f t="shared" si="10"/>
        <v>1</v>
      </c>
      <c r="R27" s="25">
        <f t="shared" si="18"/>
        <v>0</v>
      </c>
      <c r="S27" s="25">
        <v>2364</v>
      </c>
      <c r="T27" s="25"/>
      <c r="U27" s="26">
        <f t="shared" si="11"/>
        <v>1.0013766811394684</v>
      </c>
      <c r="V27" s="25">
        <f t="shared" si="19"/>
        <v>16</v>
      </c>
      <c r="W27" s="25">
        <v>323</v>
      </c>
      <c r="X27" s="25"/>
      <c r="Y27" s="26">
        <f t="shared" si="20"/>
        <v>1.0051867219917012</v>
      </c>
      <c r="Z27" s="25">
        <f t="shared" si="21"/>
        <v>9</v>
      </c>
      <c r="AA27" s="25">
        <v>0</v>
      </c>
      <c r="AB27" s="25">
        <f t="shared" si="7"/>
        <v>234780.00469651961</v>
      </c>
      <c r="AE27" s="9">
        <f t="shared" si="8"/>
        <v>30508</v>
      </c>
      <c r="AF27" s="25"/>
      <c r="AG27" s="26">
        <f t="shared" si="22"/>
        <v>1.0004891819729611</v>
      </c>
      <c r="AH27" s="25">
        <f t="shared" si="23"/>
        <v>270</v>
      </c>
    </row>
    <row r="28" spans="1:34">
      <c r="A28" s="23">
        <v>40087</v>
      </c>
      <c r="B28" s="24"/>
      <c r="C28" s="25">
        <v>200529</v>
      </c>
      <c r="D28" s="25"/>
      <c r="E28" s="26">
        <f t="shared" si="12"/>
        <v>1.0019732604266556</v>
      </c>
      <c r="F28" s="25">
        <f t="shared" si="13"/>
        <v>1613</v>
      </c>
      <c r="G28" s="25">
        <v>27245</v>
      </c>
      <c r="H28" s="25"/>
      <c r="I28" s="26">
        <f t="shared" si="14"/>
        <v>1.0038102665344384</v>
      </c>
      <c r="J28" s="25">
        <f t="shared" si="15"/>
        <v>323</v>
      </c>
      <c r="K28" s="25">
        <v>3356</v>
      </c>
      <c r="L28" s="25"/>
      <c r="M28" s="26">
        <f t="shared" si="16"/>
        <v>1.0013426823810234</v>
      </c>
      <c r="N28" s="25">
        <f t="shared" si="17"/>
        <v>33</v>
      </c>
      <c r="O28" s="25">
        <v>22</v>
      </c>
      <c r="P28" s="25"/>
      <c r="Q28" s="26">
        <f t="shared" si="10"/>
        <v>1</v>
      </c>
      <c r="R28" s="25">
        <f t="shared" si="18"/>
        <v>0</v>
      </c>
      <c r="S28" s="25">
        <v>2383</v>
      </c>
      <c r="T28" s="25"/>
      <c r="U28" s="26">
        <f t="shared" si="11"/>
        <v>1.0094249708778991</v>
      </c>
      <c r="V28" s="25">
        <f t="shared" si="19"/>
        <v>60</v>
      </c>
      <c r="W28" s="25">
        <v>323</v>
      </c>
      <c r="X28" s="25"/>
      <c r="Y28" s="26">
        <f t="shared" si="20"/>
        <v>1.0051867219917012</v>
      </c>
      <c r="Z28" s="25">
        <f t="shared" si="21"/>
        <v>8</v>
      </c>
      <c r="AA28" s="25">
        <v>1</v>
      </c>
      <c r="AB28" s="25">
        <f t="shared" si="7"/>
        <v>235902.02173790219</v>
      </c>
      <c r="AE28" s="9">
        <f t="shared" si="8"/>
        <v>30601</v>
      </c>
      <c r="AF28" s="25"/>
      <c r="AG28" s="26">
        <f t="shared" si="22"/>
        <v>1.0035390539384614</v>
      </c>
      <c r="AH28" s="25">
        <f t="shared" si="23"/>
        <v>356</v>
      </c>
    </row>
    <row r="29" spans="1:34">
      <c r="A29" s="23">
        <v>40118</v>
      </c>
      <c r="B29" s="24"/>
      <c r="C29" s="25">
        <v>200707</v>
      </c>
      <c r="D29" s="25"/>
      <c r="E29" s="26">
        <f t="shared" si="12"/>
        <v>1.0028626641555722</v>
      </c>
      <c r="F29" s="25">
        <f t="shared" si="13"/>
        <v>1082</v>
      </c>
      <c r="G29" s="25">
        <v>27225</v>
      </c>
      <c r="H29" s="25"/>
      <c r="I29" s="26">
        <f t="shared" si="14"/>
        <v>1.0030733898476816</v>
      </c>
      <c r="J29" s="25">
        <f t="shared" si="15"/>
        <v>274</v>
      </c>
      <c r="K29" s="25">
        <v>3347</v>
      </c>
      <c r="L29" s="25"/>
      <c r="M29" s="26">
        <f t="shared" si="16"/>
        <v>0.99865731761897658</v>
      </c>
      <c r="N29" s="25">
        <f t="shared" si="17"/>
        <v>23</v>
      </c>
      <c r="O29" s="25">
        <v>22</v>
      </c>
      <c r="P29" s="25"/>
      <c r="Q29" s="26">
        <f t="shared" si="10"/>
        <v>1</v>
      </c>
      <c r="R29" s="25">
        <f t="shared" si="18"/>
        <v>0</v>
      </c>
      <c r="S29" s="25">
        <v>2372</v>
      </c>
      <c r="T29" s="25"/>
      <c r="U29" s="26">
        <f t="shared" si="11"/>
        <v>1.0047654347135444</v>
      </c>
      <c r="V29" s="25">
        <f t="shared" si="19"/>
        <v>38</v>
      </c>
      <c r="W29" s="25">
        <v>323</v>
      </c>
      <c r="X29" s="25"/>
      <c r="Y29" s="26">
        <f t="shared" si="20"/>
        <v>1.0051867219917012</v>
      </c>
      <c r="Z29" s="25">
        <f t="shared" si="21"/>
        <v>8</v>
      </c>
      <c r="AA29" s="25">
        <v>0</v>
      </c>
      <c r="AB29" s="25">
        <f t="shared" si="7"/>
        <v>235427.01454552833</v>
      </c>
      <c r="AE29" s="9">
        <f t="shared" si="8"/>
        <v>30572</v>
      </c>
      <c r="AF29" s="25"/>
      <c r="AG29" s="26">
        <f t="shared" si="22"/>
        <v>1.0025880185943807</v>
      </c>
      <c r="AH29" s="25">
        <f t="shared" si="23"/>
        <v>297</v>
      </c>
    </row>
    <row r="30" spans="1:34">
      <c r="A30" s="23">
        <v>40148</v>
      </c>
      <c r="B30" s="24"/>
      <c r="C30" s="25">
        <v>200902</v>
      </c>
      <c r="D30" s="25"/>
      <c r="E30" s="26">
        <f t="shared" si="12"/>
        <v>1.0038370109372508</v>
      </c>
      <c r="F30" s="25">
        <f t="shared" si="13"/>
        <v>805</v>
      </c>
      <c r="G30" s="25">
        <v>27272</v>
      </c>
      <c r="H30" s="25"/>
      <c r="I30" s="26">
        <f t="shared" si="14"/>
        <v>1.00480505006156</v>
      </c>
      <c r="J30" s="25">
        <f t="shared" si="15"/>
        <v>278</v>
      </c>
      <c r="K30" s="25">
        <v>3352</v>
      </c>
      <c r="L30" s="25"/>
      <c r="M30" s="26">
        <f t="shared" si="16"/>
        <v>1.0001491869312249</v>
      </c>
      <c r="N30" s="25">
        <f t="shared" si="17"/>
        <v>32</v>
      </c>
      <c r="O30" s="25">
        <v>22</v>
      </c>
      <c r="P30" s="25"/>
      <c r="Q30" s="26">
        <f>+O30/$P$24</f>
        <v>1</v>
      </c>
      <c r="R30" s="25">
        <f t="shared" si="18"/>
        <v>0</v>
      </c>
      <c r="S30" s="25">
        <v>2370</v>
      </c>
      <c r="T30" s="25"/>
      <c r="U30" s="26">
        <f>+S30/$T$24</f>
        <v>1.0039182463200254</v>
      </c>
      <c r="V30" s="25">
        <f t="shared" si="19"/>
        <v>33</v>
      </c>
      <c r="W30" s="25">
        <v>324</v>
      </c>
      <c r="X30" s="25"/>
      <c r="Y30" s="26">
        <f t="shared" si="20"/>
        <v>1.008298755186722</v>
      </c>
      <c r="Z30" s="25">
        <f t="shared" si="21"/>
        <v>7</v>
      </c>
      <c r="AA30" s="25">
        <v>1</v>
      </c>
      <c r="AB30" s="25">
        <f t="shared" si="7"/>
        <v>235404.02100824943</v>
      </c>
      <c r="AE30" s="9">
        <f t="shared" si="8"/>
        <v>30624</v>
      </c>
      <c r="AF30" s="25"/>
      <c r="AG30" s="26">
        <f t="shared" si="22"/>
        <v>1.0042933233492841</v>
      </c>
      <c r="AH30" s="25">
        <f t="shared" si="23"/>
        <v>310</v>
      </c>
    </row>
    <row r="31" spans="1:34">
      <c r="A31" s="19">
        <v>40179</v>
      </c>
      <c r="B31" s="20"/>
      <c r="C31" s="21">
        <v>200876</v>
      </c>
      <c r="D31" s="21"/>
      <c r="E31" s="22">
        <f>+C31/$D$36</f>
        <v>1.0009937216557818</v>
      </c>
      <c r="F31" s="21">
        <f t="shared" si="13"/>
        <v>125</v>
      </c>
      <c r="G31" s="21">
        <v>27355</v>
      </c>
      <c r="H31" s="21"/>
      <c r="I31" s="22">
        <f>+G31/$H$36</f>
        <v>0.99489007292102349</v>
      </c>
      <c r="J31" s="21">
        <f t="shared" si="15"/>
        <v>271</v>
      </c>
      <c r="K31" s="21">
        <v>3348</v>
      </c>
      <c r="L31" s="21"/>
      <c r="M31" s="22">
        <f>+K31/$L$36</f>
        <v>1.0222120448820702</v>
      </c>
      <c r="N31" s="21">
        <f t="shared" si="17"/>
        <v>1</v>
      </c>
      <c r="O31" s="21">
        <v>22</v>
      </c>
      <c r="P31" s="21"/>
      <c r="Q31" s="22">
        <f t="shared" ref="Q31:Q41" si="24">+O31/$P$36</f>
        <v>1</v>
      </c>
      <c r="R31" s="21">
        <f t="shared" si="18"/>
        <v>0</v>
      </c>
      <c r="S31" s="21">
        <v>2367</v>
      </c>
      <c r="T31" s="21"/>
      <c r="U31" s="22">
        <f>+S31/$T$36</f>
        <v>0.99453781512605044</v>
      </c>
      <c r="V31" s="21">
        <f t="shared" si="19"/>
        <v>24</v>
      </c>
      <c r="W31" s="21">
        <v>325</v>
      </c>
      <c r="X31" s="21"/>
      <c r="Y31" s="22">
        <f>+W31/$X$36</f>
        <v>1.0010266940451744</v>
      </c>
      <c r="Z31" s="21">
        <f t="shared" si="21"/>
        <v>7</v>
      </c>
      <c r="AA31" s="21">
        <v>0</v>
      </c>
      <c r="AB31" s="21">
        <f t="shared" si="7"/>
        <v>234727.01366034863</v>
      </c>
      <c r="AE31" s="9">
        <f t="shared" si="8"/>
        <v>30703</v>
      </c>
      <c r="AF31" s="21"/>
      <c r="AG31" s="22">
        <f>+AE31/$AF$36</f>
        <v>0.99779823371221044</v>
      </c>
      <c r="AH31" s="21">
        <f t="shared" si="23"/>
        <v>272</v>
      </c>
    </row>
    <row r="32" spans="1:34">
      <c r="A32" s="19">
        <v>40210</v>
      </c>
      <c r="B32" s="20"/>
      <c r="C32" s="21">
        <v>200739</v>
      </c>
      <c r="D32" s="21"/>
      <c r="E32" s="22">
        <f t="shared" ref="E32:E42" si="25">+C32/$D$36</f>
        <v>1.0003110311409029</v>
      </c>
      <c r="F32" s="21">
        <f t="shared" si="13"/>
        <v>-62</v>
      </c>
      <c r="G32" s="21">
        <v>27454</v>
      </c>
      <c r="H32" s="21"/>
      <c r="I32" s="22">
        <f t="shared" ref="I32:I42" si="26">+G32/$H$36</f>
        <v>0.99849066210834503</v>
      </c>
      <c r="J32" s="21">
        <f t="shared" si="15"/>
        <v>341</v>
      </c>
      <c r="K32" s="21">
        <v>3322</v>
      </c>
      <c r="L32" s="21"/>
      <c r="M32" s="22">
        <f t="shared" ref="M32:M42" si="27">+K32/$L$36</f>
        <v>1.0142737195633922</v>
      </c>
      <c r="N32" s="21">
        <f t="shared" si="17"/>
        <v>-13</v>
      </c>
      <c r="O32" s="21">
        <v>22</v>
      </c>
      <c r="P32" s="21"/>
      <c r="Q32" s="22">
        <f t="shared" si="24"/>
        <v>1</v>
      </c>
      <c r="R32" s="21">
        <f t="shared" si="18"/>
        <v>0</v>
      </c>
      <c r="S32" s="21">
        <v>2360</v>
      </c>
      <c r="T32" s="21"/>
      <c r="U32" s="22">
        <f t="shared" ref="U32:U42" si="28">+S32/$T$36</f>
        <v>0.99159663865546221</v>
      </c>
      <c r="V32" s="21">
        <f t="shared" si="19"/>
        <v>29</v>
      </c>
      <c r="W32" s="21">
        <v>325</v>
      </c>
      <c r="X32" s="21"/>
      <c r="Y32" s="22">
        <f t="shared" ref="Y32:Y42" si="29">+W32/$X$36</f>
        <v>1.0010266940451744</v>
      </c>
      <c r="Z32" s="21">
        <f t="shared" si="21"/>
        <v>7</v>
      </c>
      <c r="AA32" s="21">
        <v>1</v>
      </c>
      <c r="AB32" s="21">
        <f t="shared" si="7"/>
        <v>234531.00569874555</v>
      </c>
      <c r="AE32" s="9">
        <f t="shared" si="8"/>
        <v>30776</v>
      </c>
      <c r="AF32" s="21"/>
      <c r="AG32" s="22">
        <f t="shared" ref="AG32:AG42" si="30">+AE32/$AF$36</f>
        <v>1.0001706165758066</v>
      </c>
      <c r="AH32" s="21">
        <f t="shared" si="23"/>
        <v>328</v>
      </c>
    </row>
    <row r="33" spans="1:34">
      <c r="A33" s="19">
        <v>40238</v>
      </c>
      <c r="B33" s="20"/>
      <c r="C33" s="21">
        <v>200461</v>
      </c>
      <c r="D33" s="21"/>
      <c r="E33" s="22">
        <f t="shared" si="25"/>
        <v>0.99892571754136728</v>
      </c>
      <c r="F33" s="21">
        <f t="shared" si="13"/>
        <v>-99</v>
      </c>
      <c r="G33" s="21">
        <v>27375</v>
      </c>
      <c r="H33" s="21"/>
      <c r="I33" s="22">
        <f t="shared" si="26"/>
        <v>0.99561746467603784</v>
      </c>
      <c r="J33" s="21">
        <f t="shared" si="15"/>
        <v>256</v>
      </c>
      <c r="K33" s="21">
        <v>3313</v>
      </c>
      <c r="L33" s="21"/>
      <c r="M33" s="22">
        <f t="shared" si="27"/>
        <v>1.0115258377223113</v>
      </c>
      <c r="N33" s="21">
        <f t="shared" si="17"/>
        <v>-49</v>
      </c>
      <c r="O33" s="21">
        <v>22</v>
      </c>
      <c r="P33" s="21"/>
      <c r="Q33" s="22">
        <f t="shared" si="24"/>
        <v>1</v>
      </c>
      <c r="R33" s="21">
        <f t="shared" si="18"/>
        <v>0</v>
      </c>
      <c r="S33" s="21">
        <v>2356</v>
      </c>
      <c r="T33" s="21"/>
      <c r="U33" s="22">
        <f t="shared" si="28"/>
        <v>0.98991596638655466</v>
      </c>
      <c r="V33" s="21">
        <f t="shared" si="19"/>
        <v>20</v>
      </c>
      <c r="W33" s="21">
        <v>324</v>
      </c>
      <c r="X33" s="21"/>
      <c r="Y33" s="22">
        <f t="shared" si="29"/>
        <v>0.99794661190965084</v>
      </c>
      <c r="Z33" s="21">
        <f t="shared" si="21"/>
        <v>5</v>
      </c>
      <c r="AA33" s="21">
        <v>0</v>
      </c>
      <c r="AB33" s="21">
        <f t="shared" si="7"/>
        <v>233989.99393159823</v>
      </c>
      <c r="AE33" s="9">
        <f t="shared" si="8"/>
        <v>30688</v>
      </c>
      <c r="AF33" s="21"/>
      <c r="AG33" s="22">
        <f t="shared" si="30"/>
        <v>0.9973107577813346</v>
      </c>
      <c r="AH33" s="21">
        <f t="shared" si="23"/>
        <v>207</v>
      </c>
    </row>
    <row r="34" spans="1:34">
      <c r="A34" s="19">
        <v>40269</v>
      </c>
      <c r="B34" s="20"/>
      <c r="C34" s="21">
        <v>200443</v>
      </c>
      <c r="D34" s="21"/>
      <c r="E34" s="22">
        <f t="shared" si="25"/>
        <v>0.99883602097736857</v>
      </c>
      <c r="F34" s="21">
        <f t="shared" si="13"/>
        <v>251</v>
      </c>
      <c r="G34" s="21">
        <v>27425</v>
      </c>
      <c r="H34" s="21"/>
      <c r="I34" s="22">
        <f t="shared" si="26"/>
        <v>0.99743594406357405</v>
      </c>
      <c r="J34" s="21">
        <f t="shared" si="15"/>
        <v>283</v>
      </c>
      <c r="K34" s="21">
        <v>3322</v>
      </c>
      <c r="L34" s="21"/>
      <c r="M34" s="22">
        <f t="shared" si="27"/>
        <v>1.0142737195633922</v>
      </c>
      <c r="N34" s="21">
        <f t="shared" si="17"/>
        <v>-45</v>
      </c>
      <c r="O34" s="21">
        <v>21</v>
      </c>
      <c r="P34" s="21"/>
      <c r="Q34" s="22">
        <f t="shared" si="24"/>
        <v>0.95454545454545459</v>
      </c>
      <c r="R34" s="21">
        <f t="shared" si="18"/>
        <v>-1</v>
      </c>
      <c r="S34" s="21">
        <v>2362</v>
      </c>
      <c r="T34" s="21"/>
      <c r="U34" s="22">
        <f t="shared" si="28"/>
        <v>0.99243697478991599</v>
      </c>
      <c r="V34" s="21">
        <f t="shared" si="19"/>
        <v>-3</v>
      </c>
      <c r="W34" s="21">
        <v>322</v>
      </c>
      <c r="X34" s="21"/>
      <c r="Y34" s="22">
        <f t="shared" si="29"/>
        <v>0.99178644763860369</v>
      </c>
      <c r="Z34" s="21">
        <f t="shared" si="21"/>
        <v>1</v>
      </c>
      <c r="AA34" s="21">
        <v>0</v>
      </c>
      <c r="AB34" s="21">
        <f t="shared" si="7"/>
        <v>234386.94931456161</v>
      </c>
      <c r="AE34" s="9">
        <f t="shared" si="8"/>
        <v>30747</v>
      </c>
      <c r="AF34" s="21"/>
      <c r="AG34" s="22">
        <f t="shared" si="30"/>
        <v>0.99922816310944651</v>
      </c>
      <c r="AH34" s="21">
        <f t="shared" si="23"/>
        <v>238</v>
      </c>
    </row>
    <row r="35" spans="1:34">
      <c r="A35" s="19">
        <v>40299</v>
      </c>
      <c r="B35" s="20"/>
      <c r="C35" s="21">
        <v>200074</v>
      </c>
      <c r="D35" s="21"/>
      <c r="E35" s="22">
        <f t="shared" si="25"/>
        <v>0.99699724141539514</v>
      </c>
      <c r="F35" s="21">
        <f t="shared" si="13"/>
        <v>202</v>
      </c>
      <c r="G35" s="21">
        <v>27479</v>
      </c>
      <c r="H35" s="21"/>
      <c r="I35" s="22">
        <f t="shared" si="26"/>
        <v>0.99939990180211302</v>
      </c>
      <c r="J35" s="21">
        <f t="shared" si="15"/>
        <v>365</v>
      </c>
      <c r="K35" s="21">
        <v>3298</v>
      </c>
      <c r="L35" s="21"/>
      <c r="M35" s="22">
        <f t="shared" si="27"/>
        <v>1.0069460346538432</v>
      </c>
      <c r="N35" s="21">
        <f t="shared" si="17"/>
        <v>-63</v>
      </c>
      <c r="O35" s="21">
        <v>23</v>
      </c>
      <c r="P35" s="21"/>
      <c r="Q35" s="22">
        <f t="shared" si="24"/>
        <v>1.0454545454545454</v>
      </c>
      <c r="R35" s="21">
        <f t="shared" si="18"/>
        <v>1</v>
      </c>
      <c r="S35" s="21">
        <v>2377</v>
      </c>
      <c r="T35" s="21"/>
      <c r="U35" s="22">
        <f t="shared" si="28"/>
        <v>0.99873949579831933</v>
      </c>
      <c r="V35" s="21">
        <f t="shared" si="19"/>
        <v>19</v>
      </c>
      <c r="W35" s="21">
        <v>323</v>
      </c>
      <c r="X35" s="21"/>
      <c r="Y35" s="22">
        <f t="shared" si="29"/>
        <v>0.99486652977412726</v>
      </c>
      <c r="Z35" s="21">
        <f t="shared" si="21"/>
        <v>4</v>
      </c>
      <c r="AA35" s="21">
        <v>0</v>
      </c>
      <c r="AB35" s="21">
        <f t="shared" si="7"/>
        <v>234108.04240374887</v>
      </c>
      <c r="AE35" s="9">
        <f t="shared" si="8"/>
        <v>30777</v>
      </c>
      <c r="AF35" s="21"/>
      <c r="AG35" s="22">
        <f t="shared" si="30"/>
        <v>1.0002031149711983</v>
      </c>
      <c r="AH35" s="21">
        <f t="shared" si="23"/>
        <v>302</v>
      </c>
    </row>
    <row r="36" spans="1:34">
      <c r="A36" s="19">
        <v>40330</v>
      </c>
      <c r="B36" s="20"/>
      <c r="C36" s="21">
        <v>199418</v>
      </c>
      <c r="D36" s="21">
        <f>AVERAGE(C31:C42)</f>
        <v>200676.58333333334</v>
      </c>
      <c r="E36" s="22">
        <f t="shared" si="25"/>
        <v>0.99372829997188672</v>
      </c>
      <c r="F36" s="21">
        <f t="shared" si="13"/>
        <v>360</v>
      </c>
      <c r="G36" s="21">
        <v>27464</v>
      </c>
      <c r="H36" s="21">
        <f>AVERAGE(G31:G42)</f>
        <v>27495.5</v>
      </c>
      <c r="I36" s="22">
        <f t="shared" si="26"/>
        <v>0.9988543579858522</v>
      </c>
      <c r="J36" s="21">
        <f t="shared" si="15"/>
        <v>368</v>
      </c>
      <c r="K36" s="21">
        <v>3275</v>
      </c>
      <c r="L36" s="21">
        <f>AVERAGE(K31:K42)</f>
        <v>3275.25</v>
      </c>
      <c r="M36" s="22">
        <f t="shared" si="27"/>
        <v>0.99992366994885884</v>
      </c>
      <c r="N36" s="21">
        <f t="shared" si="17"/>
        <v>-81</v>
      </c>
      <c r="O36" s="21">
        <v>22</v>
      </c>
      <c r="P36" s="21">
        <f>AVERAGE(O31:O42)</f>
        <v>22</v>
      </c>
      <c r="Q36" s="22">
        <f t="shared" si="24"/>
        <v>1</v>
      </c>
      <c r="R36" s="21">
        <f t="shared" si="18"/>
        <v>0</v>
      </c>
      <c r="S36" s="21">
        <v>2396</v>
      </c>
      <c r="T36" s="21">
        <f>AVERAGE(S31:S42)</f>
        <v>2380</v>
      </c>
      <c r="U36" s="22">
        <f t="shared" si="28"/>
        <v>1.0067226890756302</v>
      </c>
      <c r="V36" s="21">
        <f t="shared" si="19"/>
        <v>18</v>
      </c>
      <c r="W36" s="21">
        <v>324</v>
      </c>
      <c r="X36" s="21">
        <f>AVERAGE(W31:W42)</f>
        <v>324.66666666666669</v>
      </c>
      <c r="Y36" s="22">
        <f t="shared" si="29"/>
        <v>0.99794661190965084</v>
      </c>
      <c r="Z36" s="21">
        <f t="shared" si="21"/>
        <v>2</v>
      </c>
      <c r="AA36" s="21">
        <v>0</v>
      </c>
      <c r="AB36" s="21">
        <f t="shared" si="7"/>
        <v>467745.99717562896</v>
      </c>
      <c r="AE36" s="9">
        <f t="shared" si="8"/>
        <v>30739</v>
      </c>
      <c r="AF36" s="21">
        <f>AVERAGE(AE31:AE42)</f>
        <v>30770.75</v>
      </c>
      <c r="AG36" s="22">
        <f t="shared" si="30"/>
        <v>0.9989681759463126</v>
      </c>
      <c r="AH36" s="21">
        <f t="shared" si="23"/>
        <v>287</v>
      </c>
    </row>
    <row r="37" spans="1:34">
      <c r="A37" s="19">
        <v>40360</v>
      </c>
      <c r="B37" s="20"/>
      <c r="C37" s="21">
        <v>199674</v>
      </c>
      <c r="D37" s="30">
        <f>+D36/D24-1</f>
        <v>2.7106827131311295E-3</v>
      </c>
      <c r="E37" s="22">
        <f t="shared" si="25"/>
        <v>0.99500398443764615</v>
      </c>
      <c r="F37" s="21">
        <f t="shared" si="13"/>
        <v>492</v>
      </c>
      <c r="G37" s="21">
        <v>27424</v>
      </c>
      <c r="H37" s="30">
        <f>+H36/H24-1</f>
        <v>1.3039647036067192E-2</v>
      </c>
      <c r="I37" s="22">
        <f t="shared" si="26"/>
        <v>0.99739957447582328</v>
      </c>
      <c r="J37" s="21">
        <f t="shared" si="15"/>
        <v>383</v>
      </c>
      <c r="K37" s="21">
        <v>3260</v>
      </c>
      <c r="L37" s="21"/>
      <c r="M37" s="22">
        <f t="shared" si="27"/>
        <v>0.99534386688039078</v>
      </c>
      <c r="N37" s="21">
        <f t="shared" si="17"/>
        <v>-86</v>
      </c>
      <c r="O37" s="21">
        <v>22</v>
      </c>
      <c r="P37" s="21"/>
      <c r="Q37" s="22">
        <f t="shared" si="24"/>
        <v>1</v>
      </c>
      <c r="R37" s="21">
        <f t="shared" si="18"/>
        <v>0</v>
      </c>
      <c r="S37" s="21">
        <v>2383</v>
      </c>
      <c r="T37" s="21"/>
      <c r="U37" s="22">
        <f t="shared" si="28"/>
        <v>1.0012605042016807</v>
      </c>
      <c r="V37" s="21">
        <f t="shared" si="19"/>
        <v>26</v>
      </c>
      <c r="W37" s="21">
        <v>324</v>
      </c>
      <c r="X37" s="21"/>
      <c r="Y37" s="22">
        <f t="shared" si="29"/>
        <v>0.99794661190965084</v>
      </c>
      <c r="Z37" s="21">
        <f t="shared" si="21"/>
        <v>1</v>
      </c>
      <c r="AA37" s="21">
        <v>1</v>
      </c>
      <c r="AB37" s="21">
        <f t="shared" si="7"/>
        <v>233910.00270487164</v>
      </c>
      <c r="AE37" s="9">
        <f t="shared" si="8"/>
        <v>30684</v>
      </c>
      <c r="AF37" s="21"/>
      <c r="AG37" s="22">
        <f t="shared" si="30"/>
        <v>0.99718076419976764</v>
      </c>
      <c r="AH37" s="21">
        <f t="shared" si="23"/>
        <v>297</v>
      </c>
    </row>
    <row r="38" spans="1:34">
      <c r="A38" s="19">
        <v>40391</v>
      </c>
      <c r="B38" s="20"/>
      <c r="C38" s="21">
        <v>200361</v>
      </c>
      <c r="D38" s="21"/>
      <c r="E38" s="22">
        <f t="shared" si="25"/>
        <v>0.99842740329693003</v>
      </c>
      <c r="F38" s="21">
        <f t="shared" si="13"/>
        <v>1192</v>
      </c>
      <c r="G38" s="21">
        <v>27537</v>
      </c>
      <c r="H38" s="21"/>
      <c r="I38" s="22">
        <f t="shared" si="26"/>
        <v>1.0015093378916551</v>
      </c>
      <c r="J38" s="21">
        <f t="shared" si="15"/>
        <v>450</v>
      </c>
      <c r="K38" s="21">
        <v>3239</v>
      </c>
      <c r="L38" s="21"/>
      <c r="M38" s="22">
        <f t="shared" si="27"/>
        <v>0.98893214258453555</v>
      </c>
      <c r="N38" s="21">
        <f t="shared" si="17"/>
        <v>-103</v>
      </c>
      <c r="O38" s="21">
        <v>22</v>
      </c>
      <c r="P38" s="21"/>
      <c r="Q38" s="22">
        <f t="shared" si="24"/>
        <v>1</v>
      </c>
      <c r="R38" s="21">
        <f t="shared" si="18"/>
        <v>0</v>
      </c>
      <c r="S38" s="21">
        <v>2379</v>
      </c>
      <c r="T38" s="21"/>
      <c r="U38" s="22">
        <f t="shared" si="28"/>
        <v>0.99957983193277311</v>
      </c>
      <c r="V38" s="21">
        <f t="shared" si="19"/>
        <v>7</v>
      </c>
      <c r="W38" s="21">
        <v>324</v>
      </c>
      <c r="X38" s="21"/>
      <c r="Y38" s="22">
        <f t="shared" si="29"/>
        <v>0.99794661190965084</v>
      </c>
      <c r="Z38" s="21">
        <f t="shared" si="21"/>
        <v>1</v>
      </c>
      <c r="AA38" s="21">
        <v>0</v>
      </c>
      <c r="AB38" s="21">
        <f t="shared" si="7"/>
        <v>235414.98639532761</v>
      </c>
      <c r="AE38" s="9">
        <f t="shared" si="8"/>
        <v>30776</v>
      </c>
      <c r="AF38" s="21"/>
      <c r="AG38" s="22">
        <f t="shared" si="30"/>
        <v>1.0001706165758066</v>
      </c>
      <c r="AH38" s="21">
        <f t="shared" si="23"/>
        <v>347</v>
      </c>
    </row>
    <row r="39" spans="1:34">
      <c r="A39" s="19">
        <v>40422</v>
      </c>
      <c r="B39" s="20"/>
      <c r="C39" s="21">
        <v>200820</v>
      </c>
      <c r="D39" s="21"/>
      <c r="E39" s="22">
        <f t="shared" si="25"/>
        <v>1.000714665678897</v>
      </c>
      <c r="F39" s="21">
        <f t="shared" si="13"/>
        <v>934</v>
      </c>
      <c r="G39" s="21">
        <v>27545</v>
      </c>
      <c r="H39" s="21"/>
      <c r="I39" s="22">
        <f t="shared" si="26"/>
        <v>1.0018002945936608</v>
      </c>
      <c r="J39" s="21">
        <f t="shared" si="15"/>
        <v>384</v>
      </c>
      <c r="K39" s="21">
        <v>3235</v>
      </c>
      <c r="L39" s="21"/>
      <c r="M39" s="22">
        <f t="shared" si="27"/>
        <v>0.98771086176627743</v>
      </c>
      <c r="N39" s="21">
        <f t="shared" si="17"/>
        <v>-112</v>
      </c>
      <c r="O39" s="21">
        <v>22</v>
      </c>
      <c r="P39" s="21"/>
      <c r="Q39" s="22">
        <f t="shared" si="24"/>
        <v>1</v>
      </c>
      <c r="R39" s="21">
        <f t="shared" si="18"/>
        <v>0</v>
      </c>
      <c r="S39" s="21">
        <v>2402</v>
      </c>
      <c r="T39" s="21"/>
      <c r="U39" s="22">
        <f t="shared" si="28"/>
        <v>1.0092436974789916</v>
      </c>
      <c r="V39" s="21">
        <f t="shared" si="19"/>
        <v>38</v>
      </c>
      <c r="W39" s="21">
        <v>325</v>
      </c>
      <c r="X39" s="21"/>
      <c r="Y39" s="22">
        <f t="shared" si="29"/>
        <v>1.0010266940451744</v>
      </c>
      <c r="Z39" s="21">
        <f t="shared" si="21"/>
        <v>2</v>
      </c>
      <c r="AA39" s="21">
        <v>2</v>
      </c>
      <c r="AB39" s="21">
        <f t="shared" si="7"/>
        <v>235603.00049621359</v>
      </c>
      <c r="AE39" s="9">
        <f t="shared" si="8"/>
        <v>30780</v>
      </c>
      <c r="AF39" s="21"/>
      <c r="AG39" s="22">
        <f t="shared" si="30"/>
        <v>1.0003006101573735</v>
      </c>
      <c r="AH39" s="21">
        <f t="shared" si="23"/>
        <v>272</v>
      </c>
    </row>
    <row r="40" spans="1:34">
      <c r="A40" s="19">
        <v>40452</v>
      </c>
      <c r="B40" s="20"/>
      <c r="C40" s="21">
        <v>201444</v>
      </c>
      <c r="D40" s="21"/>
      <c r="E40" s="22">
        <f t="shared" si="25"/>
        <v>1.0038241465641855</v>
      </c>
      <c r="F40" s="21">
        <f t="shared" si="13"/>
        <v>915</v>
      </c>
      <c r="G40" s="21">
        <v>27578</v>
      </c>
      <c r="H40" s="21"/>
      <c r="I40" s="22">
        <f t="shared" si="26"/>
        <v>1.0030004909894346</v>
      </c>
      <c r="J40" s="21">
        <f t="shared" si="15"/>
        <v>333</v>
      </c>
      <c r="K40" s="21">
        <v>3234</v>
      </c>
      <c r="L40" s="21"/>
      <c r="M40" s="22">
        <f t="shared" si="27"/>
        <v>0.9874055415617129</v>
      </c>
      <c r="N40" s="21">
        <f t="shared" si="17"/>
        <v>-122</v>
      </c>
      <c r="O40" s="21">
        <v>22</v>
      </c>
      <c r="P40" s="21"/>
      <c r="Q40" s="22">
        <f t="shared" si="24"/>
        <v>1</v>
      </c>
      <c r="R40" s="21">
        <f t="shared" si="18"/>
        <v>0</v>
      </c>
      <c r="S40" s="21">
        <v>2407</v>
      </c>
      <c r="T40" s="21"/>
      <c r="U40" s="22">
        <f t="shared" si="28"/>
        <v>1.011344537815126</v>
      </c>
      <c r="V40" s="21">
        <f t="shared" si="19"/>
        <v>24</v>
      </c>
      <c r="W40" s="21">
        <v>326</v>
      </c>
      <c r="X40" s="21"/>
      <c r="Y40" s="22">
        <f t="shared" si="29"/>
        <v>1.0041067761806981</v>
      </c>
      <c r="Z40" s="21">
        <f t="shared" si="21"/>
        <v>3</v>
      </c>
      <c r="AA40" s="21">
        <v>1</v>
      </c>
      <c r="AB40" s="21">
        <f t="shared" si="7"/>
        <v>236171.00968149307</v>
      </c>
      <c r="AE40" s="9">
        <f t="shared" si="8"/>
        <v>30812</v>
      </c>
      <c r="AF40" s="21"/>
      <c r="AG40" s="22">
        <f t="shared" si="30"/>
        <v>1.0013405588099087</v>
      </c>
      <c r="AH40" s="21">
        <f t="shared" si="23"/>
        <v>211</v>
      </c>
    </row>
    <row r="41" spans="1:34">
      <c r="A41" s="19">
        <v>40483</v>
      </c>
      <c r="B41" s="20"/>
      <c r="C41" s="21">
        <v>201658</v>
      </c>
      <c r="D41" s="21"/>
      <c r="E41" s="22">
        <f t="shared" si="25"/>
        <v>1.0048905390472813</v>
      </c>
      <c r="F41" s="21">
        <f t="shared" si="13"/>
        <v>951</v>
      </c>
      <c r="G41" s="21">
        <v>27610</v>
      </c>
      <c r="H41" s="21"/>
      <c r="I41" s="22">
        <f t="shared" si="26"/>
        <v>1.0041643177974577</v>
      </c>
      <c r="J41" s="21">
        <f t="shared" si="15"/>
        <v>385</v>
      </c>
      <c r="K41" s="21">
        <v>3225</v>
      </c>
      <c r="L41" s="21"/>
      <c r="M41" s="22">
        <f t="shared" si="27"/>
        <v>0.98465765972063202</v>
      </c>
      <c r="N41" s="21">
        <f t="shared" si="17"/>
        <v>-122</v>
      </c>
      <c r="O41" s="21">
        <v>22</v>
      </c>
      <c r="P41" s="21"/>
      <c r="Q41" s="22">
        <f t="shared" si="24"/>
        <v>1</v>
      </c>
      <c r="R41" s="21">
        <f t="shared" si="18"/>
        <v>0</v>
      </c>
      <c r="S41" s="21">
        <v>2383</v>
      </c>
      <c r="T41" s="21"/>
      <c r="U41" s="22">
        <f t="shared" si="28"/>
        <v>1.0012605042016807</v>
      </c>
      <c r="V41" s="21">
        <f t="shared" si="19"/>
        <v>11</v>
      </c>
      <c r="W41" s="21">
        <v>327</v>
      </c>
      <c r="X41" s="21"/>
      <c r="Y41" s="22">
        <f t="shared" si="29"/>
        <v>1.0071868583162218</v>
      </c>
      <c r="Z41" s="21">
        <f t="shared" si="21"/>
        <v>4</v>
      </c>
      <c r="AA41" s="21">
        <v>0</v>
      </c>
      <c r="AB41" s="21">
        <f t="shared" si="7"/>
        <v>236460.00215987908</v>
      </c>
      <c r="AE41" s="9">
        <f t="shared" si="8"/>
        <v>30835</v>
      </c>
      <c r="AF41" s="21"/>
      <c r="AG41" s="22">
        <f t="shared" si="30"/>
        <v>1.0020880219039185</v>
      </c>
      <c r="AH41" s="21">
        <f t="shared" si="23"/>
        <v>263</v>
      </c>
    </row>
    <row r="42" spans="1:34">
      <c r="A42" s="19">
        <v>40513</v>
      </c>
      <c r="B42" s="20"/>
      <c r="C42" s="21">
        <v>202151</v>
      </c>
      <c r="D42" s="21"/>
      <c r="E42" s="22">
        <f t="shared" si="25"/>
        <v>1.007347228272357</v>
      </c>
      <c r="F42" s="21">
        <f t="shared" si="13"/>
        <v>1249</v>
      </c>
      <c r="G42" s="21">
        <v>27700</v>
      </c>
      <c r="H42" s="21"/>
      <c r="I42" s="22">
        <f t="shared" si="26"/>
        <v>1.0074375806950229</v>
      </c>
      <c r="J42" s="21">
        <f t="shared" si="15"/>
        <v>428</v>
      </c>
      <c r="K42" s="21">
        <v>3232</v>
      </c>
      <c r="L42" s="21"/>
      <c r="M42" s="22">
        <f t="shared" si="27"/>
        <v>0.98679490115258373</v>
      </c>
      <c r="N42" s="21">
        <f t="shared" si="17"/>
        <v>-120</v>
      </c>
      <c r="O42" s="21">
        <v>22</v>
      </c>
      <c r="P42" s="21"/>
      <c r="Q42" s="22">
        <f>+O42/$P$36</f>
        <v>1</v>
      </c>
      <c r="R42" s="21">
        <f t="shared" si="18"/>
        <v>0</v>
      </c>
      <c r="S42" s="21">
        <v>2388</v>
      </c>
      <c r="T42" s="21"/>
      <c r="U42" s="22">
        <f t="shared" si="28"/>
        <v>1.0033613445378151</v>
      </c>
      <c r="V42" s="21">
        <f t="shared" si="19"/>
        <v>18</v>
      </c>
      <c r="W42" s="21">
        <v>327</v>
      </c>
      <c r="X42" s="21"/>
      <c r="Y42" s="22">
        <f t="shared" si="29"/>
        <v>1.0071868583162218</v>
      </c>
      <c r="Z42" s="21">
        <f t="shared" si="21"/>
        <v>3</v>
      </c>
      <c r="AA42" s="21">
        <v>0</v>
      </c>
      <c r="AB42" s="21">
        <f t="shared" si="7"/>
        <v>237404.01212791295</v>
      </c>
      <c r="AE42" s="9">
        <f t="shared" si="8"/>
        <v>30932</v>
      </c>
      <c r="AF42" s="21"/>
      <c r="AG42" s="22">
        <f t="shared" si="30"/>
        <v>1.005240366256916</v>
      </c>
      <c r="AH42" s="21">
        <f t="shared" si="23"/>
        <v>308</v>
      </c>
    </row>
    <row r="43" spans="1:34">
      <c r="A43" s="15">
        <v>40544</v>
      </c>
      <c r="B43" s="16"/>
      <c r="C43" s="17">
        <v>201986</v>
      </c>
      <c r="D43" s="17"/>
      <c r="E43" s="18">
        <f>+C43/$D$48</f>
        <v>1.0026727382764167</v>
      </c>
      <c r="F43" s="17">
        <f t="shared" si="13"/>
        <v>1110</v>
      </c>
      <c r="G43" s="17">
        <v>27696</v>
      </c>
      <c r="H43" s="17"/>
      <c r="I43" s="18">
        <f>+G43/$H$48</f>
        <v>0.99090052593290479</v>
      </c>
      <c r="J43" s="17">
        <f t="shared" si="15"/>
        <v>341</v>
      </c>
      <c r="K43" s="17">
        <v>3227</v>
      </c>
      <c r="L43" s="17"/>
      <c r="M43" s="18">
        <f>+K43/$L$48</f>
        <v>1.0608443141659589</v>
      </c>
      <c r="N43" s="17">
        <f t="shared" si="17"/>
        <v>-121</v>
      </c>
      <c r="O43" s="17">
        <v>22</v>
      </c>
      <c r="P43" s="17"/>
      <c r="Q43" s="18">
        <f t="shared" ref="Q43:Q48" si="31">+O43/$P$48</f>
        <v>1</v>
      </c>
      <c r="R43" s="17">
        <f t="shared" si="18"/>
        <v>0</v>
      </c>
      <c r="S43" s="17">
        <v>2387</v>
      </c>
      <c r="T43" s="17"/>
      <c r="U43" s="18">
        <f>+S43/$T$48</f>
        <v>0.99447974169357356</v>
      </c>
      <c r="V43" s="17">
        <f t="shared" si="19"/>
        <v>20</v>
      </c>
      <c r="W43" s="17">
        <v>328</v>
      </c>
      <c r="X43" s="17"/>
      <c r="Y43" s="18">
        <f>+W43/$X$48</f>
        <v>0.9967080273486959</v>
      </c>
      <c r="Z43" s="17">
        <f t="shared" si="21"/>
        <v>3</v>
      </c>
      <c r="AA43" s="17">
        <v>1</v>
      </c>
      <c r="AB43" s="17">
        <f t="shared" si="7"/>
        <v>237006.04560534743</v>
      </c>
      <c r="AE43" s="9">
        <f t="shared" si="8"/>
        <v>30923</v>
      </c>
      <c r="AF43" s="17"/>
      <c r="AG43" s="18">
        <f>+AE43/$AF$48</f>
        <v>0.99776557042486425</v>
      </c>
      <c r="AH43" s="17">
        <f t="shared" si="23"/>
        <v>220</v>
      </c>
    </row>
    <row r="44" spans="1:34">
      <c r="A44" s="15">
        <v>40575</v>
      </c>
      <c r="B44" s="16"/>
      <c r="C44" s="17">
        <v>201823</v>
      </c>
      <c r="D44" s="17"/>
      <c r="E44" s="18">
        <f t="shared" ref="E44:E53" si="32">+C44/$D$48</f>
        <v>1.001863594789546</v>
      </c>
      <c r="F44" s="17">
        <f t="shared" si="13"/>
        <v>1084</v>
      </c>
      <c r="G44" s="17">
        <v>27748</v>
      </c>
      <c r="H44" s="17"/>
      <c r="I44" s="18">
        <f t="shared" ref="I44:I54" si="33">+G44/$H$48</f>
        <v>0.99276096886143284</v>
      </c>
      <c r="J44" s="17">
        <f t="shared" si="15"/>
        <v>294</v>
      </c>
      <c r="K44" s="17">
        <v>3173</v>
      </c>
      <c r="L44" s="17"/>
      <c r="M44" s="18">
        <f t="shared" ref="M44:M54" si="34">+K44/$L$48</f>
        <v>1.0430923485740899</v>
      </c>
      <c r="N44" s="17">
        <f t="shared" si="17"/>
        <v>-149</v>
      </c>
      <c r="O44" s="17">
        <v>22</v>
      </c>
      <c r="P44" s="17"/>
      <c r="Q44" s="18">
        <f t="shared" si="31"/>
        <v>1</v>
      </c>
      <c r="R44" s="17">
        <f t="shared" si="18"/>
        <v>0</v>
      </c>
      <c r="S44" s="17">
        <v>2388</v>
      </c>
      <c r="T44" s="17"/>
      <c r="U44" s="18">
        <f t="shared" ref="U44:U54" si="35">+S44/$T$48</f>
        <v>0.99489636496198308</v>
      </c>
      <c r="V44" s="17">
        <f t="shared" si="19"/>
        <v>28</v>
      </c>
      <c r="W44" s="17">
        <v>329</v>
      </c>
      <c r="X44" s="17"/>
      <c r="Y44" s="18">
        <f t="shared" ref="Y44:Y54" si="36">+W44/$X$48</f>
        <v>0.99974677133451517</v>
      </c>
      <c r="Z44" s="17">
        <f t="shared" si="21"/>
        <v>4</v>
      </c>
      <c r="AA44" s="17">
        <v>1</v>
      </c>
      <c r="AB44" s="17">
        <f t="shared" si="7"/>
        <v>236751.0323600485</v>
      </c>
      <c r="AE44" s="9">
        <f t="shared" si="8"/>
        <v>30921</v>
      </c>
      <c r="AF44" s="17"/>
      <c r="AG44" s="18">
        <f t="shared" ref="AG44:AG54" si="37">+AE44/$AF$48</f>
        <v>0.99770103816276645</v>
      </c>
      <c r="AH44" s="17">
        <f t="shared" si="23"/>
        <v>145</v>
      </c>
    </row>
    <row r="45" spans="1:34">
      <c r="A45" s="15">
        <v>40603</v>
      </c>
      <c r="B45" s="16"/>
      <c r="C45" s="17">
        <v>201690</v>
      </c>
      <c r="D45" s="17"/>
      <c r="E45" s="18">
        <f t="shared" si="32"/>
        <v>1.0012033734168235</v>
      </c>
      <c r="F45" s="17">
        <f t="shared" si="13"/>
        <v>1229</v>
      </c>
      <c r="G45" s="17">
        <v>27845</v>
      </c>
      <c r="H45" s="17"/>
      <c r="I45" s="18">
        <f t="shared" si="33"/>
        <v>0.99623141047811004</v>
      </c>
      <c r="J45" s="17">
        <f t="shared" si="15"/>
        <v>470</v>
      </c>
      <c r="K45" s="17">
        <v>3077</v>
      </c>
      <c r="L45" s="17"/>
      <c r="M45" s="18">
        <f t="shared" si="34"/>
        <v>1.011533298632989</v>
      </c>
      <c r="N45" s="17">
        <f t="shared" si="17"/>
        <v>-236</v>
      </c>
      <c r="O45" s="17">
        <v>22</v>
      </c>
      <c r="P45" s="17"/>
      <c r="Q45" s="18">
        <f t="shared" si="31"/>
        <v>1</v>
      </c>
      <c r="R45" s="17">
        <f t="shared" si="18"/>
        <v>0</v>
      </c>
      <c r="S45" s="17">
        <v>2377</v>
      </c>
      <c r="T45" s="17"/>
      <c r="U45" s="18">
        <f t="shared" si="35"/>
        <v>0.99031350900947823</v>
      </c>
      <c r="V45" s="17">
        <f t="shared" si="19"/>
        <v>21</v>
      </c>
      <c r="W45" s="17">
        <v>329</v>
      </c>
      <c r="X45" s="17"/>
      <c r="Y45" s="18">
        <f t="shared" si="36"/>
        <v>0.99974677133451517</v>
      </c>
      <c r="Z45" s="17">
        <f t="shared" si="21"/>
        <v>5</v>
      </c>
      <c r="AA45" s="17">
        <v>1</v>
      </c>
      <c r="AB45" s="17">
        <f t="shared" si="7"/>
        <v>236835.99902836289</v>
      </c>
      <c r="AE45" s="9">
        <f t="shared" si="8"/>
        <v>30922</v>
      </c>
      <c r="AF45" s="17"/>
      <c r="AG45" s="18">
        <f t="shared" si="37"/>
        <v>0.99773330429381535</v>
      </c>
      <c r="AH45" s="17">
        <f t="shared" si="23"/>
        <v>234</v>
      </c>
    </row>
    <row r="46" spans="1:34">
      <c r="A46" s="15">
        <v>40634</v>
      </c>
      <c r="B46" s="16"/>
      <c r="C46" s="17">
        <v>201338</v>
      </c>
      <c r="D46" s="17"/>
      <c r="E46" s="18">
        <f t="shared" si="32"/>
        <v>0.99945602061082051</v>
      </c>
      <c r="F46" s="17">
        <f t="shared" si="13"/>
        <v>895</v>
      </c>
      <c r="G46" s="17">
        <v>27872</v>
      </c>
      <c r="H46" s="17"/>
      <c r="I46" s="18">
        <f t="shared" si="33"/>
        <v>0.99719740969099957</v>
      </c>
      <c r="J46" s="17">
        <f t="shared" si="15"/>
        <v>447</v>
      </c>
      <c r="K46" s="17">
        <v>3044</v>
      </c>
      <c r="L46" s="17"/>
      <c r="M46" s="18">
        <f t="shared" si="34"/>
        <v>1.0006848752157358</v>
      </c>
      <c r="N46" s="17">
        <f t="shared" si="17"/>
        <v>-278</v>
      </c>
      <c r="O46" s="17">
        <v>22</v>
      </c>
      <c r="P46" s="17"/>
      <c r="Q46" s="18">
        <f t="shared" si="31"/>
        <v>1</v>
      </c>
      <c r="R46" s="17">
        <f t="shared" si="18"/>
        <v>1</v>
      </c>
      <c r="S46" s="17">
        <v>2377</v>
      </c>
      <c r="T46" s="17"/>
      <c r="U46" s="18">
        <f t="shared" si="35"/>
        <v>0.99031350900947823</v>
      </c>
      <c r="V46" s="17">
        <f t="shared" si="19"/>
        <v>15</v>
      </c>
      <c r="W46" s="17">
        <v>328</v>
      </c>
      <c r="X46" s="17"/>
      <c r="Y46" s="18">
        <f t="shared" si="36"/>
        <v>0.9967080273486959</v>
      </c>
      <c r="Z46" s="17">
        <f t="shared" si="21"/>
        <v>6</v>
      </c>
      <c r="AA46" s="17">
        <v>0</v>
      </c>
      <c r="AB46" s="17">
        <f t="shared" si="7"/>
        <v>236072.98435984188</v>
      </c>
      <c r="AE46" s="9">
        <f t="shared" si="8"/>
        <v>30916</v>
      </c>
      <c r="AF46" s="17"/>
      <c r="AG46" s="18">
        <f t="shared" si="37"/>
        <v>0.99753970750752208</v>
      </c>
      <c r="AH46" s="17">
        <f t="shared" si="23"/>
        <v>169</v>
      </c>
    </row>
    <row r="47" spans="1:34">
      <c r="A47" s="15">
        <v>40664</v>
      </c>
      <c r="B47" s="16"/>
      <c r="C47" s="17">
        <v>201085</v>
      </c>
      <c r="D47" s="17"/>
      <c r="E47" s="18">
        <f t="shared" si="32"/>
        <v>0.99820011078150594</v>
      </c>
      <c r="F47" s="17">
        <f t="shared" si="13"/>
        <v>1011</v>
      </c>
      <c r="G47" s="17">
        <v>27913</v>
      </c>
      <c r="H47" s="17"/>
      <c r="I47" s="18">
        <f t="shared" si="33"/>
        <v>0.99866429738464657</v>
      </c>
      <c r="J47" s="17">
        <f t="shared" si="15"/>
        <v>434</v>
      </c>
      <c r="K47" s="17">
        <v>3039</v>
      </c>
      <c r="L47" s="17"/>
      <c r="M47" s="18">
        <f t="shared" si="34"/>
        <v>0.99904117469797005</v>
      </c>
      <c r="N47" s="17">
        <f t="shared" si="17"/>
        <v>-259</v>
      </c>
      <c r="O47" s="17">
        <v>22</v>
      </c>
      <c r="P47" s="17"/>
      <c r="Q47" s="18">
        <f t="shared" si="31"/>
        <v>1</v>
      </c>
      <c r="R47" s="17">
        <f t="shared" si="18"/>
        <v>-1</v>
      </c>
      <c r="S47" s="17">
        <v>2396</v>
      </c>
      <c r="T47" s="17"/>
      <c r="U47" s="18">
        <f t="shared" si="35"/>
        <v>0.99822935110925948</v>
      </c>
      <c r="V47" s="17">
        <f t="shared" si="19"/>
        <v>19</v>
      </c>
      <c r="W47" s="17">
        <v>328</v>
      </c>
      <c r="X47" s="17"/>
      <c r="Y47" s="18">
        <f t="shared" si="36"/>
        <v>0.9967080273486959</v>
      </c>
      <c r="Z47" s="17">
        <f t="shared" si="21"/>
        <v>5</v>
      </c>
      <c r="AA47" s="17">
        <v>0</v>
      </c>
      <c r="AB47" s="17">
        <f t="shared" si="7"/>
        <v>235997.9908429613</v>
      </c>
      <c r="AE47" s="9">
        <f t="shared" si="8"/>
        <v>30952</v>
      </c>
      <c r="AF47" s="17"/>
      <c r="AG47" s="18">
        <f t="shared" si="37"/>
        <v>0.99870128822528215</v>
      </c>
      <c r="AH47" s="17">
        <f t="shared" si="23"/>
        <v>175</v>
      </c>
    </row>
    <row r="48" spans="1:34">
      <c r="A48" s="15">
        <v>40695</v>
      </c>
      <c r="B48" s="16"/>
      <c r="C48" s="17">
        <v>200361</v>
      </c>
      <c r="D48" s="17">
        <f>AVERAGE(C43:C54)</f>
        <v>201447.58333333334</v>
      </c>
      <c r="E48" s="18">
        <f t="shared" si="32"/>
        <v>0.99460612376006818</v>
      </c>
      <c r="F48" s="17">
        <f t="shared" si="13"/>
        <v>943</v>
      </c>
      <c r="G48" s="17">
        <v>27937</v>
      </c>
      <c r="H48" s="17">
        <f>AVERAGE(G43:G54)</f>
        <v>27950.333333333332</v>
      </c>
      <c r="I48" s="18">
        <f t="shared" si="33"/>
        <v>0.99952296335165958</v>
      </c>
      <c r="J48" s="17">
        <f t="shared" si="15"/>
        <v>473</v>
      </c>
      <c r="K48" s="17">
        <v>3013</v>
      </c>
      <c r="L48" s="17">
        <f>AVERAGE(K43:K54)</f>
        <v>3041.9166666666665</v>
      </c>
      <c r="M48" s="18">
        <f t="shared" si="34"/>
        <v>0.99049393200558866</v>
      </c>
      <c r="N48" s="17">
        <f t="shared" si="17"/>
        <v>-262</v>
      </c>
      <c r="O48" s="17">
        <v>22</v>
      </c>
      <c r="P48" s="17">
        <f>AVERAGE(O43:O54)</f>
        <v>22</v>
      </c>
      <c r="Q48" s="18">
        <f t="shared" si="31"/>
        <v>1</v>
      </c>
      <c r="R48" s="17">
        <f t="shared" si="18"/>
        <v>0</v>
      </c>
      <c r="S48" s="17">
        <v>2405</v>
      </c>
      <c r="T48" s="17">
        <f>AVERAGE(S43:S54)</f>
        <v>2400.25</v>
      </c>
      <c r="U48" s="18">
        <f t="shared" si="35"/>
        <v>1.0019789605249454</v>
      </c>
      <c r="V48" s="17">
        <f t="shared" si="19"/>
        <v>9</v>
      </c>
      <c r="W48" s="17">
        <v>328</v>
      </c>
      <c r="X48" s="17">
        <f>AVERAGE(W43:W54)</f>
        <v>329.08333333333331</v>
      </c>
      <c r="Y48" s="18">
        <f t="shared" si="36"/>
        <v>0.9967080273486959</v>
      </c>
      <c r="Z48" s="17">
        <f t="shared" si="21"/>
        <v>4</v>
      </c>
      <c r="AA48" s="17">
        <v>1</v>
      </c>
      <c r="AB48" s="17">
        <f t="shared" si="7"/>
        <v>470431.14997667365</v>
      </c>
      <c r="AE48" s="9">
        <f t="shared" si="8"/>
        <v>30950</v>
      </c>
      <c r="AF48" s="17">
        <f>AVERAGE(AE43:AE54)</f>
        <v>30992.25</v>
      </c>
      <c r="AG48" s="18">
        <f t="shared" si="37"/>
        <v>0.99863675596318435</v>
      </c>
      <c r="AH48" s="17">
        <f t="shared" si="23"/>
        <v>211</v>
      </c>
    </row>
    <row r="49" spans="1:34">
      <c r="A49" s="15">
        <v>40725</v>
      </c>
      <c r="B49" s="16"/>
      <c r="C49" s="17">
        <v>200757</v>
      </c>
      <c r="D49" s="30">
        <f>+D48/D36-1</f>
        <v>3.8420028246113347E-3</v>
      </c>
      <c r="E49" s="18">
        <f>+C49/$D$48</f>
        <v>0.99657189566682147</v>
      </c>
      <c r="F49" s="17">
        <f t="shared" si="13"/>
        <v>1083</v>
      </c>
      <c r="G49" s="17">
        <v>27925</v>
      </c>
      <c r="H49" s="30">
        <f>+H48/H36-1</f>
        <v>1.6542100828620399E-2</v>
      </c>
      <c r="I49" s="18">
        <f>+G49/$H$48</f>
        <v>0.99909363036815313</v>
      </c>
      <c r="J49" s="17">
        <f t="shared" si="15"/>
        <v>501</v>
      </c>
      <c r="K49" s="17">
        <v>2995</v>
      </c>
      <c r="L49" s="17"/>
      <c r="M49" s="18">
        <f>+K49/$L$48</f>
        <v>0.98457661014163222</v>
      </c>
      <c r="N49" s="17">
        <f t="shared" si="17"/>
        <v>-265</v>
      </c>
      <c r="O49" s="17">
        <v>22</v>
      </c>
      <c r="P49" s="17"/>
      <c r="Q49" s="18">
        <f>+O49/$P$48</f>
        <v>1</v>
      </c>
      <c r="R49" s="17">
        <f t="shared" si="18"/>
        <v>0</v>
      </c>
      <c r="S49" s="17">
        <v>2414</v>
      </c>
      <c r="T49" s="17"/>
      <c r="U49" s="18">
        <f t="shared" si="35"/>
        <v>1.0057285699406311</v>
      </c>
      <c r="V49" s="17">
        <f t="shared" si="19"/>
        <v>31</v>
      </c>
      <c r="W49" s="17">
        <v>328</v>
      </c>
      <c r="X49" s="17"/>
      <c r="Y49" s="18">
        <f t="shared" si="36"/>
        <v>0.9967080273486959</v>
      </c>
      <c r="Z49" s="17">
        <f t="shared" si="21"/>
        <v>4</v>
      </c>
      <c r="AA49" s="17">
        <v>1</v>
      </c>
      <c r="AB49" s="17">
        <f t="shared" si="7"/>
        <v>235802.00306283715</v>
      </c>
      <c r="AE49" s="9">
        <f t="shared" si="8"/>
        <v>30920</v>
      </c>
      <c r="AF49" s="17"/>
      <c r="AG49" s="18">
        <f t="shared" si="37"/>
        <v>0.99766877203171755</v>
      </c>
      <c r="AH49" s="17">
        <f t="shared" si="23"/>
        <v>236</v>
      </c>
    </row>
    <row r="50" spans="1:34">
      <c r="A50" s="15">
        <v>40756</v>
      </c>
      <c r="B50" s="16"/>
      <c r="C50" s="17">
        <v>201177</v>
      </c>
      <c r="D50" s="17"/>
      <c r="E50" s="18">
        <f t="shared" si="32"/>
        <v>0.99865680526489309</v>
      </c>
      <c r="F50" s="17">
        <f t="shared" si="13"/>
        <v>816</v>
      </c>
      <c r="G50" s="17">
        <v>28028</v>
      </c>
      <c r="H50" s="17"/>
      <c r="I50" s="18">
        <f t="shared" si="33"/>
        <v>1.0027787384765836</v>
      </c>
      <c r="J50" s="17">
        <f t="shared" si="15"/>
        <v>491</v>
      </c>
      <c r="K50" s="17">
        <v>2998</v>
      </c>
      <c r="L50" s="17"/>
      <c r="M50" s="18">
        <f t="shared" si="34"/>
        <v>0.98556283045229165</v>
      </c>
      <c r="N50" s="17">
        <f t="shared" si="17"/>
        <v>-241</v>
      </c>
      <c r="O50" s="17">
        <v>22</v>
      </c>
      <c r="P50" s="17"/>
      <c r="Q50" s="18">
        <f t="shared" ref="Q50:Q54" si="38">+O50/$P$48</f>
        <v>1</v>
      </c>
      <c r="R50" s="17">
        <f t="shared" si="18"/>
        <v>0</v>
      </c>
      <c r="S50" s="17">
        <v>2412</v>
      </c>
      <c r="T50" s="17"/>
      <c r="U50" s="18">
        <f t="shared" si="35"/>
        <v>1.004895323403812</v>
      </c>
      <c r="V50" s="17">
        <f t="shared" si="19"/>
        <v>33</v>
      </c>
      <c r="W50" s="17">
        <v>328</v>
      </c>
      <c r="X50" s="17"/>
      <c r="Y50" s="18">
        <f t="shared" si="36"/>
        <v>0.9967080273486959</v>
      </c>
      <c r="Z50" s="17">
        <f t="shared" si="21"/>
        <v>4</v>
      </c>
      <c r="AA50" s="17">
        <v>0</v>
      </c>
      <c r="AB50" s="17">
        <f t="shared" si="7"/>
        <v>236073.98860172494</v>
      </c>
      <c r="AE50" s="9">
        <f t="shared" si="8"/>
        <v>31026</v>
      </c>
      <c r="AF50" s="17"/>
      <c r="AG50" s="18">
        <f t="shared" si="37"/>
        <v>1.0010889819229001</v>
      </c>
      <c r="AH50" s="17">
        <f t="shared" si="23"/>
        <v>250</v>
      </c>
    </row>
    <row r="51" spans="1:34">
      <c r="A51" s="15">
        <v>40787</v>
      </c>
      <c r="B51" s="16"/>
      <c r="C51" s="17">
        <v>200941</v>
      </c>
      <c r="D51" s="17"/>
      <c r="E51" s="18">
        <f t="shared" si="32"/>
        <v>0.99748528463359576</v>
      </c>
      <c r="F51" s="17">
        <f t="shared" si="13"/>
        <v>121</v>
      </c>
      <c r="G51" s="17">
        <v>28055</v>
      </c>
      <c r="H51" s="17"/>
      <c r="I51" s="18">
        <f t="shared" si="33"/>
        <v>1.003744737689473</v>
      </c>
      <c r="J51" s="17">
        <f t="shared" si="15"/>
        <v>510</v>
      </c>
      <c r="K51" s="17">
        <v>2976</v>
      </c>
      <c r="L51" s="17"/>
      <c r="M51" s="18">
        <f t="shared" si="34"/>
        <v>0.97833054817412268</v>
      </c>
      <c r="N51" s="17">
        <f t="shared" si="17"/>
        <v>-259</v>
      </c>
      <c r="O51" s="17">
        <v>22</v>
      </c>
      <c r="P51" s="17"/>
      <c r="Q51" s="18">
        <f t="shared" si="38"/>
        <v>1</v>
      </c>
      <c r="R51" s="17">
        <f t="shared" si="18"/>
        <v>0</v>
      </c>
      <c r="S51" s="17">
        <v>2415</v>
      </c>
      <c r="T51" s="17"/>
      <c r="U51" s="18">
        <f t="shared" si="35"/>
        <v>1.0061451932090408</v>
      </c>
      <c r="V51" s="17">
        <f t="shared" si="19"/>
        <v>13</v>
      </c>
      <c r="W51" s="17">
        <v>331</v>
      </c>
      <c r="X51" s="17"/>
      <c r="Y51" s="18">
        <f t="shared" si="36"/>
        <v>1.0058242593061535</v>
      </c>
      <c r="Z51" s="17">
        <f t="shared" si="21"/>
        <v>6</v>
      </c>
      <c r="AA51" s="17">
        <v>1</v>
      </c>
      <c r="AB51" s="17">
        <f t="shared" si="7"/>
        <v>235137.99153002302</v>
      </c>
      <c r="AE51" s="9">
        <f t="shared" si="8"/>
        <v>31031</v>
      </c>
      <c r="AF51" s="17"/>
      <c r="AG51" s="18">
        <f t="shared" si="37"/>
        <v>1.0012503125781445</v>
      </c>
      <c r="AH51" s="17">
        <f t="shared" si="23"/>
        <v>251</v>
      </c>
    </row>
    <row r="52" spans="1:34">
      <c r="A52" s="15">
        <v>40817</v>
      </c>
      <c r="B52" s="16"/>
      <c r="C52" s="17">
        <v>201452</v>
      </c>
      <c r="D52" s="17"/>
      <c r="E52" s="18">
        <f t="shared" si="32"/>
        <v>1.0000219246445829</v>
      </c>
      <c r="F52" s="17">
        <f t="shared" si="13"/>
        <v>8</v>
      </c>
      <c r="G52" s="17">
        <v>28089</v>
      </c>
      <c r="H52" s="17"/>
      <c r="I52" s="18">
        <f t="shared" si="33"/>
        <v>1.0049611811427412</v>
      </c>
      <c r="J52" s="17">
        <f t="shared" si="15"/>
        <v>511</v>
      </c>
      <c r="K52" s="17">
        <v>2984</v>
      </c>
      <c r="L52" s="17"/>
      <c r="M52" s="18">
        <f t="shared" si="34"/>
        <v>0.98096046900254774</v>
      </c>
      <c r="N52" s="17">
        <f t="shared" si="17"/>
        <v>-250</v>
      </c>
      <c r="O52" s="17">
        <v>22</v>
      </c>
      <c r="P52" s="17"/>
      <c r="Q52" s="18">
        <f t="shared" si="38"/>
        <v>1</v>
      </c>
      <c r="R52" s="17">
        <f t="shared" si="18"/>
        <v>0</v>
      </c>
      <c r="S52" s="17">
        <v>2417</v>
      </c>
      <c r="T52" s="17"/>
      <c r="U52" s="18">
        <f t="shared" si="35"/>
        <v>1.0069784397458599</v>
      </c>
      <c r="V52" s="17">
        <f t="shared" si="19"/>
        <v>10</v>
      </c>
      <c r="W52" s="17">
        <v>331</v>
      </c>
      <c r="X52" s="17"/>
      <c r="Y52" s="18">
        <f t="shared" si="36"/>
        <v>1.0058242593061535</v>
      </c>
      <c r="Z52" s="17">
        <f t="shared" si="21"/>
        <v>5</v>
      </c>
      <c r="AA52" s="17">
        <v>0</v>
      </c>
      <c r="AB52" s="17">
        <f t="shared" si="7"/>
        <v>235584.99874627384</v>
      </c>
      <c r="AE52" s="9">
        <f t="shared" si="8"/>
        <v>31073</v>
      </c>
      <c r="AF52" s="17"/>
      <c r="AG52" s="18">
        <f t="shared" si="37"/>
        <v>1.0026054900821979</v>
      </c>
      <c r="AH52" s="17">
        <f t="shared" si="23"/>
        <v>261</v>
      </c>
    </row>
    <row r="53" spans="1:34">
      <c r="A53" s="15">
        <v>40848</v>
      </c>
      <c r="B53" s="16"/>
      <c r="C53" s="17">
        <v>202097</v>
      </c>
      <c r="D53" s="17"/>
      <c r="E53" s="18">
        <f t="shared" si="32"/>
        <v>1.0032237500987642</v>
      </c>
      <c r="F53" s="17">
        <f t="shared" si="13"/>
        <v>439</v>
      </c>
      <c r="G53" s="17">
        <v>28081</v>
      </c>
      <c r="H53" s="17"/>
      <c r="I53" s="18">
        <f t="shared" si="33"/>
        <v>1.0046749591537369</v>
      </c>
      <c r="J53" s="17">
        <f t="shared" si="15"/>
        <v>471</v>
      </c>
      <c r="K53" s="17">
        <v>2988</v>
      </c>
      <c r="L53" s="17"/>
      <c r="M53" s="18">
        <f t="shared" si="34"/>
        <v>0.98227542941676027</v>
      </c>
      <c r="N53" s="17">
        <f t="shared" si="17"/>
        <v>-237</v>
      </c>
      <c r="O53" s="17">
        <v>22</v>
      </c>
      <c r="P53" s="17"/>
      <c r="Q53" s="18">
        <f t="shared" si="38"/>
        <v>1</v>
      </c>
      <c r="R53" s="17">
        <f t="shared" si="18"/>
        <v>0</v>
      </c>
      <c r="S53" s="17">
        <v>2412</v>
      </c>
      <c r="T53" s="17"/>
      <c r="U53" s="18">
        <f t="shared" si="35"/>
        <v>1.004895323403812</v>
      </c>
      <c r="V53" s="17">
        <f t="shared" si="19"/>
        <v>29</v>
      </c>
      <c r="W53" s="17">
        <v>331</v>
      </c>
      <c r="X53" s="17"/>
      <c r="Y53" s="18">
        <f t="shared" si="36"/>
        <v>1.0058242593061535</v>
      </c>
      <c r="Z53" s="17">
        <f t="shared" si="21"/>
        <v>4</v>
      </c>
      <c r="AA53" s="17">
        <v>1</v>
      </c>
      <c r="AB53" s="17">
        <f t="shared" si="7"/>
        <v>236644.00089372136</v>
      </c>
      <c r="AE53" s="9">
        <f t="shared" si="8"/>
        <v>31069</v>
      </c>
      <c r="AF53" s="17"/>
      <c r="AG53" s="18">
        <f t="shared" si="37"/>
        <v>1.0024764255580023</v>
      </c>
      <c r="AH53" s="17">
        <f t="shared" si="23"/>
        <v>234</v>
      </c>
    </row>
    <row r="54" spans="1:34">
      <c r="A54" s="15">
        <v>40878</v>
      </c>
      <c r="B54" s="16"/>
      <c r="C54" s="17">
        <v>202664</v>
      </c>
      <c r="D54" s="17"/>
      <c r="E54" s="18">
        <f>+C54/$D$48</f>
        <v>1.006038378056161</v>
      </c>
      <c r="F54" s="17">
        <f>+C54-C42</f>
        <v>513</v>
      </c>
      <c r="G54" s="17">
        <v>28215</v>
      </c>
      <c r="H54" s="17"/>
      <c r="I54" s="18">
        <f t="shared" si="33"/>
        <v>1.0094691774695592</v>
      </c>
      <c r="J54" s="17">
        <f t="shared" si="15"/>
        <v>515</v>
      </c>
      <c r="K54" s="17">
        <v>2989</v>
      </c>
      <c r="L54" s="17"/>
      <c r="M54" s="18">
        <f t="shared" si="34"/>
        <v>0.98260416952031349</v>
      </c>
      <c r="N54" s="17">
        <f t="shared" si="17"/>
        <v>-243</v>
      </c>
      <c r="O54" s="17">
        <v>22</v>
      </c>
      <c r="P54" s="17"/>
      <c r="Q54" s="18">
        <f t="shared" si="38"/>
        <v>1</v>
      </c>
      <c r="R54" s="17">
        <f t="shared" si="18"/>
        <v>0</v>
      </c>
      <c r="S54" s="17">
        <v>2403</v>
      </c>
      <c r="T54" s="17"/>
      <c r="U54" s="18">
        <f t="shared" si="35"/>
        <v>1.0011457139881261</v>
      </c>
      <c r="V54" s="17">
        <f t="shared" si="19"/>
        <v>15</v>
      </c>
      <c r="W54" s="17">
        <v>330</v>
      </c>
      <c r="X54" s="17"/>
      <c r="Y54" s="18">
        <f t="shared" si="36"/>
        <v>1.0027855153203342</v>
      </c>
      <c r="Z54" s="17">
        <f t="shared" si="21"/>
        <v>3</v>
      </c>
      <c r="AA54" s="17">
        <v>0</v>
      </c>
      <c r="AB54" s="17">
        <f t="shared" si="7"/>
        <v>237432.00204295435</v>
      </c>
      <c r="AE54" s="9">
        <f t="shared" si="8"/>
        <v>31204</v>
      </c>
      <c r="AF54" s="17"/>
      <c r="AG54" s="18">
        <f t="shared" si="37"/>
        <v>1.0068323532496026</v>
      </c>
      <c r="AH54" s="17">
        <f t="shared" si="23"/>
        <v>272</v>
      </c>
    </row>
    <row r="55" spans="1:34">
      <c r="C55" s="27" t="s">
        <v>22</v>
      </c>
      <c r="D55" s="28"/>
      <c r="E55" s="29">
        <f>+C54/C42-1</f>
        <v>2.5377069616276948E-3</v>
      </c>
      <c r="F55" s="29">
        <f>+F54/C42</f>
        <v>2.537706961627694E-3</v>
      </c>
      <c r="H55" s="28">
        <f>+H48/H36-1</f>
        <v>1.6542100828620399E-2</v>
      </c>
      <c r="I55" s="29">
        <f>+G54/G42-1</f>
        <v>1.8592057761732894E-2</v>
      </c>
      <c r="J55" s="29">
        <f>+J54/G42</f>
        <v>1.8592057761732853E-2</v>
      </c>
      <c r="L55" s="28">
        <f>+L48/L36-1</f>
        <v>-7.1241381065058729E-2</v>
      </c>
      <c r="M55" s="29">
        <f>+K54/K42-1</f>
        <v>-7.5185643564356419E-2</v>
      </c>
      <c r="N55" s="29">
        <f>+N54/K42</f>
        <v>-7.5185643564356433E-2</v>
      </c>
      <c r="P55" s="28">
        <f>+P48/P36-1</f>
        <v>0</v>
      </c>
      <c r="Q55" s="29">
        <f>+O54/O42-1</f>
        <v>0</v>
      </c>
      <c r="R55" s="29">
        <f>+R54/O42</f>
        <v>0</v>
      </c>
      <c r="T55" s="28">
        <f>+T48/T36-1</f>
        <v>8.5084033613445076E-3</v>
      </c>
      <c r="U55" s="29">
        <f>+S54/S42-1</f>
        <v>6.2814070351759899E-3</v>
      </c>
      <c r="V55" s="29">
        <f>+V54/S42</f>
        <v>6.2814070351758797E-3</v>
      </c>
      <c r="X55" s="28">
        <f>+X48/X36-1</f>
        <v>1.3603696098562601E-2</v>
      </c>
      <c r="Y55" s="29">
        <f>+W54/W42-1</f>
        <v>9.1743119266054496E-3</v>
      </c>
      <c r="Z55" s="29">
        <f>+Z54/W42</f>
        <v>9.1743119266055051E-3</v>
      </c>
      <c r="AF55" s="28">
        <f>+AF48/AF36-1</f>
        <v>7.1983945792677417E-3</v>
      </c>
      <c r="AG55" s="29">
        <f>+AE54/AE42-1</f>
        <v>8.7934824776929599E-3</v>
      </c>
      <c r="AH55" s="29">
        <f>+AH54/AE42</f>
        <v>8.7934824776930032E-3</v>
      </c>
    </row>
    <row r="56" spans="1:34">
      <c r="C56" s="27" t="s">
        <v>23</v>
      </c>
      <c r="E56" s="31">
        <f>+E55/2</f>
        <v>1.2688534808138474E-3</v>
      </c>
      <c r="I56" s="31">
        <f>+I55/2</f>
        <v>9.2960288808664471E-3</v>
      </c>
      <c r="M56" s="31">
        <f>+M55/2</f>
        <v>-3.759282178217821E-2</v>
      </c>
      <c r="Q56" s="31">
        <f>+Q55/2</f>
        <v>0</v>
      </c>
      <c r="U56" s="31">
        <f>+U55/2</f>
        <v>3.1407035175879949E-3</v>
      </c>
      <c r="Y56" s="31">
        <f>+Y55/2</f>
        <v>4.5871559633027248E-3</v>
      </c>
      <c r="AG56" s="31">
        <f>+AG55/2</f>
        <v>4.3967412388464799E-3</v>
      </c>
    </row>
    <row r="58" spans="1:34">
      <c r="C58" s="9">
        <f>SUM(C43:C54)</f>
        <v>2417371</v>
      </c>
      <c r="G58" s="9">
        <f>SUM(G43:G54)</f>
        <v>335404</v>
      </c>
      <c r="H58" s="9"/>
      <c r="I58" s="9"/>
      <c r="K58" s="9">
        <f>SUM(K43:K54)</f>
        <v>36503</v>
      </c>
      <c r="L58" s="9"/>
      <c r="M58" s="9"/>
      <c r="O58" s="9">
        <f>SUM(O43:O54)</f>
        <v>264</v>
      </c>
      <c r="P58" s="9"/>
      <c r="Q58" s="9"/>
      <c r="S58" s="9">
        <f>SUM(S43:S54)</f>
        <v>28803</v>
      </c>
      <c r="T58" s="9"/>
      <c r="U58" s="9"/>
      <c r="W58" s="9">
        <f>SUM(W43:W54)</f>
        <v>3949</v>
      </c>
    </row>
    <row r="59" spans="1:34">
      <c r="A59" t="s">
        <v>11</v>
      </c>
    </row>
    <row r="60" spans="1:34" ht="50.25" customHeight="1">
      <c r="C60" s="4" t="s">
        <v>6</v>
      </c>
      <c r="D60" s="5"/>
      <c r="E60" s="5"/>
      <c r="F60" s="5"/>
      <c r="G60" s="5" t="s">
        <v>13</v>
      </c>
      <c r="H60" s="5"/>
      <c r="I60" s="5"/>
      <c r="J60" s="5"/>
      <c r="K60" s="5" t="s">
        <v>7</v>
      </c>
      <c r="L60" s="5"/>
      <c r="M60" s="5"/>
      <c r="N60" s="5"/>
      <c r="O60" s="5" t="s">
        <v>8</v>
      </c>
      <c r="P60" s="5"/>
      <c r="Q60" s="5"/>
      <c r="R60" s="5"/>
      <c r="S60" s="5" t="s">
        <v>9</v>
      </c>
      <c r="T60" s="5"/>
      <c r="U60" s="5"/>
      <c r="V60" s="5"/>
      <c r="W60" s="5" t="s">
        <v>14</v>
      </c>
      <c r="X60" s="5"/>
      <c r="Y60" s="5"/>
      <c r="Z60" s="5"/>
      <c r="AA60" s="5" t="s">
        <v>10</v>
      </c>
      <c r="AB60" s="6" t="s">
        <v>5</v>
      </c>
    </row>
    <row r="61" spans="1:34">
      <c r="A61" s="1">
        <v>39448</v>
      </c>
      <c r="C61" s="2">
        <v>282820329</v>
      </c>
      <c r="D61" s="2"/>
      <c r="E61" s="2"/>
      <c r="F61" s="2"/>
      <c r="G61" s="2">
        <v>42868709</v>
      </c>
      <c r="H61" s="2"/>
      <c r="I61" s="2"/>
      <c r="J61" s="2"/>
      <c r="K61" s="2">
        <v>140125287</v>
      </c>
      <c r="L61" s="2"/>
      <c r="M61" s="2"/>
      <c r="N61" s="2"/>
      <c r="O61" s="2">
        <v>74764723</v>
      </c>
      <c r="P61" s="2"/>
      <c r="Q61" s="2"/>
      <c r="R61" s="2"/>
      <c r="S61" s="3">
        <v>4170204</v>
      </c>
      <c r="T61" s="3"/>
      <c r="U61" s="3"/>
      <c r="V61" s="3"/>
      <c r="W61" s="3">
        <v>2215231</v>
      </c>
      <c r="X61" s="3"/>
      <c r="Y61" s="3"/>
      <c r="Z61" s="3"/>
      <c r="AA61" s="2">
        <v>0</v>
      </c>
      <c r="AB61" s="2">
        <f>SUM(C61:AA61)</f>
        <v>546964483</v>
      </c>
    </row>
    <row r="62" spans="1:34">
      <c r="A62" s="1">
        <v>39479</v>
      </c>
      <c r="C62" s="2">
        <v>282497049</v>
      </c>
      <c r="D62" s="2"/>
      <c r="E62" s="2"/>
      <c r="F62" s="2"/>
      <c r="G62" s="2">
        <v>43781200</v>
      </c>
      <c r="H62" s="2"/>
      <c r="I62" s="2"/>
      <c r="J62" s="2"/>
      <c r="K62" s="2">
        <v>143269788</v>
      </c>
      <c r="L62" s="2"/>
      <c r="M62" s="2"/>
      <c r="N62" s="2"/>
      <c r="O62" s="2">
        <v>81180012</v>
      </c>
      <c r="P62" s="2"/>
      <c r="Q62" s="2"/>
      <c r="R62" s="2"/>
      <c r="S62" s="2">
        <v>4050649</v>
      </c>
      <c r="T62" s="2"/>
      <c r="U62" s="2"/>
      <c r="V62" s="2"/>
      <c r="W62" s="2">
        <v>2217372</v>
      </c>
      <c r="X62" s="2"/>
      <c r="Y62" s="2"/>
      <c r="Z62" s="2"/>
      <c r="AA62" s="2">
        <v>24000</v>
      </c>
      <c r="AB62" s="2">
        <f t="shared" ref="AB62:AB108" si="39">SUM(C62:AA62)</f>
        <v>557020070</v>
      </c>
    </row>
    <row r="63" spans="1:34">
      <c r="A63" s="1">
        <v>39508</v>
      </c>
      <c r="C63" s="2">
        <v>220047822</v>
      </c>
      <c r="D63" s="2"/>
      <c r="E63" s="2"/>
      <c r="F63" s="2"/>
      <c r="G63" s="2">
        <v>35839032</v>
      </c>
      <c r="H63" s="2"/>
      <c r="I63" s="2"/>
      <c r="J63" s="2"/>
      <c r="K63" s="2">
        <v>125531860</v>
      </c>
      <c r="L63" s="2"/>
      <c r="M63" s="2"/>
      <c r="N63" s="2"/>
      <c r="O63" s="2">
        <v>74619676</v>
      </c>
      <c r="P63" s="2"/>
      <c r="Q63" s="2"/>
      <c r="R63" s="2"/>
      <c r="S63" s="2">
        <v>3652457</v>
      </c>
      <c r="T63" s="2"/>
      <c r="U63" s="2"/>
      <c r="V63" s="2"/>
      <c r="W63" s="2">
        <v>2214411</v>
      </c>
      <c r="X63" s="2"/>
      <c r="Y63" s="2"/>
      <c r="Z63" s="2"/>
      <c r="AA63" s="2">
        <v>338000</v>
      </c>
      <c r="AB63" s="2">
        <f t="shared" si="39"/>
        <v>462243258</v>
      </c>
    </row>
    <row r="64" spans="1:34">
      <c r="A64" s="1">
        <v>39539</v>
      </c>
      <c r="C64" s="2">
        <v>208377791</v>
      </c>
      <c r="D64" s="2"/>
      <c r="E64" s="2"/>
      <c r="F64" s="2"/>
      <c r="G64" s="2">
        <v>34458435</v>
      </c>
      <c r="H64" s="2"/>
      <c r="I64" s="2"/>
      <c r="J64" s="2"/>
      <c r="K64" s="2">
        <v>125391767</v>
      </c>
      <c r="L64" s="2"/>
      <c r="M64" s="2"/>
      <c r="N64" s="2"/>
      <c r="O64" s="2">
        <v>78444053</v>
      </c>
      <c r="P64" s="2"/>
      <c r="Q64" s="2"/>
      <c r="R64" s="2"/>
      <c r="S64" s="2">
        <v>5369338</v>
      </c>
      <c r="T64" s="2"/>
      <c r="U64" s="2"/>
      <c r="V64" s="2"/>
      <c r="W64" s="2">
        <v>2201693</v>
      </c>
      <c r="X64" s="2"/>
      <c r="Y64" s="2"/>
      <c r="Z64" s="2"/>
      <c r="AA64" s="2">
        <v>0</v>
      </c>
      <c r="AB64" s="2">
        <f t="shared" si="39"/>
        <v>454243077</v>
      </c>
    </row>
    <row r="65" spans="1:28">
      <c r="A65" s="1">
        <v>39569</v>
      </c>
      <c r="C65" s="2">
        <v>172908722</v>
      </c>
      <c r="D65" s="2"/>
      <c r="E65" s="2"/>
      <c r="F65" s="2"/>
      <c r="G65" s="2">
        <v>30308590</v>
      </c>
      <c r="H65" s="2"/>
      <c r="I65" s="2"/>
      <c r="J65" s="2"/>
      <c r="K65" s="2">
        <v>118771711</v>
      </c>
      <c r="L65" s="2"/>
      <c r="M65" s="2"/>
      <c r="N65" s="2"/>
      <c r="O65" s="2">
        <v>76936229</v>
      </c>
      <c r="P65" s="2"/>
      <c r="Q65" s="2"/>
      <c r="R65" s="2"/>
      <c r="S65" s="2">
        <v>9592481</v>
      </c>
      <c r="T65" s="2"/>
      <c r="U65" s="2"/>
      <c r="V65" s="2"/>
      <c r="W65" s="2">
        <v>2231526</v>
      </c>
      <c r="X65" s="2"/>
      <c r="Y65" s="2"/>
      <c r="Z65" s="2"/>
      <c r="AA65" s="2">
        <v>21000</v>
      </c>
      <c r="AB65" s="2">
        <f t="shared" si="39"/>
        <v>410770259</v>
      </c>
    </row>
    <row r="66" spans="1:28">
      <c r="A66" s="1">
        <v>39600</v>
      </c>
      <c r="C66" s="2">
        <v>149660690</v>
      </c>
      <c r="D66" s="2"/>
      <c r="E66" s="2"/>
      <c r="F66" s="2"/>
      <c r="G66" s="2">
        <v>29621988</v>
      </c>
      <c r="H66" s="2"/>
      <c r="I66" s="2"/>
      <c r="J66" s="2"/>
      <c r="K66" s="2">
        <v>123211212</v>
      </c>
      <c r="L66" s="2"/>
      <c r="M66" s="2"/>
      <c r="N66" s="2"/>
      <c r="O66" s="2">
        <v>76345818</v>
      </c>
      <c r="P66" s="2"/>
      <c r="Q66" s="2"/>
      <c r="R66" s="2"/>
      <c r="S66" s="2">
        <v>15663028</v>
      </c>
      <c r="T66" s="2"/>
      <c r="U66" s="2"/>
      <c r="V66" s="2"/>
      <c r="W66" s="2">
        <v>2224498</v>
      </c>
      <c r="X66" s="2"/>
      <c r="Y66" s="2"/>
      <c r="Z66" s="2"/>
      <c r="AA66" s="2">
        <v>0</v>
      </c>
      <c r="AB66" s="2">
        <f t="shared" si="39"/>
        <v>396727234</v>
      </c>
    </row>
    <row r="67" spans="1:28">
      <c r="A67" s="1">
        <v>39630</v>
      </c>
      <c r="C67" s="2">
        <v>150473742</v>
      </c>
      <c r="D67" s="2"/>
      <c r="E67" s="2"/>
      <c r="F67" s="2"/>
      <c r="G67" s="2">
        <v>30164068</v>
      </c>
      <c r="H67" s="2"/>
      <c r="I67" s="2"/>
      <c r="J67" s="2"/>
      <c r="K67" s="2">
        <v>125544629</v>
      </c>
      <c r="L67" s="2"/>
      <c r="M67" s="2"/>
      <c r="N67" s="2"/>
      <c r="O67" s="2">
        <v>75996871</v>
      </c>
      <c r="P67" s="2"/>
      <c r="Q67" s="2"/>
      <c r="R67" s="2"/>
      <c r="S67" s="2">
        <v>21081959</v>
      </c>
      <c r="T67" s="2"/>
      <c r="U67" s="2"/>
      <c r="V67" s="2"/>
      <c r="W67" s="2">
        <v>2226499</v>
      </c>
      <c r="X67" s="2"/>
      <c r="Y67" s="2"/>
      <c r="Z67" s="2"/>
      <c r="AA67" s="2">
        <v>84000</v>
      </c>
      <c r="AB67" s="2">
        <f t="shared" si="39"/>
        <v>405571768</v>
      </c>
    </row>
    <row r="68" spans="1:28">
      <c r="A68" s="1">
        <v>39661</v>
      </c>
      <c r="C68" s="2">
        <v>175579519</v>
      </c>
      <c r="D68" s="2"/>
      <c r="E68" s="2"/>
      <c r="F68" s="2"/>
      <c r="G68" s="2">
        <v>34656985</v>
      </c>
      <c r="H68" s="2"/>
      <c r="I68" s="2"/>
      <c r="J68" s="2"/>
      <c r="K68" s="2">
        <v>141158531</v>
      </c>
      <c r="L68" s="2"/>
      <c r="M68" s="2"/>
      <c r="N68" s="2"/>
      <c r="O68" s="2">
        <v>78326780</v>
      </c>
      <c r="P68" s="2"/>
      <c r="Q68" s="2"/>
      <c r="R68" s="2"/>
      <c r="S68" s="2">
        <v>24076107</v>
      </c>
      <c r="T68" s="2"/>
      <c r="U68" s="2"/>
      <c r="V68" s="2"/>
      <c r="W68" s="2">
        <v>2224152</v>
      </c>
      <c r="X68" s="2"/>
      <c r="Y68" s="2"/>
      <c r="Z68" s="2"/>
      <c r="AA68" s="2">
        <v>0</v>
      </c>
      <c r="AB68" s="2">
        <f t="shared" si="39"/>
        <v>456022074</v>
      </c>
    </row>
    <row r="69" spans="1:28">
      <c r="A69" s="1">
        <v>39692</v>
      </c>
      <c r="C69" s="2">
        <v>171098493</v>
      </c>
      <c r="D69" s="2"/>
      <c r="E69" s="2"/>
      <c r="F69" s="2"/>
      <c r="G69" s="2">
        <v>34553181</v>
      </c>
      <c r="H69" s="2"/>
      <c r="I69" s="2"/>
      <c r="J69" s="2"/>
      <c r="K69" s="2">
        <v>141006785</v>
      </c>
      <c r="L69" s="2"/>
      <c r="M69" s="2"/>
      <c r="N69" s="2"/>
      <c r="O69" s="2">
        <v>82379073</v>
      </c>
      <c r="P69" s="2"/>
      <c r="Q69" s="2"/>
      <c r="R69" s="2"/>
      <c r="S69" s="2">
        <v>21973957</v>
      </c>
      <c r="T69" s="2"/>
      <c r="U69" s="2"/>
      <c r="V69" s="2"/>
      <c r="W69" s="2">
        <v>2213843</v>
      </c>
      <c r="X69" s="2"/>
      <c r="Y69" s="2"/>
      <c r="Z69" s="2"/>
      <c r="AA69" s="2">
        <v>0</v>
      </c>
      <c r="AB69" s="2">
        <f t="shared" si="39"/>
        <v>453225332</v>
      </c>
    </row>
    <row r="70" spans="1:28">
      <c r="A70" s="1">
        <v>39722</v>
      </c>
      <c r="C70" s="2">
        <v>155039635</v>
      </c>
      <c r="D70" s="2"/>
      <c r="E70" s="2"/>
      <c r="F70" s="2"/>
      <c r="G70" s="2">
        <v>31541883</v>
      </c>
      <c r="H70" s="2"/>
      <c r="I70" s="2"/>
      <c r="J70" s="2"/>
      <c r="K70" s="2">
        <v>132267146</v>
      </c>
      <c r="L70" s="2"/>
      <c r="M70" s="2"/>
      <c r="N70" s="2"/>
      <c r="O70" s="2">
        <v>77788962</v>
      </c>
      <c r="P70" s="2"/>
      <c r="Q70" s="2"/>
      <c r="R70" s="2"/>
      <c r="S70" s="2">
        <v>14610214</v>
      </c>
      <c r="T70" s="2"/>
      <c r="U70" s="2"/>
      <c r="V70" s="2"/>
      <c r="W70" s="2">
        <v>2233374</v>
      </c>
      <c r="X70" s="2"/>
      <c r="Y70" s="2"/>
      <c r="Z70" s="2"/>
      <c r="AA70" s="2">
        <v>95000</v>
      </c>
      <c r="AB70" s="2">
        <f t="shared" si="39"/>
        <v>413576214</v>
      </c>
    </row>
    <row r="71" spans="1:28">
      <c r="A71" s="1">
        <v>39753</v>
      </c>
      <c r="C71" s="2">
        <v>176957987</v>
      </c>
      <c r="D71" s="2"/>
      <c r="E71" s="2"/>
      <c r="F71" s="2"/>
      <c r="G71" s="2">
        <v>31225824</v>
      </c>
      <c r="H71" s="2"/>
      <c r="I71" s="2"/>
      <c r="J71" s="2"/>
      <c r="K71" s="2">
        <v>124501975</v>
      </c>
      <c r="L71" s="2"/>
      <c r="M71" s="2"/>
      <c r="N71" s="2"/>
      <c r="O71" s="2">
        <v>79141052</v>
      </c>
      <c r="P71" s="2"/>
      <c r="Q71" s="2"/>
      <c r="R71" s="2"/>
      <c r="S71" s="2">
        <v>6277697</v>
      </c>
      <c r="T71" s="2"/>
      <c r="U71" s="2"/>
      <c r="V71" s="2"/>
      <c r="W71" s="2">
        <v>2215652</v>
      </c>
      <c r="X71" s="2"/>
      <c r="Y71" s="2"/>
      <c r="Z71" s="2"/>
      <c r="AA71" s="2">
        <v>300000</v>
      </c>
      <c r="AB71" s="2">
        <f t="shared" si="39"/>
        <v>420620187</v>
      </c>
    </row>
    <row r="72" spans="1:28">
      <c r="A72" s="1">
        <v>39783</v>
      </c>
      <c r="C72" s="2">
        <v>235433746</v>
      </c>
      <c r="D72" s="2">
        <f>SUM(C61:C72)</f>
        <v>2380895525</v>
      </c>
      <c r="E72" s="2"/>
      <c r="F72" s="2"/>
      <c r="G72" s="2">
        <v>37684206</v>
      </c>
      <c r="H72" s="2">
        <f>SUM(G61:G72)</f>
        <v>416704101</v>
      </c>
      <c r="I72" s="2"/>
      <c r="J72" s="2"/>
      <c r="K72" s="2">
        <v>135064552</v>
      </c>
      <c r="L72" s="2">
        <f>SUM(K61:K72)</f>
        <v>1575845243</v>
      </c>
      <c r="M72" s="2"/>
      <c r="N72" s="2"/>
      <c r="O72" s="2">
        <v>74408900</v>
      </c>
      <c r="P72" s="2"/>
      <c r="Q72" s="2"/>
      <c r="R72" s="2"/>
      <c r="S72" s="2">
        <v>3406617</v>
      </c>
      <c r="T72" s="2"/>
      <c r="U72" s="2"/>
      <c r="V72" s="2"/>
      <c r="W72" s="2">
        <v>2227644</v>
      </c>
      <c r="X72" s="2"/>
      <c r="Y72" s="2"/>
      <c r="Z72" s="2"/>
      <c r="AA72" s="2">
        <v>0</v>
      </c>
      <c r="AB72" s="2">
        <f t="shared" si="39"/>
        <v>4861670534</v>
      </c>
    </row>
    <row r="73" spans="1:28">
      <c r="A73" s="1">
        <v>39814</v>
      </c>
      <c r="C73" s="2">
        <v>319470937</v>
      </c>
      <c r="D73" s="2"/>
      <c r="E73" s="2"/>
      <c r="F73" s="2"/>
      <c r="G73" s="2">
        <v>45889476</v>
      </c>
      <c r="H73" s="2"/>
      <c r="I73" s="2"/>
      <c r="J73" s="2"/>
      <c r="K73" s="2">
        <v>146442653</v>
      </c>
      <c r="L73" s="2"/>
      <c r="M73" s="2"/>
      <c r="N73" s="2"/>
      <c r="O73" s="2">
        <v>76249461</v>
      </c>
      <c r="P73" s="2"/>
      <c r="Q73" s="2"/>
      <c r="R73" s="2"/>
      <c r="S73" s="2">
        <v>3899244</v>
      </c>
      <c r="T73" s="2"/>
      <c r="U73" s="2"/>
      <c r="V73" s="2"/>
      <c r="W73" s="2">
        <v>2251252</v>
      </c>
      <c r="X73" s="2"/>
      <c r="Y73" s="2"/>
      <c r="Z73" s="2"/>
      <c r="AA73" s="2">
        <v>0</v>
      </c>
      <c r="AB73" s="2">
        <f t="shared" si="39"/>
        <v>594203023</v>
      </c>
    </row>
    <row r="74" spans="1:28">
      <c r="A74" s="1">
        <v>39845</v>
      </c>
      <c r="C74" s="2">
        <v>277461134</v>
      </c>
      <c r="D74" s="2"/>
      <c r="E74" s="2"/>
      <c r="F74" s="2"/>
      <c r="G74" s="2">
        <v>42220242</v>
      </c>
      <c r="H74" s="2"/>
      <c r="I74" s="2"/>
      <c r="J74" s="2"/>
      <c r="K74" s="2">
        <v>137258753</v>
      </c>
      <c r="L74" s="2"/>
      <c r="M74" s="2"/>
      <c r="N74" s="2"/>
      <c r="O74" s="2">
        <v>78223581</v>
      </c>
      <c r="P74" s="2"/>
      <c r="Q74" s="2"/>
      <c r="R74" s="2"/>
      <c r="S74" s="2">
        <v>4154272</v>
      </c>
      <c r="T74" s="2"/>
      <c r="U74" s="2"/>
      <c r="V74" s="2"/>
      <c r="W74" s="2">
        <v>2223396</v>
      </c>
      <c r="X74" s="2"/>
      <c r="Y74" s="2"/>
      <c r="Z74" s="2"/>
      <c r="AA74" s="2">
        <v>25000</v>
      </c>
      <c r="AB74" s="2">
        <f t="shared" si="39"/>
        <v>541566378</v>
      </c>
    </row>
    <row r="75" spans="1:28">
      <c r="A75" s="1">
        <v>39873</v>
      </c>
      <c r="C75" s="2">
        <v>247730003</v>
      </c>
      <c r="D75" s="2"/>
      <c r="E75" s="2"/>
      <c r="F75" s="2"/>
      <c r="G75" s="2">
        <v>38545618</v>
      </c>
      <c r="H75" s="2"/>
      <c r="I75" s="2"/>
      <c r="J75" s="2"/>
      <c r="K75" s="2">
        <v>135171352</v>
      </c>
      <c r="L75" s="2"/>
      <c r="M75" s="2"/>
      <c r="N75" s="2"/>
      <c r="O75" s="2">
        <v>67184589</v>
      </c>
      <c r="P75" s="2"/>
      <c r="Q75" s="2"/>
      <c r="R75" s="2"/>
      <c r="S75" s="2">
        <v>3829561</v>
      </c>
      <c r="T75" s="2"/>
      <c r="U75" s="2"/>
      <c r="V75" s="2"/>
      <c r="W75" s="2">
        <v>2221432</v>
      </c>
      <c r="X75" s="2"/>
      <c r="Y75" s="2"/>
      <c r="Z75" s="2"/>
      <c r="AA75" s="2">
        <v>0</v>
      </c>
      <c r="AB75" s="2">
        <f t="shared" si="39"/>
        <v>494682555</v>
      </c>
    </row>
    <row r="76" spans="1:28">
      <c r="A76" s="1">
        <v>39904</v>
      </c>
      <c r="C76" s="2">
        <v>202791358</v>
      </c>
      <c r="D76" s="2"/>
      <c r="E76" s="2"/>
      <c r="F76" s="2"/>
      <c r="G76" s="2">
        <v>33308158</v>
      </c>
      <c r="H76" s="2"/>
      <c r="I76" s="2"/>
      <c r="J76" s="2"/>
      <c r="K76" s="2">
        <v>119251657</v>
      </c>
      <c r="L76" s="2"/>
      <c r="M76" s="2"/>
      <c r="N76" s="2"/>
      <c r="O76" s="2">
        <v>68968883</v>
      </c>
      <c r="P76" s="2"/>
      <c r="Q76" s="2"/>
      <c r="R76" s="2"/>
      <c r="S76" s="2">
        <v>4980771</v>
      </c>
      <c r="T76" s="2"/>
      <c r="U76" s="2"/>
      <c r="V76" s="2"/>
      <c r="W76" s="2">
        <v>2219317</v>
      </c>
      <c r="X76" s="2"/>
      <c r="Y76" s="2"/>
      <c r="Z76" s="2"/>
      <c r="AA76" s="2">
        <v>0</v>
      </c>
      <c r="AB76" s="2">
        <f t="shared" si="39"/>
        <v>431520144</v>
      </c>
    </row>
    <row r="77" spans="1:28">
      <c r="A77" s="1">
        <v>39934</v>
      </c>
      <c r="C77" s="2">
        <v>171003046</v>
      </c>
      <c r="D77" s="2"/>
      <c r="E77" s="2"/>
      <c r="F77" s="2"/>
      <c r="G77" s="2">
        <v>30502173</v>
      </c>
      <c r="H77" s="2"/>
      <c r="I77" s="2"/>
      <c r="J77" s="2"/>
      <c r="K77" s="2">
        <v>121226072</v>
      </c>
      <c r="L77" s="2"/>
      <c r="M77" s="2"/>
      <c r="N77" s="2"/>
      <c r="O77" s="2">
        <v>70418884</v>
      </c>
      <c r="P77" s="2"/>
      <c r="Q77" s="2"/>
      <c r="R77" s="2"/>
      <c r="S77" s="2">
        <v>9478815</v>
      </c>
      <c r="T77" s="2"/>
      <c r="U77" s="2"/>
      <c r="V77" s="2"/>
      <c r="W77" s="2">
        <v>2200574</v>
      </c>
      <c r="X77" s="2"/>
      <c r="Y77" s="2"/>
      <c r="Z77" s="2"/>
      <c r="AA77" s="2">
        <v>0</v>
      </c>
      <c r="AB77" s="2">
        <f t="shared" si="39"/>
        <v>404829564</v>
      </c>
    </row>
    <row r="78" spans="1:28">
      <c r="A78" s="1">
        <v>39965</v>
      </c>
      <c r="C78" s="2">
        <v>159262324</v>
      </c>
      <c r="D78" s="2"/>
      <c r="E78" s="2"/>
      <c r="F78" s="2"/>
      <c r="G78" s="2">
        <v>30934218</v>
      </c>
      <c r="H78" s="2"/>
      <c r="I78" s="2"/>
      <c r="J78" s="2"/>
      <c r="K78" s="2">
        <v>129914854</v>
      </c>
      <c r="L78" s="2"/>
      <c r="M78" s="2"/>
      <c r="N78" s="2"/>
      <c r="O78" s="2">
        <v>73569149</v>
      </c>
      <c r="P78" s="2"/>
      <c r="Q78" s="2"/>
      <c r="R78" s="2"/>
      <c r="S78" s="2">
        <v>19368023</v>
      </c>
      <c r="T78" s="2"/>
      <c r="U78" s="2"/>
      <c r="V78" s="2"/>
      <c r="W78" s="2">
        <v>2193107</v>
      </c>
      <c r="X78" s="2"/>
      <c r="Y78" s="2"/>
      <c r="Z78" s="2"/>
      <c r="AA78" s="2">
        <v>8000</v>
      </c>
      <c r="AB78" s="2">
        <f t="shared" si="39"/>
        <v>415249675</v>
      </c>
    </row>
    <row r="79" spans="1:28">
      <c r="A79" s="1">
        <v>39995</v>
      </c>
      <c r="C79" s="2">
        <v>149711186</v>
      </c>
      <c r="D79" s="2"/>
      <c r="E79" s="2"/>
      <c r="F79" s="2"/>
      <c r="G79" s="2">
        <v>29646122</v>
      </c>
      <c r="H79" s="2"/>
      <c r="I79" s="2"/>
      <c r="J79" s="2"/>
      <c r="K79" s="2">
        <v>121659199</v>
      </c>
      <c r="L79" s="2"/>
      <c r="M79" s="2"/>
      <c r="N79" s="2"/>
      <c r="O79" s="2">
        <v>71984043</v>
      </c>
      <c r="P79" s="2"/>
      <c r="Q79" s="2"/>
      <c r="R79" s="2"/>
      <c r="S79" s="2">
        <v>21836727</v>
      </c>
      <c r="T79" s="2"/>
      <c r="U79" s="2"/>
      <c r="V79" s="2"/>
      <c r="W79" s="2">
        <v>2207688</v>
      </c>
      <c r="X79" s="2"/>
      <c r="Y79" s="2"/>
      <c r="Z79" s="2"/>
      <c r="AA79" s="2">
        <v>0</v>
      </c>
      <c r="AB79" s="2">
        <f t="shared" si="39"/>
        <v>397044965</v>
      </c>
    </row>
    <row r="80" spans="1:28">
      <c r="A80" s="1">
        <v>40026</v>
      </c>
      <c r="C80" s="2">
        <v>182543799</v>
      </c>
      <c r="D80" s="2"/>
      <c r="E80" s="2"/>
      <c r="F80" s="2"/>
      <c r="G80" s="2">
        <v>33977673</v>
      </c>
      <c r="H80" s="2"/>
      <c r="I80" s="2"/>
      <c r="J80" s="2"/>
      <c r="K80" s="2">
        <v>135865163</v>
      </c>
      <c r="L80" s="2"/>
      <c r="M80" s="2"/>
      <c r="N80" s="2"/>
      <c r="O80" s="2">
        <v>74331734</v>
      </c>
      <c r="P80" s="2"/>
      <c r="Q80" s="2"/>
      <c r="R80" s="2"/>
      <c r="S80" s="2">
        <v>22946525</v>
      </c>
      <c r="T80" s="2"/>
      <c r="U80" s="2"/>
      <c r="V80" s="2"/>
      <c r="W80" s="2">
        <v>2206625</v>
      </c>
      <c r="X80" s="2"/>
      <c r="Y80" s="2"/>
      <c r="Z80" s="2"/>
      <c r="AA80" s="2">
        <v>0</v>
      </c>
      <c r="AB80" s="2">
        <f t="shared" si="39"/>
        <v>451871519</v>
      </c>
    </row>
    <row r="81" spans="1:28">
      <c r="A81" s="1">
        <v>40057</v>
      </c>
      <c r="C81" s="2">
        <v>169856218</v>
      </c>
      <c r="D81" s="2"/>
      <c r="E81" s="2"/>
      <c r="F81" s="2"/>
      <c r="G81" s="2">
        <v>32962276</v>
      </c>
      <c r="H81" s="2"/>
      <c r="I81" s="2"/>
      <c r="J81" s="2"/>
      <c r="K81" s="2">
        <v>135756680</v>
      </c>
      <c r="L81" s="2"/>
      <c r="M81" s="2"/>
      <c r="N81" s="2"/>
      <c r="O81" s="2">
        <v>76787053</v>
      </c>
      <c r="P81" s="2"/>
      <c r="Q81" s="2"/>
      <c r="R81" s="2"/>
      <c r="S81" s="2">
        <v>21611301</v>
      </c>
      <c r="T81" s="2"/>
      <c r="U81" s="2"/>
      <c r="V81" s="2"/>
      <c r="W81" s="2">
        <v>2209980</v>
      </c>
      <c r="X81" s="2"/>
      <c r="Y81" s="2"/>
      <c r="Z81" s="2"/>
      <c r="AA81" s="2">
        <v>22000</v>
      </c>
      <c r="AB81" s="2">
        <f t="shared" si="39"/>
        <v>439205508</v>
      </c>
    </row>
    <row r="82" spans="1:28">
      <c r="A82" s="1">
        <v>40087</v>
      </c>
      <c r="C82" s="2">
        <v>156275927</v>
      </c>
      <c r="D82" s="2"/>
      <c r="E82" s="2"/>
      <c r="F82" s="2"/>
      <c r="G82" s="2">
        <v>30147899</v>
      </c>
      <c r="H82" s="2"/>
      <c r="I82" s="2"/>
      <c r="J82" s="2"/>
      <c r="K82" s="2">
        <v>125256828</v>
      </c>
      <c r="L82" s="2"/>
      <c r="M82" s="2"/>
      <c r="N82" s="2"/>
      <c r="O82" s="2">
        <v>74554580</v>
      </c>
      <c r="P82" s="2"/>
      <c r="Q82" s="2"/>
      <c r="R82" s="2"/>
      <c r="S82" s="2">
        <v>13760412</v>
      </c>
      <c r="T82" s="2"/>
      <c r="U82" s="2"/>
      <c r="V82" s="2"/>
      <c r="W82" s="2">
        <v>2198034</v>
      </c>
      <c r="X82" s="2"/>
      <c r="Y82" s="2"/>
      <c r="Z82" s="2"/>
      <c r="AA82" s="2">
        <v>0</v>
      </c>
      <c r="AB82" s="2">
        <f t="shared" si="39"/>
        <v>402193680</v>
      </c>
    </row>
    <row r="83" spans="1:28">
      <c r="A83" s="1">
        <v>40118</v>
      </c>
      <c r="C83" s="2">
        <v>183457720</v>
      </c>
      <c r="D83" s="2"/>
      <c r="E83" s="2"/>
      <c r="F83" s="2"/>
      <c r="G83" s="2">
        <v>31678474</v>
      </c>
      <c r="H83" s="2"/>
      <c r="I83" s="2"/>
      <c r="J83" s="2"/>
      <c r="K83" s="2">
        <v>121267014</v>
      </c>
      <c r="L83" s="2"/>
      <c r="M83" s="2"/>
      <c r="N83" s="2"/>
      <c r="O83" s="2">
        <v>75528328</v>
      </c>
      <c r="P83" s="2"/>
      <c r="Q83" s="2"/>
      <c r="R83" s="2"/>
      <c r="S83" s="2">
        <v>4911028</v>
      </c>
      <c r="T83" s="2"/>
      <c r="U83" s="2"/>
      <c r="V83" s="2"/>
      <c r="W83" s="2">
        <v>2195467</v>
      </c>
      <c r="X83" s="2"/>
      <c r="Y83" s="2"/>
      <c r="Z83" s="2"/>
      <c r="AA83" s="2">
        <v>13000</v>
      </c>
      <c r="AB83" s="2">
        <f t="shared" si="39"/>
        <v>419051031</v>
      </c>
    </row>
    <row r="84" spans="1:28">
      <c r="A84" s="1">
        <v>40148</v>
      </c>
      <c r="C84" s="2">
        <v>232123343</v>
      </c>
      <c r="D84" s="2">
        <f>SUM(C73:C84)</f>
        <v>2451686995</v>
      </c>
      <c r="E84" s="2"/>
      <c r="F84" s="2"/>
      <c r="G84" s="2">
        <v>36122684</v>
      </c>
      <c r="H84" s="2">
        <f>SUM(G73:G84)</f>
        <v>415935013</v>
      </c>
      <c r="I84" s="2"/>
      <c r="J84" s="2"/>
      <c r="K84" s="2">
        <v>127859003</v>
      </c>
      <c r="L84" s="2">
        <f>SUM(K73:K84)</f>
        <v>1556929228</v>
      </c>
      <c r="M84" s="2"/>
      <c r="N84" s="2"/>
      <c r="O84" s="2">
        <v>71432353</v>
      </c>
      <c r="P84" s="2"/>
      <c r="Q84" s="2"/>
      <c r="R84" s="2"/>
      <c r="S84" s="2">
        <v>5221894</v>
      </c>
      <c r="T84" s="2"/>
      <c r="U84" s="2"/>
      <c r="V84" s="2"/>
      <c r="W84" s="2">
        <v>2198763</v>
      </c>
      <c r="X84" s="2"/>
      <c r="Y84" s="2"/>
      <c r="Z84" s="2"/>
      <c r="AA84" s="2">
        <v>0</v>
      </c>
      <c r="AB84" s="2">
        <f t="shared" si="39"/>
        <v>4899509276</v>
      </c>
    </row>
    <row r="85" spans="1:28">
      <c r="A85" s="1">
        <v>40179</v>
      </c>
      <c r="C85" s="2">
        <v>278966801</v>
      </c>
      <c r="D85" s="28">
        <f>+D84/D72-1</f>
        <v>2.973312741221612E-2</v>
      </c>
      <c r="E85" s="2"/>
      <c r="F85" s="2"/>
      <c r="G85" s="2">
        <v>40891576</v>
      </c>
      <c r="H85" s="28">
        <f>+H84/H72-1</f>
        <v>-1.8456453827893071E-3</v>
      </c>
      <c r="I85" s="2"/>
      <c r="J85" s="2"/>
      <c r="K85" s="2">
        <v>130801932</v>
      </c>
      <c r="L85" s="28">
        <f>+L84/L72-1</f>
        <v>-1.2003726307533102E-2</v>
      </c>
      <c r="M85" s="2"/>
      <c r="N85" s="2"/>
      <c r="O85" s="2">
        <v>84338293</v>
      </c>
      <c r="P85" s="2"/>
      <c r="Q85" s="2"/>
      <c r="R85" s="2"/>
      <c r="S85" s="2">
        <v>4109900</v>
      </c>
      <c r="T85" s="2"/>
      <c r="U85" s="2"/>
      <c r="V85" s="2"/>
      <c r="W85" s="2">
        <v>2169375</v>
      </c>
      <c r="X85" s="2"/>
      <c r="Y85" s="2"/>
      <c r="Z85" s="2"/>
      <c r="AA85" s="2">
        <v>276000</v>
      </c>
      <c r="AB85" s="2">
        <f t="shared" si="39"/>
        <v>541553877.01588368</v>
      </c>
    </row>
    <row r="86" spans="1:28">
      <c r="A86" s="1">
        <v>40210</v>
      </c>
      <c r="C86" s="2">
        <v>235472586</v>
      </c>
      <c r="D86" s="2"/>
      <c r="E86" s="2"/>
      <c r="F86" s="2"/>
      <c r="G86" s="2">
        <v>36693181</v>
      </c>
      <c r="H86" s="2"/>
      <c r="I86" s="2"/>
      <c r="J86" s="2"/>
      <c r="K86" s="2">
        <v>124203582</v>
      </c>
      <c r="L86" s="2"/>
      <c r="M86" s="2"/>
      <c r="N86" s="2"/>
      <c r="O86" s="2">
        <v>81927243</v>
      </c>
      <c r="P86" s="2"/>
      <c r="Q86" s="2"/>
      <c r="R86" s="2"/>
      <c r="S86" s="2">
        <v>3601876</v>
      </c>
      <c r="T86" s="2"/>
      <c r="U86" s="2"/>
      <c r="V86" s="2"/>
      <c r="W86" s="2">
        <v>2202374</v>
      </c>
      <c r="X86" s="2"/>
      <c r="Y86" s="2"/>
      <c r="Z86" s="2"/>
      <c r="AA86" s="2">
        <v>0</v>
      </c>
      <c r="AB86" s="2">
        <f t="shared" si="39"/>
        <v>484100842</v>
      </c>
    </row>
    <row r="87" spans="1:28">
      <c r="A87" s="1">
        <v>40238</v>
      </c>
      <c r="C87" s="2">
        <v>216307542</v>
      </c>
      <c r="D87" s="2"/>
      <c r="E87" s="2"/>
      <c r="F87" s="2"/>
      <c r="G87" s="2">
        <v>35221974</v>
      </c>
      <c r="H87" s="2"/>
      <c r="I87" s="2"/>
      <c r="J87" s="2"/>
      <c r="K87" s="2">
        <v>123638394</v>
      </c>
      <c r="L87" s="2"/>
      <c r="M87" s="2"/>
      <c r="N87" s="2"/>
      <c r="O87" s="2">
        <v>79100016</v>
      </c>
      <c r="P87" s="2"/>
      <c r="Q87" s="2"/>
      <c r="R87" s="2"/>
      <c r="S87" s="2">
        <v>3561974</v>
      </c>
      <c r="T87" s="2"/>
      <c r="U87" s="2"/>
      <c r="V87" s="2"/>
      <c r="W87" s="2">
        <v>2197111</v>
      </c>
      <c r="X87" s="2"/>
      <c r="Y87" s="2"/>
      <c r="Z87" s="2"/>
      <c r="AA87" s="2">
        <v>4000</v>
      </c>
      <c r="AB87" s="2">
        <f t="shared" si="39"/>
        <v>460031011</v>
      </c>
    </row>
    <row r="88" spans="1:28">
      <c r="A88" s="1">
        <v>40269</v>
      </c>
      <c r="C88" s="2">
        <v>205842356</v>
      </c>
      <c r="D88" s="2"/>
      <c r="E88" s="2"/>
      <c r="F88" s="2"/>
      <c r="G88" s="2">
        <v>34073369</v>
      </c>
      <c r="H88" s="2"/>
      <c r="I88" s="2"/>
      <c r="J88" s="2"/>
      <c r="K88" s="2">
        <v>127136299</v>
      </c>
      <c r="L88" s="2"/>
      <c r="M88" s="2"/>
      <c r="N88" s="2"/>
      <c r="O88" s="2">
        <v>83459983</v>
      </c>
      <c r="P88" s="2"/>
      <c r="Q88" s="2"/>
      <c r="R88" s="2"/>
      <c r="S88" s="2">
        <v>4576467</v>
      </c>
      <c r="T88" s="2"/>
      <c r="U88" s="2"/>
      <c r="V88" s="2"/>
      <c r="W88" s="2">
        <v>2201391</v>
      </c>
      <c r="X88" s="2"/>
      <c r="Y88" s="2"/>
      <c r="Z88" s="2"/>
      <c r="AA88" s="2">
        <v>0</v>
      </c>
      <c r="AB88" s="2">
        <f t="shared" si="39"/>
        <v>457289865</v>
      </c>
    </row>
    <row r="89" spans="1:28">
      <c r="A89" s="1">
        <v>40299</v>
      </c>
      <c r="C89" s="2">
        <v>177427497</v>
      </c>
      <c r="D89" s="2"/>
      <c r="E89" s="2"/>
      <c r="F89" s="2"/>
      <c r="G89" s="2">
        <v>31162750</v>
      </c>
      <c r="H89" s="2"/>
      <c r="I89" s="2"/>
      <c r="J89" s="2"/>
      <c r="K89" s="2">
        <v>121412229</v>
      </c>
      <c r="L89" s="2"/>
      <c r="M89" s="2"/>
      <c r="N89" s="2"/>
      <c r="O89" s="2">
        <v>85767857</v>
      </c>
      <c r="P89" s="2"/>
      <c r="Q89" s="2"/>
      <c r="R89" s="2"/>
      <c r="S89" s="2">
        <v>9928312</v>
      </c>
      <c r="T89" s="2"/>
      <c r="U89" s="2"/>
      <c r="V89" s="2"/>
      <c r="W89" s="2">
        <v>2201095</v>
      </c>
      <c r="X89" s="2"/>
      <c r="Y89" s="2"/>
      <c r="Z89" s="2"/>
      <c r="AA89" s="2">
        <v>150000</v>
      </c>
      <c r="AB89" s="2">
        <f t="shared" si="39"/>
        <v>428049740</v>
      </c>
    </row>
    <row r="90" spans="1:28">
      <c r="A90" s="1">
        <v>40330</v>
      </c>
      <c r="C90" s="2">
        <v>159281484</v>
      </c>
      <c r="D90" s="2"/>
      <c r="E90" s="2"/>
      <c r="F90" s="2"/>
      <c r="G90" s="2">
        <v>29879222</v>
      </c>
      <c r="H90" s="2"/>
      <c r="I90" s="2"/>
      <c r="J90" s="2"/>
      <c r="K90" s="2">
        <v>122614467</v>
      </c>
      <c r="L90" s="2"/>
      <c r="M90" s="2"/>
      <c r="N90" s="2"/>
      <c r="O90" s="2">
        <v>88199145</v>
      </c>
      <c r="P90" s="2"/>
      <c r="Q90" s="2"/>
      <c r="R90" s="2"/>
      <c r="S90" s="2">
        <v>12086284</v>
      </c>
      <c r="T90" s="2"/>
      <c r="U90" s="2"/>
      <c r="V90" s="2"/>
      <c r="W90" s="2">
        <v>2198961</v>
      </c>
      <c r="X90" s="2"/>
      <c r="Y90" s="2"/>
      <c r="Z90" s="2"/>
      <c r="AA90" s="2">
        <v>0</v>
      </c>
      <c r="AB90" s="2">
        <f t="shared" si="39"/>
        <v>414259563</v>
      </c>
    </row>
    <row r="91" spans="1:28">
      <c r="A91" s="1">
        <v>40360</v>
      </c>
      <c r="C91" s="2">
        <v>154140636</v>
      </c>
      <c r="D91" s="2"/>
      <c r="E91" s="2"/>
      <c r="F91" s="2"/>
      <c r="G91" s="2">
        <v>30787931</v>
      </c>
      <c r="H91" s="2"/>
      <c r="I91" s="2"/>
      <c r="J91" s="2"/>
      <c r="K91" s="2">
        <v>126773290</v>
      </c>
      <c r="L91" s="2"/>
      <c r="M91" s="2"/>
      <c r="N91" s="2"/>
      <c r="O91" s="2">
        <v>84795554</v>
      </c>
      <c r="P91" s="2"/>
      <c r="Q91" s="2"/>
      <c r="R91" s="2"/>
      <c r="S91" s="2">
        <v>16857137</v>
      </c>
      <c r="T91" s="2"/>
      <c r="U91" s="2"/>
      <c r="V91" s="2"/>
      <c r="W91" s="2">
        <v>2200467</v>
      </c>
      <c r="X91" s="2"/>
      <c r="Y91" s="2"/>
      <c r="Z91" s="2"/>
      <c r="AA91" s="2">
        <v>150000</v>
      </c>
      <c r="AB91" s="2">
        <f t="shared" si="39"/>
        <v>415705015</v>
      </c>
    </row>
    <row r="92" spans="1:28">
      <c r="A92" s="1">
        <v>40391</v>
      </c>
      <c r="C92" s="2">
        <v>187829250</v>
      </c>
      <c r="D92" s="2"/>
      <c r="E92" s="2"/>
      <c r="F92" s="2"/>
      <c r="G92" s="2">
        <v>35881052</v>
      </c>
      <c r="H92" s="2"/>
      <c r="I92" s="2"/>
      <c r="J92" s="2"/>
      <c r="K92" s="2">
        <v>144223594</v>
      </c>
      <c r="L92" s="2"/>
      <c r="M92" s="2"/>
      <c r="N92" s="2"/>
      <c r="O92" s="2">
        <v>87953238</v>
      </c>
      <c r="P92" s="2"/>
      <c r="Q92" s="2"/>
      <c r="R92" s="2"/>
      <c r="S92" s="2">
        <v>24268143</v>
      </c>
      <c r="T92" s="2"/>
      <c r="U92" s="2"/>
      <c r="V92" s="2"/>
      <c r="W92" s="2">
        <v>2190969</v>
      </c>
      <c r="X92" s="2"/>
      <c r="Y92" s="2"/>
      <c r="Z92" s="2"/>
      <c r="AA92" s="2">
        <v>-150000</v>
      </c>
      <c r="AB92" s="2">
        <f t="shared" si="39"/>
        <v>482196246</v>
      </c>
    </row>
    <row r="93" spans="1:28">
      <c r="A93" s="1">
        <v>40422</v>
      </c>
      <c r="C93" s="2">
        <v>166066206</v>
      </c>
      <c r="D93" s="2"/>
      <c r="E93" s="2"/>
      <c r="F93" s="2"/>
      <c r="G93" s="2">
        <v>32780445</v>
      </c>
      <c r="H93" s="2"/>
      <c r="I93" s="2"/>
      <c r="J93" s="2"/>
      <c r="K93" s="2">
        <v>131795725</v>
      </c>
      <c r="L93" s="2"/>
      <c r="M93" s="2"/>
      <c r="N93" s="2"/>
      <c r="O93" s="2">
        <v>88836408</v>
      </c>
      <c r="P93" s="2"/>
      <c r="Q93" s="2"/>
      <c r="R93" s="2"/>
      <c r="S93" s="2">
        <v>22336534</v>
      </c>
      <c r="T93" s="2"/>
      <c r="U93" s="2"/>
      <c r="V93" s="2"/>
      <c r="W93" s="2">
        <v>2200267</v>
      </c>
      <c r="X93" s="2"/>
      <c r="Y93" s="2"/>
      <c r="Z93" s="2"/>
      <c r="AA93" s="2">
        <v>979000</v>
      </c>
      <c r="AB93" s="2">
        <f t="shared" si="39"/>
        <v>444994585</v>
      </c>
    </row>
    <row r="94" spans="1:28">
      <c r="A94" s="1">
        <v>40452</v>
      </c>
      <c r="C94" s="2">
        <v>152261036</v>
      </c>
      <c r="D94" s="2"/>
      <c r="E94" s="2"/>
      <c r="F94" s="2"/>
      <c r="G94" s="2">
        <v>30902307</v>
      </c>
      <c r="H94" s="2"/>
      <c r="I94" s="2"/>
      <c r="J94" s="2"/>
      <c r="K94" s="2">
        <v>126716831</v>
      </c>
      <c r="L94" s="2"/>
      <c r="M94" s="2"/>
      <c r="N94" s="2"/>
      <c r="O94" s="2">
        <v>85944446</v>
      </c>
      <c r="P94" s="2"/>
      <c r="Q94" s="2"/>
      <c r="R94" s="2"/>
      <c r="S94" s="2">
        <v>11033489</v>
      </c>
      <c r="T94" s="2"/>
      <c r="U94" s="2"/>
      <c r="V94" s="2"/>
      <c r="W94" s="2">
        <v>2198870</v>
      </c>
      <c r="X94" s="2"/>
      <c r="Y94" s="2"/>
      <c r="Z94" s="2"/>
      <c r="AA94" s="2">
        <v>0</v>
      </c>
      <c r="AB94" s="2">
        <f t="shared" si="39"/>
        <v>409056979</v>
      </c>
    </row>
    <row r="95" spans="1:28">
      <c r="A95" s="1">
        <v>40483</v>
      </c>
      <c r="C95" s="2">
        <v>175456043</v>
      </c>
      <c r="D95" s="2"/>
      <c r="E95" s="2"/>
      <c r="F95" s="2"/>
      <c r="G95" s="2">
        <v>31765862</v>
      </c>
      <c r="H95" s="2"/>
      <c r="I95" s="2"/>
      <c r="J95" s="2"/>
      <c r="K95" s="2">
        <v>123241696</v>
      </c>
      <c r="L95" s="2"/>
      <c r="M95" s="2"/>
      <c r="N95" s="2"/>
      <c r="O95" s="2">
        <v>90671324</v>
      </c>
      <c r="P95" s="2"/>
      <c r="Q95" s="2"/>
      <c r="R95" s="2"/>
      <c r="S95" s="2">
        <v>5210183</v>
      </c>
      <c r="T95" s="2"/>
      <c r="U95" s="2"/>
      <c r="V95" s="2"/>
      <c r="W95" s="2">
        <v>2201967</v>
      </c>
      <c r="X95" s="2"/>
      <c r="Y95" s="2"/>
      <c r="Z95" s="2"/>
      <c r="AA95" s="2">
        <v>0</v>
      </c>
      <c r="AB95" s="2">
        <f t="shared" si="39"/>
        <v>428547075</v>
      </c>
    </row>
    <row r="96" spans="1:28">
      <c r="A96" s="1">
        <v>40513</v>
      </c>
      <c r="C96" s="2">
        <v>260392439</v>
      </c>
      <c r="D96" s="2">
        <f>SUM(C85:C96)</f>
        <v>2369443876</v>
      </c>
      <c r="E96" s="2"/>
      <c r="F96" s="2"/>
      <c r="G96" s="2">
        <v>41005171</v>
      </c>
      <c r="H96" s="2">
        <f>SUM(G85:G96)</f>
        <v>411044840</v>
      </c>
      <c r="I96" s="2"/>
      <c r="J96" s="2"/>
      <c r="K96" s="2">
        <v>139896527</v>
      </c>
      <c r="L96" s="2">
        <f>SUM(K85:K96)</f>
        <v>1542454566</v>
      </c>
      <c r="M96" s="2"/>
      <c r="N96" s="2"/>
      <c r="O96" s="2">
        <v>87360537</v>
      </c>
      <c r="P96" s="2"/>
      <c r="Q96" s="2"/>
      <c r="R96" s="2"/>
      <c r="S96" s="2">
        <v>4030127</v>
      </c>
      <c r="T96" s="2"/>
      <c r="U96" s="2"/>
      <c r="V96" s="2"/>
      <c r="W96" s="2">
        <v>2202473</v>
      </c>
      <c r="X96" s="2"/>
      <c r="Y96" s="2"/>
      <c r="Z96" s="2"/>
      <c r="AA96" s="2">
        <v>0</v>
      </c>
      <c r="AB96" s="2">
        <f t="shared" si="39"/>
        <v>4857830556</v>
      </c>
    </row>
    <row r="97" spans="1:28">
      <c r="A97" s="1">
        <v>40544</v>
      </c>
      <c r="C97" s="2">
        <v>279935370</v>
      </c>
      <c r="D97" s="28">
        <f>+D96/D84-1</f>
        <v>-3.3545521580743198E-2</v>
      </c>
      <c r="E97" s="2"/>
      <c r="F97" s="2"/>
      <c r="G97" s="2">
        <v>42008626</v>
      </c>
      <c r="H97" s="28">
        <f>+H96/H84-1</f>
        <v>-1.1757060230945249E-2</v>
      </c>
      <c r="I97" s="2"/>
      <c r="J97" s="2"/>
      <c r="K97" s="2">
        <v>133200814</v>
      </c>
      <c r="L97" s="28">
        <f>+L96/L84-1</f>
        <v>-9.2969299693820284E-3</v>
      </c>
      <c r="M97" s="2"/>
      <c r="N97" s="2"/>
      <c r="O97" s="2">
        <v>88890396</v>
      </c>
      <c r="P97" s="2"/>
      <c r="Q97" s="2"/>
      <c r="R97" s="2"/>
      <c r="S97" s="2">
        <v>4125533</v>
      </c>
      <c r="T97" s="2"/>
      <c r="U97" s="2"/>
      <c r="V97" s="2"/>
      <c r="W97" s="2">
        <v>2198798</v>
      </c>
      <c r="X97" s="2"/>
      <c r="Y97" s="2"/>
      <c r="Z97" s="2"/>
      <c r="AA97" s="2">
        <v>26000</v>
      </c>
      <c r="AB97" s="2">
        <f t="shared" si="39"/>
        <v>550385536.94540048</v>
      </c>
    </row>
    <row r="98" spans="1:28">
      <c r="A98" s="1">
        <v>40575</v>
      </c>
      <c r="C98" s="2">
        <v>253119490</v>
      </c>
      <c r="D98" s="2"/>
      <c r="E98" s="2"/>
      <c r="F98" s="2"/>
      <c r="G98" s="2">
        <v>40577849</v>
      </c>
      <c r="H98" s="2"/>
      <c r="I98" s="2"/>
      <c r="J98" s="2"/>
      <c r="K98" s="2">
        <v>127885052</v>
      </c>
      <c r="L98" s="2"/>
      <c r="M98" s="2"/>
      <c r="N98" s="2"/>
      <c r="O98" s="2">
        <v>87721610</v>
      </c>
      <c r="P98" s="2"/>
      <c r="Q98" s="2"/>
      <c r="R98" s="2"/>
      <c r="S98" s="2">
        <v>4204409</v>
      </c>
      <c r="T98" s="2"/>
      <c r="U98" s="2"/>
      <c r="V98" s="2"/>
      <c r="W98" s="2">
        <v>2203949</v>
      </c>
      <c r="X98" s="2"/>
      <c r="Y98" s="2"/>
      <c r="Z98" s="2"/>
      <c r="AA98" s="2">
        <v>229000</v>
      </c>
      <c r="AB98" s="2">
        <f t="shared" si="39"/>
        <v>515941359</v>
      </c>
    </row>
    <row r="99" spans="1:28">
      <c r="A99" s="1">
        <v>40603</v>
      </c>
      <c r="C99" s="2">
        <v>241915731</v>
      </c>
      <c r="D99" s="2"/>
      <c r="E99" s="2"/>
      <c r="F99" s="2"/>
      <c r="G99" s="2">
        <v>39703717</v>
      </c>
      <c r="H99" s="2"/>
      <c r="I99" s="2"/>
      <c r="J99" s="2"/>
      <c r="K99" s="2">
        <v>124460722</v>
      </c>
      <c r="L99" s="2"/>
      <c r="M99" s="2"/>
      <c r="N99" s="2"/>
      <c r="O99" s="2">
        <v>85025588</v>
      </c>
      <c r="P99" s="2"/>
      <c r="Q99" s="2"/>
      <c r="R99" s="2"/>
      <c r="S99" s="2">
        <v>3985630</v>
      </c>
      <c r="T99" s="2"/>
      <c r="U99" s="2"/>
      <c r="V99" s="2"/>
      <c r="W99" s="2">
        <v>2195866</v>
      </c>
      <c r="X99" s="2"/>
      <c r="Y99" s="2"/>
      <c r="Z99" s="2"/>
      <c r="AA99" s="2">
        <v>0</v>
      </c>
      <c r="AB99" s="2">
        <f t="shared" si="39"/>
        <v>497287254</v>
      </c>
    </row>
    <row r="100" spans="1:28">
      <c r="A100" s="1">
        <v>40634</v>
      </c>
      <c r="C100" s="2">
        <v>207939691</v>
      </c>
      <c r="D100" s="2"/>
      <c r="E100" s="2"/>
      <c r="F100" s="2"/>
      <c r="G100" s="2">
        <v>35860587</v>
      </c>
      <c r="H100" s="2"/>
      <c r="I100" s="2"/>
      <c r="J100" s="2"/>
      <c r="K100" s="2">
        <v>120280498</v>
      </c>
      <c r="L100" s="2"/>
      <c r="M100" s="2"/>
      <c r="N100" s="2"/>
      <c r="O100" s="2">
        <v>91127915</v>
      </c>
      <c r="P100" s="2"/>
      <c r="Q100" s="2"/>
      <c r="R100" s="2"/>
      <c r="S100" s="2">
        <v>4832826</v>
      </c>
      <c r="T100" s="2"/>
      <c r="U100" s="2"/>
      <c r="V100" s="2"/>
      <c r="W100" s="2">
        <v>2067640</v>
      </c>
      <c r="X100" s="2"/>
      <c r="Y100" s="2"/>
      <c r="Z100" s="2"/>
      <c r="AA100" s="2">
        <v>0</v>
      </c>
      <c r="AB100" s="2">
        <f t="shared" si="39"/>
        <v>462109157</v>
      </c>
    </row>
    <row r="101" spans="1:28">
      <c r="A101" s="1">
        <v>40664</v>
      </c>
      <c r="C101" s="2">
        <v>193755978</v>
      </c>
      <c r="D101" s="2"/>
      <c r="E101" s="2"/>
      <c r="F101" s="2"/>
      <c r="G101" s="2">
        <v>34998739</v>
      </c>
      <c r="H101" s="2"/>
      <c r="I101" s="2"/>
      <c r="J101" s="2"/>
      <c r="K101" s="2">
        <v>122987969</v>
      </c>
      <c r="L101" s="2"/>
      <c r="M101" s="2"/>
      <c r="N101" s="2"/>
      <c r="O101" s="2">
        <v>84544096</v>
      </c>
      <c r="P101" s="2"/>
      <c r="Q101" s="2"/>
      <c r="R101" s="2"/>
      <c r="S101" s="2">
        <v>7536455</v>
      </c>
      <c r="T101" s="2"/>
      <c r="U101" s="2"/>
      <c r="V101" s="2"/>
      <c r="W101" s="2">
        <v>2159106</v>
      </c>
      <c r="X101" s="2"/>
      <c r="Y101" s="2"/>
      <c r="Z101" s="2"/>
      <c r="AA101" s="2">
        <v>73000</v>
      </c>
      <c r="AB101" s="2">
        <f t="shared" si="39"/>
        <v>446055343</v>
      </c>
    </row>
    <row r="102" spans="1:28">
      <c r="A102" s="1">
        <v>40695</v>
      </c>
      <c r="C102" s="2">
        <v>164796368</v>
      </c>
      <c r="D102" s="2"/>
      <c r="E102" s="2"/>
      <c r="F102" s="2"/>
      <c r="G102" s="2">
        <v>33250729</v>
      </c>
      <c r="H102" s="2"/>
      <c r="I102" s="2"/>
      <c r="J102" s="2"/>
      <c r="K102" s="2">
        <v>127555369</v>
      </c>
      <c r="L102" s="2"/>
      <c r="M102" s="2"/>
      <c r="N102" s="2"/>
      <c r="O102" s="2">
        <v>88784757</v>
      </c>
      <c r="P102" s="2"/>
      <c r="Q102" s="2"/>
      <c r="R102" s="2"/>
      <c r="S102" s="2">
        <v>11158580</v>
      </c>
      <c r="T102" s="2"/>
      <c r="U102" s="2"/>
      <c r="V102" s="2"/>
      <c r="W102" s="2">
        <v>2150666</v>
      </c>
      <c r="X102" s="2"/>
      <c r="Y102" s="2"/>
      <c r="Z102" s="2"/>
      <c r="AA102" s="2">
        <v>44000</v>
      </c>
      <c r="AB102" s="2">
        <f t="shared" si="39"/>
        <v>427740469</v>
      </c>
    </row>
    <row r="103" spans="1:28">
      <c r="A103" s="1">
        <v>40725</v>
      </c>
      <c r="C103" s="2">
        <v>147122380</v>
      </c>
      <c r="D103" s="2"/>
      <c r="E103" s="2"/>
      <c r="F103" s="2"/>
      <c r="G103" s="2">
        <v>32002258</v>
      </c>
      <c r="H103" s="2"/>
      <c r="I103" s="2"/>
      <c r="J103" s="2"/>
      <c r="K103" s="2">
        <v>121120156</v>
      </c>
      <c r="L103" s="2"/>
      <c r="M103" s="2"/>
      <c r="N103" s="2"/>
      <c r="O103" s="2">
        <v>89439722</v>
      </c>
      <c r="P103" s="2"/>
      <c r="Q103" s="2"/>
      <c r="R103" s="2"/>
      <c r="S103" s="2">
        <v>18747817</v>
      </c>
      <c r="T103" s="2"/>
      <c r="U103" s="2"/>
      <c r="V103" s="2"/>
      <c r="W103" s="2">
        <v>2153523</v>
      </c>
      <c r="X103" s="2"/>
      <c r="Y103" s="2"/>
      <c r="Z103" s="2"/>
      <c r="AA103" s="2">
        <v>0</v>
      </c>
      <c r="AB103" s="2">
        <f t="shared" si="39"/>
        <v>410585856</v>
      </c>
    </row>
    <row r="104" spans="1:28">
      <c r="A104" s="1">
        <v>40756</v>
      </c>
      <c r="C104" s="2">
        <v>162909849</v>
      </c>
      <c r="D104" s="2"/>
      <c r="E104" s="2"/>
      <c r="F104" s="2"/>
      <c r="G104" s="2">
        <v>35206376</v>
      </c>
      <c r="H104" s="2"/>
      <c r="I104" s="2"/>
      <c r="J104" s="2"/>
      <c r="K104" s="2">
        <v>130404582</v>
      </c>
      <c r="L104" s="2"/>
      <c r="M104" s="2"/>
      <c r="N104" s="2"/>
      <c r="O104" s="2">
        <v>86021142</v>
      </c>
      <c r="P104" s="2"/>
      <c r="Q104" s="2"/>
      <c r="R104" s="2"/>
      <c r="S104" s="2">
        <v>23320773</v>
      </c>
      <c r="T104" s="2"/>
      <c r="U104" s="2"/>
      <c r="V104" s="2"/>
      <c r="W104" s="2">
        <v>2151771</v>
      </c>
      <c r="X104" s="2"/>
      <c r="Y104" s="2"/>
      <c r="Z104" s="2"/>
      <c r="AA104" s="2">
        <v>43000</v>
      </c>
      <c r="AB104" s="2">
        <f t="shared" si="39"/>
        <v>440057493</v>
      </c>
    </row>
    <row r="105" spans="1:28">
      <c r="A105" s="1">
        <v>40787</v>
      </c>
      <c r="C105" s="2">
        <v>172606000</v>
      </c>
      <c r="D105" s="2"/>
      <c r="E105" s="2"/>
      <c r="F105" s="2"/>
      <c r="G105" s="2">
        <v>37068536</v>
      </c>
      <c r="H105" s="2"/>
      <c r="I105" s="2"/>
      <c r="J105" s="2"/>
      <c r="K105" s="2">
        <v>132581550</v>
      </c>
      <c r="L105" s="2"/>
      <c r="M105" s="2"/>
      <c r="N105" s="2"/>
      <c r="O105" s="2">
        <v>93978328</v>
      </c>
      <c r="P105" s="2"/>
      <c r="Q105" s="2"/>
      <c r="R105" s="2"/>
      <c r="S105" s="2">
        <v>22786720</v>
      </c>
      <c r="T105" s="2"/>
      <c r="U105" s="2"/>
      <c r="V105" s="2"/>
      <c r="W105" s="2">
        <v>2146547</v>
      </c>
      <c r="X105" s="2"/>
      <c r="Y105" s="2"/>
      <c r="Z105" s="2"/>
      <c r="AA105" s="2">
        <v>0</v>
      </c>
      <c r="AB105" s="2">
        <f t="shared" si="39"/>
        <v>461167681</v>
      </c>
    </row>
    <row r="106" spans="1:28">
      <c r="A106" s="1">
        <v>40817</v>
      </c>
      <c r="C106" s="2">
        <v>162486379</v>
      </c>
      <c r="D106" s="2"/>
      <c r="E106" s="2"/>
      <c r="F106" s="2"/>
      <c r="G106" s="2">
        <v>35935903</v>
      </c>
      <c r="H106" s="2"/>
      <c r="I106" s="2"/>
      <c r="J106" s="2"/>
      <c r="K106" s="2">
        <v>134096507</v>
      </c>
      <c r="L106" s="2"/>
      <c r="M106" s="2"/>
      <c r="N106" s="2"/>
      <c r="O106" s="2">
        <v>91121343</v>
      </c>
      <c r="P106" s="2"/>
      <c r="Q106" s="2"/>
      <c r="R106" s="2"/>
      <c r="S106" s="2">
        <v>14568995</v>
      </c>
      <c r="T106" s="2"/>
      <c r="U106" s="2"/>
      <c r="V106" s="2"/>
      <c r="W106" s="2">
        <v>2158389</v>
      </c>
      <c r="X106" s="2"/>
      <c r="Y106" s="2"/>
      <c r="Z106" s="2"/>
      <c r="AA106" s="2">
        <v>140000</v>
      </c>
      <c r="AB106" s="2">
        <f t="shared" si="39"/>
        <v>440507516</v>
      </c>
    </row>
    <row r="107" spans="1:28">
      <c r="A107" s="1">
        <v>40848</v>
      </c>
      <c r="C107" s="2">
        <v>184388664</v>
      </c>
      <c r="D107" s="2"/>
      <c r="E107" s="2"/>
      <c r="F107" s="2"/>
      <c r="G107" s="2">
        <v>35227204</v>
      </c>
      <c r="H107" s="2"/>
      <c r="I107" s="2"/>
      <c r="J107" s="2"/>
      <c r="K107" s="2">
        <v>124008867</v>
      </c>
      <c r="L107" s="2"/>
      <c r="M107" s="2"/>
      <c r="N107" s="2"/>
      <c r="O107" s="2">
        <v>91191692</v>
      </c>
      <c r="P107" s="2"/>
      <c r="Q107" s="2"/>
      <c r="R107" s="2"/>
      <c r="S107" s="2">
        <v>5099191</v>
      </c>
      <c r="T107" s="2"/>
      <c r="U107" s="2"/>
      <c r="V107" s="2"/>
      <c r="W107" s="2">
        <v>2149146</v>
      </c>
      <c r="X107" s="2"/>
      <c r="Y107" s="2"/>
      <c r="Z107" s="2"/>
      <c r="AA107" s="2">
        <v>0</v>
      </c>
      <c r="AB107" s="2">
        <f t="shared" si="39"/>
        <v>442064764</v>
      </c>
    </row>
    <row r="108" spans="1:28">
      <c r="A108" s="1">
        <v>40878</v>
      </c>
      <c r="C108" s="2">
        <v>254049922</v>
      </c>
      <c r="D108" s="2">
        <f>SUM(C97:C108)</f>
        <v>2425025822</v>
      </c>
      <c r="E108" s="2"/>
      <c r="F108" s="2"/>
      <c r="G108" s="2">
        <v>43278127</v>
      </c>
      <c r="H108" s="2">
        <f>SUM(G97:G108)</f>
        <v>445118651</v>
      </c>
      <c r="I108" s="2"/>
      <c r="J108" s="2"/>
      <c r="K108" s="2">
        <v>134325792</v>
      </c>
      <c r="L108" s="2">
        <f>SUM(K97:K108)</f>
        <v>1532907878</v>
      </c>
      <c r="M108" s="2"/>
      <c r="N108" s="2"/>
      <c r="O108" s="2">
        <v>87074236</v>
      </c>
      <c r="P108" s="2"/>
      <c r="Q108" s="2"/>
      <c r="R108" s="2"/>
      <c r="S108" s="2">
        <v>3477565</v>
      </c>
      <c r="T108" s="2"/>
      <c r="U108" s="2"/>
      <c r="V108" s="2"/>
      <c r="W108" s="2">
        <v>2151165</v>
      </c>
      <c r="X108" s="2"/>
      <c r="Y108" s="2"/>
      <c r="Z108" s="2"/>
      <c r="AA108" s="2">
        <v>0</v>
      </c>
      <c r="AB108" s="2">
        <f t="shared" si="39"/>
        <v>4927409158</v>
      </c>
    </row>
    <row r="109" spans="1:28">
      <c r="D109" s="28">
        <f>+D108/D96-1</f>
        <v>2.345780229824701E-2</v>
      </c>
      <c r="H109" s="28">
        <f>+H108/H96-1</f>
        <v>8.2895605744619072E-2</v>
      </c>
      <c r="L109" s="28">
        <f>+L108/L96-1</f>
        <v>-6.1892831143527394E-3</v>
      </c>
    </row>
    <row r="111" spans="1:28">
      <c r="A111" t="s">
        <v>12</v>
      </c>
    </row>
    <row r="112" spans="1:28" ht="50.25" customHeight="1">
      <c r="C112" s="4" t="s">
        <v>6</v>
      </c>
      <c r="D112" s="5"/>
      <c r="E112" s="5"/>
      <c r="F112" s="5"/>
      <c r="G112" s="5" t="s">
        <v>13</v>
      </c>
      <c r="H112" s="5"/>
      <c r="I112" s="5"/>
      <c r="J112" s="5"/>
      <c r="K112" s="5" t="s">
        <v>7</v>
      </c>
      <c r="L112" s="5"/>
      <c r="M112" s="5"/>
      <c r="N112" s="5"/>
      <c r="O112" s="5" t="s">
        <v>8</v>
      </c>
      <c r="P112" s="5"/>
      <c r="Q112" s="5"/>
      <c r="R112" s="5"/>
      <c r="S112" s="5" t="s">
        <v>9</v>
      </c>
      <c r="T112" s="5"/>
      <c r="U112" s="5"/>
      <c r="V112" s="5"/>
      <c r="W112" s="5" t="s">
        <v>14</v>
      </c>
      <c r="X112" s="5"/>
      <c r="Y112" s="5"/>
      <c r="Z112" s="5"/>
      <c r="AA112" s="5" t="s">
        <v>10</v>
      </c>
      <c r="AB112" s="6" t="s">
        <v>5</v>
      </c>
    </row>
    <row r="113" spans="1:28">
      <c r="A113" s="1">
        <v>39448</v>
      </c>
      <c r="C113" s="2">
        <v>264480789</v>
      </c>
      <c r="D113" s="2"/>
      <c r="E113" s="2"/>
      <c r="F113" s="2"/>
      <c r="G113" s="2">
        <v>42670211</v>
      </c>
      <c r="H113" s="2"/>
      <c r="I113" s="2"/>
      <c r="J113" s="2"/>
      <c r="K113" s="2">
        <v>145386927</v>
      </c>
      <c r="L113" s="2"/>
      <c r="M113" s="2"/>
      <c r="N113" s="2"/>
      <c r="O113" s="2">
        <v>81703719</v>
      </c>
      <c r="P113" s="2"/>
      <c r="Q113" s="2"/>
      <c r="R113" s="2"/>
      <c r="S113" s="3">
        <v>4512009</v>
      </c>
      <c r="T113" s="3"/>
      <c r="U113" s="3"/>
      <c r="V113" s="3"/>
      <c r="W113" s="3">
        <v>2215231</v>
      </c>
      <c r="X113" s="3"/>
      <c r="Y113" s="3"/>
      <c r="Z113" s="3"/>
      <c r="AA113" s="2">
        <v>0</v>
      </c>
      <c r="AB113" s="2">
        <f>SUM(C113:AA113)</f>
        <v>540968886</v>
      </c>
    </row>
    <row r="114" spans="1:28">
      <c r="A114" s="1">
        <v>39479</v>
      </c>
      <c r="C114" s="2">
        <v>250589035</v>
      </c>
      <c r="D114" s="2"/>
      <c r="E114" s="2"/>
      <c r="F114" s="2"/>
      <c r="G114" s="2">
        <v>39930398</v>
      </c>
      <c r="H114" s="2"/>
      <c r="I114" s="2"/>
      <c r="J114" s="2"/>
      <c r="K114" s="2">
        <v>133241175</v>
      </c>
      <c r="L114" s="2"/>
      <c r="M114" s="2"/>
      <c r="N114" s="2"/>
      <c r="O114" s="2">
        <v>74095969</v>
      </c>
      <c r="P114" s="2"/>
      <c r="Q114" s="2"/>
      <c r="R114" s="2"/>
      <c r="S114" s="2">
        <v>3896279</v>
      </c>
      <c r="T114" s="2"/>
      <c r="U114" s="2"/>
      <c r="V114" s="2"/>
      <c r="W114" s="2">
        <v>2217372</v>
      </c>
      <c r="X114" s="2"/>
      <c r="Y114" s="2"/>
      <c r="Z114" s="2"/>
      <c r="AA114" s="2">
        <v>24000</v>
      </c>
      <c r="AB114" s="2">
        <f t="shared" ref="AB114:AB160" si="40">SUM(C114:AA114)</f>
        <v>503994228</v>
      </c>
    </row>
    <row r="115" spans="1:28">
      <c r="A115" s="1">
        <v>39508</v>
      </c>
      <c r="C115" s="2">
        <v>204462059</v>
      </c>
      <c r="D115" s="2"/>
      <c r="E115" s="2"/>
      <c r="F115" s="2"/>
      <c r="G115" s="2">
        <v>36078079</v>
      </c>
      <c r="H115" s="2"/>
      <c r="I115" s="2"/>
      <c r="J115" s="2"/>
      <c r="K115" s="2">
        <v>136588883</v>
      </c>
      <c r="L115" s="2"/>
      <c r="M115" s="2"/>
      <c r="N115" s="2"/>
      <c r="O115" s="2">
        <v>78595895</v>
      </c>
      <c r="P115" s="2"/>
      <c r="Q115" s="2"/>
      <c r="R115" s="2"/>
      <c r="S115" s="2">
        <v>4810640</v>
      </c>
      <c r="T115" s="2"/>
      <c r="U115" s="2"/>
      <c r="V115" s="2"/>
      <c r="W115" s="2">
        <v>2214411</v>
      </c>
      <c r="X115" s="2"/>
      <c r="Y115" s="2"/>
      <c r="Z115" s="2"/>
      <c r="AA115" s="2">
        <v>338000</v>
      </c>
      <c r="AB115" s="2">
        <f t="shared" si="40"/>
        <v>463087967</v>
      </c>
    </row>
    <row r="116" spans="1:28">
      <c r="A116" s="1">
        <v>39539</v>
      </c>
      <c r="C116" s="2">
        <v>177803261</v>
      </c>
      <c r="D116" s="2"/>
      <c r="E116" s="2"/>
      <c r="F116" s="2"/>
      <c r="G116" s="2">
        <v>31548386</v>
      </c>
      <c r="H116" s="2"/>
      <c r="I116" s="2"/>
      <c r="J116" s="2"/>
      <c r="K116" s="2">
        <v>123898750</v>
      </c>
      <c r="L116" s="2"/>
      <c r="M116" s="2"/>
      <c r="N116" s="2"/>
      <c r="O116" s="2">
        <v>76869107</v>
      </c>
      <c r="P116" s="2"/>
      <c r="Q116" s="2"/>
      <c r="R116" s="2"/>
      <c r="S116" s="2">
        <v>8304553</v>
      </c>
      <c r="T116" s="2"/>
      <c r="U116" s="2"/>
      <c r="V116" s="2"/>
      <c r="W116" s="2">
        <v>2201693</v>
      </c>
      <c r="X116" s="2"/>
      <c r="Y116" s="2"/>
      <c r="Z116" s="2"/>
      <c r="AA116" s="2">
        <v>0</v>
      </c>
      <c r="AB116" s="2">
        <f t="shared" si="40"/>
        <v>420625750</v>
      </c>
    </row>
    <row r="117" spans="1:28">
      <c r="A117" s="1">
        <v>39569</v>
      </c>
      <c r="C117" s="2">
        <v>163625984</v>
      </c>
      <c r="D117" s="2"/>
      <c r="E117" s="2"/>
      <c r="F117" s="2"/>
      <c r="G117" s="2">
        <v>29104738</v>
      </c>
      <c r="H117" s="2"/>
      <c r="I117" s="2"/>
      <c r="J117" s="2"/>
      <c r="K117" s="2">
        <v>118178765</v>
      </c>
      <c r="L117" s="2"/>
      <c r="M117" s="2"/>
      <c r="N117" s="2"/>
      <c r="O117" s="2">
        <v>76261098</v>
      </c>
      <c r="P117" s="2"/>
      <c r="Q117" s="2"/>
      <c r="R117" s="2"/>
      <c r="S117" s="2">
        <v>12619164</v>
      </c>
      <c r="T117" s="2"/>
      <c r="U117" s="2"/>
      <c r="V117" s="2"/>
      <c r="W117" s="2">
        <v>2231526</v>
      </c>
      <c r="X117" s="2"/>
      <c r="Y117" s="2"/>
      <c r="Z117" s="2"/>
      <c r="AA117" s="2">
        <v>21000</v>
      </c>
      <c r="AB117" s="2">
        <f t="shared" si="40"/>
        <v>402042275</v>
      </c>
    </row>
    <row r="118" spans="1:28">
      <c r="A118" s="1">
        <v>39600</v>
      </c>
      <c r="C118" s="2">
        <v>142532444</v>
      </c>
      <c r="D118" s="2"/>
      <c r="E118" s="2"/>
      <c r="F118" s="2"/>
      <c r="G118" s="2">
        <v>28900537</v>
      </c>
      <c r="H118" s="2"/>
      <c r="I118" s="2"/>
      <c r="J118" s="2"/>
      <c r="K118" s="2">
        <v>119080827</v>
      </c>
      <c r="L118" s="2"/>
      <c r="M118" s="2"/>
      <c r="N118" s="2"/>
      <c r="O118" s="2">
        <v>74639775</v>
      </c>
      <c r="P118" s="2"/>
      <c r="Q118" s="2"/>
      <c r="R118" s="2"/>
      <c r="S118" s="2">
        <v>17742456</v>
      </c>
      <c r="T118" s="2"/>
      <c r="U118" s="2"/>
      <c r="V118" s="2"/>
      <c r="W118" s="2">
        <v>2224498</v>
      </c>
      <c r="X118" s="2"/>
      <c r="Y118" s="2"/>
      <c r="Z118" s="2"/>
      <c r="AA118" s="2">
        <v>0</v>
      </c>
      <c r="AB118" s="2">
        <f t="shared" si="40"/>
        <v>385120537</v>
      </c>
    </row>
    <row r="119" spans="1:28">
      <c r="A119" s="1">
        <v>39630</v>
      </c>
      <c r="C119" s="2">
        <v>163965791</v>
      </c>
      <c r="D119" s="2"/>
      <c r="E119" s="2"/>
      <c r="F119" s="2"/>
      <c r="G119" s="2">
        <v>32547074</v>
      </c>
      <c r="H119" s="2"/>
      <c r="I119" s="2"/>
      <c r="J119" s="2"/>
      <c r="K119" s="2">
        <v>132206488</v>
      </c>
      <c r="L119" s="2"/>
      <c r="M119" s="2"/>
      <c r="N119" s="2"/>
      <c r="O119" s="2">
        <v>78656702</v>
      </c>
      <c r="P119" s="2"/>
      <c r="Q119" s="2"/>
      <c r="R119" s="2"/>
      <c r="S119" s="2">
        <v>25242131</v>
      </c>
      <c r="T119" s="2"/>
      <c r="U119" s="2"/>
      <c r="V119" s="2"/>
      <c r="W119" s="2">
        <v>2226499</v>
      </c>
      <c r="X119" s="2"/>
      <c r="Y119" s="2"/>
      <c r="Z119" s="2"/>
      <c r="AA119" s="2">
        <v>84000</v>
      </c>
      <c r="AB119" s="2">
        <f t="shared" si="40"/>
        <v>434928685</v>
      </c>
    </row>
    <row r="120" spans="1:28">
      <c r="A120" s="1">
        <v>39661</v>
      </c>
      <c r="C120" s="2">
        <v>168030897</v>
      </c>
      <c r="D120" s="2"/>
      <c r="E120" s="2"/>
      <c r="F120" s="2"/>
      <c r="G120" s="2">
        <v>34155537</v>
      </c>
      <c r="H120" s="2"/>
      <c r="I120" s="2"/>
      <c r="J120" s="2"/>
      <c r="K120" s="2">
        <v>144887017</v>
      </c>
      <c r="L120" s="2"/>
      <c r="M120" s="2"/>
      <c r="N120" s="2"/>
      <c r="O120" s="2">
        <v>83680931</v>
      </c>
      <c r="P120" s="2"/>
      <c r="Q120" s="2"/>
      <c r="R120" s="2"/>
      <c r="S120" s="2">
        <v>22309197</v>
      </c>
      <c r="T120" s="2"/>
      <c r="U120" s="2"/>
      <c r="V120" s="2"/>
      <c r="W120" s="2">
        <v>2224152</v>
      </c>
      <c r="X120" s="2"/>
      <c r="Y120" s="2"/>
      <c r="Z120" s="2"/>
      <c r="AA120" s="2">
        <v>0</v>
      </c>
      <c r="AB120" s="2">
        <f t="shared" si="40"/>
        <v>455287731</v>
      </c>
    </row>
    <row r="121" spans="1:28">
      <c r="A121" s="1">
        <v>39692</v>
      </c>
      <c r="C121" s="2">
        <v>165947559</v>
      </c>
      <c r="D121" s="2"/>
      <c r="E121" s="2"/>
      <c r="F121" s="2"/>
      <c r="G121" s="2">
        <v>33261472</v>
      </c>
      <c r="H121" s="2"/>
      <c r="I121" s="2"/>
      <c r="J121" s="2"/>
      <c r="K121" s="2">
        <v>137405133</v>
      </c>
      <c r="L121" s="2"/>
      <c r="M121" s="2"/>
      <c r="N121" s="2"/>
      <c r="O121" s="2">
        <v>77514278</v>
      </c>
      <c r="P121" s="2"/>
      <c r="Q121" s="2"/>
      <c r="R121" s="2"/>
      <c r="S121" s="2">
        <v>15226288</v>
      </c>
      <c r="T121" s="2"/>
      <c r="U121" s="2"/>
      <c r="V121" s="2"/>
      <c r="W121" s="2">
        <v>2213843</v>
      </c>
      <c r="X121" s="2"/>
      <c r="Y121" s="2"/>
      <c r="Z121" s="2"/>
      <c r="AA121" s="2">
        <v>0</v>
      </c>
      <c r="AB121" s="2">
        <f t="shared" si="40"/>
        <v>431568573</v>
      </c>
    </row>
    <row r="122" spans="1:28">
      <c r="A122" s="1">
        <v>39722</v>
      </c>
      <c r="C122" s="2">
        <v>178456217</v>
      </c>
      <c r="D122" s="2"/>
      <c r="E122" s="2"/>
      <c r="F122" s="2"/>
      <c r="G122" s="2">
        <v>33081070</v>
      </c>
      <c r="H122" s="2"/>
      <c r="I122" s="2"/>
      <c r="J122" s="2"/>
      <c r="K122" s="2">
        <v>131500795</v>
      </c>
      <c r="L122" s="2"/>
      <c r="M122" s="2"/>
      <c r="N122" s="2"/>
      <c r="O122" s="2">
        <v>79154198</v>
      </c>
      <c r="P122" s="2"/>
      <c r="Q122" s="2"/>
      <c r="R122" s="2"/>
      <c r="S122" s="2">
        <v>10583641</v>
      </c>
      <c r="T122" s="2"/>
      <c r="U122" s="2"/>
      <c r="V122" s="2"/>
      <c r="W122" s="2">
        <v>2233374</v>
      </c>
      <c r="X122" s="2"/>
      <c r="Y122" s="2"/>
      <c r="Z122" s="2"/>
      <c r="AA122" s="2">
        <v>95000</v>
      </c>
      <c r="AB122" s="2">
        <f t="shared" si="40"/>
        <v>435104295</v>
      </c>
    </row>
    <row r="123" spans="1:28">
      <c r="A123" s="1">
        <v>39753</v>
      </c>
      <c r="C123" s="2">
        <v>215256816</v>
      </c>
      <c r="D123" s="2"/>
      <c r="E123" s="2"/>
      <c r="F123" s="2"/>
      <c r="G123" s="2">
        <v>33562760</v>
      </c>
      <c r="H123" s="2"/>
      <c r="I123" s="2"/>
      <c r="J123" s="2"/>
      <c r="K123" s="2">
        <v>112810050</v>
      </c>
      <c r="L123" s="2"/>
      <c r="M123" s="2"/>
      <c r="N123" s="2"/>
      <c r="O123" s="2">
        <v>74254995</v>
      </c>
      <c r="P123" s="2"/>
      <c r="Q123" s="2"/>
      <c r="R123" s="2"/>
      <c r="S123" s="2">
        <v>5192647</v>
      </c>
      <c r="T123" s="2"/>
      <c r="U123" s="2"/>
      <c r="V123" s="2"/>
      <c r="W123" s="2">
        <v>2215652</v>
      </c>
      <c r="X123" s="2"/>
      <c r="Y123" s="2"/>
      <c r="Z123" s="2"/>
      <c r="AA123" s="2">
        <v>300000</v>
      </c>
      <c r="AB123" s="2">
        <f t="shared" si="40"/>
        <v>443592920</v>
      </c>
    </row>
    <row r="124" spans="1:28">
      <c r="A124" s="1">
        <v>39783</v>
      </c>
      <c r="C124" s="2">
        <v>267323683</v>
      </c>
      <c r="D124" s="2">
        <f>SUM(C113:C124)</f>
        <v>2362474535</v>
      </c>
      <c r="E124" s="2"/>
      <c r="F124" s="2"/>
      <c r="G124" s="2">
        <v>42617190</v>
      </c>
      <c r="H124" s="2">
        <f>SUM(G113:G124)</f>
        <v>417457452</v>
      </c>
      <c r="I124" s="2"/>
      <c r="J124" s="2"/>
      <c r="K124" s="2">
        <v>159214052</v>
      </c>
      <c r="L124" s="2">
        <f>SUM(K113:K124)</f>
        <v>1594398862</v>
      </c>
      <c r="M124" s="2"/>
      <c r="N124" s="2"/>
      <c r="O124" s="2">
        <v>76279265</v>
      </c>
      <c r="P124" s="2"/>
      <c r="Q124" s="2"/>
      <c r="R124" s="2"/>
      <c r="S124" s="2">
        <v>4166945</v>
      </c>
      <c r="T124" s="2"/>
      <c r="U124" s="2"/>
      <c r="V124" s="2"/>
      <c r="W124" s="2">
        <v>2227644</v>
      </c>
      <c r="X124" s="2"/>
      <c r="Y124" s="2"/>
      <c r="Z124" s="2"/>
      <c r="AA124" s="2">
        <v>0</v>
      </c>
      <c r="AB124" s="2">
        <f t="shared" si="40"/>
        <v>4926159628</v>
      </c>
    </row>
    <row r="125" spans="1:28">
      <c r="A125" s="1">
        <v>39814</v>
      </c>
      <c r="C125" s="2">
        <v>273747935</v>
      </c>
      <c r="D125" s="2"/>
      <c r="E125" s="2"/>
      <c r="F125" s="2"/>
      <c r="G125" s="2">
        <v>40861890</v>
      </c>
      <c r="H125" s="2"/>
      <c r="I125" s="2"/>
      <c r="J125" s="2"/>
      <c r="K125" s="2">
        <v>134371594</v>
      </c>
      <c r="L125" s="2"/>
      <c r="M125" s="2"/>
      <c r="N125" s="2"/>
      <c r="O125" s="2">
        <v>77812332</v>
      </c>
      <c r="P125" s="2"/>
      <c r="Q125" s="2"/>
      <c r="R125" s="2"/>
      <c r="S125" s="2">
        <v>3439539</v>
      </c>
      <c r="T125" s="2"/>
      <c r="U125" s="2"/>
      <c r="V125" s="2"/>
      <c r="W125" s="2">
        <v>2251252</v>
      </c>
      <c r="X125" s="2"/>
      <c r="Y125" s="2"/>
      <c r="Z125" s="2"/>
      <c r="AA125" s="2">
        <v>0</v>
      </c>
      <c r="AB125" s="2">
        <f t="shared" si="40"/>
        <v>532484542</v>
      </c>
    </row>
    <row r="126" spans="1:28">
      <c r="A126" s="1">
        <v>39845</v>
      </c>
      <c r="C126" s="2">
        <v>234905548</v>
      </c>
      <c r="D126" s="2"/>
      <c r="E126" s="2"/>
      <c r="F126" s="2"/>
      <c r="G126" s="2">
        <v>37111450</v>
      </c>
      <c r="H126" s="2"/>
      <c r="I126" s="2"/>
      <c r="J126" s="2"/>
      <c r="K126" s="2">
        <v>126309896</v>
      </c>
      <c r="L126" s="2"/>
      <c r="M126" s="2"/>
      <c r="N126" s="2"/>
      <c r="O126" s="2">
        <v>72710673</v>
      </c>
      <c r="P126" s="2"/>
      <c r="Q126" s="2"/>
      <c r="R126" s="2"/>
      <c r="S126" s="2">
        <v>3999366</v>
      </c>
      <c r="T126" s="2"/>
      <c r="U126" s="2"/>
      <c r="V126" s="2"/>
      <c r="W126" s="2">
        <v>2223396</v>
      </c>
      <c r="X126" s="2"/>
      <c r="Y126" s="2"/>
      <c r="Z126" s="2"/>
      <c r="AA126" s="2">
        <v>25000</v>
      </c>
      <c r="AB126" s="2">
        <f t="shared" si="40"/>
        <v>477285329</v>
      </c>
    </row>
    <row r="127" spans="1:28">
      <c r="A127" s="1">
        <v>39873</v>
      </c>
      <c r="C127" s="2">
        <v>232875670</v>
      </c>
      <c r="D127" s="2"/>
      <c r="E127" s="2"/>
      <c r="F127" s="2"/>
      <c r="G127" s="2">
        <v>38174356</v>
      </c>
      <c r="H127" s="2"/>
      <c r="I127" s="2"/>
      <c r="J127" s="2"/>
      <c r="K127" s="2">
        <v>141710524</v>
      </c>
      <c r="L127" s="2"/>
      <c r="M127" s="2"/>
      <c r="N127" s="2"/>
      <c r="O127" s="2">
        <v>63835189</v>
      </c>
      <c r="P127" s="2"/>
      <c r="Q127" s="2"/>
      <c r="R127" s="2"/>
      <c r="S127" s="2">
        <v>4895888</v>
      </c>
      <c r="T127" s="2"/>
      <c r="U127" s="2"/>
      <c r="V127" s="2"/>
      <c r="W127" s="2">
        <v>2221432</v>
      </c>
      <c r="X127" s="2"/>
      <c r="Y127" s="2"/>
      <c r="Z127" s="2"/>
      <c r="AA127" s="2">
        <v>0</v>
      </c>
      <c r="AB127" s="2">
        <f t="shared" si="40"/>
        <v>483713059</v>
      </c>
    </row>
    <row r="128" spans="1:28">
      <c r="A128" s="1">
        <v>39904</v>
      </c>
      <c r="C128" s="2">
        <v>171541725</v>
      </c>
      <c r="D128" s="2"/>
      <c r="E128" s="2"/>
      <c r="F128" s="2"/>
      <c r="G128" s="2">
        <v>29343825</v>
      </c>
      <c r="H128" s="2"/>
      <c r="I128" s="2"/>
      <c r="J128" s="2"/>
      <c r="K128" s="2">
        <v>110473263</v>
      </c>
      <c r="L128" s="2"/>
      <c r="M128" s="2"/>
      <c r="N128" s="2"/>
      <c r="O128" s="2">
        <v>22678441</v>
      </c>
      <c r="P128" s="2"/>
      <c r="Q128" s="2"/>
      <c r="R128" s="2"/>
      <c r="S128" s="2">
        <v>55356829</v>
      </c>
      <c r="T128" s="2"/>
      <c r="U128" s="2"/>
      <c r="V128" s="2"/>
      <c r="W128" s="2">
        <v>2219317</v>
      </c>
      <c r="X128" s="2"/>
      <c r="Y128" s="2"/>
      <c r="Z128" s="2"/>
      <c r="AA128" s="2">
        <v>0</v>
      </c>
      <c r="AB128" s="2">
        <f t="shared" si="40"/>
        <v>391613400</v>
      </c>
    </row>
    <row r="129" spans="1:28">
      <c r="A129" s="1">
        <v>39934</v>
      </c>
      <c r="C129" s="2">
        <v>165465704</v>
      </c>
      <c r="D129" s="2"/>
      <c r="E129" s="2"/>
      <c r="F129" s="2"/>
      <c r="G129" s="2">
        <v>31085843</v>
      </c>
      <c r="H129" s="2"/>
      <c r="I129" s="2"/>
      <c r="J129" s="2"/>
      <c r="K129" s="2">
        <v>128352086</v>
      </c>
      <c r="L129" s="2"/>
      <c r="M129" s="2"/>
      <c r="N129" s="2"/>
      <c r="O129" s="2">
        <v>118972472</v>
      </c>
      <c r="P129" s="2"/>
      <c r="Q129" s="2"/>
      <c r="R129" s="2"/>
      <c r="S129" s="2">
        <v>-33600391</v>
      </c>
      <c r="T129" s="2"/>
      <c r="U129" s="2"/>
      <c r="V129" s="2"/>
      <c r="W129" s="2">
        <v>2200574</v>
      </c>
      <c r="X129" s="2"/>
      <c r="Y129" s="2"/>
      <c r="Z129" s="2"/>
      <c r="AA129" s="2">
        <v>0</v>
      </c>
      <c r="AB129" s="2">
        <f t="shared" si="40"/>
        <v>412476288</v>
      </c>
    </row>
    <row r="130" spans="1:28">
      <c r="A130" s="1">
        <v>39965</v>
      </c>
      <c r="C130" s="2">
        <v>155033508</v>
      </c>
      <c r="D130" s="2"/>
      <c r="E130" s="2"/>
      <c r="F130" s="2"/>
      <c r="G130" s="2">
        <v>30241116</v>
      </c>
      <c r="H130" s="2"/>
      <c r="I130" s="2"/>
      <c r="J130" s="2"/>
      <c r="K130" s="2">
        <v>125169972</v>
      </c>
      <c r="L130" s="2"/>
      <c r="M130" s="2"/>
      <c r="N130" s="2"/>
      <c r="O130" s="2">
        <v>73609668</v>
      </c>
      <c r="P130" s="2"/>
      <c r="Q130" s="2"/>
      <c r="R130" s="2"/>
      <c r="S130" s="2">
        <v>20146685</v>
      </c>
      <c r="T130" s="2"/>
      <c r="U130" s="2"/>
      <c r="V130" s="2"/>
      <c r="W130" s="2">
        <v>2193107</v>
      </c>
      <c r="X130" s="2"/>
      <c r="Y130" s="2"/>
      <c r="Z130" s="2"/>
      <c r="AA130" s="2">
        <v>8000</v>
      </c>
      <c r="AB130" s="2">
        <f t="shared" si="40"/>
        <v>406402056</v>
      </c>
    </row>
    <row r="131" spans="1:28">
      <c r="A131" s="1">
        <v>39995</v>
      </c>
      <c r="C131" s="2">
        <v>158929203</v>
      </c>
      <c r="D131" s="2"/>
      <c r="E131" s="2"/>
      <c r="F131" s="2"/>
      <c r="G131" s="2">
        <v>30746090</v>
      </c>
      <c r="H131" s="2"/>
      <c r="I131" s="2"/>
      <c r="J131" s="2"/>
      <c r="K131" s="2">
        <v>128880963</v>
      </c>
      <c r="L131" s="2"/>
      <c r="M131" s="2"/>
      <c r="N131" s="2"/>
      <c r="O131" s="2">
        <v>75050998</v>
      </c>
      <c r="P131" s="2"/>
      <c r="Q131" s="2"/>
      <c r="R131" s="2"/>
      <c r="S131" s="2">
        <v>25710506</v>
      </c>
      <c r="T131" s="2"/>
      <c r="U131" s="2"/>
      <c r="V131" s="2"/>
      <c r="W131" s="2">
        <v>2207688</v>
      </c>
      <c r="X131" s="2"/>
      <c r="Y131" s="2"/>
      <c r="Z131" s="2"/>
      <c r="AA131" s="2">
        <v>0</v>
      </c>
      <c r="AB131" s="2">
        <f t="shared" si="40"/>
        <v>421525448</v>
      </c>
    </row>
    <row r="132" spans="1:28">
      <c r="A132" s="1">
        <v>40026</v>
      </c>
      <c r="C132" s="2">
        <v>170281016</v>
      </c>
      <c r="D132" s="2"/>
      <c r="E132" s="2"/>
      <c r="F132" s="2"/>
      <c r="G132" s="2">
        <v>34105648</v>
      </c>
      <c r="H132" s="2"/>
      <c r="I132" s="2"/>
      <c r="J132" s="2"/>
      <c r="K132" s="2">
        <v>141524936</v>
      </c>
      <c r="L132" s="2"/>
      <c r="M132" s="2"/>
      <c r="N132" s="2"/>
      <c r="O132" s="2">
        <v>77546623</v>
      </c>
      <c r="P132" s="2"/>
      <c r="Q132" s="2"/>
      <c r="R132" s="2"/>
      <c r="S132" s="2">
        <v>23338371</v>
      </c>
      <c r="T132" s="2"/>
      <c r="U132" s="2"/>
      <c r="V132" s="2"/>
      <c r="W132" s="2">
        <v>2206625</v>
      </c>
      <c r="X132" s="2"/>
      <c r="Y132" s="2"/>
      <c r="Z132" s="2"/>
      <c r="AA132" s="2">
        <v>0</v>
      </c>
      <c r="AB132" s="2">
        <f t="shared" si="40"/>
        <v>449003219</v>
      </c>
    </row>
    <row r="133" spans="1:28">
      <c r="A133" s="1">
        <v>40057</v>
      </c>
      <c r="C133" s="2">
        <v>154231982</v>
      </c>
      <c r="D133" s="2"/>
      <c r="E133" s="2"/>
      <c r="F133" s="2"/>
      <c r="G133" s="2">
        <v>30568455</v>
      </c>
      <c r="H133" s="2"/>
      <c r="I133" s="2"/>
      <c r="J133" s="2"/>
      <c r="K133" s="2">
        <v>130728527</v>
      </c>
      <c r="L133" s="2"/>
      <c r="M133" s="2"/>
      <c r="N133" s="2"/>
      <c r="O133" s="2">
        <v>74971367</v>
      </c>
      <c r="P133" s="2"/>
      <c r="Q133" s="2"/>
      <c r="R133" s="2"/>
      <c r="S133" s="2">
        <v>14063896</v>
      </c>
      <c r="T133" s="2"/>
      <c r="U133" s="2"/>
      <c r="V133" s="2"/>
      <c r="W133" s="2">
        <v>2209980</v>
      </c>
      <c r="X133" s="2"/>
      <c r="Y133" s="2"/>
      <c r="Z133" s="2"/>
      <c r="AA133" s="2">
        <v>22000</v>
      </c>
      <c r="AB133" s="2">
        <f t="shared" si="40"/>
        <v>406796207</v>
      </c>
    </row>
    <row r="134" spans="1:28">
      <c r="A134" s="1">
        <v>40087</v>
      </c>
      <c r="C134" s="2">
        <v>174127225</v>
      </c>
      <c r="D134" s="2"/>
      <c r="E134" s="2"/>
      <c r="F134" s="2"/>
      <c r="G134" s="2">
        <v>31846215</v>
      </c>
      <c r="H134" s="2"/>
      <c r="I134" s="2"/>
      <c r="J134" s="2"/>
      <c r="K134" s="2">
        <v>129246627</v>
      </c>
      <c r="L134" s="2"/>
      <c r="M134" s="2"/>
      <c r="N134" s="2"/>
      <c r="O134" s="2">
        <v>74160087</v>
      </c>
      <c r="P134" s="2"/>
      <c r="Q134" s="2"/>
      <c r="R134" s="2"/>
      <c r="S134" s="2">
        <v>9070508</v>
      </c>
      <c r="T134" s="2"/>
      <c r="U134" s="2"/>
      <c r="V134" s="2"/>
      <c r="W134" s="2">
        <v>2198034</v>
      </c>
      <c r="X134" s="2"/>
      <c r="Y134" s="2"/>
      <c r="Z134" s="2"/>
      <c r="AA134" s="2">
        <v>0</v>
      </c>
      <c r="AB134" s="2">
        <f t="shared" si="40"/>
        <v>420648696</v>
      </c>
    </row>
    <row r="135" spans="1:28">
      <c r="A135" s="1">
        <v>40118</v>
      </c>
      <c r="C135" s="2">
        <v>229492790</v>
      </c>
      <c r="D135" s="2"/>
      <c r="E135" s="2"/>
      <c r="F135" s="2"/>
      <c r="G135" s="2">
        <v>35262075</v>
      </c>
      <c r="H135" s="2"/>
      <c r="I135" s="2"/>
      <c r="J135" s="2"/>
      <c r="K135" s="2">
        <v>126494170</v>
      </c>
      <c r="L135" s="2"/>
      <c r="M135" s="2"/>
      <c r="N135" s="2"/>
      <c r="O135" s="2">
        <v>72490669</v>
      </c>
      <c r="P135" s="2"/>
      <c r="Q135" s="2"/>
      <c r="R135" s="2"/>
      <c r="S135" s="2">
        <v>4168432</v>
      </c>
      <c r="T135" s="2"/>
      <c r="U135" s="2"/>
      <c r="V135" s="2"/>
      <c r="W135" s="2">
        <v>2195467</v>
      </c>
      <c r="X135" s="2"/>
      <c r="Y135" s="2"/>
      <c r="Z135" s="2"/>
      <c r="AA135" s="2">
        <v>13000</v>
      </c>
      <c r="AB135" s="2">
        <f t="shared" si="40"/>
        <v>470116603</v>
      </c>
    </row>
    <row r="136" spans="1:28">
      <c r="A136" s="1">
        <v>40148</v>
      </c>
      <c r="C136" s="2">
        <v>271647875</v>
      </c>
      <c r="D136" s="2">
        <f>SUM(C125:C136)</f>
        <v>2392280181</v>
      </c>
      <c r="E136" s="2"/>
      <c r="F136" s="2"/>
      <c r="G136" s="2">
        <v>43074561</v>
      </c>
      <c r="H136" s="2">
        <f>SUM(G125:G136)</f>
        <v>412421524</v>
      </c>
      <c r="I136" s="2"/>
      <c r="J136" s="2"/>
      <c r="K136" s="2">
        <v>147357836</v>
      </c>
      <c r="L136" s="2">
        <f>SUM(K125:K136)</f>
        <v>1570620394</v>
      </c>
      <c r="M136" s="2"/>
      <c r="N136" s="2"/>
      <c r="O136" s="2">
        <v>83597742</v>
      </c>
      <c r="P136" s="2"/>
      <c r="Q136" s="2"/>
      <c r="R136" s="2"/>
      <c r="S136" s="2">
        <v>5766431</v>
      </c>
      <c r="T136" s="2"/>
      <c r="U136" s="2"/>
      <c r="V136" s="2"/>
      <c r="W136" s="2">
        <v>2198763</v>
      </c>
      <c r="X136" s="2"/>
      <c r="Y136" s="2"/>
      <c r="Z136" s="2"/>
      <c r="AA136" s="2">
        <v>0</v>
      </c>
      <c r="AB136" s="2">
        <f t="shared" si="40"/>
        <v>4928965307</v>
      </c>
    </row>
    <row r="137" spans="1:28">
      <c r="A137" s="1">
        <v>40179</v>
      </c>
      <c r="C137" s="2">
        <v>276539604</v>
      </c>
      <c r="D137" s="28">
        <f>+D136/D124-1</f>
        <v>1.261628244386559E-2</v>
      </c>
      <c r="E137" s="2"/>
      <c r="F137" s="2"/>
      <c r="G137" s="2">
        <v>37257298</v>
      </c>
      <c r="H137" s="28">
        <f>+H136/H124-1</f>
        <v>-1.2063332384829484E-2</v>
      </c>
      <c r="I137" s="2"/>
      <c r="J137" s="2"/>
      <c r="K137" s="2">
        <v>109069030</v>
      </c>
      <c r="L137" s="28">
        <f>+L136/L124-1</f>
        <v>-1.4913751236734107E-2</v>
      </c>
      <c r="M137" s="2"/>
      <c r="N137" s="2"/>
      <c r="O137" s="2">
        <v>81903360</v>
      </c>
      <c r="P137" s="2"/>
      <c r="Q137" s="2"/>
      <c r="R137" s="2"/>
      <c r="S137" s="2">
        <v>3752323</v>
      </c>
      <c r="T137" s="2"/>
      <c r="U137" s="2"/>
      <c r="V137" s="2"/>
      <c r="W137" s="2">
        <v>2198375</v>
      </c>
      <c r="X137" s="2"/>
      <c r="Y137" s="2"/>
      <c r="Z137" s="2"/>
      <c r="AA137" s="2">
        <v>276000</v>
      </c>
      <c r="AB137" s="2">
        <f t="shared" si="40"/>
        <v>510995989.98563921</v>
      </c>
    </row>
    <row r="138" spans="1:28">
      <c r="A138" s="1">
        <v>40210</v>
      </c>
      <c r="C138" s="2">
        <v>235832411</v>
      </c>
      <c r="D138" s="2"/>
      <c r="E138" s="2"/>
      <c r="F138" s="2"/>
      <c r="G138" s="2">
        <v>37182022</v>
      </c>
      <c r="H138" s="2"/>
      <c r="I138" s="2"/>
      <c r="J138" s="2"/>
      <c r="K138" s="2">
        <v>125611669</v>
      </c>
      <c r="L138" s="2"/>
      <c r="M138" s="2"/>
      <c r="N138" s="2"/>
      <c r="O138" s="2">
        <v>76990061</v>
      </c>
      <c r="P138" s="2"/>
      <c r="Q138" s="2"/>
      <c r="R138" s="2"/>
      <c r="S138" s="2">
        <v>3469331</v>
      </c>
      <c r="T138" s="2"/>
      <c r="U138" s="2"/>
      <c r="V138" s="2"/>
      <c r="W138" s="2">
        <v>2202374</v>
      </c>
      <c r="X138" s="2"/>
      <c r="Y138" s="2"/>
      <c r="Z138" s="2"/>
      <c r="AA138" s="2">
        <v>0</v>
      </c>
      <c r="AB138" s="2">
        <f t="shared" si="40"/>
        <v>481287868</v>
      </c>
    </row>
    <row r="139" spans="1:28">
      <c r="A139" s="1">
        <v>40238</v>
      </c>
      <c r="C139" s="2">
        <v>213222124</v>
      </c>
      <c r="D139" s="2"/>
      <c r="E139" s="2"/>
      <c r="F139" s="2"/>
      <c r="G139" s="2">
        <v>35557243</v>
      </c>
      <c r="H139" s="2"/>
      <c r="I139" s="2"/>
      <c r="J139" s="2"/>
      <c r="K139" s="2">
        <v>127541364</v>
      </c>
      <c r="L139" s="2"/>
      <c r="M139" s="2"/>
      <c r="N139" s="2"/>
      <c r="O139" s="2">
        <v>86444788</v>
      </c>
      <c r="P139" s="2"/>
      <c r="Q139" s="2"/>
      <c r="R139" s="2"/>
      <c r="S139" s="2">
        <v>3593100</v>
      </c>
      <c r="T139" s="2"/>
      <c r="U139" s="2"/>
      <c r="V139" s="2"/>
      <c r="W139" s="2">
        <v>2197111</v>
      </c>
      <c r="X139" s="2"/>
      <c r="Y139" s="2"/>
      <c r="Z139" s="2"/>
      <c r="AA139" s="2">
        <v>4000</v>
      </c>
      <c r="AB139" s="2">
        <f t="shared" si="40"/>
        <v>468559730</v>
      </c>
    </row>
    <row r="140" spans="1:28">
      <c r="A140" s="1">
        <v>40269</v>
      </c>
      <c r="C140" s="2">
        <v>185245727</v>
      </c>
      <c r="D140" s="2"/>
      <c r="E140" s="2"/>
      <c r="F140" s="2"/>
      <c r="G140" s="2">
        <v>30997441</v>
      </c>
      <c r="H140" s="2"/>
      <c r="I140" s="2"/>
      <c r="J140" s="2"/>
      <c r="K140" s="2">
        <v>120812021</v>
      </c>
      <c r="L140" s="2"/>
      <c r="M140" s="2"/>
      <c r="N140" s="2"/>
      <c r="O140" s="2">
        <v>84263694</v>
      </c>
      <c r="P140" s="2"/>
      <c r="Q140" s="2"/>
      <c r="R140" s="2"/>
      <c r="S140" s="2">
        <v>4307834</v>
      </c>
      <c r="T140" s="2"/>
      <c r="U140" s="2"/>
      <c r="V140" s="2"/>
      <c r="W140" s="2">
        <v>2201391</v>
      </c>
      <c r="X140" s="2"/>
      <c r="Y140" s="2"/>
      <c r="Z140" s="2"/>
      <c r="AA140" s="2">
        <v>0</v>
      </c>
      <c r="AB140" s="2">
        <f t="shared" si="40"/>
        <v>427828108</v>
      </c>
    </row>
    <row r="141" spans="1:28">
      <c r="A141" s="1">
        <v>40299</v>
      </c>
      <c r="C141" s="2">
        <v>147665299</v>
      </c>
      <c r="D141" s="2"/>
      <c r="E141" s="2"/>
      <c r="F141" s="2"/>
      <c r="G141" s="2">
        <v>28451672</v>
      </c>
      <c r="H141" s="2"/>
      <c r="I141" s="2"/>
      <c r="J141" s="2"/>
      <c r="K141" s="2">
        <v>117174315</v>
      </c>
      <c r="L141" s="2"/>
      <c r="M141" s="2"/>
      <c r="N141" s="2"/>
      <c r="O141" s="2">
        <v>88634109</v>
      </c>
      <c r="P141" s="2"/>
      <c r="Q141" s="2"/>
      <c r="R141" s="2"/>
      <c r="S141" s="2">
        <v>11331892</v>
      </c>
      <c r="T141" s="2"/>
      <c r="U141" s="2"/>
      <c r="V141" s="2"/>
      <c r="W141" s="2">
        <v>2201095</v>
      </c>
      <c r="X141" s="2"/>
      <c r="Y141" s="2"/>
      <c r="Z141" s="2"/>
      <c r="AA141" s="2">
        <v>150000</v>
      </c>
      <c r="AB141" s="2">
        <f t="shared" si="40"/>
        <v>395608382</v>
      </c>
    </row>
    <row r="142" spans="1:28">
      <c r="A142" s="1">
        <v>40330</v>
      </c>
      <c r="C142" s="2">
        <v>152558899</v>
      </c>
      <c r="D142" s="2"/>
      <c r="E142" s="2"/>
      <c r="F142" s="2"/>
      <c r="G142" s="2">
        <v>29998903</v>
      </c>
      <c r="H142" s="2"/>
      <c r="I142" s="2"/>
      <c r="J142" s="2"/>
      <c r="K142" s="2">
        <v>126129572</v>
      </c>
      <c r="L142" s="2"/>
      <c r="M142" s="2"/>
      <c r="N142" s="2"/>
      <c r="O142" s="2">
        <v>85512215</v>
      </c>
      <c r="P142" s="2"/>
      <c r="Q142" s="2"/>
      <c r="R142" s="2"/>
      <c r="S142" s="2">
        <v>14826931</v>
      </c>
      <c r="T142" s="2"/>
      <c r="U142" s="2"/>
      <c r="V142" s="2"/>
      <c r="W142" s="2">
        <v>2198961</v>
      </c>
      <c r="X142" s="2"/>
      <c r="Y142" s="2"/>
      <c r="Z142" s="2"/>
      <c r="AA142" s="2">
        <v>0</v>
      </c>
      <c r="AB142" s="2">
        <f t="shared" si="40"/>
        <v>411225481</v>
      </c>
    </row>
    <row r="143" spans="1:28">
      <c r="A143" s="1">
        <v>40360</v>
      </c>
      <c r="C143" s="2">
        <v>162975931</v>
      </c>
      <c r="D143" s="2"/>
      <c r="E143" s="2"/>
      <c r="F143" s="2"/>
      <c r="G143" s="2">
        <v>34129942</v>
      </c>
      <c r="H143" s="2"/>
      <c r="I143" s="2"/>
      <c r="J143" s="2"/>
      <c r="K143" s="2">
        <v>140219700</v>
      </c>
      <c r="L143" s="2"/>
      <c r="M143" s="2"/>
      <c r="N143" s="2"/>
      <c r="O143" s="2">
        <v>87450973</v>
      </c>
      <c r="P143" s="2"/>
      <c r="Q143" s="2"/>
      <c r="R143" s="2"/>
      <c r="S143" s="2">
        <v>20424980</v>
      </c>
      <c r="T143" s="2"/>
      <c r="U143" s="2"/>
      <c r="V143" s="2"/>
      <c r="W143" s="2">
        <v>2200467</v>
      </c>
      <c r="X143" s="2"/>
      <c r="Y143" s="2"/>
      <c r="Z143" s="2"/>
      <c r="AA143" s="2">
        <v>150000</v>
      </c>
      <c r="AB143" s="2">
        <f t="shared" si="40"/>
        <v>447551993</v>
      </c>
    </row>
    <row r="144" spans="1:28">
      <c r="A144" s="1">
        <v>40391</v>
      </c>
      <c r="C144" s="2">
        <v>190378845</v>
      </c>
      <c r="D144" s="2"/>
      <c r="E144" s="2"/>
      <c r="F144" s="2"/>
      <c r="G144" s="2">
        <v>35199947</v>
      </c>
      <c r="H144" s="2"/>
      <c r="I144" s="2"/>
      <c r="J144" s="2"/>
      <c r="K144" s="2">
        <v>139609307</v>
      </c>
      <c r="L144" s="2"/>
      <c r="M144" s="2"/>
      <c r="N144" s="2"/>
      <c r="O144" s="2">
        <v>88854408</v>
      </c>
      <c r="P144" s="2"/>
      <c r="Q144" s="2"/>
      <c r="R144" s="2"/>
      <c r="S144" s="2">
        <v>27257756</v>
      </c>
      <c r="T144" s="2"/>
      <c r="U144" s="2"/>
      <c r="V144" s="2"/>
      <c r="W144" s="2">
        <v>2190969</v>
      </c>
      <c r="X144" s="2"/>
      <c r="Y144" s="2"/>
      <c r="Z144" s="2"/>
      <c r="AA144" s="2">
        <v>-150000</v>
      </c>
      <c r="AB144" s="2">
        <f t="shared" si="40"/>
        <v>483341232</v>
      </c>
    </row>
    <row r="145" spans="1:28">
      <c r="A145" s="1">
        <v>40422</v>
      </c>
      <c r="C145" s="2">
        <v>155122111</v>
      </c>
      <c r="D145" s="2"/>
      <c r="E145" s="2"/>
      <c r="F145" s="2"/>
      <c r="G145" s="2">
        <v>30785832</v>
      </c>
      <c r="H145" s="2"/>
      <c r="I145" s="2"/>
      <c r="J145" s="2"/>
      <c r="K145" s="2">
        <v>121911761</v>
      </c>
      <c r="L145" s="2"/>
      <c r="M145" s="2"/>
      <c r="N145" s="2"/>
      <c r="O145" s="2">
        <v>86041745</v>
      </c>
      <c r="P145" s="2"/>
      <c r="Q145" s="2"/>
      <c r="R145" s="2"/>
      <c r="S145" s="2">
        <v>20807539</v>
      </c>
      <c r="T145" s="2"/>
      <c r="U145" s="2"/>
      <c r="V145" s="2"/>
      <c r="W145" s="2">
        <v>2200267</v>
      </c>
      <c r="X145" s="2"/>
      <c r="Y145" s="2"/>
      <c r="Z145" s="2"/>
      <c r="AA145" s="2">
        <v>979000</v>
      </c>
      <c r="AB145" s="2">
        <f t="shared" si="40"/>
        <v>417848255</v>
      </c>
    </row>
    <row r="146" spans="1:28">
      <c r="A146" s="1">
        <v>40452</v>
      </c>
      <c r="C146" s="2">
        <v>175714083</v>
      </c>
      <c r="D146" s="2"/>
      <c r="E146" s="2"/>
      <c r="F146" s="2"/>
      <c r="G146" s="2">
        <v>35241827</v>
      </c>
      <c r="H146" s="2"/>
      <c r="I146" s="2"/>
      <c r="J146" s="2"/>
      <c r="K146" s="2">
        <v>144022188</v>
      </c>
      <c r="L146" s="2"/>
      <c r="M146" s="2"/>
      <c r="N146" s="2"/>
      <c r="O146" s="2">
        <v>90556026</v>
      </c>
      <c r="P146" s="2"/>
      <c r="Q146" s="2"/>
      <c r="R146" s="2"/>
      <c r="S146" s="2">
        <v>6889840</v>
      </c>
      <c r="T146" s="2"/>
      <c r="U146" s="2"/>
      <c r="V146" s="2"/>
      <c r="W146" s="2">
        <v>2198870</v>
      </c>
      <c r="X146" s="2"/>
      <c r="Y146" s="2"/>
      <c r="Z146" s="2"/>
      <c r="AA146" s="2">
        <v>0</v>
      </c>
      <c r="AB146" s="2">
        <f t="shared" si="40"/>
        <v>454622834</v>
      </c>
    </row>
    <row r="147" spans="1:28">
      <c r="A147" s="1">
        <v>40483</v>
      </c>
      <c r="C147" s="2">
        <v>214007821</v>
      </c>
      <c r="D147" s="2"/>
      <c r="E147" s="2"/>
      <c r="F147" s="2"/>
      <c r="G147" s="2">
        <v>36741072</v>
      </c>
      <c r="H147" s="2"/>
      <c r="I147" s="2"/>
      <c r="J147" s="2"/>
      <c r="K147" s="2">
        <v>138556742</v>
      </c>
      <c r="L147" s="2"/>
      <c r="M147" s="2"/>
      <c r="N147" s="2"/>
      <c r="O147" s="2">
        <v>87360536</v>
      </c>
      <c r="P147" s="2"/>
      <c r="Q147" s="2"/>
      <c r="R147" s="2"/>
      <c r="S147" s="2">
        <v>2411583</v>
      </c>
      <c r="T147" s="2"/>
      <c r="U147" s="2"/>
      <c r="V147" s="2"/>
      <c r="W147" s="2">
        <v>2201967</v>
      </c>
      <c r="X147" s="2"/>
      <c r="Y147" s="2"/>
      <c r="Z147" s="2"/>
      <c r="AA147" s="2">
        <v>0</v>
      </c>
      <c r="AB147" s="2">
        <f t="shared" si="40"/>
        <v>481279721</v>
      </c>
    </row>
    <row r="148" spans="1:28">
      <c r="A148" s="1">
        <v>40513</v>
      </c>
      <c r="C148" s="2">
        <v>291337357</v>
      </c>
      <c r="D148" s="2">
        <f>SUM(C137:C148)</f>
        <v>2400600212</v>
      </c>
      <c r="E148" s="2"/>
      <c r="F148" s="2"/>
      <c r="G148" s="2">
        <v>41230599</v>
      </c>
      <c r="H148" s="2">
        <f>SUM(G137:G148)</f>
        <v>412773798</v>
      </c>
      <c r="I148" s="2"/>
      <c r="J148" s="2"/>
      <c r="K148" s="2">
        <v>123561931</v>
      </c>
      <c r="L148" s="2">
        <f>SUM(K137:K148)</f>
        <v>1534219600</v>
      </c>
      <c r="M148" s="2"/>
      <c r="N148" s="2"/>
      <c r="O148" s="2">
        <v>89312583</v>
      </c>
      <c r="P148" s="2"/>
      <c r="Q148" s="2"/>
      <c r="R148" s="2"/>
      <c r="S148" s="2">
        <v>2308364</v>
      </c>
      <c r="T148" s="2"/>
      <c r="U148" s="2"/>
      <c r="V148" s="2"/>
      <c r="W148" s="2">
        <v>2202473</v>
      </c>
      <c r="X148" s="2"/>
      <c r="Y148" s="2"/>
      <c r="Z148" s="2"/>
      <c r="AA148" s="2">
        <v>0</v>
      </c>
      <c r="AB148" s="2">
        <f t="shared" si="40"/>
        <v>4897546917</v>
      </c>
    </row>
    <row r="149" spans="1:28">
      <c r="A149" s="1">
        <v>40544</v>
      </c>
      <c r="C149" s="2">
        <v>273970378</v>
      </c>
      <c r="D149" s="28">
        <f>+D148/D136-1</f>
        <v>3.4778664581514018E-3</v>
      </c>
      <c r="E149" s="2"/>
      <c r="F149" s="2"/>
      <c r="G149" s="2">
        <v>39532608</v>
      </c>
      <c r="H149" s="28">
        <f>+H148/H136-1</f>
        <v>8.54160075311583E-4</v>
      </c>
      <c r="I149" s="2"/>
      <c r="J149" s="2"/>
      <c r="K149" s="2">
        <v>118019501</v>
      </c>
      <c r="L149" s="28">
        <f>+L148/L136-1</f>
        <v>-2.3176060962315503E-2</v>
      </c>
      <c r="M149" s="2"/>
      <c r="N149" s="2"/>
      <c r="O149" s="2">
        <v>87192075</v>
      </c>
      <c r="P149" s="2"/>
      <c r="Q149" s="2"/>
      <c r="R149" s="2"/>
      <c r="S149" s="2">
        <v>3877661</v>
      </c>
      <c r="T149" s="2"/>
      <c r="U149" s="2"/>
      <c r="V149" s="2"/>
      <c r="W149" s="2">
        <v>2206798</v>
      </c>
      <c r="X149" s="2"/>
      <c r="Y149" s="2"/>
      <c r="Z149" s="2"/>
      <c r="AA149" s="2">
        <v>26000</v>
      </c>
      <c r="AB149" s="2">
        <f t="shared" si="40"/>
        <v>524825020.98115593</v>
      </c>
    </row>
    <row r="150" spans="1:28">
      <c r="A150" s="1">
        <v>40575</v>
      </c>
      <c r="C150" s="2">
        <v>242929510</v>
      </c>
      <c r="D150" s="2"/>
      <c r="E150" s="2"/>
      <c r="F150" s="2"/>
      <c r="G150" s="2">
        <v>41814932</v>
      </c>
      <c r="H150" s="2"/>
      <c r="I150" s="2"/>
      <c r="J150" s="2"/>
      <c r="K150" s="2">
        <v>140323876</v>
      </c>
      <c r="L150" s="2"/>
      <c r="M150" s="2"/>
      <c r="N150" s="2"/>
      <c r="O150" s="2">
        <v>84500053</v>
      </c>
      <c r="P150" s="2"/>
      <c r="Q150" s="2"/>
      <c r="R150" s="2"/>
      <c r="S150" s="2">
        <v>4564595</v>
      </c>
      <c r="T150" s="2"/>
      <c r="U150" s="2"/>
      <c r="V150" s="2"/>
      <c r="W150" s="2">
        <v>2203949</v>
      </c>
      <c r="X150" s="2"/>
      <c r="Y150" s="2"/>
      <c r="Z150" s="2"/>
      <c r="AA150" s="2">
        <v>229000</v>
      </c>
      <c r="AB150" s="2">
        <f t="shared" si="40"/>
        <v>516565915</v>
      </c>
    </row>
    <row r="151" spans="1:28">
      <c r="A151" s="1">
        <v>40603</v>
      </c>
      <c r="C151" s="2">
        <v>229327591</v>
      </c>
      <c r="D151" s="2"/>
      <c r="E151" s="2"/>
      <c r="F151" s="2"/>
      <c r="G151" s="2">
        <v>38523161</v>
      </c>
      <c r="H151" s="2"/>
      <c r="I151" s="2"/>
      <c r="J151" s="2"/>
      <c r="K151" s="2">
        <v>114154481</v>
      </c>
      <c r="L151" s="2"/>
      <c r="M151" s="2"/>
      <c r="N151" s="2"/>
      <c r="O151" s="2">
        <v>91760798</v>
      </c>
      <c r="P151" s="2"/>
      <c r="Q151" s="2"/>
      <c r="R151" s="2"/>
      <c r="S151" s="2">
        <v>3800450</v>
      </c>
      <c r="T151" s="2"/>
      <c r="U151" s="2"/>
      <c r="V151" s="2"/>
      <c r="W151" s="2">
        <v>2195866</v>
      </c>
      <c r="X151" s="2"/>
      <c r="Y151" s="2"/>
      <c r="Z151" s="2"/>
      <c r="AA151" s="2">
        <v>0</v>
      </c>
      <c r="AB151" s="2">
        <f t="shared" si="40"/>
        <v>479762347</v>
      </c>
    </row>
    <row r="152" spans="1:28">
      <c r="A152" s="1">
        <v>40634</v>
      </c>
      <c r="C152" s="2">
        <v>171300580</v>
      </c>
      <c r="D152" s="2"/>
      <c r="E152" s="2"/>
      <c r="F152" s="2"/>
      <c r="G152" s="2">
        <v>32632163</v>
      </c>
      <c r="H152" s="2"/>
      <c r="I152" s="2"/>
      <c r="J152" s="2"/>
      <c r="K152" s="2">
        <v>117830343</v>
      </c>
      <c r="L152" s="2"/>
      <c r="M152" s="2"/>
      <c r="N152" s="2"/>
      <c r="O152" s="2">
        <v>84816114</v>
      </c>
      <c r="P152" s="2"/>
      <c r="Q152" s="2"/>
      <c r="R152" s="2"/>
      <c r="S152" s="2">
        <v>5347664</v>
      </c>
      <c r="T152" s="2"/>
      <c r="U152" s="2"/>
      <c r="V152" s="2"/>
      <c r="W152" s="2">
        <v>2067640</v>
      </c>
      <c r="X152" s="2"/>
      <c r="Y152" s="2"/>
      <c r="Z152" s="2"/>
      <c r="AA152" s="2">
        <v>0</v>
      </c>
      <c r="AB152" s="2">
        <f t="shared" si="40"/>
        <v>413994504</v>
      </c>
    </row>
    <row r="153" spans="1:28">
      <c r="A153" s="1">
        <v>40664</v>
      </c>
      <c r="C153" s="2">
        <v>164349721</v>
      </c>
      <c r="D153" s="2"/>
      <c r="E153" s="2"/>
      <c r="F153" s="2"/>
      <c r="G153" s="2">
        <v>31837690</v>
      </c>
      <c r="H153" s="2"/>
      <c r="I153" s="2"/>
      <c r="J153" s="2"/>
      <c r="K153" s="2">
        <v>117131819</v>
      </c>
      <c r="L153" s="2"/>
      <c r="M153" s="2"/>
      <c r="N153" s="2"/>
      <c r="O153" s="2">
        <v>88387103</v>
      </c>
      <c r="P153" s="2"/>
      <c r="Q153" s="2"/>
      <c r="R153" s="2"/>
      <c r="S153" s="2">
        <v>8479054</v>
      </c>
      <c r="T153" s="2"/>
      <c r="U153" s="2"/>
      <c r="V153" s="2"/>
      <c r="W153" s="2">
        <v>2159106</v>
      </c>
      <c r="X153" s="2"/>
      <c r="Y153" s="2"/>
      <c r="Z153" s="2"/>
      <c r="AA153" s="2">
        <v>73000</v>
      </c>
      <c r="AB153" s="2">
        <f t="shared" si="40"/>
        <v>412417493</v>
      </c>
    </row>
    <row r="154" spans="1:28">
      <c r="A154" s="1">
        <v>40695</v>
      </c>
      <c r="C154" s="2">
        <v>151932404</v>
      </c>
      <c r="D154" s="2"/>
      <c r="E154" s="2"/>
      <c r="F154" s="2"/>
      <c r="G154" s="2">
        <v>33328836</v>
      </c>
      <c r="H154" s="2"/>
      <c r="I154" s="2"/>
      <c r="J154" s="2"/>
      <c r="K154" s="2">
        <v>133849950</v>
      </c>
      <c r="L154" s="2"/>
      <c r="M154" s="2"/>
      <c r="N154" s="2"/>
      <c r="O154" s="2">
        <v>89761719</v>
      </c>
      <c r="P154" s="2"/>
      <c r="Q154" s="2"/>
      <c r="R154" s="2"/>
      <c r="S154" s="2">
        <v>12590967</v>
      </c>
      <c r="T154" s="2"/>
      <c r="U154" s="2"/>
      <c r="V154" s="2"/>
      <c r="W154" s="2">
        <v>2150666</v>
      </c>
      <c r="X154" s="2"/>
      <c r="Y154" s="2"/>
      <c r="Z154" s="2"/>
      <c r="AA154" s="2">
        <v>44000</v>
      </c>
      <c r="AB154" s="2">
        <f t="shared" si="40"/>
        <v>423658542</v>
      </c>
    </row>
    <row r="155" spans="1:28">
      <c r="A155" s="1">
        <v>40725</v>
      </c>
      <c r="C155" s="2">
        <v>163980078</v>
      </c>
      <c r="D155" s="2"/>
      <c r="E155" s="2"/>
      <c r="F155" s="2"/>
      <c r="G155" s="2">
        <v>35210442</v>
      </c>
      <c r="H155" s="2"/>
      <c r="I155" s="2"/>
      <c r="J155" s="2"/>
      <c r="K155" s="2">
        <v>126532407</v>
      </c>
      <c r="L155" s="2"/>
      <c r="M155" s="2"/>
      <c r="N155" s="2"/>
      <c r="O155" s="2">
        <v>85824781</v>
      </c>
      <c r="P155" s="2"/>
      <c r="Q155" s="2"/>
      <c r="R155" s="2"/>
      <c r="S155" s="2">
        <v>23773961</v>
      </c>
      <c r="T155" s="2"/>
      <c r="U155" s="2"/>
      <c r="V155" s="2"/>
      <c r="W155" s="2">
        <v>2153523</v>
      </c>
      <c r="X155" s="2"/>
      <c r="Y155" s="2"/>
      <c r="Z155" s="2"/>
      <c r="AA155" s="2">
        <v>0</v>
      </c>
      <c r="AB155" s="2">
        <f t="shared" si="40"/>
        <v>437475192</v>
      </c>
    </row>
    <row r="156" spans="1:28">
      <c r="A156" s="1">
        <v>40756</v>
      </c>
      <c r="C156" s="2">
        <v>173293909</v>
      </c>
      <c r="D156" s="2"/>
      <c r="E156" s="2"/>
      <c r="F156" s="2"/>
      <c r="G156" s="2">
        <v>38213002</v>
      </c>
      <c r="H156" s="2"/>
      <c r="I156" s="2"/>
      <c r="J156" s="2"/>
      <c r="K156" s="2">
        <v>141734976</v>
      </c>
      <c r="L156" s="2"/>
      <c r="M156" s="2"/>
      <c r="N156" s="2"/>
      <c r="O156" s="2">
        <v>93975839</v>
      </c>
      <c r="P156" s="2"/>
      <c r="Q156" s="2"/>
      <c r="R156" s="2"/>
      <c r="S156" s="2">
        <v>32841850</v>
      </c>
      <c r="T156" s="2"/>
      <c r="U156" s="2"/>
      <c r="V156" s="2"/>
      <c r="W156" s="2">
        <v>2151771</v>
      </c>
      <c r="X156" s="2"/>
      <c r="Y156" s="2"/>
      <c r="Z156" s="2"/>
      <c r="AA156" s="2">
        <v>43000</v>
      </c>
      <c r="AB156" s="2">
        <f t="shared" si="40"/>
        <v>482254347</v>
      </c>
    </row>
    <row r="157" spans="1:28">
      <c r="A157" s="1">
        <v>40787</v>
      </c>
      <c r="C157" s="2">
        <v>146124121</v>
      </c>
      <c r="D157" s="2"/>
      <c r="E157" s="2"/>
      <c r="F157" s="2"/>
      <c r="G157" s="2">
        <v>33198418</v>
      </c>
      <c r="H157" s="2"/>
      <c r="I157" s="2"/>
      <c r="J157" s="2"/>
      <c r="K157" s="2">
        <v>119999900</v>
      </c>
      <c r="L157" s="2"/>
      <c r="M157" s="2"/>
      <c r="N157" s="2"/>
      <c r="O157" s="2">
        <v>91106931</v>
      </c>
      <c r="P157" s="2"/>
      <c r="Q157" s="2"/>
      <c r="R157" s="2"/>
      <c r="S157" s="2">
        <v>15189765</v>
      </c>
      <c r="T157" s="2"/>
      <c r="U157" s="2"/>
      <c r="V157" s="2"/>
      <c r="W157" s="2">
        <v>2146547</v>
      </c>
      <c r="X157" s="2"/>
      <c r="Y157" s="2"/>
      <c r="Z157" s="2"/>
      <c r="AA157" s="2">
        <v>0</v>
      </c>
      <c r="AB157" s="2">
        <f t="shared" si="40"/>
        <v>407765682</v>
      </c>
    </row>
    <row r="158" spans="1:28">
      <c r="A158" s="1">
        <v>40817</v>
      </c>
      <c r="C158" s="2">
        <v>165554283</v>
      </c>
      <c r="D158" s="2"/>
      <c r="E158" s="2"/>
      <c r="F158" s="2"/>
      <c r="G158" s="2">
        <v>36958236</v>
      </c>
      <c r="H158" s="2"/>
      <c r="I158" s="2"/>
      <c r="J158" s="2"/>
      <c r="K158" s="2">
        <v>141507226</v>
      </c>
      <c r="L158" s="2"/>
      <c r="M158" s="2"/>
      <c r="N158" s="2"/>
      <c r="O158" s="2">
        <v>91494668</v>
      </c>
      <c r="P158" s="2"/>
      <c r="Q158" s="2"/>
      <c r="R158" s="2"/>
      <c r="S158" s="2">
        <v>10947687</v>
      </c>
      <c r="T158" s="2"/>
      <c r="U158" s="2"/>
      <c r="V158" s="2"/>
      <c r="W158" s="2">
        <v>2158389</v>
      </c>
      <c r="X158" s="2"/>
      <c r="Y158" s="2"/>
      <c r="Z158" s="2"/>
      <c r="AA158" s="2">
        <v>140000</v>
      </c>
      <c r="AB158" s="2">
        <f t="shared" si="40"/>
        <v>448760489</v>
      </c>
    </row>
    <row r="159" spans="1:28">
      <c r="A159" s="1">
        <v>40848</v>
      </c>
      <c r="C159" s="2">
        <v>218868699</v>
      </c>
      <c r="D159" s="2"/>
      <c r="E159" s="2"/>
      <c r="F159" s="2"/>
      <c r="G159" s="2">
        <v>38159382</v>
      </c>
      <c r="H159" s="2"/>
      <c r="I159" s="2"/>
      <c r="J159" s="2"/>
      <c r="K159" s="2">
        <v>128679596</v>
      </c>
      <c r="L159" s="2"/>
      <c r="M159" s="2"/>
      <c r="N159" s="2"/>
      <c r="O159" s="2">
        <v>86788161</v>
      </c>
      <c r="P159" s="2"/>
      <c r="Q159" s="2"/>
      <c r="R159" s="2"/>
      <c r="S159" s="2">
        <v>366045</v>
      </c>
      <c r="T159" s="2"/>
      <c r="U159" s="2"/>
      <c r="V159" s="2"/>
      <c r="W159" s="2">
        <v>2149146</v>
      </c>
      <c r="X159" s="2"/>
      <c r="Y159" s="2"/>
      <c r="Z159" s="2"/>
      <c r="AA159" s="2">
        <v>0</v>
      </c>
      <c r="AB159" s="2">
        <f t="shared" si="40"/>
        <v>475011029</v>
      </c>
    </row>
    <row r="160" spans="1:28">
      <c r="A160" s="1">
        <v>40878</v>
      </c>
      <c r="C160" s="2">
        <v>288454936</v>
      </c>
      <c r="D160" s="2">
        <f>SUM(C149:C160)</f>
        <v>2390086210</v>
      </c>
      <c r="E160" s="2"/>
      <c r="F160" s="2"/>
      <c r="G160" s="2">
        <v>45221546</v>
      </c>
      <c r="H160" s="2">
        <f>SUM(G149:G160)</f>
        <v>444630416</v>
      </c>
      <c r="I160" s="2"/>
      <c r="J160" s="2"/>
      <c r="K160" s="2">
        <v>126473251</v>
      </c>
      <c r="L160" s="2">
        <f>SUM(K149:K160)</f>
        <v>1526237326</v>
      </c>
      <c r="M160" s="2"/>
      <c r="N160" s="2"/>
      <c r="O160" s="2">
        <v>87272600</v>
      </c>
      <c r="P160" s="2"/>
      <c r="Q160" s="2"/>
      <c r="R160" s="2"/>
      <c r="S160" s="2">
        <v>2418679</v>
      </c>
      <c r="T160" s="2"/>
      <c r="U160" s="2"/>
      <c r="V160" s="2"/>
      <c r="W160" s="2">
        <v>2151165</v>
      </c>
      <c r="X160" s="2"/>
      <c r="Y160" s="2"/>
      <c r="Z160" s="2"/>
      <c r="AA160" s="2">
        <v>0</v>
      </c>
      <c r="AB160" s="2">
        <f t="shared" si="40"/>
        <v>4912946129</v>
      </c>
    </row>
    <row r="161" spans="1:28">
      <c r="D161" s="28">
        <f>+D160/D148-1</f>
        <v>-4.3797388450784736E-3</v>
      </c>
      <c r="H161" s="28">
        <f>+H160/H148-1</f>
        <v>7.7176938445109311E-2</v>
      </c>
      <c r="L161" s="28">
        <f>+L160/L148-1</f>
        <v>-5.2028236375027959E-3</v>
      </c>
    </row>
    <row r="162" spans="1:28">
      <c r="A162" t="s">
        <v>3</v>
      </c>
    </row>
    <row r="164" spans="1:28">
      <c r="C164" t="s">
        <v>15</v>
      </c>
    </row>
    <row r="165" spans="1:28" ht="60">
      <c r="C165" s="4" t="s">
        <v>6</v>
      </c>
      <c r="D165" s="5"/>
      <c r="E165" s="5"/>
      <c r="F165" s="5"/>
      <c r="G165" s="5" t="s">
        <v>13</v>
      </c>
      <c r="H165" s="5"/>
      <c r="I165" s="5"/>
      <c r="J165" s="5"/>
      <c r="K165" s="5" t="s">
        <v>7</v>
      </c>
      <c r="L165" s="5"/>
      <c r="M165" s="5"/>
      <c r="N165" s="5"/>
      <c r="O165" s="5" t="s">
        <v>8</v>
      </c>
      <c r="P165" s="5"/>
      <c r="Q165" s="5"/>
      <c r="R165" s="5"/>
      <c r="S165" s="5" t="s">
        <v>9</v>
      </c>
      <c r="T165" s="5"/>
      <c r="U165" s="5"/>
      <c r="V165" s="5"/>
      <c r="W165" s="5" t="s">
        <v>14</v>
      </c>
      <c r="X165" s="5"/>
      <c r="Y165" s="5"/>
      <c r="Z165" s="5"/>
      <c r="AA165" s="5" t="s">
        <v>10</v>
      </c>
      <c r="AB165" s="6" t="s">
        <v>5</v>
      </c>
    </row>
    <row r="166" spans="1:28">
      <c r="A166" s="1">
        <v>39448</v>
      </c>
      <c r="C166">
        <f>+C113/C7</f>
        <v>1329.9982349214013</v>
      </c>
      <c r="G166">
        <f t="shared" ref="G166:AB166" si="41">+G113/G7</f>
        <v>1594.0158765736487</v>
      </c>
      <c r="K166">
        <f t="shared" si="41"/>
        <v>44284.778251599149</v>
      </c>
      <c r="O166">
        <f t="shared" si="41"/>
        <v>3713805.4090909092</v>
      </c>
      <c r="S166">
        <f t="shared" si="41"/>
        <v>1988.5451740855003</v>
      </c>
      <c r="W166">
        <f t="shared" si="41"/>
        <v>7310.9933993399336</v>
      </c>
      <c r="AB166">
        <f t="shared" si="41"/>
        <v>2336.7081341248122</v>
      </c>
    </row>
    <row r="167" spans="1:28">
      <c r="A167" s="1">
        <v>39479</v>
      </c>
      <c r="C167">
        <f t="shared" ref="C167:AB167" si="42">+C114/C8</f>
        <v>1256.7972585976017</v>
      </c>
      <c r="G167">
        <f t="shared" si="42"/>
        <v>1486.4459665711202</v>
      </c>
      <c r="K167">
        <f t="shared" si="42"/>
        <v>40437.382397572081</v>
      </c>
      <c r="O167">
        <f t="shared" si="42"/>
        <v>3367998.5909090908</v>
      </c>
      <c r="S167">
        <f t="shared" si="42"/>
        <v>1691.827616152844</v>
      </c>
      <c r="W167">
        <f t="shared" si="42"/>
        <v>7293.9868421052633</v>
      </c>
      <c r="AA167">
        <f t="shared" si="42"/>
        <v>24000</v>
      </c>
      <c r="AB167">
        <f t="shared" si="42"/>
        <v>2170.7048273743549</v>
      </c>
    </row>
    <row r="168" spans="1:28">
      <c r="A168" s="1">
        <v>39508</v>
      </c>
      <c r="C168">
        <f t="shared" ref="C168:AB168" si="43">+C115/C9</f>
        <v>1026.6994350849884</v>
      </c>
      <c r="G168">
        <f t="shared" si="43"/>
        <v>1346.5989474469991</v>
      </c>
      <c r="K168">
        <f t="shared" si="43"/>
        <v>41215.71605310803</v>
      </c>
      <c r="O168">
        <f t="shared" si="43"/>
        <v>3572540.6818181816</v>
      </c>
      <c r="S168">
        <f t="shared" si="43"/>
        <v>2091.5826086956522</v>
      </c>
      <c r="W168">
        <f t="shared" si="43"/>
        <v>7260.3639344262292</v>
      </c>
      <c r="AA168">
        <f t="shared" si="43"/>
        <v>338000</v>
      </c>
      <c r="AB168">
        <f t="shared" si="43"/>
        <v>1997.0674266472968</v>
      </c>
    </row>
    <row r="169" spans="1:28">
      <c r="A169" s="1">
        <v>39539</v>
      </c>
      <c r="C169">
        <f t="shared" ref="C169:AB169" si="44">+C116/C10</f>
        <v>893.81609744327034</v>
      </c>
      <c r="G169">
        <f t="shared" si="44"/>
        <v>1174.461544188817</v>
      </c>
      <c r="K169">
        <f t="shared" si="44"/>
        <v>37229.191706730766</v>
      </c>
      <c r="O169">
        <f t="shared" si="44"/>
        <v>3494050.3181818184</v>
      </c>
      <c r="S169">
        <f t="shared" si="44"/>
        <v>3609.1060408518038</v>
      </c>
      <c r="W169">
        <f t="shared" si="44"/>
        <v>7171.6384364820851</v>
      </c>
      <c r="AB169">
        <f t="shared" si="44"/>
        <v>1814.990025986054</v>
      </c>
    </row>
    <row r="170" spans="1:28">
      <c r="A170" s="1">
        <v>39569</v>
      </c>
      <c r="C170">
        <f t="shared" ref="C170:AB170" si="45">+C117/C11</f>
        <v>825.35591100081206</v>
      </c>
      <c r="G170">
        <f t="shared" si="45"/>
        <v>1084.0560935637664</v>
      </c>
      <c r="K170">
        <f t="shared" si="45"/>
        <v>35703.554380664653</v>
      </c>
      <c r="O170">
        <f t="shared" si="45"/>
        <v>3466413.5454545454</v>
      </c>
      <c r="S170">
        <f t="shared" si="45"/>
        <v>5474.6915401301521</v>
      </c>
      <c r="W170">
        <f t="shared" si="45"/>
        <v>7245.2142857142853</v>
      </c>
      <c r="AA170">
        <f t="shared" si="45"/>
        <v>21000</v>
      </c>
      <c r="AB170">
        <f t="shared" si="45"/>
        <v>1740.0812456509288</v>
      </c>
    </row>
    <row r="171" spans="1:28">
      <c r="A171" s="1">
        <v>39600</v>
      </c>
      <c r="C171">
        <f t="shared" ref="C171:AB171" si="46">+C118/C12</f>
        <v>721.08448680589288</v>
      </c>
      <c r="G171">
        <f t="shared" si="46"/>
        <v>1073.2124104125664</v>
      </c>
      <c r="K171">
        <f t="shared" si="46"/>
        <v>35878.525760771314</v>
      </c>
      <c r="O171">
        <f t="shared" si="46"/>
        <v>3392717.0454545454</v>
      </c>
      <c r="S171">
        <f t="shared" si="46"/>
        <v>7660.8186528497408</v>
      </c>
      <c r="W171">
        <f t="shared" si="46"/>
        <v>7199.0226537216831</v>
      </c>
      <c r="AB171">
        <f t="shared" si="46"/>
        <v>833.38249550504361</v>
      </c>
    </row>
    <row r="172" spans="1:28">
      <c r="A172" s="1">
        <v>39630</v>
      </c>
      <c r="C172">
        <f t="shared" ref="C172:AB172" si="47">+C119/C13</f>
        <v>830.06784182896024</v>
      </c>
      <c r="G172">
        <f t="shared" si="47"/>
        <v>1211.8655843914064</v>
      </c>
      <c r="K172">
        <f t="shared" si="47"/>
        <v>39917.417874396138</v>
      </c>
      <c r="O172">
        <f t="shared" si="47"/>
        <v>3575304.6363636362</v>
      </c>
      <c r="S172">
        <f t="shared" si="47"/>
        <v>10852.16294067068</v>
      </c>
      <c r="W172">
        <f t="shared" si="47"/>
        <v>7113.415335463259</v>
      </c>
      <c r="AA172">
        <f t="shared" si="47"/>
        <v>84000</v>
      </c>
      <c r="AB172">
        <f t="shared" si="47"/>
        <v>1887.9653554418455</v>
      </c>
    </row>
    <row r="173" spans="1:28">
      <c r="A173" s="1">
        <v>39661</v>
      </c>
      <c r="C173">
        <f t="shared" ref="C173:AB173" si="48">+C120/C14</f>
        <v>850.55248918022824</v>
      </c>
      <c r="G173">
        <f t="shared" si="48"/>
        <v>1268.30809506127</v>
      </c>
      <c r="K173">
        <f t="shared" si="48"/>
        <v>43640.667771084336</v>
      </c>
      <c r="O173">
        <f t="shared" si="48"/>
        <v>3803678.6818181816</v>
      </c>
      <c r="S173">
        <f t="shared" si="48"/>
        <v>9607.7506459948327</v>
      </c>
      <c r="W173">
        <f t="shared" si="48"/>
        <v>7105.9169329073484</v>
      </c>
      <c r="AB173">
        <f t="shared" si="48"/>
        <v>1975.500745472702</v>
      </c>
    </row>
    <row r="174" spans="1:28">
      <c r="A174" s="1">
        <v>39692</v>
      </c>
      <c r="C174">
        <f t="shared" ref="C174:AB174" si="49">+C121/C15</f>
        <v>835.96573976122113</v>
      </c>
      <c r="G174">
        <f t="shared" si="49"/>
        <v>1236.0264585655891</v>
      </c>
      <c r="K174">
        <f t="shared" si="49"/>
        <v>41287.600060096156</v>
      </c>
      <c r="O174">
        <f t="shared" si="49"/>
        <v>3523376.2727272729</v>
      </c>
      <c r="S174">
        <f t="shared" si="49"/>
        <v>6484.7904599659287</v>
      </c>
      <c r="W174">
        <f t="shared" si="49"/>
        <v>7050.4554140127384</v>
      </c>
      <c r="AB174">
        <f t="shared" si="49"/>
        <v>1864.7344172720641</v>
      </c>
    </row>
    <row r="175" spans="1:28">
      <c r="A175" s="1">
        <v>39722</v>
      </c>
      <c r="C175">
        <f t="shared" ref="C175:AB175" si="50">+C122/C16</f>
        <v>897.1436033300489</v>
      </c>
      <c r="G175">
        <f t="shared" si="50"/>
        <v>1228.7746081271823</v>
      </c>
      <c r="K175">
        <f t="shared" si="50"/>
        <v>39572.914535058684</v>
      </c>
      <c r="O175">
        <f t="shared" si="50"/>
        <v>3597918.0909090908</v>
      </c>
      <c r="S175">
        <f t="shared" si="50"/>
        <v>4556.0228153250109</v>
      </c>
      <c r="W175">
        <f t="shared" si="50"/>
        <v>7090.0761904761903</v>
      </c>
      <c r="AA175">
        <f t="shared" si="50"/>
        <v>95000</v>
      </c>
      <c r="AB175">
        <f t="shared" si="50"/>
        <v>1876.8490276606224</v>
      </c>
    </row>
    <row r="176" spans="1:28">
      <c r="A176" s="1">
        <v>39753</v>
      </c>
      <c r="C176">
        <f t="shared" ref="C176:AB176" si="51">+C123/C17</f>
        <v>1078.3059035691922</v>
      </c>
      <c r="G176">
        <f t="shared" si="51"/>
        <v>1245.3252198434195</v>
      </c>
      <c r="K176">
        <f t="shared" si="51"/>
        <v>33938.041516245488</v>
      </c>
      <c r="O176">
        <f t="shared" si="51"/>
        <v>3375227.0454545454</v>
      </c>
      <c r="S176">
        <f t="shared" si="51"/>
        <v>2224.7844901456729</v>
      </c>
      <c r="W176">
        <f t="shared" si="51"/>
        <v>7033.815873015873</v>
      </c>
      <c r="AA176">
        <f t="shared" si="51"/>
        <v>300000</v>
      </c>
      <c r="AB176">
        <f t="shared" si="51"/>
        <v>1907.2947272734109</v>
      </c>
    </row>
    <row r="177" spans="1:28">
      <c r="A177" s="1">
        <v>39783</v>
      </c>
      <c r="C177">
        <f t="shared" ref="C177:AB177" si="52">+C124/C18</f>
        <v>1335.9704693223787</v>
      </c>
      <c r="D177" s="2">
        <f>SUM(C166:C177)</f>
        <v>11881.757470845994</v>
      </c>
      <c r="G177">
        <f t="shared" si="52"/>
        <v>1578.7652811735941</v>
      </c>
      <c r="H177" s="2">
        <f>SUM(G166:G177)</f>
        <v>15527.856085919379</v>
      </c>
      <c r="K177">
        <f t="shared" si="52"/>
        <v>47956.039759036146</v>
      </c>
      <c r="L177" s="2">
        <f>SUM(K166:K177)</f>
        <v>481061.83006636286</v>
      </c>
      <c r="O177">
        <f t="shared" si="52"/>
        <v>3467239.3181818184</v>
      </c>
      <c r="S177">
        <f t="shared" si="52"/>
        <v>1783.0316645271716</v>
      </c>
      <c r="W177">
        <f t="shared" si="52"/>
        <v>7027.2681388012616</v>
      </c>
      <c r="AB177">
        <f t="shared" si="52"/>
        <v>21133.969261047037</v>
      </c>
    </row>
    <row r="178" spans="1:28">
      <c r="A178" s="1">
        <v>39814</v>
      </c>
      <c r="C178">
        <f t="shared" ref="C178:AB178" si="53">+C125/C19</f>
        <v>1363.6192845863782</v>
      </c>
      <c r="D178" s="2"/>
      <c r="G178">
        <f t="shared" si="53"/>
        <v>1508.7095702259637</v>
      </c>
      <c r="H178" s="2"/>
      <c r="K178">
        <f t="shared" si="53"/>
        <v>40146.876008365703</v>
      </c>
      <c r="L178" s="2"/>
      <c r="O178">
        <f t="shared" si="53"/>
        <v>3536924.1818181816</v>
      </c>
      <c r="S178">
        <f t="shared" si="53"/>
        <v>1468.0064020486557</v>
      </c>
      <c r="W178">
        <f t="shared" si="53"/>
        <v>7079.4088050314467</v>
      </c>
      <c r="AB178">
        <f t="shared" si="53"/>
        <v>2254.0747366612309</v>
      </c>
    </row>
    <row r="179" spans="1:28">
      <c r="A179" s="1">
        <v>39845</v>
      </c>
      <c r="C179">
        <f t="shared" ref="C179:AB179" si="54">+C126/C20</f>
        <v>1169.8425207045782</v>
      </c>
      <c r="D179" s="2"/>
      <c r="G179">
        <f t="shared" si="54"/>
        <v>1368.7695939217349</v>
      </c>
      <c r="H179" s="2"/>
      <c r="K179">
        <f t="shared" si="54"/>
        <v>37874.031784107945</v>
      </c>
      <c r="L179" s="2"/>
      <c r="O179">
        <f t="shared" si="54"/>
        <v>3305030.5909090908</v>
      </c>
      <c r="S179">
        <f t="shared" si="54"/>
        <v>1715.7297297297298</v>
      </c>
      <c r="W179">
        <f t="shared" si="54"/>
        <v>6991.8113207547167</v>
      </c>
      <c r="AA179">
        <f t="shared" si="54"/>
        <v>25000</v>
      </c>
      <c r="AB179">
        <f t="shared" si="54"/>
        <v>2025.201787579711</v>
      </c>
    </row>
    <row r="180" spans="1:28">
      <c r="A180" s="1">
        <v>39873</v>
      </c>
      <c r="C180">
        <f t="shared" ref="C180:AB180" si="55">+C127/C21</f>
        <v>1161.1271938571999</v>
      </c>
      <c r="D180" s="2"/>
      <c r="G180">
        <f t="shared" si="55"/>
        <v>1407.6609019506618</v>
      </c>
      <c r="H180" s="2"/>
      <c r="K180">
        <f t="shared" si="55"/>
        <v>42150.661511005354</v>
      </c>
      <c r="L180" s="2"/>
      <c r="O180">
        <f t="shared" si="55"/>
        <v>2901599.5</v>
      </c>
      <c r="S180">
        <f t="shared" si="55"/>
        <v>2095.8424657534247</v>
      </c>
      <c r="W180">
        <f t="shared" si="55"/>
        <v>6963.7366771159877</v>
      </c>
      <c r="AA180">
        <f t="shared" si="55"/>
        <v>0</v>
      </c>
      <c r="AB180">
        <f t="shared" si="55"/>
        <v>2053.4166210769736</v>
      </c>
    </row>
    <row r="181" spans="1:28">
      <c r="A181" s="1">
        <v>39904</v>
      </c>
      <c r="C181">
        <f t="shared" ref="C181:AB181" si="56">+C128/C22</f>
        <v>856.88601442615095</v>
      </c>
      <c r="D181" s="2"/>
      <c r="G181">
        <f t="shared" si="56"/>
        <v>1081.1224301820057</v>
      </c>
      <c r="H181" s="2"/>
      <c r="K181">
        <f t="shared" si="56"/>
        <v>32810.59192159192</v>
      </c>
      <c r="L181" s="2"/>
      <c r="O181">
        <f t="shared" si="56"/>
        <v>1030838.2272727273</v>
      </c>
      <c r="S181">
        <f t="shared" si="56"/>
        <v>23406.693023255815</v>
      </c>
      <c r="W181">
        <f t="shared" si="56"/>
        <v>6913.7601246105914</v>
      </c>
      <c r="AB181">
        <f t="shared" si="56"/>
        <v>1665.8870269314589</v>
      </c>
    </row>
    <row r="182" spans="1:28">
      <c r="A182" s="1">
        <v>39934</v>
      </c>
      <c r="C182">
        <f t="shared" ref="C182:AB182" si="57">+C129/C23</f>
        <v>827.8583493435799</v>
      </c>
      <c r="D182" s="2"/>
      <c r="G182">
        <f t="shared" si="57"/>
        <v>1146.4867964888988</v>
      </c>
      <c r="H182" s="2"/>
      <c r="K182">
        <f t="shared" si="57"/>
        <v>38188.659922642073</v>
      </c>
      <c r="L182" s="2"/>
      <c r="O182">
        <f t="shared" si="57"/>
        <v>5407839.6363636367</v>
      </c>
      <c r="S182">
        <f t="shared" si="57"/>
        <v>-14249.529686174725</v>
      </c>
      <c r="W182">
        <f t="shared" si="57"/>
        <v>6898.3510971786836</v>
      </c>
      <c r="AA182">
        <f t="shared" si="57"/>
        <v>0</v>
      </c>
      <c r="AB182">
        <f t="shared" si="57"/>
        <v>1754.7926753667073</v>
      </c>
    </row>
    <row r="183" spans="1:28">
      <c r="A183" s="1">
        <v>39965</v>
      </c>
      <c r="C183">
        <f t="shared" ref="C183:AB183" si="58">+C130/C24</f>
        <v>778.8358568859328</v>
      </c>
      <c r="D183" s="2"/>
      <c r="G183">
        <f t="shared" si="58"/>
        <v>1116.0730735163861</v>
      </c>
      <c r="H183" s="2"/>
      <c r="K183">
        <f t="shared" si="58"/>
        <v>37297.369487485099</v>
      </c>
      <c r="L183" s="2"/>
      <c r="O183">
        <f t="shared" si="58"/>
        <v>3345894</v>
      </c>
      <c r="S183">
        <f t="shared" si="58"/>
        <v>8472.113120269134</v>
      </c>
      <c r="W183">
        <f t="shared" si="58"/>
        <v>6810.891304347826</v>
      </c>
      <c r="AB183">
        <f t="shared" si="58"/>
        <v>869.78875050262002</v>
      </c>
    </row>
    <row r="184" spans="1:28">
      <c r="A184" s="1">
        <v>39995</v>
      </c>
      <c r="C184">
        <f t="shared" ref="C184:AB184" si="59">+C131/C25</f>
        <v>797.90946471066661</v>
      </c>
      <c r="D184" s="2"/>
      <c r="G184">
        <f t="shared" si="59"/>
        <v>1137.0174919566584</v>
      </c>
      <c r="H184" s="2"/>
      <c r="K184">
        <f t="shared" si="59"/>
        <v>38517.920800956366</v>
      </c>
      <c r="L184" s="2"/>
      <c r="O184">
        <f t="shared" si="59"/>
        <v>3411409</v>
      </c>
      <c r="S184">
        <f t="shared" si="59"/>
        <v>10908.148493848112</v>
      </c>
      <c r="W184">
        <f t="shared" si="59"/>
        <v>6834.9473684210525</v>
      </c>
      <c r="AB184">
        <f t="shared" si="59"/>
        <v>1799.9676735483047</v>
      </c>
    </row>
    <row r="185" spans="1:28">
      <c r="A185" s="1">
        <v>40026</v>
      </c>
      <c r="C185">
        <f t="shared" ref="C185:AB185" si="60">+C132/C26</f>
        <v>854.95742811381285</v>
      </c>
      <c r="D185" s="2"/>
      <c r="G185">
        <f t="shared" si="60"/>
        <v>1259.1149998154096</v>
      </c>
      <c r="H185" s="2"/>
      <c r="K185">
        <f t="shared" si="60"/>
        <v>42347.377618192702</v>
      </c>
      <c r="L185" s="2"/>
      <c r="O185">
        <f t="shared" si="60"/>
        <v>3524846.5</v>
      </c>
      <c r="S185">
        <f t="shared" si="60"/>
        <v>9839.1108768971335</v>
      </c>
      <c r="W185">
        <f t="shared" si="60"/>
        <v>6831.656346749226</v>
      </c>
      <c r="AB185">
        <f t="shared" si="60"/>
        <v>1917.3914202890453</v>
      </c>
    </row>
    <row r="186" spans="1:28">
      <c r="A186" s="1">
        <v>40057</v>
      </c>
      <c r="C186">
        <f t="shared" ref="C186:AB186" si="61">+C133/C27</f>
        <v>771.59972184144965</v>
      </c>
      <c r="D186" s="2"/>
      <c r="G186">
        <f t="shared" si="61"/>
        <v>1125.4539597216597</v>
      </c>
      <c r="H186" s="2"/>
      <c r="K186">
        <f t="shared" si="61"/>
        <v>39058.418583806393</v>
      </c>
      <c r="L186" s="2"/>
      <c r="O186">
        <f t="shared" si="61"/>
        <v>3407789.4090909092</v>
      </c>
      <c r="S186">
        <f t="shared" si="61"/>
        <v>5949.1945854483929</v>
      </c>
      <c r="W186">
        <f t="shared" si="61"/>
        <v>6842.0433436532512</v>
      </c>
      <c r="AB186">
        <f t="shared" si="61"/>
        <v>1732.6697285223727</v>
      </c>
    </row>
    <row r="187" spans="1:28">
      <c r="A187" s="1">
        <v>40087</v>
      </c>
      <c r="C187">
        <f t="shared" ref="C187:AB187" si="62">+C134/C28</f>
        <v>868.33936737329759</v>
      </c>
      <c r="D187" s="2"/>
      <c r="G187">
        <f t="shared" si="62"/>
        <v>1168.8829142962011</v>
      </c>
      <c r="H187" s="2"/>
      <c r="K187">
        <f t="shared" si="62"/>
        <v>38512.105780691301</v>
      </c>
      <c r="L187" s="2"/>
      <c r="O187">
        <f t="shared" si="62"/>
        <v>3370913.0454545454</v>
      </c>
      <c r="S187">
        <f t="shared" si="62"/>
        <v>3806.3399076793958</v>
      </c>
      <c r="W187">
        <f t="shared" si="62"/>
        <v>6805.0588235294117</v>
      </c>
      <c r="AA187">
        <f t="shared" si="62"/>
        <v>0</v>
      </c>
      <c r="AB187">
        <f t="shared" si="62"/>
        <v>1783.1500251717202</v>
      </c>
    </row>
    <row r="188" spans="1:28">
      <c r="A188" s="1">
        <v>40118</v>
      </c>
      <c r="C188">
        <f t="shared" ref="C188:AB188" si="63">+C135/C29</f>
        <v>1143.4219533947496</v>
      </c>
      <c r="D188" s="2"/>
      <c r="G188">
        <f t="shared" si="63"/>
        <v>1295.2093663911846</v>
      </c>
      <c r="H188" s="2"/>
      <c r="K188">
        <f t="shared" si="63"/>
        <v>37793.298476247386</v>
      </c>
      <c r="L188" s="2"/>
      <c r="O188">
        <f t="shared" si="63"/>
        <v>3295030.4090909092</v>
      </c>
      <c r="S188">
        <f t="shared" si="63"/>
        <v>1757.3490725126476</v>
      </c>
      <c r="W188">
        <f t="shared" si="63"/>
        <v>6797.1114551083592</v>
      </c>
      <c r="AB188">
        <f t="shared" si="63"/>
        <v>1996.8677082683982</v>
      </c>
    </row>
    <row r="189" spans="1:28">
      <c r="A189" s="1">
        <v>40148</v>
      </c>
      <c r="C189">
        <f t="shared" ref="C189:AB189" si="64">+C136/C30</f>
        <v>1352.1412181063404</v>
      </c>
      <c r="D189" s="2">
        <f>SUM(C178:C189)</f>
        <v>11946.538373344136</v>
      </c>
      <c r="G189">
        <f t="shared" si="64"/>
        <v>1579.4426884716927</v>
      </c>
      <c r="H189" s="2">
        <f>SUM(G178:G189)</f>
        <v>15193.943786938453</v>
      </c>
      <c r="K189">
        <f t="shared" si="64"/>
        <v>43961.168257756566</v>
      </c>
      <c r="L189" s="2">
        <f>SUM(K178:K189)</f>
        <v>468658.48015284882</v>
      </c>
      <c r="O189">
        <f t="shared" si="64"/>
        <v>3799897.3636363638</v>
      </c>
      <c r="S189">
        <f t="shared" si="64"/>
        <v>2433.0932489451475</v>
      </c>
      <c r="W189">
        <f t="shared" si="64"/>
        <v>6786.3055555555557</v>
      </c>
      <c r="AA189">
        <f t="shared" si="64"/>
        <v>0</v>
      </c>
      <c r="AB189">
        <f t="shared" si="64"/>
        <v>20938.322488668411</v>
      </c>
    </row>
    <row r="190" spans="1:28">
      <c r="A190" s="1">
        <v>40179</v>
      </c>
      <c r="C190">
        <f t="shared" ref="C190:AB190" si="65">+C137/C31</f>
        <v>1376.6682132260698</v>
      </c>
      <c r="D190" s="28">
        <f>+D189/D177-1</f>
        <v>5.4521313582684972E-3</v>
      </c>
      <c r="G190">
        <f t="shared" si="65"/>
        <v>1361.9922500456955</v>
      </c>
      <c r="H190" s="28">
        <f>+H189/H177-1</f>
        <v>-2.1504082542580738E-2</v>
      </c>
      <c r="K190">
        <f t="shared" si="65"/>
        <v>32577.368578255675</v>
      </c>
      <c r="L190" s="28">
        <f>+L189/L177-1</f>
        <v>-2.5783275949794238E-2</v>
      </c>
      <c r="O190">
        <f t="shared" si="65"/>
        <v>3722880</v>
      </c>
      <c r="S190">
        <f t="shared" si="65"/>
        <v>1585.2653147444023</v>
      </c>
      <c r="W190">
        <f t="shared" si="65"/>
        <v>6764.2307692307695</v>
      </c>
      <c r="AB190">
        <f t="shared" si="65"/>
        <v>2176.9798968475498</v>
      </c>
    </row>
    <row r="191" spans="1:28">
      <c r="A191" s="1">
        <v>40210</v>
      </c>
      <c r="C191">
        <f t="shared" ref="C191:AB191" si="66">+C138/C32</f>
        <v>1174.8210910685018</v>
      </c>
      <c r="D191" s="2"/>
      <c r="G191">
        <f t="shared" si="66"/>
        <v>1354.3389669993444</v>
      </c>
      <c r="H191" s="2"/>
      <c r="K191">
        <f t="shared" si="66"/>
        <v>37812.061709813366</v>
      </c>
      <c r="L191" s="2"/>
      <c r="O191">
        <f t="shared" si="66"/>
        <v>3499548.2272727271</v>
      </c>
      <c r="S191">
        <f t="shared" si="66"/>
        <v>1470.0555084745763</v>
      </c>
      <c r="W191">
        <f t="shared" si="66"/>
        <v>6776.5353846153848</v>
      </c>
      <c r="AA191">
        <f t="shared" si="66"/>
        <v>0</v>
      </c>
      <c r="AB191">
        <f t="shared" si="66"/>
        <v>2052.1289565364036</v>
      </c>
    </row>
    <row r="192" spans="1:28">
      <c r="A192" s="1">
        <v>40238</v>
      </c>
      <c r="C192">
        <f t="shared" ref="C192:AB192" si="67">+C139/C33</f>
        <v>1063.6588862671542</v>
      </c>
      <c r="D192" s="2"/>
      <c r="G192">
        <f t="shared" si="67"/>
        <v>1298.8947214611871</v>
      </c>
      <c r="H192" s="2"/>
      <c r="K192">
        <f t="shared" si="67"/>
        <v>38497.242378508905</v>
      </c>
      <c r="L192" s="2"/>
      <c r="O192">
        <f t="shared" si="67"/>
        <v>3929308.5454545454</v>
      </c>
      <c r="S192">
        <f t="shared" si="67"/>
        <v>1525.0848896434634</v>
      </c>
      <c r="W192">
        <f t="shared" si="67"/>
        <v>6781.2067901234568</v>
      </c>
      <c r="AB192">
        <f t="shared" si="67"/>
        <v>2002.4776364453132</v>
      </c>
    </row>
    <row r="193" spans="1:28">
      <c r="A193" s="1">
        <v>40269</v>
      </c>
      <c r="C193">
        <f t="shared" ref="C193:AB193" si="68">+C140/C34</f>
        <v>924.18157281621211</v>
      </c>
      <c r="D193" s="2"/>
      <c r="G193">
        <f t="shared" si="68"/>
        <v>1130.2622060164083</v>
      </c>
      <c r="H193" s="2"/>
      <c r="K193">
        <f t="shared" si="68"/>
        <v>36367.25496688742</v>
      </c>
      <c r="L193" s="2"/>
      <c r="O193">
        <f t="shared" si="68"/>
        <v>4012556.8571428573</v>
      </c>
      <c r="S193">
        <f t="shared" si="68"/>
        <v>1823.8077900084675</v>
      </c>
      <c r="W193">
        <f t="shared" si="68"/>
        <v>6836.6180124223602</v>
      </c>
      <c r="AB193">
        <f t="shared" si="68"/>
        <v>1825.3068664920781</v>
      </c>
    </row>
    <row r="194" spans="1:28">
      <c r="A194" s="1">
        <v>40299</v>
      </c>
      <c r="C194">
        <f t="shared" ref="C194:AB194" si="69">+C141/C35</f>
        <v>738.05341523636253</v>
      </c>
      <c r="D194" s="2"/>
      <c r="G194">
        <f t="shared" si="69"/>
        <v>1035.3969212853451</v>
      </c>
      <c r="H194" s="2"/>
      <c r="K194">
        <f t="shared" si="69"/>
        <v>35528.900848999394</v>
      </c>
      <c r="L194" s="2"/>
      <c r="O194">
        <f t="shared" si="69"/>
        <v>3853656.913043478</v>
      </c>
      <c r="S194">
        <f t="shared" si="69"/>
        <v>4767.3083718973494</v>
      </c>
      <c r="W194">
        <f t="shared" si="69"/>
        <v>6814.5356037151705</v>
      </c>
      <c r="AB194">
        <f t="shared" si="69"/>
        <v>1689.8538723318331</v>
      </c>
    </row>
    <row r="195" spans="1:28">
      <c r="A195" s="1">
        <v>40330</v>
      </c>
      <c r="C195">
        <f t="shared" ref="C195:AB195" si="70">+C142/C36</f>
        <v>765.02070525228419</v>
      </c>
      <c r="D195" s="2"/>
      <c r="G195">
        <f t="shared" si="70"/>
        <v>1092.29911884649</v>
      </c>
      <c r="H195" s="2"/>
      <c r="K195">
        <f t="shared" si="70"/>
        <v>38512.846412213737</v>
      </c>
      <c r="L195" s="2"/>
      <c r="O195">
        <f t="shared" si="70"/>
        <v>3886918.8636363638</v>
      </c>
      <c r="S195">
        <f t="shared" si="70"/>
        <v>6188.2015859766279</v>
      </c>
      <c r="W195">
        <f t="shared" si="70"/>
        <v>6786.916666666667</v>
      </c>
      <c r="AB195">
        <f t="shared" si="70"/>
        <v>879.16408367593863</v>
      </c>
    </row>
    <row r="196" spans="1:28">
      <c r="A196" s="1">
        <v>40360</v>
      </c>
      <c r="C196">
        <f t="shared" ref="C196:AB196" si="71">+C143/C37</f>
        <v>816.21007742620475</v>
      </c>
      <c r="D196" s="2"/>
      <c r="G196">
        <f t="shared" si="71"/>
        <v>1244.528223453909</v>
      </c>
      <c r="H196" s="2"/>
      <c r="K196">
        <f t="shared" si="71"/>
        <v>43012.177914110427</v>
      </c>
      <c r="L196" s="2"/>
      <c r="O196">
        <f t="shared" si="71"/>
        <v>3975044.2272727271</v>
      </c>
      <c r="S196">
        <f t="shared" si="71"/>
        <v>8571.1204364246751</v>
      </c>
      <c r="W196">
        <f t="shared" si="71"/>
        <v>6791.5648148148148</v>
      </c>
      <c r="AA196">
        <f t="shared" si="71"/>
        <v>150000</v>
      </c>
      <c r="AB196">
        <f t="shared" si="71"/>
        <v>1913.3512369057778</v>
      </c>
    </row>
    <row r="197" spans="1:28">
      <c r="A197" s="1">
        <v>40391</v>
      </c>
      <c r="C197">
        <f t="shared" ref="C197:AB197" si="72">+C144/C38</f>
        <v>950.17915163130544</v>
      </c>
      <c r="D197" s="2"/>
      <c r="G197">
        <f t="shared" si="72"/>
        <v>1278.2782075026328</v>
      </c>
      <c r="H197" s="2"/>
      <c r="K197">
        <f t="shared" si="72"/>
        <v>43102.59555418339</v>
      </c>
      <c r="L197" s="2"/>
      <c r="O197">
        <f t="shared" si="72"/>
        <v>4038836.7272727271</v>
      </c>
      <c r="S197">
        <f t="shared" si="72"/>
        <v>11457.652795292139</v>
      </c>
      <c r="W197">
        <f t="shared" si="72"/>
        <v>6762.25</v>
      </c>
      <c r="AB197">
        <f t="shared" si="72"/>
        <v>2053.145551185662</v>
      </c>
    </row>
    <row r="198" spans="1:28">
      <c r="A198" s="1">
        <v>40422</v>
      </c>
      <c r="C198">
        <f t="shared" ref="C198:AB198" si="73">+C145/C39</f>
        <v>772.44353650034861</v>
      </c>
      <c r="D198" s="2"/>
      <c r="G198">
        <f t="shared" si="73"/>
        <v>1117.6559085133417</v>
      </c>
      <c r="H198" s="2"/>
      <c r="K198">
        <f t="shared" si="73"/>
        <v>37685.242967542501</v>
      </c>
      <c r="L198" s="2"/>
      <c r="O198">
        <f t="shared" si="73"/>
        <v>3910988.4090909092</v>
      </c>
      <c r="S198">
        <f t="shared" si="73"/>
        <v>8662.5890924229807</v>
      </c>
      <c r="W198">
        <f t="shared" si="73"/>
        <v>6770.0523076923073</v>
      </c>
      <c r="AA198">
        <f t="shared" si="73"/>
        <v>489500</v>
      </c>
      <c r="AB198">
        <f t="shared" si="73"/>
        <v>1773.5268825946694</v>
      </c>
    </row>
    <row r="199" spans="1:28">
      <c r="A199" s="1">
        <v>40452</v>
      </c>
      <c r="C199">
        <f t="shared" ref="C199:AB199" si="74">+C146/C40</f>
        <v>872.2726067790552</v>
      </c>
      <c r="D199" s="2"/>
      <c r="G199">
        <f t="shared" si="74"/>
        <v>1277.8964029298716</v>
      </c>
      <c r="H199" s="2"/>
      <c r="K199">
        <f t="shared" si="74"/>
        <v>44533.762523191093</v>
      </c>
      <c r="L199" s="2"/>
      <c r="O199">
        <f t="shared" si="74"/>
        <v>4116183</v>
      </c>
      <c r="S199">
        <f t="shared" si="74"/>
        <v>2862.4179476526797</v>
      </c>
      <c r="W199">
        <f t="shared" si="74"/>
        <v>6745</v>
      </c>
      <c r="AA199">
        <f t="shared" si="74"/>
        <v>0</v>
      </c>
      <c r="AB199">
        <f t="shared" si="74"/>
        <v>1924.9730718986943</v>
      </c>
    </row>
    <row r="200" spans="1:28">
      <c r="A200" s="1">
        <v>40483</v>
      </c>
      <c r="C200">
        <f t="shared" ref="C200:AB200" si="75">+C147/C41</f>
        <v>1061.241413680588</v>
      </c>
      <c r="D200" s="2"/>
      <c r="G200">
        <f t="shared" si="75"/>
        <v>1330.7161173487866</v>
      </c>
      <c r="H200" s="2"/>
      <c r="K200">
        <f t="shared" si="75"/>
        <v>42963.330852713181</v>
      </c>
      <c r="L200" s="2"/>
      <c r="O200">
        <f t="shared" si="75"/>
        <v>3970933.4545454546</v>
      </c>
      <c r="S200">
        <f t="shared" si="75"/>
        <v>1011.9945446915652</v>
      </c>
      <c r="W200">
        <f t="shared" si="75"/>
        <v>6733.8440366972482</v>
      </c>
      <c r="AB200">
        <f t="shared" si="75"/>
        <v>2035.3536183873903</v>
      </c>
    </row>
    <row r="201" spans="1:28">
      <c r="A201" s="1">
        <v>40513</v>
      </c>
      <c r="C201">
        <f t="shared" ref="C201:AB201" si="76">+C148/C42</f>
        <v>1441.18682074291</v>
      </c>
      <c r="D201" s="2">
        <f>SUM(C190:C201)</f>
        <v>11955.937490626995</v>
      </c>
      <c r="G201">
        <f t="shared" si="76"/>
        <v>1488.4692779783393</v>
      </c>
      <c r="H201" s="2">
        <f>SUM(G190:G201)</f>
        <v>15010.728322381354</v>
      </c>
      <c r="K201">
        <f t="shared" si="76"/>
        <v>38230.795482673268</v>
      </c>
      <c r="L201" s="2">
        <f>SUM(K190:K201)</f>
        <v>468823.58018909238</v>
      </c>
      <c r="O201">
        <f t="shared" si="76"/>
        <v>4059662.8636363638</v>
      </c>
      <c r="S201">
        <f t="shared" si="76"/>
        <v>966.65159128978223</v>
      </c>
      <c r="W201">
        <f t="shared" si="76"/>
        <v>6735.3914373088683</v>
      </c>
      <c r="AB201">
        <f t="shared" si="76"/>
        <v>20629.587819944714</v>
      </c>
    </row>
    <row r="202" spans="1:28">
      <c r="A202" s="1">
        <v>40544</v>
      </c>
      <c r="C202">
        <f t="shared" ref="C202:AB202" si="77">+C149/C43</f>
        <v>1356.3830067430415</v>
      </c>
      <c r="D202" s="28">
        <f>+D201/D189-1</f>
        <v>7.8676491793072678E-4</v>
      </c>
      <c r="G202">
        <f t="shared" si="77"/>
        <v>1427.3760831889081</v>
      </c>
      <c r="H202" s="28">
        <f>+H201/H189-1</f>
        <v>-1.2058453494779964E-2</v>
      </c>
      <c r="K202">
        <f t="shared" si="77"/>
        <v>36572.513480012392</v>
      </c>
      <c r="L202" s="28">
        <f>+L201/L189-1</f>
        <v>3.5228219105243319E-4</v>
      </c>
      <c r="O202">
        <f t="shared" si="77"/>
        <v>3963276.1363636362</v>
      </c>
      <c r="S202">
        <f t="shared" si="77"/>
        <v>1624.4914118139925</v>
      </c>
      <c r="W202">
        <f t="shared" si="77"/>
        <v>6728.042682926829</v>
      </c>
      <c r="AA202">
        <f t="shared" si="77"/>
        <v>26000</v>
      </c>
      <c r="AB202">
        <f t="shared" si="77"/>
        <v>2214.3950785756438</v>
      </c>
    </row>
    <row r="203" spans="1:28">
      <c r="A203" s="1">
        <v>40575</v>
      </c>
      <c r="C203">
        <f t="shared" ref="C203:AB203" si="78">+C150/C44</f>
        <v>1203.6760428692469</v>
      </c>
      <c r="D203" s="2"/>
      <c r="G203">
        <f t="shared" si="78"/>
        <v>1506.9530056220269</v>
      </c>
      <c r="H203" s="2"/>
      <c r="K203">
        <f t="shared" si="78"/>
        <v>44224.354238890643</v>
      </c>
      <c r="L203" s="2"/>
      <c r="O203">
        <f t="shared" si="78"/>
        <v>3840911.5</v>
      </c>
      <c r="S203">
        <f t="shared" si="78"/>
        <v>1911.4719430485761</v>
      </c>
      <c r="W203">
        <f t="shared" si="78"/>
        <v>6698.933130699088</v>
      </c>
      <c r="AA203">
        <f t="shared" si="78"/>
        <v>229000</v>
      </c>
      <c r="AB203">
        <f t="shared" si="78"/>
        <v>2181.8950897515492</v>
      </c>
    </row>
    <row r="204" spans="1:28">
      <c r="A204" s="1">
        <v>40603</v>
      </c>
      <c r="C204">
        <f t="shared" ref="C204:AB204" si="79">+C151/C45</f>
        <v>1137.0300510684715</v>
      </c>
      <c r="D204" s="2"/>
      <c r="G204">
        <f t="shared" si="79"/>
        <v>1383.4857604596875</v>
      </c>
      <c r="H204" s="2"/>
      <c r="K204">
        <f t="shared" si="79"/>
        <v>37099.278843028922</v>
      </c>
      <c r="L204" s="2"/>
      <c r="O204">
        <f t="shared" si="79"/>
        <v>4170945.3636363638</v>
      </c>
      <c r="S204">
        <f t="shared" si="79"/>
        <v>1598.8430795119898</v>
      </c>
      <c r="W204">
        <f t="shared" si="79"/>
        <v>6674.3647416413378</v>
      </c>
      <c r="AA204">
        <f t="shared" si="79"/>
        <v>0</v>
      </c>
      <c r="AB204">
        <f t="shared" si="79"/>
        <v>2025.7154696425389</v>
      </c>
    </row>
    <row r="205" spans="1:28">
      <c r="A205" s="1">
        <v>40634</v>
      </c>
      <c r="C205">
        <f t="shared" ref="C205:AB205" si="80">+C152/C46</f>
        <v>850.81097458005945</v>
      </c>
      <c r="D205" s="2"/>
      <c r="G205">
        <f t="shared" si="80"/>
        <v>1170.786559988519</v>
      </c>
      <c r="H205" s="2"/>
      <c r="K205">
        <f t="shared" si="80"/>
        <v>38709.048291721418</v>
      </c>
      <c r="L205" s="2"/>
      <c r="O205">
        <f t="shared" si="80"/>
        <v>3855277.9090909092</v>
      </c>
      <c r="S205">
        <f t="shared" si="80"/>
        <v>2249.7534707614641</v>
      </c>
      <c r="W205">
        <f t="shared" si="80"/>
        <v>6303.7804878048782</v>
      </c>
      <c r="AB205">
        <f t="shared" si="80"/>
        <v>1753.6716669322716</v>
      </c>
    </row>
    <row r="206" spans="1:28">
      <c r="A206" s="1">
        <v>40664</v>
      </c>
      <c r="C206">
        <f t="shared" ref="C206:AB206" si="81">+C153/C47</f>
        <v>817.31467289952013</v>
      </c>
      <c r="D206" s="2"/>
      <c r="G206">
        <f t="shared" si="81"/>
        <v>1140.6043778884391</v>
      </c>
      <c r="H206" s="2"/>
      <c r="K206">
        <f t="shared" si="81"/>
        <v>38542.88219809148</v>
      </c>
      <c r="L206" s="2"/>
      <c r="O206">
        <f t="shared" si="81"/>
        <v>4017595.5909090908</v>
      </c>
      <c r="S206">
        <f t="shared" si="81"/>
        <v>3538.8372287145244</v>
      </c>
      <c r="W206">
        <f t="shared" si="81"/>
        <v>6582.6402439024387</v>
      </c>
      <c r="AB206">
        <f t="shared" si="81"/>
        <v>1747.5466275237591</v>
      </c>
    </row>
    <row r="207" spans="1:28">
      <c r="A207" s="1">
        <v>40695</v>
      </c>
      <c r="C207">
        <f t="shared" ref="C207:AB207" si="82">+C154/C48</f>
        <v>758.29330059243068</v>
      </c>
      <c r="D207" s="2"/>
      <c r="G207">
        <f t="shared" si="82"/>
        <v>1192.9998210258796</v>
      </c>
      <c r="H207" s="2"/>
      <c r="K207">
        <f t="shared" si="82"/>
        <v>44424.145370063059</v>
      </c>
      <c r="L207" s="2"/>
      <c r="O207">
        <f t="shared" si="82"/>
        <v>4080078.1363636362</v>
      </c>
      <c r="S207">
        <f t="shared" si="82"/>
        <v>5235.3293139293137</v>
      </c>
      <c r="W207">
        <f t="shared" si="82"/>
        <v>6556.9085365853662</v>
      </c>
      <c r="AA207">
        <f t="shared" si="82"/>
        <v>44000</v>
      </c>
      <c r="AB207">
        <f t="shared" si="82"/>
        <v>900.57501936469794</v>
      </c>
    </row>
    <row r="208" spans="1:28">
      <c r="A208" s="1">
        <v>40725</v>
      </c>
      <c r="C208">
        <f t="shared" ref="C208:AB208" si="83">+C155/C49</f>
        <v>816.80876881005395</v>
      </c>
      <c r="D208" s="2"/>
      <c r="G208">
        <f t="shared" si="83"/>
        <v>1260.8931781557744</v>
      </c>
      <c r="H208" s="2"/>
      <c r="K208">
        <f t="shared" si="83"/>
        <v>42247.882136894827</v>
      </c>
      <c r="L208" s="2"/>
      <c r="O208">
        <f t="shared" si="83"/>
        <v>3901126.4090909092</v>
      </c>
      <c r="S208">
        <f t="shared" si="83"/>
        <v>9848.3682684341347</v>
      </c>
      <c r="W208">
        <f t="shared" si="83"/>
        <v>6565.6189024390242</v>
      </c>
      <c r="AA208">
        <f t="shared" si="83"/>
        <v>0</v>
      </c>
      <c r="AB208">
        <f t="shared" si="83"/>
        <v>1855.2649524500453</v>
      </c>
    </row>
    <row r="209" spans="1:31">
      <c r="A209" s="1">
        <v>40756</v>
      </c>
      <c r="C209">
        <f t="shared" ref="C209:AB209" si="84">+C156/C50</f>
        <v>861.40020479478267</v>
      </c>
      <c r="D209" s="2"/>
      <c r="G209">
        <f t="shared" si="84"/>
        <v>1363.3866847438276</v>
      </c>
      <c r="H209" s="2"/>
      <c r="K209">
        <f t="shared" si="84"/>
        <v>47276.509673115412</v>
      </c>
      <c r="L209" s="2"/>
      <c r="O209">
        <f t="shared" si="84"/>
        <v>4271629.0454545459</v>
      </c>
      <c r="S209">
        <f t="shared" si="84"/>
        <v>13616.024046434493</v>
      </c>
      <c r="W209">
        <f t="shared" si="84"/>
        <v>6560.2774390243903</v>
      </c>
      <c r="AB209">
        <f t="shared" si="84"/>
        <v>2042.8101793696567</v>
      </c>
    </row>
    <row r="210" spans="1:31">
      <c r="A210" s="1">
        <v>40787</v>
      </c>
      <c r="C210">
        <f t="shared" ref="C210:AB210" si="85">+C157/C51</f>
        <v>727.19913307886395</v>
      </c>
      <c r="D210" s="2"/>
      <c r="G210">
        <f t="shared" si="85"/>
        <v>1183.3333808590269</v>
      </c>
      <c r="H210" s="2"/>
      <c r="K210">
        <f t="shared" si="85"/>
        <v>40322.547043010753</v>
      </c>
      <c r="L210" s="2"/>
      <c r="O210">
        <f t="shared" si="85"/>
        <v>4141224.1363636362</v>
      </c>
      <c r="S210">
        <f t="shared" si="85"/>
        <v>6289.7577639751553</v>
      </c>
      <c r="W210">
        <f t="shared" si="85"/>
        <v>6485.0362537764349</v>
      </c>
      <c r="AA210">
        <f t="shared" si="85"/>
        <v>0</v>
      </c>
      <c r="AB210">
        <f t="shared" si="85"/>
        <v>1734.1548226498967</v>
      </c>
    </row>
    <row r="211" spans="1:31">
      <c r="A211" s="1">
        <v>40817</v>
      </c>
      <c r="C211">
        <f t="shared" ref="C211:AB211" si="86">+C158/C52</f>
        <v>821.80510990211064</v>
      </c>
      <c r="D211" s="2"/>
      <c r="G211">
        <f t="shared" si="86"/>
        <v>1315.7547794510306</v>
      </c>
      <c r="H211" s="2"/>
      <c r="K211">
        <f t="shared" si="86"/>
        <v>47421.992627345848</v>
      </c>
      <c r="L211" s="2"/>
      <c r="O211">
        <f t="shared" si="86"/>
        <v>4158848.5454545454</v>
      </c>
      <c r="S211">
        <f t="shared" si="86"/>
        <v>4529.4526272238309</v>
      </c>
      <c r="W211">
        <f t="shared" si="86"/>
        <v>6520.8126888217521</v>
      </c>
      <c r="AB211">
        <f t="shared" si="86"/>
        <v>1904.8771839811293</v>
      </c>
    </row>
    <row r="212" spans="1:31">
      <c r="A212" s="1">
        <v>40848</v>
      </c>
      <c r="C212">
        <f t="shared" ref="C212:AB212" si="87">+C159/C53</f>
        <v>1082.9883620241765</v>
      </c>
      <c r="D212" s="2"/>
      <c r="G212">
        <f t="shared" si="87"/>
        <v>1358.9039564118086</v>
      </c>
      <c r="H212" s="2"/>
      <c r="K212">
        <f t="shared" si="87"/>
        <v>43065.460508701472</v>
      </c>
      <c r="L212" s="2"/>
      <c r="O212">
        <f t="shared" si="87"/>
        <v>3944916.4090909092</v>
      </c>
      <c r="S212">
        <f t="shared" si="87"/>
        <v>151.75995024875621</v>
      </c>
      <c r="W212">
        <f t="shared" si="87"/>
        <v>6492.888217522659</v>
      </c>
      <c r="AA212">
        <f t="shared" si="87"/>
        <v>0</v>
      </c>
      <c r="AB212">
        <f t="shared" si="87"/>
        <v>2007.2810939894948</v>
      </c>
    </row>
    <row r="213" spans="1:31">
      <c r="A213" s="1">
        <v>40878</v>
      </c>
      <c r="C213">
        <f t="shared" ref="C213:AB213" si="88">+C160/C54</f>
        <v>1423.3161094224924</v>
      </c>
      <c r="D213" s="2">
        <f>SUM(C202:C213)</f>
        <v>11857.02573678525</v>
      </c>
      <c r="G213">
        <f t="shared" si="88"/>
        <v>1602.7483962431331</v>
      </c>
      <c r="H213" s="2">
        <f>SUM(G202:G213)</f>
        <v>15907.225984038061</v>
      </c>
      <c r="K213">
        <f t="shared" si="88"/>
        <v>42312.89762462362</v>
      </c>
      <c r="L213" s="2">
        <f>SUM(K202:K213)</f>
        <v>502219.51203549979</v>
      </c>
      <c r="O213">
        <f t="shared" si="88"/>
        <v>3966936.3636363638</v>
      </c>
      <c r="S213">
        <f t="shared" si="88"/>
        <v>1006.524760715772</v>
      </c>
      <c r="W213">
        <f t="shared" si="88"/>
        <v>6518.681818181818</v>
      </c>
      <c r="AB213">
        <f t="shared" si="88"/>
        <v>20692.013236325187</v>
      </c>
    </row>
    <row r="214" spans="1:31">
      <c r="A214" s="1"/>
      <c r="D214" s="28">
        <f>+D213/D201-1</f>
        <v>-8.2730236687242886E-3</v>
      </c>
      <c r="H214" s="28">
        <f>+H213/H201-1</f>
        <v>5.972379503531533E-2</v>
      </c>
      <c r="L214" s="28">
        <f>+L213/L201-1</f>
        <v>7.1233473011186321E-2</v>
      </c>
    </row>
    <row r="215" spans="1:31">
      <c r="A215" s="1"/>
    </row>
    <row r="216" spans="1:31">
      <c r="A216" s="1"/>
    </row>
    <row r="217" spans="1:31">
      <c r="A217" s="1"/>
    </row>
    <row r="218" spans="1:31">
      <c r="A218" s="1"/>
    </row>
    <row r="219" spans="1:31">
      <c r="A219" s="1"/>
    </row>
    <row r="220" spans="1:31">
      <c r="A220" s="1"/>
    </row>
    <row r="221" spans="1:31">
      <c r="A221" s="1"/>
    </row>
    <row r="222" spans="1:31" ht="60">
      <c r="C222" s="4" t="s">
        <v>6</v>
      </c>
      <c r="D222" s="5"/>
      <c r="E222" s="5"/>
      <c r="F222" s="5"/>
      <c r="G222" s="5" t="s">
        <v>13</v>
      </c>
      <c r="H222" s="5"/>
      <c r="I222" s="5"/>
      <c r="J222" s="5"/>
      <c r="K222" s="5" t="s">
        <v>7</v>
      </c>
      <c r="L222" s="5"/>
      <c r="M222" s="5"/>
      <c r="N222" s="5"/>
      <c r="O222" s="5" t="s">
        <v>8</v>
      </c>
      <c r="P222" s="5"/>
      <c r="Q222" s="5"/>
      <c r="R222" s="5"/>
      <c r="S222" s="5" t="s">
        <v>9</v>
      </c>
      <c r="T222" s="5"/>
      <c r="U222" s="5"/>
      <c r="V222" s="5"/>
      <c r="W222" s="5" t="s">
        <v>14</v>
      </c>
      <c r="X222" s="5"/>
      <c r="Y222" s="5"/>
      <c r="Z222" s="5"/>
      <c r="AA222" s="5" t="s">
        <v>10</v>
      </c>
      <c r="AB222" s="6" t="s">
        <v>5</v>
      </c>
      <c r="AE222" s="34" t="s">
        <v>28</v>
      </c>
    </row>
    <row r="223" spans="1:31">
      <c r="A223" t="s">
        <v>16</v>
      </c>
    </row>
    <row r="224" spans="1:31">
      <c r="A224" s="7">
        <v>2008</v>
      </c>
      <c r="C224" s="8">
        <f>SUM(C166:C177)</f>
        <v>11881.757470845994</v>
      </c>
      <c r="D224" s="8"/>
      <c r="E224" s="8"/>
      <c r="F224" s="8"/>
      <c r="G224" s="8">
        <f t="shared" ref="G224:AB224" si="89">SUM(G166:G177)</f>
        <v>15527.856085919379</v>
      </c>
      <c r="H224" s="8"/>
      <c r="I224" s="8"/>
      <c r="J224" s="8"/>
      <c r="K224" s="8">
        <f t="shared" si="89"/>
        <v>481061.83006636286</v>
      </c>
      <c r="L224" s="8"/>
      <c r="M224" s="8"/>
      <c r="N224" s="8"/>
      <c r="O224" s="8">
        <f t="shared" si="89"/>
        <v>42350269.636363648</v>
      </c>
      <c r="P224" s="8"/>
      <c r="Q224" s="8"/>
      <c r="R224" s="8"/>
      <c r="S224" s="8">
        <f t="shared" si="89"/>
        <v>58025.114649394993</v>
      </c>
      <c r="T224" s="8"/>
      <c r="U224" s="8"/>
      <c r="V224" s="8"/>
      <c r="W224" s="8">
        <f t="shared" si="89"/>
        <v>85902.167436466145</v>
      </c>
      <c r="X224" s="8"/>
      <c r="Y224" s="8"/>
      <c r="Z224" s="8"/>
      <c r="AA224" s="8">
        <f t="shared" si="89"/>
        <v>862000</v>
      </c>
      <c r="AB224" s="8">
        <f t="shared" si="89"/>
        <v>41539.24768945617</v>
      </c>
      <c r="AE224" s="33">
        <f>+C224+G224+K224+O224+S224</f>
        <v>42916766.194636166</v>
      </c>
    </row>
    <row r="225" spans="1:32">
      <c r="A225" s="7">
        <f>+A224+1</f>
        <v>2009</v>
      </c>
      <c r="C225" s="8">
        <f>SUM(C178:C189)</f>
        <v>11946.538373344136</v>
      </c>
      <c r="D225" s="10">
        <f>+C225/C224-1</f>
        <v>5.4521313582684972E-3</v>
      </c>
      <c r="E225" s="10"/>
      <c r="F225" s="10"/>
      <c r="G225" s="8">
        <f t="shared" ref="G225:AB225" si="90">SUM(G178:G189)</f>
        <v>15193.943786938453</v>
      </c>
      <c r="H225" s="8"/>
      <c r="I225" s="8"/>
      <c r="J225" s="10">
        <f>+G225/G224-1</f>
        <v>-2.1504082542580738E-2</v>
      </c>
      <c r="K225" s="8">
        <f t="shared" si="90"/>
        <v>468658.48015284882</v>
      </c>
      <c r="L225" s="8"/>
      <c r="M225" s="8"/>
      <c r="N225" s="10">
        <f>+K225/K224-1</f>
        <v>-2.5783275949794238E-2</v>
      </c>
      <c r="O225" s="8">
        <f t="shared" si="90"/>
        <v>40338011.863636367</v>
      </c>
      <c r="P225" s="8"/>
      <c r="Q225" s="8"/>
      <c r="R225" s="10">
        <f>+O225/O224-1</f>
        <v>-4.7514638985898583E-2</v>
      </c>
      <c r="S225" s="8">
        <f t="shared" si="90"/>
        <v>57602.09124021286</v>
      </c>
      <c r="T225" s="8"/>
      <c r="U225" s="8"/>
      <c r="V225" s="10">
        <f>+S225/S224-1</f>
        <v>-7.2903502515793139E-3</v>
      </c>
      <c r="W225" s="8">
        <f t="shared" si="90"/>
        <v>82555.082222056109</v>
      </c>
      <c r="X225" s="10">
        <f>+W225/W224-1</f>
        <v>-3.8963920402655283E-2</v>
      </c>
      <c r="Y225" s="10"/>
      <c r="Z225" s="10"/>
      <c r="AA225" s="8">
        <f t="shared" si="90"/>
        <v>25000</v>
      </c>
      <c r="AB225" s="8">
        <f t="shared" si="90"/>
        <v>40791.530642586949</v>
      </c>
      <c r="AC225" s="10">
        <f>+AB225/AB224-1</f>
        <v>-1.8000254902522217E-2</v>
      </c>
      <c r="AE225" s="33">
        <f t="shared" ref="AE225:AE227" si="91">+C225+G225+K225+O225+S225</f>
        <v>40891412.91718971</v>
      </c>
      <c r="AF225" s="10">
        <f>+AE225/AE224-1</f>
        <v>-4.7192588282655601E-2</v>
      </c>
    </row>
    <row r="226" spans="1:32">
      <c r="A226" s="7">
        <f t="shared" ref="A226:A227" si="92">+A225+1</f>
        <v>2010</v>
      </c>
      <c r="C226" s="8">
        <f>SUM(C190:C201)</f>
        <v>11955.937490626995</v>
      </c>
      <c r="D226" s="10">
        <f t="shared" ref="D226:D227" si="93">+C226/C225-1</f>
        <v>7.8676491793072678E-4</v>
      </c>
      <c r="E226" s="10"/>
      <c r="F226" s="10"/>
      <c r="G226" s="8">
        <f t="shared" ref="G226:AB226" si="94">SUM(G190:G201)</f>
        <v>15010.728322381354</v>
      </c>
      <c r="H226" s="8"/>
      <c r="I226" s="8"/>
      <c r="J226" s="10">
        <f>+G226/G225-1</f>
        <v>-1.2058453494779964E-2</v>
      </c>
      <c r="K226" s="8">
        <f t="shared" si="94"/>
        <v>468823.58018909238</v>
      </c>
      <c r="L226" s="8"/>
      <c r="M226" s="8"/>
      <c r="N226" s="10">
        <f t="shared" ref="N226" si="95">+K226/K225-1</f>
        <v>3.5228219105243319E-4</v>
      </c>
      <c r="O226" s="8">
        <f t="shared" si="94"/>
        <v>46976518.088368148</v>
      </c>
      <c r="P226" s="8"/>
      <c r="Q226" s="8"/>
      <c r="R226" s="10">
        <f t="shared" ref="R226" si="96">+O226/O225-1</f>
        <v>0.16457197363056486</v>
      </c>
      <c r="S226" s="8">
        <f t="shared" si="94"/>
        <v>50892.149868518711</v>
      </c>
      <c r="T226" s="8"/>
      <c r="U226" s="8"/>
      <c r="V226" s="10">
        <f>+S226/S225-1</f>
        <v>-0.11648780846709683</v>
      </c>
      <c r="W226" s="8">
        <f t="shared" si="94"/>
        <v>81298.145823287035</v>
      </c>
      <c r="X226" s="10">
        <f t="shared" ref="X226" si="97">+W226/W225-1</f>
        <v>-1.5225427253384272E-2</v>
      </c>
      <c r="Y226" s="10"/>
      <c r="Z226" s="10"/>
      <c r="AA226" s="8">
        <f t="shared" si="94"/>
        <v>639500</v>
      </c>
      <c r="AB226" s="8">
        <f t="shared" si="94"/>
        <v>40955.849493246031</v>
      </c>
      <c r="AC226" s="10">
        <f t="shared" ref="AC226" si="98">+AB226/AB225-1</f>
        <v>4.0282590054987466E-3</v>
      </c>
      <c r="AE226" s="33">
        <f t="shared" si="91"/>
        <v>47523200.484238766</v>
      </c>
      <c r="AF226" s="10">
        <f t="shared" ref="AF226:AF227" si="99">+AE226/AE225-1</f>
        <v>0.16218044557372635</v>
      </c>
    </row>
    <row r="227" spans="1:32">
      <c r="A227" s="7">
        <f t="shared" si="92"/>
        <v>2011</v>
      </c>
      <c r="C227" s="8">
        <f>SUM(C202:C213)</f>
        <v>11857.02573678525</v>
      </c>
      <c r="D227" s="10">
        <f t="shared" si="93"/>
        <v>-8.2730236687242886E-3</v>
      </c>
      <c r="E227" s="10"/>
      <c r="F227" s="10"/>
      <c r="G227" s="8">
        <f t="shared" ref="G227:AB227" si="100">SUM(G202:G213)</f>
        <v>15907.225984038061</v>
      </c>
      <c r="H227" s="8"/>
      <c r="I227" s="8"/>
      <c r="J227" s="10">
        <f>+G227/G226-1</f>
        <v>5.972379503531533E-2</v>
      </c>
      <c r="K227" s="8">
        <f t="shared" si="100"/>
        <v>502219.51203549979</v>
      </c>
      <c r="L227" s="8"/>
      <c r="M227" s="8"/>
      <c r="N227" s="10">
        <f t="shared" ref="N227" si="101">+K227/K226-1</f>
        <v>7.1233473011186321E-2</v>
      </c>
      <c r="O227" s="8">
        <f t="shared" si="100"/>
        <v>48312765.545454547</v>
      </c>
      <c r="P227" s="8"/>
      <c r="Q227" s="8"/>
      <c r="R227" s="10">
        <f t="shared" ref="R227" si="102">+O227/O226-1</f>
        <v>2.8445008516228665E-2</v>
      </c>
      <c r="S227" s="8">
        <f t="shared" si="100"/>
        <v>51600.613864812003</v>
      </c>
      <c r="T227" s="8"/>
      <c r="U227" s="8"/>
      <c r="V227" s="10">
        <f>+S227/S226-1</f>
        <v>1.3920889530578462E-2</v>
      </c>
      <c r="W227" s="8">
        <f t="shared" si="100"/>
        <v>78687.985143326034</v>
      </c>
      <c r="X227" s="10">
        <f t="shared" ref="X227" si="103">+W227/W226-1</f>
        <v>-3.2106029645922685E-2</v>
      </c>
      <c r="Y227" s="10"/>
      <c r="Z227" s="10"/>
      <c r="AA227" s="8">
        <f t="shared" si="100"/>
        <v>299000</v>
      </c>
      <c r="AB227" s="8">
        <f t="shared" si="100"/>
        <v>41060.200420555877</v>
      </c>
      <c r="AC227" s="10">
        <f t="shared" ref="AC227" si="104">+AB227/AB226-1</f>
        <v>2.5478882406542169E-3</v>
      </c>
      <c r="AE227" s="33">
        <f t="shared" si="91"/>
        <v>48894349.923075676</v>
      </c>
      <c r="AF227" s="10">
        <f t="shared" si="99"/>
        <v>2.8852211653793258E-2</v>
      </c>
    </row>
    <row r="228" spans="1:32">
      <c r="A228" s="7"/>
      <c r="C228" s="8"/>
      <c r="D228" s="11"/>
      <c r="E228" s="11"/>
      <c r="F228" s="11"/>
      <c r="G228" s="8"/>
      <c r="H228" s="8"/>
      <c r="I228" s="8"/>
      <c r="J228" s="11"/>
      <c r="K228" s="8"/>
      <c r="L228" s="8"/>
      <c r="M228" s="8"/>
      <c r="N228" s="11"/>
      <c r="O228" s="8"/>
      <c r="P228" s="8"/>
      <c r="Q228" s="8"/>
      <c r="R228" s="11"/>
      <c r="S228" s="8"/>
      <c r="T228" s="8"/>
      <c r="U228" s="8"/>
      <c r="V228" s="11"/>
      <c r="W228" s="8"/>
      <c r="X228" s="11"/>
      <c r="Y228" s="11"/>
      <c r="Z228" s="11"/>
      <c r="AA228" s="8"/>
      <c r="AB228" s="8"/>
      <c r="AC228" s="11"/>
      <c r="AF228" s="11"/>
    </row>
    <row r="229" spans="1:32">
      <c r="A229" s="7" t="s">
        <v>19</v>
      </c>
      <c r="C229" s="8"/>
      <c r="D229" s="11"/>
      <c r="E229" s="11"/>
      <c r="F229" s="11"/>
      <c r="G229" s="8"/>
      <c r="H229" s="8"/>
      <c r="I229" s="8"/>
      <c r="J229" s="11"/>
      <c r="K229" s="8"/>
      <c r="L229" s="8"/>
      <c r="M229" s="8"/>
      <c r="N229" s="11"/>
      <c r="O229" s="8"/>
      <c r="P229" s="8"/>
      <c r="Q229" s="8"/>
      <c r="R229" s="11"/>
      <c r="S229" s="8"/>
      <c r="T229" s="8"/>
      <c r="U229" s="8"/>
      <c r="V229" s="11"/>
      <c r="W229" s="8"/>
      <c r="X229" s="11"/>
      <c r="Y229" s="11"/>
      <c r="Z229" s="11"/>
      <c r="AA229" s="8"/>
      <c r="AB229" s="8"/>
      <c r="AC229" s="11"/>
      <c r="AF229" s="11"/>
    </row>
    <row r="230" spans="1:32">
      <c r="A230" s="7">
        <v>2008</v>
      </c>
      <c r="C230" s="2">
        <f>SUM(C61:C72)</f>
        <v>2380895525</v>
      </c>
      <c r="D230" s="3"/>
      <c r="E230" s="3"/>
      <c r="F230" s="3"/>
      <c r="G230" s="2">
        <f t="shared" ref="G230:AB230" si="105">SUM(G61:G72)</f>
        <v>416704101</v>
      </c>
      <c r="H230" s="2"/>
      <c r="I230" s="2"/>
      <c r="J230" s="3"/>
      <c r="K230" s="2">
        <f t="shared" si="105"/>
        <v>1575845243</v>
      </c>
      <c r="L230" s="2"/>
      <c r="M230" s="2"/>
      <c r="N230" s="3"/>
      <c r="O230" s="2">
        <f t="shared" si="105"/>
        <v>930332149</v>
      </c>
      <c r="P230" s="2"/>
      <c r="Q230" s="2"/>
      <c r="R230" s="3"/>
      <c r="S230" s="2">
        <f t="shared" si="105"/>
        <v>133924708</v>
      </c>
      <c r="T230" s="2"/>
      <c r="U230" s="2"/>
      <c r="V230" s="3"/>
      <c r="W230" s="2">
        <f t="shared" si="105"/>
        <v>26645895</v>
      </c>
      <c r="X230" s="3"/>
      <c r="Y230" s="3"/>
      <c r="Z230" s="3"/>
      <c r="AA230" s="2">
        <f t="shared" si="105"/>
        <v>862000</v>
      </c>
      <c r="AB230" s="2">
        <f t="shared" si="105"/>
        <v>9838654490</v>
      </c>
      <c r="AC230" s="3"/>
      <c r="AE230" s="2">
        <f t="shared" ref="AE230:AE233" si="106">+C230+G230+K230+O230+S230</f>
        <v>5437701726</v>
      </c>
      <c r="AF230" s="3"/>
    </row>
    <row r="231" spans="1:32">
      <c r="A231" s="7">
        <f>+A230+1</f>
        <v>2009</v>
      </c>
      <c r="C231" s="2">
        <f>SUM(C73:C84)</f>
        <v>2451686995</v>
      </c>
      <c r="D231" s="3"/>
      <c r="E231" s="3"/>
      <c r="F231" s="3"/>
      <c r="G231" s="2">
        <f t="shared" ref="G231:AB231" si="107">SUM(G73:G84)</f>
        <v>415935013</v>
      </c>
      <c r="H231" s="2"/>
      <c r="I231" s="2"/>
      <c r="J231" s="3"/>
      <c r="K231" s="2">
        <f t="shared" si="107"/>
        <v>1556929228</v>
      </c>
      <c r="L231" s="2"/>
      <c r="M231" s="2"/>
      <c r="N231" s="3"/>
      <c r="O231" s="2">
        <f t="shared" si="107"/>
        <v>879232638</v>
      </c>
      <c r="P231" s="2"/>
      <c r="Q231" s="2"/>
      <c r="R231" s="3"/>
      <c r="S231" s="2">
        <f t="shared" si="107"/>
        <v>135998573</v>
      </c>
      <c r="T231" s="2"/>
      <c r="U231" s="2"/>
      <c r="V231" s="3"/>
      <c r="W231" s="2">
        <f t="shared" si="107"/>
        <v>26525635</v>
      </c>
      <c r="X231" s="3"/>
      <c r="Y231" s="3"/>
      <c r="Z231" s="3"/>
      <c r="AA231" s="2">
        <f t="shared" si="107"/>
        <v>68000</v>
      </c>
      <c r="AB231" s="2">
        <f t="shared" si="107"/>
        <v>9890927318</v>
      </c>
      <c r="AC231" s="3"/>
      <c r="AE231" s="2">
        <f t="shared" si="106"/>
        <v>5439782447</v>
      </c>
      <c r="AF231" s="3"/>
    </row>
    <row r="232" spans="1:32">
      <c r="A232" s="7">
        <f t="shared" ref="A232:A233" si="108">+A231+1</f>
        <v>2010</v>
      </c>
      <c r="C232" s="2">
        <f>SUM(C85:C96)</f>
        <v>2369443876</v>
      </c>
      <c r="D232" s="3"/>
      <c r="E232" s="3"/>
      <c r="F232" s="3"/>
      <c r="G232" s="2">
        <f t="shared" ref="G232:AB232" si="109">SUM(G85:G96)</f>
        <v>411044840</v>
      </c>
      <c r="H232" s="2"/>
      <c r="I232" s="2"/>
      <c r="J232" s="3"/>
      <c r="K232" s="2">
        <f t="shared" si="109"/>
        <v>1542454566</v>
      </c>
      <c r="L232" s="2"/>
      <c r="M232" s="2"/>
      <c r="N232" s="3"/>
      <c r="O232" s="2">
        <f t="shared" si="109"/>
        <v>1028354044</v>
      </c>
      <c r="P232" s="2"/>
      <c r="Q232" s="2"/>
      <c r="R232" s="3"/>
      <c r="S232" s="2">
        <f t="shared" si="109"/>
        <v>121600426</v>
      </c>
      <c r="T232" s="2"/>
      <c r="U232" s="2"/>
      <c r="V232" s="3"/>
      <c r="W232" s="2">
        <f t="shared" si="109"/>
        <v>26365320</v>
      </c>
      <c r="X232" s="3"/>
      <c r="Y232" s="3"/>
      <c r="Z232" s="3"/>
      <c r="AA232" s="2">
        <f t="shared" si="109"/>
        <v>1409000</v>
      </c>
      <c r="AB232" s="2">
        <f t="shared" si="109"/>
        <v>9823615354.0158844</v>
      </c>
      <c r="AC232" s="3"/>
      <c r="AE232" s="2">
        <f t="shared" si="106"/>
        <v>5472897752</v>
      </c>
      <c r="AF232" s="3"/>
    </row>
    <row r="233" spans="1:32">
      <c r="A233" s="7">
        <f t="shared" si="108"/>
        <v>2011</v>
      </c>
      <c r="C233" s="2">
        <f>SUM(C97:C108)</f>
        <v>2425025822</v>
      </c>
      <c r="D233" s="3"/>
      <c r="E233" s="3"/>
      <c r="F233" s="3"/>
      <c r="G233" s="2">
        <f t="shared" ref="G233:AB233" si="110">SUM(G97:G108)</f>
        <v>445118651</v>
      </c>
      <c r="H233" s="2"/>
      <c r="I233" s="2"/>
      <c r="J233" s="3"/>
      <c r="K233" s="2">
        <f t="shared" si="110"/>
        <v>1532907878</v>
      </c>
      <c r="L233" s="2"/>
      <c r="M233" s="2"/>
      <c r="N233" s="3"/>
      <c r="O233" s="2">
        <f t="shared" si="110"/>
        <v>1064920825</v>
      </c>
      <c r="P233" s="2"/>
      <c r="Q233" s="2"/>
      <c r="R233" s="3"/>
      <c r="S233" s="2">
        <f t="shared" si="110"/>
        <v>123844494</v>
      </c>
      <c r="T233" s="2"/>
      <c r="U233" s="2"/>
      <c r="V233" s="3"/>
      <c r="W233" s="2">
        <f t="shared" si="110"/>
        <v>25886566</v>
      </c>
      <c r="X233" s="3"/>
      <c r="Y233" s="3"/>
      <c r="Z233" s="3"/>
      <c r="AA233" s="2">
        <f t="shared" si="110"/>
        <v>555000</v>
      </c>
      <c r="AB233" s="2">
        <f t="shared" si="110"/>
        <v>10021311586.9454</v>
      </c>
      <c r="AC233" s="3"/>
      <c r="AE233" s="2">
        <f t="shared" si="106"/>
        <v>5591817670</v>
      </c>
      <c r="AF233" s="3"/>
    </row>
    <row r="234" spans="1:32">
      <c r="C234" s="2"/>
      <c r="D234" s="3"/>
      <c r="E234" s="3"/>
      <c r="F234" s="3"/>
      <c r="G234" s="2"/>
      <c r="H234" s="2"/>
      <c r="I234" s="2"/>
      <c r="J234" s="3"/>
      <c r="K234" s="2"/>
      <c r="L234" s="2"/>
      <c r="M234" s="2"/>
      <c r="N234" s="3"/>
      <c r="O234" s="2"/>
      <c r="P234" s="2"/>
      <c r="Q234" s="2"/>
      <c r="R234" s="3"/>
      <c r="S234" s="2"/>
      <c r="T234" s="2"/>
      <c r="U234" s="2"/>
      <c r="V234" s="3"/>
      <c r="W234" s="2"/>
      <c r="X234" s="3"/>
      <c r="Y234" s="3"/>
      <c r="Z234" s="3"/>
      <c r="AA234" s="2"/>
      <c r="AB234" s="2"/>
      <c r="AC234" s="3"/>
      <c r="AE234" s="2"/>
      <c r="AF234" s="3"/>
    </row>
    <row r="235" spans="1:32">
      <c r="C235" s="8"/>
      <c r="D235" s="11"/>
      <c r="E235" s="11"/>
      <c r="F235" s="11"/>
      <c r="G235" s="8"/>
      <c r="H235" s="8"/>
      <c r="I235" s="8"/>
      <c r="J235" s="11"/>
      <c r="K235" s="8"/>
      <c r="L235" s="8"/>
      <c r="M235" s="8"/>
      <c r="N235" s="11"/>
      <c r="O235" s="8"/>
      <c r="P235" s="8"/>
      <c r="Q235" s="8"/>
      <c r="R235" s="11"/>
      <c r="S235" s="8"/>
      <c r="T235" s="8"/>
      <c r="U235" s="8"/>
      <c r="V235" s="11"/>
      <c r="W235" s="8"/>
      <c r="X235" s="11"/>
      <c r="Y235" s="11"/>
      <c r="Z235" s="11"/>
      <c r="AA235" s="8"/>
      <c r="AB235" s="8"/>
      <c r="AC235" s="11"/>
      <c r="AE235" s="2"/>
      <c r="AF235" s="11"/>
    </row>
    <row r="236" spans="1:32">
      <c r="A236" t="s">
        <v>17</v>
      </c>
      <c r="D236" s="12"/>
      <c r="E236" s="12"/>
      <c r="F236" s="12"/>
      <c r="J236" s="12"/>
      <c r="N236" s="12"/>
      <c r="R236" s="12"/>
      <c r="V236" s="12"/>
      <c r="X236" s="12"/>
      <c r="Y236" s="12"/>
      <c r="Z236" s="12"/>
      <c r="AC236" s="12"/>
      <c r="AE236" s="2"/>
      <c r="AF236" s="12"/>
    </row>
    <row r="237" spans="1:32">
      <c r="A237" s="7">
        <v>2008</v>
      </c>
      <c r="C237" s="9">
        <f>SUM(C113:C124)</f>
        <v>2362474535</v>
      </c>
      <c r="D237" s="13"/>
      <c r="E237" s="13"/>
      <c r="F237" s="13"/>
      <c r="G237" s="9">
        <f t="shared" ref="G237:AB237" si="111">SUM(G113:G124)</f>
        <v>417457452</v>
      </c>
      <c r="H237" s="9"/>
      <c r="I237" s="9"/>
      <c r="J237" s="13"/>
      <c r="K237" s="9">
        <f t="shared" si="111"/>
        <v>1594398862</v>
      </c>
      <c r="L237" s="9"/>
      <c r="M237" s="9"/>
      <c r="N237" s="13"/>
      <c r="O237" s="9">
        <f t="shared" si="111"/>
        <v>931705932</v>
      </c>
      <c r="P237" s="9"/>
      <c r="Q237" s="9"/>
      <c r="R237" s="13"/>
      <c r="S237" s="9">
        <f t="shared" si="111"/>
        <v>134605950</v>
      </c>
      <c r="T237" s="9"/>
      <c r="U237" s="9"/>
      <c r="V237" s="13"/>
      <c r="W237" s="9">
        <f t="shared" si="111"/>
        <v>26645895</v>
      </c>
      <c r="X237" s="13"/>
      <c r="Y237" s="13"/>
      <c r="Z237" s="13"/>
      <c r="AA237" s="9">
        <f t="shared" si="111"/>
        <v>862000</v>
      </c>
      <c r="AB237" s="9">
        <f t="shared" si="111"/>
        <v>9842481475</v>
      </c>
      <c r="AC237" s="13"/>
      <c r="AE237" s="2">
        <f t="shared" ref="AE237:AE240" si="112">+C237+G237+K237+O237+S237</f>
        <v>5440642731</v>
      </c>
      <c r="AF237" s="13"/>
    </row>
    <row r="238" spans="1:32">
      <c r="A238" s="7">
        <f>+A237+1</f>
        <v>2009</v>
      </c>
      <c r="C238" s="9">
        <f>SUM(C125:C136)</f>
        <v>2392280181</v>
      </c>
      <c r="D238" s="10">
        <f>+C238/C237-1</f>
        <v>1.261628244386559E-2</v>
      </c>
      <c r="E238" s="10"/>
      <c r="F238" s="10"/>
      <c r="G238" s="9">
        <f t="shared" ref="G238:AB238" si="113">SUM(G125:G136)</f>
        <v>412421524</v>
      </c>
      <c r="H238" s="9"/>
      <c r="I238" s="9"/>
      <c r="J238" s="10">
        <f>+G238/G237-1</f>
        <v>-1.2063332384829484E-2</v>
      </c>
      <c r="K238" s="9">
        <f t="shared" si="113"/>
        <v>1570620394</v>
      </c>
      <c r="L238" s="9"/>
      <c r="M238" s="9"/>
      <c r="N238" s="10">
        <f>+K238/K237-1</f>
        <v>-1.4913751236734107E-2</v>
      </c>
      <c r="O238" s="9">
        <f t="shared" si="113"/>
        <v>887436261</v>
      </c>
      <c r="P238" s="9"/>
      <c r="Q238" s="9"/>
      <c r="R238" s="10">
        <f>+O238/O237-1</f>
        <v>-4.7514638985898361E-2</v>
      </c>
      <c r="S238" s="9">
        <f t="shared" si="113"/>
        <v>136356060</v>
      </c>
      <c r="T238" s="9"/>
      <c r="U238" s="9"/>
      <c r="V238" s="10">
        <f>+S238/S237-1</f>
        <v>1.3001728378277511E-2</v>
      </c>
      <c r="W238" s="9">
        <f t="shared" si="113"/>
        <v>26525635</v>
      </c>
      <c r="X238" s="10">
        <f>+W238/W237-1</f>
        <v>-4.5132655517857723E-3</v>
      </c>
      <c r="Y238" s="10"/>
      <c r="Z238" s="10"/>
      <c r="AA238" s="9">
        <f t="shared" si="113"/>
        <v>68000</v>
      </c>
      <c r="AB238" s="9">
        <f t="shared" si="113"/>
        <v>9801030154</v>
      </c>
      <c r="AC238" s="10">
        <f>+AB238/AB237-1</f>
        <v>-4.2114705631183247E-3</v>
      </c>
      <c r="AE238" s="2">
        <f t="shared" si="112"/>
        <v>5399114420</v>
      </c>
      <c r="AF238" s="10">
        <f>+AE238/AE237-1</f>
        <v>-7.6329788690916445E-3</v>
      </c>
    </row>
    <row r="239" spans="1:32">
      <c r="A239" s="7">
        <f t="shared" ref="A239:A240" si="114">+A238+1</f>
        <v>2010</v>
      </c>
      <c r="C239" s="9">
        <f>SUM(C137:C148)</f>
        <v>2400600212</v>
      </c>
      <c r="D239" s="10">
        <f t="shared" ref="D239:D240" si="115">+C239/C238-1</f>
        <v>3.4778664581514018E-3</v>
      </c>
      <c r="E239" s="10"/>
      <c r="F239" s="10"/>
      <c r="G239" s="9">
        <f t="shared" ref="G239:AB239" si="116">SUM(G137:G148)</f>
        <v>412773798</v>
      </c>
      <c r="H239" s="9"/>
      <c r="I239" s="9"/>
      <c r="J239" s="10">
        <f>+G239/G238-1</f>
        <v>8.54160075311583E-4</v>
      </c>
      <c r="K239" s="9">
        <f t="shared" si="116"/>
        <v>1534219600</v>
      </c>
      <c r="L239" s="9"/>
      <c r="M239" s="9"/>
      <c r="N239" s="10">
        <f t="shared" ref="N239" si="117">+K239/K238-1</f>
        <v>-2.3176060962315503E-2</v>
      </c>
      <c r="O239" s="9">
        <f t="shared" si="116"/>
        <v>1033324498</v>
      </c>
      <c r="P239" s="9"/>
      <c r="Q239" s="9"/>
      <c r="R239" s="10">
        <f t="shared" ref="R239" si="118">+O239/O238-1</f>
        <v>0.16439291858054927</v>
      </c>
      <c r="S239" s="9">
        <f t="shared" si="116"/>
        <v>121381473</v>
      </c>
      <c r="T239" s="9"/>
      <c r="U239" s="9"/>
      <c r="V239" s="10">
        <f>+S239/S238-1</f>
        <v>-0.10981973958473135</v>
      </c>
      <c r="W239" s="9">
        <f t="shared" si="116"/>
        <v>26394320</v>
      </c>
      <c r="X239" s="10">
        <f t="shared" ref="X239" si="119">+W239/W238-1</f>
        <v>-4.9504941163519556E-3</v>
      </c>
      <c r="Y239" s="10"/>
      <c r="Z239" s="10"/>
      <c r="AA239" s="9">
        <f t="shared" si="116"/>
        <v>1409000</v>
      </c>
      <c r="AB239" s="9">
        <f t="shared" si="116"/>
        <v>9877696510.9856396</v>
      </c>
      <c r="AC239" s="10">
        <f t="shared" ref="AC239" si="120">+AB239/AB238-1</f>
        <v>7.8222753915668797E-3</v>
      </c>
      <c r="AE239" s="2">
        <f t="shared" si="112"/>
        <v>5502299581</v>
      </c>
      <c r="AF239" s="10">
        <f t="shared" ref="AF239:AF240" si="121">+AE239/AE238-1</f>
        <v>1.9111497362932273E-2</v>
      </c>
    </row>
    <row r="240" spans="1:32">
      <c r="A240" s="7">
        <f t="shared" si="114"/>
        <v>2011</v>
      </c>
      <c r="C240" s="9">
        <f>SUM(C149:C160)</f>
        <v>2390086210</v>
      </c>
      <c r="D240" s="10">
        <f t="shared" si="115"/>
        <v>-4.3797388450784736E-3</v>
      </c>
      <c r="E240" s="10"/>
      <c r="F240" s="10"/>
      <c r="G240" s="9">
        <f t="shared" ref="G240:AB240" si="122">SUM(G149:G160)</f>
        <v>444630416</v>
      </c>
      <c r="H240" s="9"/>
      <c r="I240" s="9"/>
      <c r="J240" s="10">
        <f>+G240/G239-1</f>
        <v>7.7176938445109311E-2</v>
      </c>
      <c r="K240" s="9">
        <f t="shared" si="122"/>
        <v>1526237326</v>
      </c>
      <c r="L240" s="9"/>
      <c r="M240" s="9"/>
      <c r="N240" s="10">
        <f t="shared" ref="N240" si="123">+K240/K239-1</f>
        <v>-5.2028236375027959E-3</v>
      </c>
      <c r="O240" s="9">
        <f t="shared" si="122"/>
        <v>1062880842</v>
      </c>
      <c r="P240" s="9"/>
      <c r="Q240" s="9"/>
      <c r="R240" s="10">
        <f t="shared" ref="R240" si="124">+O240/O239-1</f>
        <v>2.8603158114615779E-2</v>
      </c>
      <c r="S240" s="9">
        <f t="shared" si="122"/>
        <v>124198378</v>
      </c>
      <c r="T240" s="9"/>
      <c r="U240" s="9"/>
      <c r="V240" s="10">
        <f>+S240/S239-1</f>
        <v>2.3207042478385453E-2</v>
      </c>
      <c r="W240" s="9">
        <f t="shared" si="122"/>
        <v>25894566</v>
      </c>
      <c r="X240" s="10">
        <f t="shared" ref="X240" si="125">+W240/W239-1</f>
        <v>-1.893414946852201E-2</v>
      </c>
      <c r="Y240" s="10"/>
      <c r="Z240" s="10"/>
      <c r="AA240" s="9">
        <f t="shared" si="122"/>
        <v>555000</v>
      </c>
      <c r="AB240" s="9">
        <f t="shared" si="122"/>
        <v>9935436689.9811554</v>
      </c>
      <c r="AC240" s="10">
        <f t="shared" ref="AC240" si="126">+AB240/AB239-1</f>
        <v>5.8455105328756307E-3</v>
      </c>
      <c r="AE240" s="2">
        <f t="shared" si="112"/>
        <v>5548033172</v>
      </c>
      <c r="AF240" s="10">
        <f t="shared" si="121"/>
        <v>8.3117231853246931E-3</v>
      </c>
    </row>
    <row r="241" spans="1:32">
      <c r="D241" s="12"/>
      <c r="E241" s="12"/>
      <c r="F241" s="12"/>
      <c r="J241" s="12"/>
      <c r="N241" s="12"/>
      <c r="R241" s="12"/>
      <c r="V241" s="12"/>
      <c r="X241" s="12"/>
      <c r="Y241" s="12"/>
      <c r="Z241" s="12"/>
      <c r="AC241" s="12"/>
      <c r="AF241" s="12"/>
    </row>
    <row r="242" spans="1:32">
      <c r="D242" s="12"/>
      <c r="E242" s="12"/>
      <c r="F242" s="12"/>
      <c r="J242" s="12"/>
      <c r="N242" s="12"/>
      <c r="R242" s="12"/>
      <c r="V242" s="12"/>
      <c r="X242" s="12"/>
      <c r="Y242" s="12"/>
      <c r="Z242" s="12"/>
      <c r="AC242" s="12"/>
      <c r="AF242" s="12"/>
    </row>
    <row r="243" spans="1:32">
      <c r="A243" t="s">
        <v>18</v>
      </c>
      <c r="D243" s="12"/>
      <c r="E243" s="12"/>
      <c r="F243" s="12"/>
      <c r="J243" s="12"/>
      <c r="N243" s="12"/>
      <c r="R243" s="12"/>
      <c r="V243" s="12"/>
      <c r="X243" s="12"/>
      <c r="Y243" s="12"/>
      <c r="Z243" s="12"/>
      <c r="AC243" s="12"/>
      <c r="AF243" s="12"/>
    </row>
    <row r="244" spans="1:32">
      <c r="A244" s="7">
        <v>2008</v>
      </c>
      <c r="C244" s="9">
        <f>AVERAGE(C7:C18)</f>
        <v>198705.41666666666</v>
      </c>
      <c r="D244" s="13"/>
      <c r="E244" s="13"/>
      <c r="F244" s="13"/>
      <c r="G244" s="9">
        <f t="shared" ref="G244:AB244" si="127">AVERAGE(G7:G18)</f>
        <v>26885.583333333332</v>
      </c>
      <c r="H244" s="9"/>
      <c r="I244" s="9"/>
      <c r="J244" s="13"/>
      <c r="K244" s="9">
        <f t="shared" si="127"/>
        <v>3314.6666666666665</v>
      </c>
      <c r="L244" s="9"/>
      <c r="M244" s="9"/>
      <c r="N244" s="13"/>
      <c r="O244" s="9">
        <f t="shared" si="127"/>
        <v>22</v>
      </c>
      <c r="P244" s="9"/>
      <c r="Q244" s="9"/>
      <c r="R244" s="13"/>
      <c r="S244" s="9">
        <f t="shared" si="127"/>
        <v>2315.3333333333335</v>
      </c>
      <c r="T244" s="9"/>
      <c r="U244" s="9"/>
      <c r="V244" s="13"/>
      <c r="W244" s="9">
        <f t="shared" si="127"/>
        <v>310.25</v>
      </c>
      <c r="X244" s="13"/>
      <c r="Y244" s="13"/>
      <c r="Z244" s="13"/>
      <c r="AA244" s="9">
        <f t="shared" si="127"/>
        <v>0.5</v>
      </c>
      <c r="AB244" s="9">
        <f t="shared" si="127"/>
        <v>250854.86533316536</v>
      </c>
      <c r="AC244" s="13"/>
      <c r="AE244" s="33">
        <f t="shared" ref="AE244:AE247" si="128">+C244+G244+K244+O244+S244</f>
        <v>231243</v>
      </c>
      <c r="AF244" s="13"/>
    </row>
    <row r="245" spans="1:32">
      <c r="A245" s="7">
        <f>+A244+1</f>
        <v>2009</v>
      </c>
      <c r="C245" s="9">
        <f>AVERAGE(C19:C30)</f>
        <v>200134.08333333334</v>
      </c>
      <c r="D245" s="10">
        <f>+C245/C244-1</f>
        <v>7.1898727806867235E-3</v>
      </c>
      <c r="E245" s="10"/>
      <c r="F245" s="10"/>
      <c r="G245" s="9">
        <f t="shared" ref="G245:AB245" si="129">AVERAGE(G19:G30)</f>
        <v>27141.583333333332</v>
      </c>
      <c r="H245" s="9"/>
      <c r="I245" s="9"/>
      <c r="J245" s="10">
        <f>+G245/G244-1</f>
        <v>9.5218317127829799E-3</v>
      </c>
      <c r="K245" s="9">
        <f t="shared" si="129"/>
        <v>3351.5</v>
      </c>
      <c r="L245" s="9"/>
      <c r="M245" s="9"/>
      <c r="N245" s="10">
        <f>+K245/K244-1</f>
        <v>1.111222847948512E-2</v>
      </c>
      <c r="O245" s="9">
        <f t="shared" si="129"/>
        <v>22</v>
      </c>
      <c r="P245" s="9"/>
      <c r="Q245" s="9"/>
      <c r="R245" s="10">
        <f>+O245/O244-1</f>
        <v>0</v>
      </c>
      <c r="S245" s="9">
        <f t="shared" si="129"/>
        <v>2360.75</v>
      </c>
      <c r="T245" s="9"/>
      <c r="U245" s="9"/>
      <c r="V245" s="10">
        <f>+S245/S244-1</f>
        <v>1.9615606104232519E-2</v>
      </c>
      <c r="W245" s="9">
        <f t="shared" si="129"/>
        <v>321.33333333333331</v>
      </c>
      <c r="X245" s="10">
        <f>+W245/W244-1</f>
        <v>3.5723878592532898E-2</v>
      </c>
      <c r="Y245" s="10"/>
      <c r="Z245" s="10"/>
      <c r="AA245" s="9">
        <f t="shared" si="129"/>
        <v>0.41666666666666669</v>
      </c>
      <c r="AB245" s="9">
        <f t="shared" si="129"/>
        <v>254559.93889264204</v>
      </c>
      <c r="AC245" s="10">
        <f>+AB245/AB244-1</f>
        <v>1.4769789513772835E-2</v>
      </c>
      <c r="AE245" s="33">
        <f t="shared" si="128"/>
        <v>233009.91666666669</v>
      </c>
      <c r="AF245" s="10">
        <f>+AE245/AE244-1</f>
        <v>7.6409520144034015E-3</v>
      </c>
    </row>
    <row r="246" spans="1:32">
      <c r="A246" s="7">
        <f t="shared" ref="A246:A247" si="130">+A245+1</f>
        <v>2010</v>
      </c>
      <c r="C246" s="9">
        <f>AVERAGE(C31:C42)</f>
        <v>200676.58333333334</v>
      </c>
      <c r="D246" s="10">
        <f t="shared" ref="D246:D247" si="131">+C246/C245-1</f>
        <v>2.7106827131311295E-3</v>
      </c>
      <c r="E246" s="10"/>
      <c r="F246" s="10"/>
      <c r="G246" s="9">
        <f t="shared" ref="G246:AB246" si="132">AVERAGE(G31:G42)</f>
        <v>27495.5</v>
      </c>
      <c r="H246" s="9"/>
      <c r="I246" s="9"/>
      <c r="J246" s="10">
        <f>+G246/G245-1</f>
        <v>1.3039647036067192E-2</v>
      </c>
      <c r="K246" s="9">
        <f t="shared" si="132"/>
        <v>3275.25</v>
      </c>
      <c r="L246" s="9"/>
      <c r="M246" s="9"/>
      <c r="N246" s="10">
        <f t="shared" ref="N246" si="133">+K246/K245-1</f>
        <v>-2.2751007011785784E-2</v>
      </c>
      <c r="O246" s="9">
        <f t="shared" si="132"/>
        <v>22</v>
      </c>
      <c r="P246" s="9"/>
      <c r="Q246" s="9"/>
      <c r="R246" s="10">
        <f t="shared" ref="R246" si="134">+O246/O245-1</f>
        <v>0</v>
      </c>
      <c r="S246" s="9">
        <f t="shared" si="132"/>
        <v>2380</v>
      </c>
      <c r="T246" s="9"/>
      <c r="U246" s="9"/>
      <c r="V246" s="10">
        <f>+S246/S245-1</f>
        <v>8.1541882876203786E-3</v>
      </c>
      <c r="W246" s="9">
        <f t="shared" si="132"/>
        <v>324.66666666666669</v>
      </c>
      <c r="X246" s="10">
        <f t="shared" ref="X246" si="135">+W246/W245-1</f>
        <v>1.0373443983402675E-2</v>
      </c>
      <c r="Y246" s="10"/>
      <c r="Z246" s="10"/>
      <c r="AA246" s="9">
        <f t="shared" si="132"/>
        <v>0.41666666666666669</v>
      </c>
      <c r="AB246" s="9">
        <f t="shared" si="132"/>
        <v>254537.6679791942</v>
      </c>
      <c r="AC246" s="10">
        <f t="shared" ref="AC246" si="136">+AB246/AB245-1</f>
        <v>-8.7487895953808348E-5</v>
      </c>
      <c r="AE246" s="33">
        <f t="shared" si="128"/>
        <v>233849.33333333334</v>
      </c>
      <c r="AF246" s="10">
        <f t="shared" ref="AF246:AF247" si="137">+AE246/AE245-1</f>
        <v>3.6024933130527348E-3</v>
      </c>
    </row>
    <row r="247" spans="1:32">
      <c r="A247" s="7">
        <f t="shared" si="130"/>
        <v>2011</v>
      </c>
      <c r="C247" s="9">
        <f>AVERAGE(C43:C54)</f>
        <v>201447.58333333334</v>
      </c>
      <c r="D247" s="10">
        <f t="shared" si="131"/>
        <v>3.8420028246113347E-3</v>
      </c>
      <c r="E247" s="10"/>
      <c r="F247" s="10"/>
      <c r="G247" s="9">
        <f t="shared" ref="G247:AB247" si="138">AVERAGE(G43:G54)</f>
        <v>27950.333333333332</v>
      </c>
      <c r="H247" s="9"/>
      <c r="I247" s="9"/>
      <c r="J247" s="10">
        <f>+G247/G246-1</f>
        <v>1.6542100828620399E-2</v>
      </c>
      <c r="K247" s="9">
        <f t="shared" si="138"/>
        <v>3041.9166666666665</v>
      </c>
      <c r="L247" s="9"/>
      <c r="M247" s="9"/>
      <c r="N247" s="10">
        <f t="shared" ref="N247" si="139">+K247/K246-1</f>
        <v>-7.1241381065058729E-2</v>
      </c>
      <c r="O247" s="9">
        <f t="shared" si="138"/>
        <v>22</v>
      </c>
      <c r="P247" s="9"/>
      <c r="Q247" s="9"/>
      <c r="R247" s="10">
        <f t="shared" ref="R247" si="140">+O247/O246-1</f>
        <v>0</v>
      </c>
      <c r="S247" s="9">
        <f t="shared" si="138"/>
        <v>2400.25</v>
      </c>
      <c r="T247" s="9"/>
      <c r="U247" s="9"/>
      <c r="V247" s="10">
        <f>+S247/S246-1</f>
        <v>8.5084033613445076E-3</v>
      </c>
      <c r="W247" s="9">
        <f t="shared" si="138"/>
        <v>329.08333333333331</v>
      </c>
      <c r="X247" s="10">
        <f t="shared" ref="X247" si="141">+W247/W246-1</f>
        <v>1.3603696098562601E-2</v>
      </c>
      <c r="Y247" s="10"/>
      <c r="Z247" s="10"/>
      <c r="AA247" s="9">
        <f t="shared" si="138"/>
        <v>0.58333333333333337</v>
      </c>
      <c r="AB247" s="9">
        <f t="shared" si="138"/>
        <v>255814.18225423087</v>
      </c>
      <c r="AC247" s="10">
        <f t="shared" ref="AC247" si="142">+AB247/AB246-1</f>
        <v>5.0150309192782405E-3</v>
      </c>
      <c r="AE247" s="33">
        <f t="shared" si="128"/>
        <v>234862.08333333334</v>
      </c>
      <c r="AF247" s="10">
        <f t="shared" si="137"/>
        <v>4.3307799323781815E-3</v>
      </c>
    </row>
    <row r="248" spans="1:32">
      <c r="D248" s="12"/>
      <c r="E248" s="12"/>
      <c r="F248" s="12"/>
    </row>
    <row r="249" spans="1:32" ht="15" customHeight="1">
      <c r="C249" t="s">
        <v>20</v>
      </c>
      <c r="D249" s="48" t="s">
        <v>21</v>
      </c>
      <c r="E249" s="48"/>
      <c r="F249" s="48"/>
      <c r="G249" s="48"/>
      <c r="H249" s="48"/>
      <c r="I249" s="48"/>
      <c r="J249" s="48"/>
      <c r="K249" s="48"/>
      <c r="L249" s="48"/>
      <c r="M249" s="48"/>
      <c r="N249" s="48"/>
      <c r="O249" s="48"/>
      <c r="P249" s="48"/>
      <c r="Q249" s="48"/>
      <c r="R249" s="48"/>
      <c r="S249" s="48"/>
      <c r="T249" s="48"/>
      <c r="U249" s="48"/>
      <c r="V249" s="48"/>
      <c r="W249" s="48"/>
      <c r="X249" s="48"/>
      <c r="Y249" s="48"/>
      <c r="Z249" s="48"/>
      <c r="AA249" s="48"/>
      <c r="AB249" s="48"/>
      <c r="AC249" s="48"/>
    </row>
    <row r="250" spans="1:32">
      <c r="D250" s="48"/>
      <c r="E250" s="48"/>
      <c r="F250" s="48"/>
      <c r="G250" s="48"/>
      <c r="H250" s="48"/>
      <c r="I250" s="48"/>
      <c r="J250" s="48"/>
      <c r="K250" s="48"/>
      <c r="L250" s="48"/>
      <c r="M250" s="48"/>
      <c r="N250" s="48"/>
      <c r="O250" s="48"/>
      <c r="P250" s="48"/>
      <c r="Q250" s="48"/>
      <c r="R250" s="48"/>
      <c r="S250" s="48"/>
      <c r="T250" s="48"/>
      <c r="U250" s="48"/>
      <c r="V250" s="48"/>
      <c r="W250" s="48"/>
      <c r="X250" s="48"/>
      <c r="Y250" s="48"/>
      <c r="Z250" s="48"/>
      <c r="AA250" s="48"/>
      <c r="AB250" s="48"/>
      <c r="AC250" s="48"/>
    </row>
    <row r="251" spans="1:32">
      <c r="D251" s="48"/>
      <c r="E251" s="48"/>
      <c r="F251" s="48"/>
      <c r="G251" s="48"/>
      <c r="H251" s="48"/>
      <c r="I251" s="48"/>
      <c r="J251" s="48"/>
      <c r="K251" s="48"/>
      <c r="L251" s="48"/>
      <c r="M251" s="48"/>
      <c r="N251" s="48"/>
      <c r="O251" s="48"/>
      <c r="P251" s="48"/>
      <c r="Q251" s="48"/>
      <c r="R251" s="48"/>
      <c r="S251" s="48"/>
      <c r="T251" s="48"/>
      <c r="U251" s="48"/>
      <c r="V251" s="48"/>
      <c r="W251" s="48"/>
      <c r="X251" s="48"/>
      <c r="Y251" s="48"/>
      <c r="Z251" s="48"/>
      <c r="AA251" s="48"/>
      <c r="AB251" s="48"/>
      <c r="AC251" s="48"/>
    </row>
    <row r="252" spans="1:32">
      <c r="D252" s="48"/>
      <c r="E252" s="48"/>
      <c r="F252" s="48"/>
      <c r="G252" s="48"/>
      <c r="H252" s="48"/>
      <c r="I252" s="48"/>
      <c r="J252" s="48"/>
      <c r="K252" s="48"/>
      <c r="L252" s="48"/>
      <c r="M252" s="48"/>
      <c r="N252" s="48"/>
      <c r="O252" s="48"/>
      <c r="P252" s="48"/>
      <c r="Q252" s="48"/>
      <c r="R252" s="48"/>
      <c r="S252" s="48"/>
      <c r="T252" s="48"/>
      <c r="U252" s="48"/>
      <c r="V252" s="48"/>
      <c r="W252" s="48"/>
      <c r="X252" s="48"/>
      <c r="Y252" s="48"/>
      <c r="Z252" s="48"/>
      <c r="AA252" s="48"/>
      <c r="AB252" s="48"/>
      <c r="AC252" s="48"/>
    </row>
    <row r="253" spans="1:32">
      <c r="D253" s="48"/>
      <c r="E253" s="48"/>
      <c r="F253" s="48"/>
      <c r="G253" s="48"/>
      <c r="H253" s="48"/>
      <c r="I253" s="48"/>
      <c r="J253" s="48"/>
      <c r="K253" s="48"/>
      <c r="L253" s="48"/>
      <c r="M253" s="48"/>
      <c r="N253" s="48"/>
      <c r="O253" s="48"/>
      <c r="P253" s="48"/>
      <c r="Q253" s="48"/>
      <c r="R253" s="48"/>
      <c r="S253" s="48"/>
      <c r="T253" s="48"/>
      <c r="U253" s="48"/>
      <c r="V253" s="48"/>
      <c r="W253" s="48"/>
      <c r="X253" s="48"/>
      <c r="Y253" s="48"/>
      <c r="Z253" s="48"/>
      <c r="AA253" s="48"/>
      <c r="AB253" s="48"/>
      <c r="AC253" s="48"/>
    </row>
    <row r="254" spans="1:32">
      <c r="D254" s="48"/>
      <c r="E254" s="48"/>
      <c r="F254" s="48"/>
      <c r="G254" s="48"/>
      <c r="H254" s="48"/>
      <c r="I254" s="48"/>
      <c r="J254" s="48"/>
      <c r="K254" s="48"/>
      <c r="L254" s="48"/>
      <c r="M254" s="48"/>
      <c r="N254" s="48"/>
      <c r="O254" s="48"/>
      <c r="P254" s="48"/>
      <c r="Q254" s="48"/>
      <c r="R254" s="48"/>
      <c r="S254" s="48"/>
      <c r="T254" s="48"/>
      <c r="U254" s="48"/>
      <c r="V254" s="48"/>
      <c r="W254" s="48"/>
      <c r="X254" s="48"/>
      <c r="Y254" s="48"/>
      <c r="Z254" s="48"/>
      <c r="AA254" s="48"/>
      <c r="AB254" s="48"/>
      <c r="AC254" s="48"/>
    </row>
    <row r="255" spans="1:32">
      <c r="D255" s="48"/>
      <c r="E255" s="48"/>
      <c r="F255" s="48"/>
      <c r="G255" s="48"/>
      <c r="H255" s="48"/>
      <c r="I255" s="48"/>
      <c r="J255" s="48"/>
      <c r="K255" s="48"/>
      <c r="L255" s="48"/>
      <c r="M255" s="48"/>
      <c r="N255" s="48"/>
      <c r="O255" s="48"/>
      <c r="P255" s="48"/>
      <c r="Q255" s="48"/>
      <c r="R255" s="48"/>
      <c r="S255" s="48"/>
      <c r="T255" s="48"/>
      <c r="U255" s="48"/>
      <c r="V255" s="48"/>
      <c r="W255" s="48"/>
      <c r="X255" s="48"/>
      <c r="Y255" s="48"/>
      <c r="Z255" s="48"/>
      <c r="AA255" s="48"/>
      <c r="AB255" s="48"/>
      <c r="AC255" s="48"/>
    </row>
  </sheetData>
  <mergeCells count="1">
    <mergeCell ref="D249:AC255"/>
  </mergeCells>
  <printOptions horizontalCentered="1"/>
  <pageMargins left="0.7" right="0.7" top="0.75" bottom="0.75" header="0.3" footer="0.3"/>
  <pageSetup scale="35" orientation="landscape" r:id="rId1"/>
  <headerFooter>
    <oddFooter>&amp;C&amp;F&amp;RPage &amp;P of &amp;N</oddFooter>
  </headerFooter>
  <rowBreaks count="2" manualBreakCount="2">
    <brk id="58" max="16383" man="1"/>
    <brk id="110" max="16383" man="1"/>
  </rowBreaks>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Testimony</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2012-04-02T07:00:00+00:00</OpenedDate>
    <Date1 xmlns="dc463f71-b30c-4ab2-9473-d307f9d35888">2012-09-19T07:00:00+00:00</Date1>
    <IsDocumentOrder xmlns="dc463f71-b30c-4ab2-9473-d307f9d35888" xsi:nil="true"/>
    <IsHighlyConfidential xmlns="dc463f71-b30c-4ab2-9473-d307f9d35888">false</IsHighlyConfidential>
    <CaseCompanyNames xmlns="dc463f71-b30c-4ab2-9473-d307f9d35888">Avista Corporation</CaseCompanyNames>
    <DocketNumber xmlns="dc463f71-b30c-4ab2-9473-d307f9d35888">120436</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mso-contentType ?>
<SharedContentType xmlns="Microsoft.SharePoint.Taxonomy.ContentTypeSync" SourceId="1af0c028-e016-4365-948e-cc2e26d65303"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DEEBBBECEF4A9741925D1E0FF525C9BE" ma:contentTypeVersion="139" ma:contentTypeDescription="" ma:contentTypeScope="" ma:versionID="e1c2431b48247bef897b70fc6688e99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E1D7B3-7852-4543-80B8-FE7D441F6647}"/>
</file>

<file path=customXml/itemProps2.xml><?xml version="1.0" encoding="utf-8"?>
<ds:datastoreItem xmlns:ds="http://schemas.openxmlformats.org/officeDocument/2006/customXml" ds:itemID="{D2183F18-4C73-49CB-90C2-AA914F7FEDBF}"/>
</file>

<file path=customXml/itemProps3.xml><?xml version="1.0" encoding="utf-8"?>
<ds:datastoreItem xmlns:ds="http://schemas.openxmlformats.org/officeDocument/2006/customXml" ds:itemID="{2ED356AE-4BB6-4A65-A132-CAAB037BE57E}"/>
</file>

<file path=customXml/itemProps4.xml><?xml version="1.0" encoding="utf-8"?>
<ds:datastoreItem xmlns:ds="http://schemas.openxmlformats.org/officeDocument/2006/customXml" ds:itemID="{699B3E42-A6B6-40C9-A761-C3125E9C32E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Exh JRD-9</vt:lpstr>
      <vt:lpstr>PC 112 Analysis</vt:lpstr>
      <vt:lpstr>Sheet3</vt:lpstr>
      <vt:lpstr>'Exh JRD-9'!Print_Area</vt:lpstr>
      <vt:lpstr>'PC 112 Analysis'!Print_Area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2012-09-12T22:42:57Z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0x0101006E56B4D1795A2E4DB2F0B01679ED314A00DEEBBBECEF4A9741925D1E0FF525C9BE</vt:lpwstr>
  </property>
  <property fmtid="{D5CDD505-2E9C-101B-9397-08002B2CF9AE}" pid="3" name="_docset_NoMedatataSyncRequired">
    <vt:lpwstr>False</vt:lpwstr>
  </property>
</Properties>
</file>