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93" activeTab="0"/>
  </bookViews>
  <sheets>
    <sheet name="Summary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<sst xmlns="http://schemas.openxmlformats.org/spreadsheetml/2006/main" count="36" uniqueCount="35">
  <si>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Avista Utilities</t>
  </si>
  <si>
    <t>Date Placed in Service</t>
  </si>
  <si>
    <t>Cost</t>
  </si>
  <si>
    <t>FERC Account</t>
  </si>
  <si>
    <t>Project</t>
  </si>
  <si>
    <t>Deprec Rate</t>
  </si>
  <si>
    <t>Annual Deprec</t>
  </si>
  <si>
    <t>Total</t>
  </si>
  <si>
    <t>Gross plant</t>
  </si>
  <si>
    <t>Washington</t>
  </si>
  <si>
    <t>Amounts</t>
  </si>
  <si>
    <t xml:space="preserve">   Net rate base</t>
  </si>
  <si>
    <t>Depreciation expense</t>
  </si>
  <si>
    <t>Property tax @ 1.5% of gross plant</t>
  </si>
  <si>
    <t>FIT benefit of depreciation and property tax</t>
  </si>
  <si>
    <t>Major Generation Additions</t>
  </si>
  <si>
    <t>Generation tax deprec rates (20 year)</t>
  </si>
  <si>
    <t>ED.NR.333000</t>
  </si>
  <si>
    <t>Major Generation Plant Additions</t>
  </si>
  <si>
    <t>Operating income before FIT</t>
  </si>
  <si>
    <t>Total electric expenses</t>
  </si>
  <si>
    <t>Net operating income</t>
  </si>
  <si>
    <t>System</t>
  </si>
  <si>
    <t>For Assets Placed in Service in 2010</t>
  </si>
  <si>
    <t>Accum Deprec 12/31/09</t>
  </si>
  <si>
    <t>Accum Deprec 12/31/10</t>
  </si>
  <si>
    <t>2009 Tax Deprec</t>
  </si>
  <si>
    <t>2010 Tax Deprec</t>
  </si>
  <si>
    <t>Accum DFIT 12/31/09</t>
  </si>
  <si>
    <t>Accum DFIT 12/31/10</t>
  </si>
  <si>
    <t>Assets Placed in Service in 2010</t>
  </si>
  <si>
    <t>Summary</t>
  </si>
  <si>
    <t xml:space="preserve">Noxon Unit 3 </t>
  </si>
  <si>
    <t>Accum deprec (average 12/31/09 and 12/31/10)</t>
  </si>
  <si>
    <t>Accum DFIT (average 12/31/09 and 12/31/10)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</si>
</sst>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/yy;@"/>
    <numFmt numFmtId="166" formatCode="0.0%"/>
    <numFmt numFmtId="167" formatCode="&quot;$&quot;#,##0.00"/>
    <numFmt numFmtId="168" formatCode="&quot;$&quot;#,##0"/>
    <numFmt numFmtId="169" formatCode="&quot;$&quot;#,##0.0000"/>
    <numFmt numFmtId="170" formatCode="&quot;$&quot;#,##0.000"/>
    <numFmt numFmtId="171" formatCode="#,##0.000000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0" fontId="3" fillId="0" borderId="0" xfId="21" applyNumberFormat="1" applyFont="1" applyAlignment="1">
      <alignment horizontal="center" wrapText="1"/>
    </xf>
    <xf numFmtId="10" fontId="0" fillId="0" borderId="0" xfId="21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Font="1" applyAlignment="1">
      <alignment horizontal="left"/>
    </xf>
    <xf numFmtId="3" fontId="0" fillId="0" borderId="0" xfId="15" applyNumberFormat="1" applyAlignment="1">
      <alignment/>
    </xf>
    <xf numFmtId="3" fontId="3" fillId="0" borderId="0" xfId="15" applyNumberFormat="1" applyFont="1" applyAlignment="1">
      <alignment horizontal="center" wrapText="1"/>
    </xf>
    <xf numFmtId="172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3" fontId="0" fillId="0" borderId="0" xfId="21" applyNumberFormat="1" applyAlignment="1">
      <alignment horizontal="center"/>
    </xf>
    <xf numFmtId="167" fontId="0" fillId="0" borderId="0" xfId="0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0" xfId="15" applyNumberFormat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175" fontId="0" fillId="2" borderId="0" xfId="15" applyNumberFormat="1" applyFill="1" applyAlignment="1">
      <alignment/>
    </xf>
    <xf numFmtId="175" fontId="0" fillId="2" borderId="2" xfId="15" applyNumberFormat="1" applyFill="1" applyBorder="1" applyAlignment="1">
      <alignment/>
    </xf>
    <xf numFmtId="175" fontId="0" fillId="2" borderId="3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8" sqref="C8:C24"/>
    </sheetView>
  </sheetViews>
  <sheetFormatPr defaultColWidth="9.140625" defaultRowHeight="12.75"/>
  <cols>
    <col min="1" max="1" width="41.140625" style="0" bestFit="1" customWidth="1"/>
    <col min="2" max="3" width="12.8515625" style="0" bestFit="1" customWidth="1"/>
    <col min="4" max="4" width="10.140625" style="0" bestFit="1" customWidth="1"/>
  </cols>
  <sheetData>
    <row r="1" spans="1:3" ht="12.75">
      <c r="A1" s="22" t="s">
        <v>0</v>
      </c>
      <c r="B1" s="22"/>
      <c r="C1" s="22"/>
    </row>
    <row r="2" spans="1:3" ht="12.75">
      <c r="A2" s="22" t="s">
        <v>18</v>
      </c>
      <c r="B2" s="22"/>
      <c r="C2" s="22"/>
    </row>
    <row r="3" spans="1:3" ht="12.75">
      <c r="A3" s="22" t="s">
        <v>30</v>
      </c>
      <c r="B3" s="22"/>
      <c r="C3" s="22"/>
    </row>
    <row r="4" spans="1:3" ht="12.75">
      <c r="A4" s="23" t="s">
        <v>31</v>
      </c>
      <c r="B4" s="22"/>
      <c r="C4" s="22"/>
    </row>
    <row r="5" spans="1:3" ht="12.75">
      <c r="A5" s="24"/>
      <c r="B5" s="1"/>
      <c r="C5" s="1"/>
    </row>
    <row r="6" spans="1:3" ht="12.75">
      <c r="A6" s="1"/>
      <c r="B6" s="1"/>
      <c r="C6" s="1"/>
    </row>
    <row r="7" spans="1:3" ht="12.75">
      <c r="A7" s="1"/>
      <c r="B7" s="25"/>
      <c r="C7" s="25"/>
    </row>
    <row r="8" spans="1:3" ht="12.75">
      <c r="A8" s="1"/>
      <c r="B8" s="25"/>
      <c r="C8" s="27" t="s">
        <v>9</v>
      </c>
    </row>
    <row r="9" spans="1:3" ht="12.75">
      <c r="A9" s="1"/>
      <c r="B9" s="25" t="s">
        <v>7</v>
      </c>
      <c r="C9" s="27" t="s">
        <v>10</v>
      </c>
    </row>
    <row r="10" spans="1:3" ht="12.75">
      <c r="A10" s="1"/>
      <c r="B10" s="26" t="s">
        <v>22</v>
      </c>
      <c r="C10" s="28">
        <v>0.6459</v>
      </c>
    </row>
    <row r="11" ht="12.75">
      <c r="C11" s="29"/>
    </row>
    <row r="12" spans="1:3" ht="12.75">
      <c r="A12" t="s">
        <v>12</v>
      </c>
      <c r="B12" s="19">
        <f>'2010'!F8</f>
        <v>244494</v>
      </c>
      <c r="C12" s="30">
        <f>C$10*B12</f>
        <v>157918.6746</v>
      </c>
    </row>
    <row r="13" spans="1:3" ht="12.75">
      <c r="A13" t="s">
        <v>13</v>
      </c>
      <c r="B13" s="20">
        <f>0.015*B20</f>
        <v>126900</v>
      </c>
      <c r="C13" s="31">
        <f>0.015*C20</f>
        <v>81964.70999999999</v>
      </c>
    </row>
    <row r="14" spans="1:3" ht="12.75">
      <c r="A14" t="s">
        <v>20</v>
      </c>
      <c r="B14" s="21">
        <f>B12+B13</f>
        <v>371394</v>
      </c>
      <c r="C14" s="32">
        <f>C12+C13</f>
        <v>239883.3846</v>
      </c>
    </row>
    <row r="15" spans="1:3" ht="12.75">
      <c r="A15" t="s">
        <v>19</v>
      </c>
      <c r="B15" s="19">
        <f>-B14</f>
        <v>-371394</v>
      </c>
      <c r="C15" s="30">
        <f>-C14</f>
        <v>-239883.3846</v>
      </c>
    </row>
    <row r="16" spans="1:3" ht="12.75">
      <c r="A16" t="s">
        <v>14</v>
      </c>
      <c r="B16" s="20">
        <f>(B12+B13)*-0.35</f>
        <v>-129987.9</v>
      </c>
      <c r="C16" s="31">
        <f>(C12+C13)*-0.35</f>
        <v>-83959.18461</v>
      </c>
    </row>
    <row r="17" spans="1:4" ht="12.75">
      <c r="A17" t="s">
        <v>21</v>
      </c>
      <c r="B17" s="19">
        <f>B15-B16</f>
        <v>-241406.1</v>
      </c>
      <c r="C17" s="30">
        <f>C15-C16</f>
        <v>-155924.19999</v>
      </c>
      <c r="D17" s="17"/>
    </row>
    <row r="18" spans="2:3" ht="12.75">
      <c r="B18" s="19"/>
      <c r="C18" s="30"/>
    </row>
    <row r="19" spans="2:3" ht="12.75">
      <c r="B19" s="19"/>
      <c r="C19" s="30"/>
    </row>
    <row r="20" spans="1:3" ht="12.75">
      <c r="A20" t="s">
        <v>8</v>
      </c>
      <c r="B20" s="19">
        <f>'2010'!C8</f>
        <v>8460000</v>
      </c>
      <c r="C20" s="30">
        <f>C$10*B20</f>
        <v>5464314</v>
      </c>
    </row>
    <row r="21" spans="1:3" ht="12.75">
      <c r="A21" t="s">
        <v>33</v>
      </c>
      <c r="B21" s="19">
        <f>ROUND(('2010'!G8+'2010'!H8)/2,0)</f>
        <v>86592</v>
      </c>
      <c r="C21" s="30">
        <f>C$10*B21</f>
        <v>55929.772800000006</v>
      </c>
    </row>
    <row r="22" spans="1:3" ht="12.75">
      <c r="A22" t="s">
        <v>34</v>
      </c>
      <c r="B22" s="20">
        <f>ROUND(('2010'!K8+'2010'!L8)/2,0)</f>
        <v>-34126</v>
      </c>
      <c r="C22" s="31">
        <f>C$10*B22</f>
        <v>-22041.9834</v>
      </c>
    </row>
    <row r="23" spans="1:4" ht="12.75">
      <c r="A23" t="s">
        <v>11</v>
      </c>
      <c r="B23" s="19">
        <f>B20-B21+B22</f>
        <v>8339282</v>
      </c>
      <c r="C23" s="30">
        <f>C20-C21+C22</f>
        <v>5386342.243799999</v>
      </c>
      <c r="D23" s="17"/>
    </row>
    <row r="24" ht="12.75">
      <c r="C24" s="2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
&amp;A&amp;RPage &amp;P of &amp;N
jmp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F12" sqref="F12"/>
    </sheetView>
  </sheetViews>
  <sheetFormatPr defaultColWidth="9.140625" defaultRowHeight="12.75"/>
  <cols>
    <col min="1" max="1" width="18.421875" style="0" customWidth="1"/>
    <col min="2" max="2" width="12.140625" style="3" customWidth="1"/>
    <col min="3" max="3" width="9.140625" style="12" bestFit="1" customWidth="1"/>
    <col min="4" max="4" width="13.8515625" style="2" bestFit="1" customWidth="1"/>
    <col min="5" max="5" width="8.421875" style="7" customWidth="1"/>
    <col min="6" max="7" width="8.8515625" style="0" bestFit="1" customWidth="1"/>
    <col min="8" max="8" width="8.140625" style="0" bestFit="1" customWidth="1"/>
    <col min="9" max="9" width="10.140625" style="0" bestFit="1" customWidth="1"/>
    <col min="10" max="10" width="10.28125" style="0" bestFit="1" customWidth="1"/>
    <col min="11" max="11" width="8.140625" style="0" bestFit="1" customWidth="1"/>
    <col min="12" max="12" width="8.28125" style="0" bestFit="1" customWidth="1"/>
  </cols>
  <sheetData>
    <row r="1" ht="12.75">
      <c r="A1" s="1" t="s">
        <v>0</v>
      </c>
    </row>
    <row r="2" spans="1:10" ht="12.75">
      <c r="A2" s="1" t="s">
        <v>15</v>
      </c>
      <c r="E2" s="11"/>
      <c r="I2" s="10"/>
      <c r="J2" s="10"/>
    </row>
    <row r="3" spans="1:10" ht="12.75">
      <c r="A3" s="1" t="s">
        <v>23</v>
      </c>
      <c r="E3" s="11"/>
      <c r="I3" s="10"/>
      <c r="J3" s="10"/>
    </row>
    <row r="4" spans="5:10" ht="12.75">
      <c r="E4" s="11" t="s">
        <v>16</v>
      </c>
      <c r="I4" s="14">
        <v>0.0375</v>
      </c>
      <c r="J4" s="14">
        <v>0.07219</v>
      </c>
    </row>
    <row r="6" spans="1:12" s="4" customFormat="1" ht="39" customHeight="1">
      <c r="A6" s="4" t="s">
        <v>4</v>
      </c>
      <c r="B6" s="5" t="s">
        <v>1</v>
      </c>
      <c r="C6" s="13" t="s">
        <v>2</v>
      </c>
      <c r="D6" s="4" t="s">
        <v>3</v>
      </c>
      <c r="E6" s="6" t="s">
        <v>5</v>
      </c>
      <c r="F6" s="4" t="s">
        <v>6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</row>
    <row r="8" spans="1:14" ht="13.5" thickBot="1">
      <c r="A8" t="s">
        <v>32</v>
      </c>
      <c r="B8" s="3">
        <v>40298</v>
      </c>
      <c r="C8" s="15">
        <v>8460000</v>
      </c>
      <c r="D8" s="2" t="s">
        <v>17</v>
      </c>
      <c r="E8" s="16">
        <v>0.0289</v>
      </c>
      <c r="F8" s="9">
        <f>C8*E8</f>
        <v>244494</v>
      </c>
      <c r="G8" s="9">
        <v>0</v>
      </c>
      <c r="H8" s="9">
        <f>F8/12*8.5</f>
        <v>173183.25</v>
      </c>
      <c r="I8" s="9">
        <v>0</v>
      </c>
      <c r="J8" s="9">
        <f>C8*I4</f>
        <v>317250</v>
      </c>
      <c r="K8" s="9">
        <v>0</v>
      </c>
      <c r="L8" s="18">
        <f>(-(I8+J8)+(F8/12*6))*0.35</f>
        <v>-68251.05</v>
      </c>
      <c r="N8" s="8"/>
    </row>
    <row r="10" spans="6:12" ht="12.75">
      <c r="F10" s="12"/>
      <c r="G10" s="12"/>
      <c r="H10" s="12"/>
      <c r="I10" s="12"/>
      <c r="J10" s="12"/>
      <c r="K10" s="12"/>
      <c r="L10" s="12"/>
    </row>
  </sheetData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Footer>&amp;L&amp;F
&amp;A&amp;RPage &amp;P of &amp;N
jmp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Patrick Ehrbar</cp:lastModifiedBy>
  <cp:lastPrinted>2009-01-06T22:50:18Z</cp:lastPrinted>
  <dcterms:created xsi:type="dcterms:W3CDTF">2007-01-17T18:44:48Z</dcterms:created>
  <dcterms:modified xsi:type="dcterms:W3CDTF">2009-04-30T22:10:40Z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