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iu\OneDrive - Washington State Executive Branch Agencies\Northwest Natural\UG-181053 NWN GRC\Jing Liu Rebuttal Testimony\"/>
    </mc:Choice>
  </mc:AlternateContent>
  <bookViews>
    <workbookView xWindow="0" yWindow="0" windowWidth="23040" windowHeight="9375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21" i="2"/>
  <c r="E60" i="2" l="1"/>
  <c r="F60" i="2"/>
  <c r="G60" i="2"/>
  <c r="H60" i="2"/>
  <c r="I60" i="2"/>
  <c r="D60" i="2"/>
  <c r="D23" i="2"/>
  <c r="E73" i="2" l="1"/>
  <c r="F73" i="2"/>
  <c r="G73" i="2"/>
  <c r="H73" i="2"/>
  <c r="I73" i="2"/>
  <c r="D73" i="2"/>
  <c r="D67" i="2"/>
  <c r="E67" i="2"/>
  <c r="F67" i="2"/>
  <c r="G67" i="2"/>
  <c r="H67" i="2"/>
  <c r="I67" i="2"/>
  <c r="D68" i="2"/>
  <c r="E68" i="2"/>
  <c r="F68" i="2"/>
  <c r="G68" i="2"/>
  <c r="H68" i="2"/>
  <c r="I68" i="2"/>
  <c r="E66" i="2"/>
  <c r="F66" i="2"/>
  <c r="F69" i="2" s="1"/>
  <c r="G66" i="2"/>
  <c r="H66" i="2"/>
  <c r="I66" i="2"/>
  <c r="D66" i="2"/>
  <c r="D69" i="2" s="1"/>
  <c r="E51" i="2"/>
  <c r="F51" i="2"/>
  <c r="G51" i="2"/>
  <c r="H51" i="2"/>
  <c r="I51" i="2"/>
  <c r="E52" i="2"/>
  <c r="F52" i="2"/>
  <c r="G52" i="2"/>
  <c r="H52" i="2"/>
  <c r="I52" i="2"/>
  <c r="E53" i="2"/>
  <c r="F53" i="2"/>
  <c r="G53" i="2"/>
  <c r="H53" i="2"/>
  <c r="I53" i="2"/>
  <c r="D52" i="2"/>
  <c r="D53" i="2"/>
  <c r="D51" i="2"/>
  <c r="D37" i="2"/>
  <c r="E37" i="2"/>
  <c r="F37" i="2"/>
  <c r="G37" i="2"/>
  <c r="H37" i="2"/>
  <c r="I37" i="2"/>
  <c r="D38" i="2"/>
  <c r="E38" i="2"/>
  <c r="F38" i="2"/>
  <c r="G38" i="2"/>
  <c r="H38" i="2"/>
  <c r="I38" i="2"/>
  <c r="E36" i="2"/>
  <c r="F36" i="2"/>
  <c r="G36" i="2"/>
  <c r="H36" i="2"/>
  <c r="I36" i="2"/>
  <c r="D36" i="2"/>
  <c r="E21" i="2"/>
  <c r="F21" i="2"/>
  <c r="G21" i="2"/>
  <c r="H21" i="2"/>
  <c r="I21" i="2"/>
  <c r="E22" i="2"/>
  <c r="F22" i="2"/>
  <c r="G22" i="2"/>
  <c r="G24" i="2" s="1"/>
  <c r="G39" i="2" s="1"/>
  <c r="G70" i="2" s="1"/>
  <c r="H22" i="2"/>
  <c r="I22" i="2"/>
  <c r="E23" i="2"/>
  <c r="F23" i="2"/>
  <c r="F24" i="2" s="1"/>
  <c r="F39" i="2" s="1"/>
  <c r="F70" i="2" s="1"/>
  <c r="G23" i="2"/>
  <c r="H23" i="2"/>
  <c r="I23" i="2"/>
  <c r="D24" i="2"/>
  <c r="D39" i="2" s="1"/>
  <c r="D70" i="2" s="1"/>
  <c r="E69" i="2" l="1"/>
  <c r="I24" i="2"/>
  <c r="I39" i="2" s="1"/>
  <c r="I70" i="2" s="1"/>
  <c r="E24" i="2"/>
  <c r="E39" i="2" s="1"/>
  <c r="E70" i="2" s="1"/>
  <c r="E71" i="2" s="1"/>
  <c r="E74" i="2" s="1"/>
  <c r="E78" i="2" s="1"/>
  <c r="H69" i="2"/>
  <c r="H71" i="2" s="1"/>
  <c r="H74" i="2" s="1"/>
  <c r="H78" i="2" s="1"/>
  <c r="H24" i="2"/>
  <c r="H39" i="2" s="1"/>
  <c r="H70" i="2" s="1"/>
  <c r="I69" i="2"/>
  <c r="G69" i="2"/>
  <c r="I71" i="2"/>
  <c r="G71" i="2"/>
  <c r="G74" i="2" s="1"/>
  <c r="G78" i="2" s="1"/>
  <c r="D71" i="2"/>
  <c r="D74" i="2" s="1"/>
  <c r="D78" i="2" s="1"/>
  <c r="F71" i="2"/>
  <c r="F74" i="2" s="1"/>
  <c r="F78" i="2" s="1"/>
  <c r="I74" i="2" l="1"/>
  <c r="I78" i="2" s="1"/>
</calcChain>
</file>

<file path=xl/sharedStrings.xml><?xml version="1.0" encoding="utf-8"?>
<sst xmlns="http://schemas.openxmlformats.org/spreadsheetml/2006/main" count="112" uniqueCount="27">
  <si>
    <t>Number of Meter Sets - Washington</t>
  </si>
  <si>
    <t>Number of Orders - Washington</t>
  </si>
  <si>
    <t>Washington</t>
  </si>
  <si>
    <t>SM01</t>
  </si>
  <si>
    <t>MX RESIDENTIAL MAIN</t>
  </si>
  <si>
    <t>SM02</t>
  </si>
  <si>
    <t>NEW RESIDENTIAL SERVICE</t>
  </si>
  <si>
    <t>SM03</t>
  </si>
  <si>
    <t>CONVERSION RESIDENTIAL SERVICE</t>
  </si>
  <si>
    <t>Total SM01</t>
  </si>
  <si>
    <t>Total SM02</t>
  </si>
  <si>
    <t>Total SM03</t>
  </si>
  <si>
    <t>Addsets Meter Sets - (Total SM02+SM03)</t>
  </si>
  <si>
    <t>Total Cost of Service Line, Meter, Permit, Indirect Materials (Including Add Sets Only) - Washington</t>
  </si>
  <si>
    <t>Total</t>
  </si>
  <si>
    <t>Total Addset Costs</t>
  </si>
  <si>
    <t>Total Customer Contribution - Washington</t>
  </si>
  <si>
    <t>Total Cost Net of Contribution - Washington</t>
  </si>
  <si>
    <t>Addsets</t>
  </si>
  <si>
    <t>Total Costs (Washington)</t>
  </si>
  <si>
    <t>Total Meter Sets - Washington</t>
  </si>
  <si>
    <t>Total Construction Cost/Customer</t>
  </si>
  <si>
    <t>Total Cost per New Meter Set</t>
  </si>
  <si>
    <t>Overhead Rate Est.</t>
  </si>
  <si>
    <t>Total Residential Meter Sets (Washington Only)</t>
  </si>
  <si>
    <t>Meter Add Set Costs</t>
  </si>
  <si>
    <t>MX SYSTEM 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</si>
</sst>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3" xfId="0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7" xfId="0" applyBorder="1"/>
    <xf numFmtId="3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10" xfId="0" applyBorder="1"/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Alignment="1"/>
    <xf numFmtId="6" fontId="0" fillId="0" borderId="0" xfId="0" applyNumberFormat="1" applyAlignment="1">
      <alignment horizontal="center"/>
    </xf>
    <xf numFmtId="6" fontId="0" fillId="0" borderId="4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6" fontId="0" fillId="0" borderId="6" xfId="0" applyNumberForma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6" fontId="0" fillId="0" borderId="9" xfId="0" applyNumberFormat="1" applyBorder="1" applyAlignment="1">
      <alignment horizontal="center"/>
    </xf>
    <xf numFmtId="6" fontId="0" fillId="0" borderId="11" xfId="0" applyNumberFormat="1" applyBorder="1" applyAlignment="1">
      <alignment horizontal="center"/>
    </xf>
    <xf numFmtId="6" fontId="0" fillId="0" borderId="12" xfId="0" applyNumberFormat="1" applyBorder="1" applyAlignment="1">
      <alignment horizontal="center"/>
    </xf>
    <xf numFmtId="6" fontId="0" fillId="0" borderId="13" xfId="0" applyNumberFormat="1" applyBorder="1" applyAlignment="1">
      <alignment horizontal="center"/>
    </xf>
    <xf numFmtId="6" fontId="0" fillId="0" borderId="0" xfId="0" applyNumberFormat="1" applyAlignment="1"/>
    <xf numFmtId="0" fontId="0" fillId="0" borderId="14" xfId="0" applyFill="1" applyBorder="1"/>
    <xf numFmtId="6" fontId="0" fillId="0" borderId="14" xfId="0" applyNumberFormat="1" applyBorder="1" applyAlignment="1">
      <alignment horizontal="center"/>
    </xf>
    <xf numFmtId="0" fontId="0" fillId="2" borderId="14" xfId="0" applyFill="1" applyBorder="1"/>
    <xf numFmtId="6" fontId="0" fillId="2" borderId="14" xfId="0" applyNumberFormat="1" applyFill="1" applyBorder="1" applyAlignment="1">
      <alignment horizontal="center"/>
    </xf>
    <xf numFmtId="0" fontId="6" fillId="0" borderId="0" xfId="0" applyFont="1" applyAlignment="1">
      <alignment horizontal="left" indent="2"/>
    </xf>
    <xf numFmtId="6" fontId="7" fillId="0" borderId="0" xfId="0" applyNumberFormat="1" applyFont="1" applyAlignment="1">
      <alignment horizontal="center"/>
    </xf>
    <xf numFmtId="9" fontId="8" fillId="0" borderId="0" xfId="1" applyFont="1" applyAlignment="1">
      <alignment horizontal="center"/>
    </xf>
    <xf numFmtId="0" fontId="2" fillId="2" borderId="14" xfId="0" applyFont="1" applyFill="1" applyBorder="1"/>
    <xf numFmtId="6" fontId="2" fillId="2" borderId="14" xfId="0" applyNumberFormat="1" applyFont="1" applyFill="1" applyBorder="1" applyAlignment="1">
      <alignment horizontal="center"/>
    </xf>
    <xf numFmtId="6" fontId="0" fillId="0" borderId="2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78"/>
  <sheetViews>
    <sheetView showGridLines="0" tabSelected="1" view="pageBreakPreview" topLeftCell="C32" zoomScale="60" zoomScaleNormal="100" workbookViewId="0">
      <selection activeCell="M45" sqref="M45"/>
    </sheetView>
  </sheetViews>
  <sheetFormatPr defaultRowHeight="15" x14ac:dyDescent="0.25"/>
  <cols>
    <col min="1" max="1" width="10.5703125" bestFit="1" customWidth="1"/>
    <col min="2" max="2" width="11.42578125" bestFit="1" customWidth="1"/>
    <col min="3" max="3" width="42.42578125" customWidth="1"/>
    <col min="4" max="6" width="20.5703125" bestFit="1" customWidth="1"/>
    <col min="7" max="9" width="20.140625" bestFit="1" customWidth="1"/>
    <col min="10" max="10" width="19.140625" bestFit="1" customWidth="1"/>
    <col min="11" max="11" width="12" customWidth="1"/>
    <col min="12" max="13" width="23.5703125" bestFit="1" customWidth="1"/>
    <col min="14" max="16" width="32.5703125" bestFit="1" customWidth="1"/>
    <col min="17" max="19" width="31" bestFit="1" customWidth="1"/>
    <col min="20" max="22" width="23.85546875" bestFit="1" customWidth="1"/>
    <col min="23" max="25" width="26.140625" bestFit="1" customWidth="1"/>
  </cols>
  <sheetData>
    <row r="4" spans="1:25" ht="21" x14ac:dyDescent="0.35">
      <c r="A4" s="3" t="s">
        <v>0</v>
      </c>
    </row>
    <row r="6" spans="1:25" x14ac:dyDescent="0.25">
      <c r="D6" s="4">
        <v>2013</v>
      </c>
      <c r="E6" s="4">
        <v>2014</v>
      </c>
      <c r="F6" s="4">
        <v>2015</v>
      </c>
      <c r="G6" s="4">
        <v>2016</v>
      </c>
      <c r="H6" s="4">
        <v>2017</v>
      </c>
      <c r="I6" s="4">
        <v>2018</v>
      </c>
    </row>
    <row r="7" spans="1:25" x14ac:dyDescent="0.25">
      <c r="C7" t="s">
        <v>24</v>
      </c>
      <c r="D7" s="5">
        <v>1809</v>
      </c>
      <c r="E7" s="5">
        <v>1527</v>
      </c>
      <c r="F7" s="5">
        <v>1869</v>
      </c>
      <c r="G7" s="5">
        <v>2141</v>
      </c>
      <c r="H7" s="5">
        <v>2487</v>
      </c>
      <c r="I7" s="5">
        <v>2660</v>
      </c>
    </row>
    <row r="12" spans="1:25" ht="21" x14ac:dyDescent="0.35">
      <c r="A12" s="3" t="s">
        <v>1</v>
      </c>
    </row>
    <row r="14" spans="1:25" s="1" customFormat="1" x14ac:dyDescent="0.25">
      <c r="D14" s="4">
        <v>2013</v>
      </c>
      <c r="E14" s="4">
        <v>2014</v>
      </c>
      <c r="F14" s="4">
        <v>2015</v>
      </c>
      <c r="G14" s="4">
        <v>2016</v>
      </c>
      <c r="H14" s="4">
        <v>2017</v>
      </c>
      <c r="I14" s="4">
        <v>2018</v>
      </c>
      <c r="J14" s="6"/>
      <c r="K14" s="6"/>
      <c r="L14" s="6"/>
      <c r="M14" s="6"/>
      <c r="N14" s="6"/>
      <c r="O14" s="6"/>
      <c r="P14" s="6"/>
      <c r="Q14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t="s">
        <v>2</v>
      </c>
      <c r="B15" t="s">
        <v>3</v>
      </c>
      <c r="C15" t="s">
        <v>26</v>
      </c>
      <c r="D15" s="5">
        <v>62</v>
      </c>
      <c r="E15" s="5">
        <v>84</v>
      </c>
      <c r="F15" s="5">
        <v>110</v>
      </c>
      <c r="G15" s="5">
        <v>116</v>
      </c>
      <c r="H15" s="5">
        <v>156</v>
      </c>
      <c r="I15" s="5">
        <v>159</v>
      </c>
      <c r="J15" s="7"/>
      <c r="K15" s="7"/>
      <c r="L15" s="7"/>
      <c r="M15" s="7"/>
      <c r="N15" s="7"/>
      <c r="O15" s="7"/>
      <c r="P15" s="7"/>
      <c r="R15" s="7"/>
      <c r="S15" s="7"/>
      <c r="T15" s="7"/>
      <c r="U15" s="7"/>
      <c r="V15" s="7"/>
      <c r="W15" s="7"/>
      <c r="X15" s="7"/>
      <c r="Y15" s="7"/>
    </row>
    <row r="16" spans="1:25" x14ac:dyDescent="0.25">
      <c r="A16" t="s">
        <v>2</v>
      </c>
      <c r="B16" t="s">
        <v>3</v>
      </c>
      <c r="C16" t="s">
        <v>4</v>
      </c>
      <c r="D16" s="5">
        <v>14</v>
      </c>
      <c r="E16" s="5">
        <v>11</v>
      </c>
      <c r="F16" s="5">
        <v>14</v>
      </c>
      <c r="G16" s="5">
        <v>8</v>
      </c>
      <c r="H16" s="5">
        <v>30</v>
      </c>
      <c r="I16" s="5">
        <v>20</v>
      </c>
    </row>
    <row r="17" spans="1:13" x14ac:dyDescent="0.25">
      <c r="A17" t="s">
        <v>2</v>
      </c>
      <c r="B17" t="s">
        <v>5</v>
      </c>
      <c r="C17" t="s">
        <v>6</v>
      </c>
      <c r="D17" s="5">
        <v>1252</v>
      </c>
      <c r="E17" s="5">
        <v>1296</v>
      </c>
      <c r="F17" s="5">
        <v>1527</v>
      </c>
      <c r="G17" s="5">
        <v>1885</v>
      </c>
      <c r="H17" s="5">
        <v>2181</v>
      </c>
      <c r="I17" s="5">
        <v>2355</v>
      </c>
    </row>
    <row r="18" spans="1:13" x14ac:dyDescent="0.25">
      <c r="A18" t="s">
        <v>2</v>
      </c>
      <c r="B18" t="s">
        <v>7</v>
      </c>
      <c r="C18" t="s">
        <v>6</v>
      </c>
      <c r="D18" s="5">
        <v>87</v>
      </c>
      <c r="E18" s="5">
        <v>19</v>
      </c>
      <c r="F18" s="5">
        <v>26</v>
      </c>
      <c r="G18" s="5">
        <v>22</v>
      </c>
      <c r="H18" s="5">
        <v>33</v>
      </c>
      <c r="I18" s="5">
        <v>43</v>
      </c>
    </row>
    <row r="19" spans="1:13" x14ac:dyDescent="0.25">
      <c r="A19" t="s">
        <v>2</v>
      </c>
      <c r="B19" t="s">
        <v>5</v>
      </c>
      <c r="C19" t="s">
        <v>8</v>
      </c>
      <c r="D19" s="5">
        <v>142</v>
      </c>
      <c r="E19" s="5">
        <v>131</v>
      </c>
      <c r="F19" s="5">
        <v>138</v>
      </c>
      <c r="G19" s="5">
        <v>154</v>
      </c>
      <c r="H19" s="5">
        <v>176</v>
      </c>
      <c r="I19" s="5">
        <v>144</v>
      </c>
    </row>
    <row r="20" spans="1:13" ht="15.75" thickBot="1" x14ac:dyDescent="0.3">
      <c r="A20" t="s">
        <v>2</v>
      </c>
      <c r="B20" t="s">
        <v>7</v>
      </c>
      <c r="C20" t="s">
        <v>8</v>
      </c>
      <c r="D20" s="5">
        <v>9</v>
      </c>
      <c r="E20" s="5">
        <v>9</v>
      </c>
      <c r="F20" s="5">
        <v>82</v>
      </c>
      <c r="G20" s="5">
        <v>3</v>
      </c>
      <c r="H20" s="5">
        <v>15</v>
      </c>
      <c r="I20" s="5">
        <v>9</v>
      </c>
    </row>
    <row r="21" spans="1:13" x14ac:dyDescent="0.25">
      <c r="B21" s="8" t="s">
        <v>3</v>
      </c>
      <c r="C21" s="9" t="s">
        <v>9</v>
      </c>
      <c r="D21" s="10">
        <f>SUMIF($B$15:$B$20,$B21,D$15:D$20)</f>
        <v>76</v>
      </c>
      <c r="E21" s="11">
        <f t="shared" ref="E21:I23" si="0">SUMIF($B$15:$B$20,$B21,E$15:E$20)</f>
        <v>95</v>
      </c>
      <c r="F21" s="11">
        <f t="shared" si="0"/>
        <v>124</v>
      </c>
      <c r="G21" s="11">
        <f t="shared" si="0"/>
        <v>124</v>
      </c>
      <c r="H21" s="11">
        <f t="shared" si="0"/>
        <v>186</v>
      </c>
      <c r="I21" s="12">
        <f t="shared" si="0"/>
        <v>179</v>
      </c>
    </row>
    <row r="22" spans="1:13" x14ac:dyDescent="0.25">
      <c r="B22" s="8" t="s">
        <v>5</v>
      </c>
      <c r="C22" s="13" t="s">
        <v>10</v>
      </c>
      <c r="D22" s="14">
        <f>SUMIF($B$15:$B$20,$B22,D$15:D$20)</f>
        <v>1394</v>
      </c>
      <c r="E22" s="15">
        <f t="shared" si="0"/>
        <v>1427</v>
      </c>
      <c r="F22" s="15">
        <f t="shared" si="0"/>
        <v>1665</v>
      </c>
      <c r="G22" s="15">
        <f t="shared" si="0"/>
        <v>2039</v>
      </c>
      <c r="H22" s="15">
        <f t="shared" si="0"/>
        <v>2357</v>
      </c>
      <c r="I22" s="16">
        <f t="shared" si="0"/>
        <v>2499</v>
      </c>
    </row>
    <row r="23" spans="1:13" ht="15.75" thickBot="1" x14ac:dyDescent="0.3">
      <c r="B23" s="8" t="s">
        <v>7</v>
      </c>
      <c r="C23" s="17" t="s">
        <v>11</v>
      </c>
      <c r="D23" s="18">
        <f>SUMIF($B$15:$B$20,$B23,D$15:D$20)</f>
        <v>96</v>
      </c>
      <c r="E23" s="19">
        <f t="shared" si="0"/>
        <v>28</v>
      </c>
      <c r="F23" s="19">
        <f t="shared" si="0"/>
        <v>108</v>
      </c>
      <c r="G23" s="19">
        <f t="shared" si="0"/>
        <v>25</v>
      </c>
      <c r="H23" s="19">
        <f t="shared" si="0"/>
        <v>48</v>
      </c>
      <c r="I23" s="20">
        <f t="shared" si="0"/>
        <v>52</v>
      </c>
    </row>
    <row r="24" spans="1:13" x14ac:dyDescent="0.25">
      <c r="C24" s="21" t="s">
        <v>12</v>
      </c>
      <c r="D24" s="5">
        <f>D7-D22-D23</f>
        <v>319</v>
      </c>
      <c r="E24" s="5">
        <f t="shared" ref="E24:I24" si="1">E7-E22-E23</f>
        <v>72</v>
      </c>
      <c r="F24" s="5">
        <f t="shared" si="1"/>
        <v>96</v>
      </c>
      <c r="G24" s="5">
        <f t="shared" si="1"/>
        <v>77</v>
      </c>
      <c r="H24" s="5">
        <f t="shared" si="1"/>
        <v>82</v>
      </c>
      <c r="I24" s="5">
        <f t="shared" si="1"/>
        <v>109</v>
      </c>
    </row>
    <row r="25" spans="1:13" x14ac:dyDescent="0.25">
      <c r="D25" s="22"/>
      <c r="E25" s="22"/>
      <c r="F25" s="22"/>
      <c r="G25" s="22"/>
      <c r="H25" s="22"/>
      <c r="I25" s="22"/>
    </row>
    <row r="26" spans="1:13" x14ac:dyDescent="0.25">
      <c r="D26" s="22"/>
      <c r="E26" s="22"/>
      <c r="F26" s="22"/>
      <c r="G26" s="22"/>
      <c r="H26" s="22"/>
      <c r="I26" s="22"/>
    </row>
    <row r="27" spans="1:13" ht="21" x14ac:dyDescent="0.35">
      <c r="A27" s="3" t="s">
        <v>13</v>
      </c>
    </row>
    <row r="29" spans="1:13" x14ac:dyDescent="0.25">
      <c r="A29" s="1"/>
      <c r="B29" s="1"/>
      <c r="C29" s="1"/>
      <c r="D29" s="4">
        <v>2013</v>
      </c>
      <c r="E29" s="4">
        <v>2014</v>
      </c>
      <c r="F29" s="4">
        <v>2015</v>
      </c>
      <c r="G29" s="4">
        <v>2016</v>
      </c>
      <c r="H29" s="4">
        <v>2017</v>
      </c>
      <c r="I29" s="4">
        <v>2018</v>
      </c>
      <c r="J29" s="7"/>
      <c r="K29" s="7"/>
      <c r="L29" s="7"/>
      <c r="M29" s="7"/>
    </row>
    <row r="30" spans="1:13" x14ac:dyDescent="0.25">
      <c r="A30" t="s">
        <v>2</v>
      </c>
      <c r="B30" t="s">
        <v>3</v>
      </c>
      <c r="C30" t="s">
        <v>26</v>
      </c>
      <c r="D30" s="23">
        <v>563396</v>
      </c>
      <c r="E30" s="23">
        <v>664396</v>
      </c>
      <c r="F30" s="23">
        <v>1024378</v>
      </c>
      <c r="G30" s="23">
        <v>1463417</v>
      </c>
      <c r="H30" s="23">
        <v>1728780</v>
      </c>
      <c r="I30" s="23">
        <v>2191880</v>
      </c>
      <c r="J30" s="23"/>
      <c r="K30" s="23"/>
      <c r="L30" s="23"/>
      <c r="M30" s="23"/>
    </row>
    <row r="31" spans="1:13" x14ac:dyDescent="0.25">
      <c r="A31" t="s">
        <v>2</v>
      </c>
      <c r="B31" t="s">
        <v>3</v>
      </c>
      <c r="C31" t="s">
        <v>4</v>
      </c>
      <c r="D31" s="23">
        <v>116521.77</v>
      </c>
      <c r="E31" s="23">
        <v>163181.03</v>
      </c>
      <c r="F31" s="23">
        <v>228428.97</v>
      </c>
      <c r="G31" s="23">
        <v>209633.99</v>
      </c>
      <c r="H31" s="23">
        <v>638111.29</v>
      </c>
      <c r="I31" s="23">
        <v>1203995.5399999998</v>
      </c>
    </row>
    <row r="32" spans="1:13" x14ac:dyDescent="0.25">
      <c r="A32" t="s">
        <v>2</v>
      </c>
      <c r="B32" t="s">
        <v>5</v>
      </c>
      <c r="C32" t="s">
        <v>6</v>
      </c>
      <c r="D32" s="23">
        <v>1362392.1397986566</v>
      </c>
      <c r="E32" s="23">
        <v>1529851.2735615531</v>
      </c>
      <c r="F32" s="23">
        <v>1762505.28581673</v>
      </c>
      <c r="G32" s="23">
        <v>2228036.1632511704</v>
      </c>
      <c r="H32" s="23">
        <v>2619401.7349288096</v>
      </c>
      <c r="I32" s="23">
        <v>2856287.5775366081</v>
      </c>
      <c r="J32" s="23"/>
      <c r="K32" s="23"/>
      <c r="L32" s="23"/>
      <c r="M32" s="23"/>
    </row>
    <row r="33" spans="1:13" x14ac:dyDescent="0.25">
      <c r="A33" t="s">
        <v>2</v>
      </c>
      <c r="B33" t="s">
        <v>7</v>
      </c>
      <c r="C33" t="s">
        <v>6</v>
      </c>
      <c r="D33" s="23">
        <v>171610.30630390017</v>
      </c>
      <c r="E33" s="23">
        <v>35237.163215794295</v>
      </c>
      <c r="F33" s="23">
        <v>40045.981768981655</v>
      </c>
      <c r="G33" s="23">
        <v>28623.046881446015</v>
      </c>
      <c r="H33" s="23">
        <v>66046.400322169007</v>
      </c>
      <c r="I33" s="23">
        <v>70364.132541008104</v>
      </c>
      <c r="J33" s="23"/>
      <c r="K33" s="23"/>
      <c r="L33" s="23"/>
      <c r="M33" s="23"/>
    </row>
    <row r="34" spans="1:13" x14ac:dyDescent="0.25">
      <c r="A34" t="s">
        <v>2</v>
      </c>
      <c r="B34" t="s">
        <v>5</v>
      </c>
      <c r="C34" t="s">
        <v>8</v>
      </c>
      <c r="D34" s="23">
        <v>373445.96350751515</v>
      </c>
      <c r="E34" s="23">
        <v>353405.02006679215</v>
      </c>
      <c r="F34" s="23">
        <v>398991.14861997962</v>
      </c>
      <c r="G34" s="23">
        <v>390984.97817012225</v>
      </c>
      <c r="H34" s="23">
        <v>513657.85505156836</v>
      </c>
      <c r="I34" s="23">
        <v>535322.94595128309</v>
      </c>
      <c r="J34" s="23"/>
      <c r="K34" s="23"/>
      <c r="L34" s="23"/>
      <c r="M34" s="23"/>
    </row>
    <row r="35" spans="1:13" ht="15.75" thickBot="1" x14ac:dyDescent="0.3">
      <c r="A35" t="s">
        <v>2</v>
      </c>
      <c r="B35" t="s">
        <v>7</v>
      </c>
      <c r="C35" t="s">
        <v>8</v>
      </c>
      <c r="D35" s="23">
        <v>25813.330996955185</v>
      </c>
      <c r="E35" s="23">
        <v>19311.93099695519</v>
      </c>
      <c r="F35" s="23">
        <v>139681.22019448059</v>
      </c>
      <c r="G35" s="23">
        <v>7215.5936656517297</v>
      </c>
      <c r="H35" s="23">
        <v>40081.408328258651</v>
      </c>
      <c r="I35" s="23">
        <v>53040.530996955196</v>
      </c>
      <c r="J35" s="23"/>
      <c r="K35" s="23"/>
      <c r="L35" s="23"/>
      <c r="M35" s="23"/>
    </row>
    <row r="36" spans="1:13" x14ac:dyDescent="0.25">
      <c r="B36" s="8" t="s">
        <v>3</v>
      </c>
      <c r="C36" s="9" t="s">
        <v>9</v>
      </c>
      <c r="D36" s="24">
        <f>SUMIF($B$30:$B$35,$B36,D$30:D$35)</f>
        <v>679917.77</v>
      </c>
      <c r="E36" s="25">
        <f t="shared" ref="E36:I38" si="2">SUMIF($B$30:$B$35,$B36,E$30:E$35)</f>
        <v>827577.03</v>
      </c>
      <c r="F36" s="25">
        <f t="shared" si="2"/>
        <v>1252806.97</v>
      </c>
      <c r="G36" s="25">
        <f t="shared" si="2"/>
        <v>1673050.99</v>
      </c>
      <c r="H36" s="25">
        <f t="shared" si="2"/>
        <v>2366891.29</v>
      </c>
      <c r="I36" s="26">
        <f t="shared" si="2"/>
        <v>3395875.54</v>
      </c>
    </row>
    <row r="37" spans="1:13" ht="15.75" thickBot="1" x14ac:dyDescent="0.3">
      <c r="B37" s="8" t="s">
        <v>5</v>
      </c>
      <c r="C37" s="13" t="s">
        <v>10</v>
      </c>
      <c r="D37" s="27">
        <f t="shared" ref="D37:D38" si="3">SUMIF($B$30:$B$35,$B37,D$30:D$35)</f>
        <v>1735838.1033061717</v>
      </c>
      <c r="E37" s="28">
        <f t="shared" si="2"/>
        <v>1883256.2936283452</v>
      </c>
      <c r="F37" s="28">
        <f t="shared" si="2"/>
        <v>2161496.4344367096</v>
      </c>
      <c r="G37" s="28">
        <f t="shared" si="2"/>
        <v>2619021.1414212929</v>
      </c>
      <c r="H37" s="28">
        <f t="shared" si="2"/>
        <v>3133059.5899803778</v>
      </c>
      <c r="I37" s="29">
        <f t="shared" si="2"/>
        <v>3391610.5234878911</v>
      </c>
    </row>
    <row r="38" spans="1:13" ht="15.75" thickBot="1" x14ac:dyDescent="0.3">
      <c r="B38" s="8" t="s">
        <v>7</v>
      </c>
      <c r="C38" s="17" t="s">
        <v>11</v>
      </c>
      <c r="D38" s="30">
        <f t="shared" si="3"/>
        <v>197423.63730085536</v>
      </c>
      <c r="E38" s="31">
        <f t="shared" si="2"/>
        <v>54549.094212749485</v>
      </c>
      <c r="F38" s="31">
        <f t="shared" si="2"/>
        <v>179727.20196346223</v>
      </c>
      <c r="G38" s="31">
        <f t="shared" si="2"/>
        <v>35838.640547097748</v>
      </c>
      <c r="H38" s="31">
        <f t="shared" si="2"/>
        <v>106127.80865042766</v>
      </c>
      <c r="I38" s="32">
        <f t="shared" si="2"/>
        <v>123404.66353796329</v>
      </c>
      <c r="J38" s="2" t="s">
        <v>25</v>
      </c>
      <c r="K38" s="43">
        <v>226</v>
      </c>
    </row>
    <row r="39" spans="1:13" x14ac:dyDescent="0.25">
      <c r="C39" s="21" t="s">
        <v>15</v>
      </c>
      <c r="D39" s="23">
        <f>D24*$K$38</f>
        <v>72094</v>
      </c>
      <c r="E39" s="23">
        <f t="shared" ref="E39:I39" si="4">E24*$K$38</f>
        <v>16272</v>
      </c>
      <c r="F39" s="23">
        <f t="shared" si="4"/>
        <v>21696</v>
      </c>
      <c r="G39" s="23">
        <f t="shared" si="4"/>
        <v>17402</v>
      </c>
      <c r="H39" s="23">
        <f t="shared" si="4"/>
        <v>18532</v>
      </c>
      <c r="I39" s="23">
        <f t="shared" si="4"/>
        <v>24634</v>
      </c>
      <c r="J39" s="23"/>
    </row>
    <row r="40" spans="1:13" x14ac:dyDescent="0.25">
      <c r="D40" s="22"/>
      <c r="E40" s="22"/>
      <c r="F40" s="22"/>
      <c r="G40" s="22"/>
      <c r="H40" s="22"/>
      <c r="I40" s="22"/>
    </row>
    <row r="41" spans="1:13" x14ac:dyDescent="0.25">
      <c r="D41" s="22"/>
      <c r="E41" s="22"/>
      <c r="F41" s="22"/>
      <c r="G41" s="22"/>
      <c r="H41" s="22"/>
      <c r="I41" s="22"/>
    </row>
    <row r="42" spans="1:13" ht="21" x14ac:dyDescent="0.35">
      <c r="A42" s="3" t="s">
        <v>16</v>
      </c>
    </row>
    <row r="44" spans="1:13" x14ac:dyDescent="0.25">
      <c r="A44" s="1"/>
      <c r="B44" s="1"/>
      <c r="C44" s="1"/>
      <c r="D44" s="4">
        <v>2013</v>
      </c>
      <c r="E44" s="4">
        <v>2014</v>
      </c>
      <c r="F44" s="4">
        <v>2015</v>
      </c>
      <c r="G44" s="4">
        <v>2016</v>
      </c>
      <c r="H44" s="4">
        <v>2017</v>
      </c>
      <c r="I44" s="4">
        <v>2018</v>
      </c>
    </row>
    <row r="45" spans="1:13" x14ac:dyDescent="0.25">
      <c r="A45" t="s">
        <v>2</v>
      </c>
      <c r="B45" t="s">
        <v>3</v>
      </c>
      <c r="C45" t="s">
        <v>26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</row>
    <row r="46" spans="1:13" x14ac:dyDescent="0.25">
      <c r="A46" t="s">
        <v>2</v>
      </c>
      <c r="B46" t="s">
        <v>3</v>
      </c>
      <c r="C46" t="s">
        <v>4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</row>
    <row r="47" spans="1:13" x14ac:dyDescent="0.25">
      <c r="A47" t="s">
        <v>2</v>
      </c>
      <c r="B47" t="s">
        <v>5</v>
      </c>
      <c r="C47" t="s">
        <v>6</v>
      </c>
      <c r="D47" s="23">
        <v>1343</v>
      </c>
      <c r="E47" s="23">
        <v>9696</v>
      </c>
      <c r="F47" s="23">
        <v>7228</v>
      </c>
      <c r="G47" s="23">
        <v>16259</v>
      </c>
      <c r="H47" s="23">
        <v>14037</v>
      </c>
      <c r="I47" s="23">
        <v>25212</v>
      </c>
    </row>
    <row r="48" spans="1:13" x14ac:dyDescent="0.25">
      <c r="A48" t="s">
        <v>2</v>
      </c>
      <c r="B48" t="s">
        <v>7</v>
      </c>
      <c r="C48" t="s">
        <v>6</v>
      </c>
      <c r="D48" s="23">
        <v>11492</v>
      </c>
      <c r="E48" s="23">
        <v>1355</v>
      </c>
      <c r="F48" s="23">
        <v>1380</v>
      </c>
      <c r="G48" s="23">
        <v>0</v>
      </c>
      <c r="H48" s="23">
        <v>5378</v>
      </c>
      <c r="I48" s="23">
        <v>21049</v>
      </c>
    </row>
    <row r="49" spans="1:9" x14ac:dyDescent="0.25">
      <c r="A49" t="s">
        <v>2</v>
      </c>
      <c r="B49" t="s">
        <v>5</v>
      </c>
      <c r="C49" t="s">
        <v>8</v>
      </c>
      <c r="D49" s="23">
        <v>51558</v>
      </c>
      <c r="E49" s="23">
        <v>51241</v>
      </c>
      <c r="F49" s="23">
        <v>78904</v>
      </c>
      <c r="G49" s="23">
        <v>93007</v>
      </c>
      <c r="H49" s="23">
        <v>110961</v>
      </c>
      <c r="I49" s="23">
        <v>130051</v>
      </c>
    </row>
    <row r="50" spans="1:9" ht="15.75" thickBot="1" x14ac:dyDescent="0.3">
      <c r="A50" t="s">
        <v>2</v>
      </c>
      <c r="B50" t="s">
        <v>7</v>
      </c>
      <c r="C50" t="s">
        <v>8</v>
      </c>
      <c r="D50" s="23">
        <v>16192</v>
      </c>
      <c r="E50" s="23">
        <v>4061</v>
      </c>
      <c r="F50" s="23">
        <v>5042</v>
      </c>
      <c r="G50" s="23">
        <v>2434</v>
      </c>
      <c r="H50" s="23">
        <v>2830</v>
      </c>
      <c r="I50" s="23">
        <v>0</v>
      </c>
    </row>
    <row r="51" spans="1:9" x14ac:dyDescent="0.25">
      <c r="B51" s="8" t="s">
        <v>3</v>
      </c>
      <c r="C51" s="9" t="s">
        <v>9</v>
      </c>
      <c r="D51" s="24">
        <f>SUMIF($B$45:$B$50,$B51,D$45:D$50)</f>
        <v>0</v>
      </c>
      <c r="E51" s="25">
        <f t="shared" ref="E51:I51" si="5">SUMIF($B$45:$B$50,$B51,E$45:E$50)</f>
        <v>0</v>
      </c>
      <c r="F51" s="25">
        <f t="shared" si="5"/>
        <v>0</v>
      </c>
      <c r="G51" s="25">
        <f t="shared" si="5"/>
        <v>0</v>
      </c>
      <c r="H51" s="25">
        <f t="shared" si="5"/>
        <v>0</v>
      </c>
      <c r="I51" s="26">
        <f t="shared" si="5"/>
        <v>0</v>
      </c>
    </row>
    <row r="52" spans="1:9" x14ac:dyDescent="0.25">
      <c r="B52" s="8" t="s">
        <v>5</v>
      </c>
      <c r="C52" s="13" t="s">
        <v>10</v>
      </c>
      <c r="D52" s="27">
        <f t="shared" ref="D52:I53" si="6">SUMIF($B$45:$B$50,$B52,D$45:D$50)</f>
        <v>52901</v>
      </c>
      <c r="E52" s="28">
        <f t="shared" si="6"/>
        <v>60937</v>
      </c>
      <c r="F52" s="28">
        <f t="shared" si="6"/>
        <v>86132</v>
      </c>
      <c r="G52" s="28">
        <f t="shared" si="6"/>
        <v>109266</v>
      </c>
      <c r="H52" s="28">
        <f t="shared" si="6"/>
        <v>124998</v>
      </c>
      <c r="I52" s="29">
        <f t="shared" si="6"/>
        <v>155263</v>
      </c>
    </row>
    <row r="53" spans="1:9" ht="15.75" thickBot="1" x14ac:dyDescent="0.3">
      <c r="B53" s="8" t="s">
        <v>7</v>
      </c>
      <c r="C53" s="17" t="s">
        <v>11</v>
      </c>
      <c r="D53" s="30">
        <f t="shared" si="6"/>
        <v>27684</v>
      </c>
      <c r="E53" s="31">
        <f t="shared" si="6"/>
        <v>5416</v>
      </c>
      <c r="F53" s="31">
        <f t="shared" si="6"/>
        <v>6422</v>
      </c>
      <c r="G53" s="31">
        <f t="shared" si="6"/>
        <v>2434</v>
      </c>
      <c r="H53" s="31">
        <f t="shared" si="6"/>
        <v>8208</v>
      </c>
      <c r="I53" s="32">
        <f t="shared" si="6"/>
        <v>21049</v>
      </c>
    </row>
    <row r="54" spans="1:9" x14ac:dyDescent="0.25">
      <c r="D54" s="33"/>
      <c r="E54" s="33"/>
      <c r="F54" s="33"/>
      <c r="G54" s="33"/>
      <c r="H54" s="33"/>
      <c r="I54" s="33"/>
    </row>
    <row r="55" spans="1:9" x14ac:dyDescent="0.25">
      <c r="D55" s="22"/>
      <c r="E55" s="22"/>
      <c r="F55" s="22"/>
      <c r="G55" s="22"/>
      <c r="H55" s="22"/>
      <c r="I55" s="22"/>
    </row>
    <row r="56" spans="1:9" x14ac:dyDescent="0.25">
      <c r="D56" s="22"/>
      <c r="E56" s="22"/>
      <c r="F56" s="22"/>
      <c r="G56" s="22"/>
      <c r="H56" s="22"/>
      <c r="I56" s="22"/>
    </row>
    <row r="57" spans="1:9" ht="21" x14ac:dyDescent="0.35">
      <c r="A57" s="3" t="s">
        <v>17</v>
      </c>
    </row>
    <row r="59" spans="1:9" x14ac:dyDescent="0.25">
      <c r="A59" s="1"/>
      <c r="B59" s="1"/>
      <c r="C59" s="1"/>
      <c r="D59" s="4">
        <v>2013</v>
      </c>
      <c r="E59" s="4">
        <v>2014</v>
      </c>
      <c r="F59" s="4">
        <v>2015</v>
      </c>
      <c r="G59" s="4">
        <v>2016</v>
      </c>
      <c r="H59" s="4">
        <v>2017</v>
      </c>
      <c r="I59" s="4">
        <v>2018</v>
      </c>
    </row>
    <row r="60" spans="1:9" x14ac:dyDescent="0.25">
      <c r="A60" t="s">
        <v>2</v>
      </c>
      <c r="B60" t="s">
        <v>3</v>
      </c>
      <c r="C60" t="s">
        <v>26</v>
      </c>
      <c r="D60" s="23">
        <f>+D30-D45</f>
        <v>563396</v>
      </c>
      <c r="E60" s="23">
        <f t="shared" ref="E60:I60" si="7">+E30-E45</f>
        <v>664396</v>
      </c>
      <c r="F60" s="23">
        <f t="shared" si="7"/>
        <v>1024378</v>
      </c>
      <c r="G60" s="23">
        <f t="shared" si="7"/>
        <v>1463417</v>
      </c>
      <c r="H60" s="23">
        <f t="shared" si="7"/>
        <v>1728780</v>
      </c>
      <c r="I60" s="23">
        <f t="shared" si="7"/>
        <v>2191880</v>
      </c>
    </row>
    <row r="61" spans="1:9" x14ac:dyDescent="0.25">
      <c r="A61" t="s">
        <v>2</v>
      </c>
      <c r="B61" t="s">
        <v>3</v>
      </c>
      <c r="C61" t="s">
        <v>4</v>
      </c>
      <c r="D61" s="23">
        <v>116521.77</v>
      </c>
      <c r="E61" s="23">
        <v>163181.03</v>
      </c>
      <c r="F61" s="23">
        <v>228428.97</v>
      </c>
      <c r="G61" s="23">
        <v>209633.99</v>
      </c>
      <c r="H61" s="23">
        <v>638111.29</v>
      </c>
      <c r="I61" s="23">
        <v>1203995.5399999998</v>
      </c>
    </row>
    <row r="62" spans="1:9" x14ac:dyDescent="0.25">
      <c r="A62" t="s">
        <v>2</v>
      </c>
      <c r="B62" t="s">
        <v>5</v>
      </c>
      <c r="C62" t="s">
        <v>6</v>
      </c>
      <c r="D62" s="23">
        <v>1361049.1397986566</v>
      </c>
      <c r="E62" s="23">
        <v>1520155.2735615531</v>
      </c>
      <c r="F62" s="23">
        <v>1755277.28581673</v>
      </c>
      <c r="G62" s="23">
        <v>2211777.1632511704</v>
      </c>
      <c r="H62" s="23">
        <v>2605364.7349288096</v>
      </c>
      <c r="I62" s="23">
        <v>2831075.5775366081</v>
      </c>
    </row>
    <row r="63" spans="1:9" x14ac:dyDescent="0.25">
      <c r="A63" t="s">
        <v>2</v>
      </c>
      <c r="B63" t="s">
        <v>7</v>
      </c>
      <c r="C63" t="s">
        <v>6</v>
      </c>
      <c r="D63" s="23">
        <v>160118.30630390017</v>
      </c>
      <c r="E63" s="23">
        <v>33882.163215794295</v>
      </c>
      <c r="F63" s="23">
        <v>38665.981768981655</v>
      </c>
      <c r="G63" s="23">
        <v>28623.046881446015</v>
      </c>
      <c r="H63" s="23">
        <v>60668.400322169007</v>
      </c>
      <c r="I63" s="23">
        <v>49315.132541008104</v>
      </c>
    </row>
    <row r="64" spans="1:9" x14ac:dyDescent="0.25">
      <c r="A64" t="s">
        <v>2</v>
      </c>
      <c r="B64" t="s">
        <v>5</v>
      </c>
      <c r="C64" t="s">
        <v>8</v>
      </c>
      <c r="D64" s="23">
        <v>321887.96350751515</v>
      </c>
      <c r="E64" s="23">
        <v>302164.02006679215</v>
      </c>
      <c r="F64" s="23">
        <v>320087.14861997962</v>
      </c>
      <c r="G64" s="23">
        <v>297977.97817012225</v>
      </c>
      <c r="H64" s="23">
        <v>402696.85505156836</v>
      </c>
      <c r="I64" s="23">
        <v>405271.94595128309</v>
      </c>
    </row>
    <row r="65" spans="1:9" ht="15.75" thickBot="1" x14ac:dyDescent="0.3">
      <c r="A65" t="s">
        <v>2</v>
      </c>
      <c r="B65" t="s">
        <v>7</v>
      </c>
      <c r="C65" t="s">
        <v>8</v>
      </c>
      <c r="D65" s="23">
        <v>9621.3309969551847</v>
      </c>
      <c r="E65" s="23">
        <v>15250.93099695519</v>
      </c>
      <c r="F65" s="23">
        <v>134639.22019448059</v>
      </c>
      <c r="G65" s="23">
        <v>4781.5936656517297</v>
      </c>
      <c r="H65" s="23">
        <v>37251.408328258651</v>
      </c>
      <c r="I65" s="23">
        <v>53040.530996955196</v>
      </c>
    </row>
    <row r="66" spans="1:9" x14ac:dyDescent="0.25">
      <c r="B66" s="8" t="s">
        <v>3</v>
      </c>
      <c r="C66" s="9" t="s">
        <v>9</v>
      </c>
      <c r="D66" s="24">
        <f>SUMIF($B$60:$B$65,$B66,D$60:D$65)</f>
        <v>679917.77</v>
      </c>
      <c r="E66" s="25">
        <f t="shared" ref="E66:I68" si="8">SUMIF($B$60:$B$65,$B66,E$60:E$65)</f>
        <v>827577.03</v>
      </c>
      <c r="F66" s="25">
        <f t="shared" si="8"/>
        <v>1252806.97</v>
      </c>
      <c r="G66" s="25">
        <f t="shared" si="8"/>
        <v>1673050.99</v>
      </c>
      <c r="H66" s="25">
        <f t="shared" si="8"/>
        <v>2366891.29</v>
      </c>
      <c r="I66" s="26">
        <f t="shared" si="8"/>
        <v>3395875.54</v>
      </c>
    </row>
    <row r="67" spans="1:9" x14ac:dyDescent="0.25">
      <c r="B67" s="8" t="s">
        <v>5</v>
      </c>
      <c r="C67" s="13" t="s">
        <v>10</v>
      </c>
      <c r="D67" s="27">
        <f t="shared" ref="D67:D68" si="9">SUMIF($B$60:$B$65,$B67,D$60:D$65)</f>
        <v>1682937.1033061717</v>
      </c>
      <c r="E67" s="28">
        <f t="shared" si="8"/>
        <v>1822319.2936283452</v>
      </c>
      <c r="F67" s="28">
        <f t="shared" si="8"/>
        <v>2075364.4344367096</v>
      </c>
      <c r="G67" s="28">
        <f t="shared" si="8"/>
        <v>2509755.1414212929</v>
      </c>
      <c r="H67" s="28">
        <f t="shared" si="8"/>
        <v>3008061.5899803778</v>
      </c>
      <c r="I67" s="29">
        <f t="shared" si="8"/>
        <v>3236347.5234878911</v>
      </c>
    </row>
    <row r="68" spans="1:9" ht="15.75" thickBot="1" x14ac:dyDescent="0.3">
      <c r="B68" s="8" t="s">
        <v>7</v>
      </c>
      <c r="C68" s="17" t="s">
        <v>11</v>
      </c>
      <c r="D68" s="30">
        <f t="shared" si="9"/>
        <v>169739.63730085536</v>
      </c>
      <c r="E68" s="31">
        <f t="shared" si="8"/>
        <v>49133.094212749485</v>
      </c>
      <c r="F68" s="31">
        <f t="shared" si="8"/>
        <v>173305.20196346223</v>
      </c>
      <c r="G68" s="31">
        <f t="shared" si="8"/>
        <v>33404.640547097748</v>
      </c>
      <c r="H68" s="31">
        <f t="shared" si="8"/>
        <v>97919.808650427658</v>
      </c>
      <c r="I68" s="32">
        <f t="shared" si="8"/>
        <v>102355.66353796329</v>
      </c>
    </row>
    <row r="69" spans="1:9" x14ac:dyDescent="0.25">
      <c r="C69" s="21" t="s">
        <v>14</v>
      </c>
      <c r="D69" s="23">
        <f>SUM(D66:D68)</f>
        <v>2532594.5106070274</v>
      </c>
      <c r="E69" s="23">
        <f t="shared" ref="E69:I69" si="10">SUM(E66:E68)</f>
        <v>2699029.417841095</v>
      </c>
      <c r="F69" s="23">
        <f t="shared" si="10"/>
        <v>3501476.6064001718</v>
      </c>
      <c r="G69" s="23">
        <f t="shared" si="10"/>
        <v>4216210.7719683908</v>
      </c>
      <c r="H69" s="23">
        <f t="shared" si="10"/>
        <v>5472872.6886308054</v>
      </c>
      <c r="I69" s="23">
        <f t="shared" si="10"/>
        <v>6734578.7270258544</v>
      </c>
    </row>
    <row r="70" spans="1:9" x14ac:dyDescent="0.25">
      <c r="C70" s="21" t="s">
        <v>18</v>
      </c>
      <c r="D70" s="23">
        <f>D39</f>
        <v>72094</v>
      </c>
      <c r="E70" s="23">
        <f t="shared" ref="E70:I70" si="11">E39</f>
        <v>16272</v>
      </c>
      <c r="F70" s="23">
        <f t="shared" si="11"/>
        <v>21696</v>
      </c>
      <c r="G70" s="23">
        <f t="shared" si="11"/>
        <v>17402</v>
      </c>
      <c r="H70" s="23">
        <f t="shared" si="11"/>
        <v>18532</v>
      </c>
      <c r="I70" s="23">
        <f t="shared" si="11"/>
        <v>24634</v>
      </c>
    </row>
    <row r="71" spans="1:9" x14ac:dyDescent="0.25">
      <c r="C71" s="34" t="s">
        <v>19</v>
      </c>
      <c r="D71" s="35">
        <f>D69+D70</f>
        <v>2604688.5106070274</v>
      </c>
      <c r="E71" s="35">
        <f t="shared" ref="E71:I71" si="12">E69+E70</f>
        <v>2715301.417841095</v>
      </c>
      <c r="F71" s="35">
        <f t="shared" si="12"/>
        <v>3523172.6064001718</v>
      </c>
      <c r="G71" s="35">
        <f t="shared" si="12"/>
        <v>4233612.7719683908</v>
      </c>
      <c r="H71" s="35">
        <f t="shared" si="12"/>
        <v>5491404.6886308054</v>
      </c>
      <c r="I71" s="35">
        <f t="shared" si="12"/>
        <v>6759212.7270258544</v>
      </c>
    </row>
    <row r="73" spans="1:9" x14ac:dyDescent="0.25">
      <c r="C73" t="s">
        <v>20</v>
      </c>
      <c r="D73" s="5">
        <f>D7</f>
        <v>1809</v>
      </c>
      <c r="E73" s="5">
        <f t="shared" ref="E73:I73" si="13">E7</f>
        <v>1527</v>
      </c>
      <c r="F73" s="5">
        <f t="shared" si="13"/>
        <v>1869</v>
      </c>
      <c r="G73" s="5">
        <f t="shared" si="13"/>
        <v>2141</v>
      </c>
      <c r="H73" s="5">
        <f t="shared" si="13"/>
        <v>2487</v>
      </c>
      <c r="I73" s="5">
        <f t="shared" si="13"/>
        <v>2660</v>
      </c>
    </row>
    <row r="74" spans="1:9" ht="21" x14ac:dyDescent="0.35">
      <c r="A74" s="3"/>
      <c r="C74" s="36" t="s">
        <v>21</v>
      </c>
      <c r="D74" s="37">
        <f>D71/D73</f>
        <v>1439.8499229447359</v>
      </c>
      <c r="E74" s="37">
        <f t="shared" ref="E74:H74" si="14">E71/E73</f>
        <v>1778.1934628952815</v>
      </c>
      <c r="F74" s="37">
        <f t="shared" si="14"/>
        <v>1885.0575743179088</v>
      </c>
      <c r="G74" s="37">
        <f t="shared" si="14"/>
        <v>1977.3997066643581</v>
      </c>
      <c r="H74" s="37">
        <f t="shared" si="14"/>
        <v>2208.0437027063954</v>
      </c>
      <c r="I74" s="37">
        <f>I71/I73</f>
        <v>2541.0574161751333</v>
      </c>
    </row>
    <row r="75" spans="1:9" x14ac:dyDescent="0.25">
      <c r="C75" s="38"/>
      <c r="D75" s="39"/>
      <c r="E75" s="39"/>
      <c r="F75" s="39"/>
      <c r="G75" s="39"/>
      <c r="H75" s="39"/>
      <c r="I75" s="39"/>
    </row>
    <row r="76" spans="1:9" x14ac:dyDescent="0.25">
      <c r="B76" s="21"/>
      <c r="C76" t="s">
        <v>23</v>
      </c>
      <c r="D76" s="40">
        <v>0.38</v>
      </c>
      <c r="E76" s="40">
        <v>0.38</v>
      </c>
      <c r="F76" s="40">
        <v>0.38</v>
      </c>
      <c r="G76" s="40">
        <v>0.38</v>
      </c>
      <c r="H76" s="40">
        <v>0.38</v>
      </c>
      <c r="I76" s="40">
        <v>0.38</v>
      </c>
    </row>
    <row r="78" spans="1:9" x14ac:dyDescent="0.25">
      <c r="C78" s="41" t="s">
        <v>22</v>
      </c>
      <c r="D78" s="42">
        <f>D74*(1+D76)</f>
        <v>1986.9928936637355</v>
      </c>
      <c r="E78" s="42">
        <f t="shared" ref="E78:I78" si="15">E74*(1+E76)</f>
        <v>2453.9069787954882</v>
      </c>
      <c r="F78" s="42">
        <f t="shared" si="15"/>
        <v>2601.3794525587141</v>
      </c>
      <c r="G78" s="42">
        <f t="shared" si="15"/>
        <v>2728.8115951968139</v>
      </c>
      <c r="H78" s="42">
        <f t="shared" si="15"/>
        <v>3047.1003097348253</v>
      </c>
      <c r="I78" s="42">
        <f t="shared" si="15"/>
        <v>3506.6592343216839</v>
      </c>
    </row>
  </sheetData>
  <pageMargins left="0.7" right="0.7" top="0.75" bottom="0.75" header="0.3" footer="0.3"/>
  <pageSetup scale="42" orientation="landscape" r:id="rId1"/>
  <headerFooter>
    <oddHeader>&amp;RUG 181053 WUTC DR 202 Attachment 1- Amended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A8F8E0FAF874C82869A7E09B2D50A" ma:contentTypeVersion="10" ma:contentTypeDescription="Create a new document." ma:contentTypeScope="" ma:versionID="101243e9d3d7234e89d6e02e9cfcfaf9">
  <xsd:schema xmlns:xsd="http://www.w3.org/2001/XMLSchema" xmlns:xs="http://www.w3.org/2001/XMLSchema" xmlns:p="http://schemas.microsoft.com/office/2006/metadata/properties" xmlns:ns2="5669ab18-4669-4dff-bab7-7c18fb4d6e14" xmlns:ns3="22f27ef2-70b9-4375-a19e-1059c93ebc38" targetNamespace="http://schemas.microsoft.com/office/2006/metadata/properties" ma:root="true" ma:fieldsID="315d1670a27ad5958c1afd0887025437" ns2:_="" ns3:_="">
    <xsd:import namespace="5669ab18-4669-4dff-bab7-7c18fb4d6e14"/>
    <xsd:import namespace="22f27ef2-70b9-4375-a19e-1059c93ebc38"/>
    <xsd:element name="properties">
      <xsd:complexType>
        <xsd:sequence>
          <xsd:element name="documentManagement">
            <xsd:complexType>
              <xsd:all>
                <xsd:element ref="ns2:Document_x0020_Date" minOccurs="0"/>
                <xsd:element ref="ns2:Document_x0020_Name" minOccurs="0"/>
                <xsd:element ref="ns2:Document_x0020_Type" minOccurs="0"/>
                <xsd:element ref="ns2:DR_x0020_Nos_x002e_" minOccurs="0"/>
                <xsd:element ref="ns2:DR_x0020_Sort" minOccurs="0"/>
                <xsd:element ref="ns2:Modified_x0020_Date" minOccurs="0"/>
                <xsd:element ref="ns2:Requesting_x0020_Party" minOccurs="0"/>
                <xsd:element ref="ns2:Responding_x0020_Party" minOccurs="0"/>
                <xsd:element ref="ns2:Status" minOccurs="0"/>
                <xsd:element ref="ns3:Sta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9ab18-4669-4dff-bab7-7c18fb4d6e14" elementFormDefault="qualified">
    <xsd:import namespace="http://schemas.microsoft.com/office/2006/documentManagement/types"/>
    <xsd:import namespace="http://schemas.microsoft.com/office/infopath/2007/PartnerControls"/>
    <xsd:element name="Document_x0020_Date" ma:index="8" nillable="true" ma:displayName="Document Date" ma:format="DateOnly" ma:internalName="Document_x0020_Date">
      <xsd:simpleType>
        <xsd:restriction base="dms:DateTime"/>
      </xsd:simpleType>
    </xsd:element>
    <xsd:element name="Document_x0020_Name" ma:index="9" nillable="true" ma:displayName="Document Name" ma:internalName="Document_x0020_Name">
      <xsd:simpleType>
        <xsd:restriction base="dms:Text">
          <xsd:maxLength value="255"/>
        </xsd:restriction>
      </xsd:simpleType>
    </xsd:element>
    <xsd:element name="Document_x0020_Type" ma:index="10" nillable="true" ma:displayName="Document Type" ma:default="Request" ma:format="Dropdown" ma:internalName="Document_x0020_Type">
      <xsd:simpleType>
        <xsd:restriction base="dms:Choice">
          <xsd:enumeration value="CvrLtr"/>
          <xsd:enumeration value="Request"/>
          <xsd:enumeration value="Response"/>
          <xsd:enumeration value="Supp Resp"/>
          <xsd:enumeration value="Revised"/>
        </xsd:restriction>
      </xsd:simpleType>
    </xsd:element>
    <xsd:element name="DR_x0020_Nos_x002e_" ma:index="11" nillable="true" ma:displayName="DR Nos." ma:internalName="DR_x0020_Nos_x002e_">
      <xsd:simpleType>
        <xsd:restriction base="dms:Text">
          <xsd:maxLength value="255"/>
        </xsd:restriction>
      </xsd:simpleType>
    </xsd:element>
    <xsd:element name="DR_x0020_Sort" ma:index="12" nillable="true" ma:displayName="DR Sort" ma:internalName="DR_x0020_Sort">
      <xsd:simpleType>
        <xsd:restriction base="dms:Number"/>
      </xsd:simpleType>
    </xsd:element>
    <xsd:element name="Modified_x0020_Date" ma:index="13" nillable="true" ma:displayName="Modified Date" ma:format="DateOnly" ma:internalName="Modified_x0020_Date">
      <xsd:simpleType>
        <xsd:restriction base="dms:DateTime"/>
      </xsd:simpleType>
    </xsd:element>
    <xsd:element name="Requesting_x0020_Party" ma:index="14" nillable="true" ma:displayName="Requesting Party" ma:format="Dropdown" ma:internalName="Requesting_x0020_Party">
      <xsd:simpleType>
        <xsd:restriction base="dms:Choice">
          <xsd:enumeration value="Staff"/>
          <xsd:enumeration value="NWN"/>
          <xsd:enumeration value="PC"/>
          <xsd:enumeration value="AWEC"/>
          <xsd:enumeration value="EP"/>
          <xsd:enumeration value="Bench"/>
        </xsd:restriction>
      </xsd:simpleType>
    </xsd:element>
    <xsd:element name="Responding_x0020_Party" ma:index="15" nillable="true" ma:displayName="Responding Party" ma:format="Dropdown" ma:internalName="Responding_x0020_Party">
      <xsd:simpleType>
        <xsd:restriction base="dms:Choice">
          <xsd:enumeration value="Staff"/>
          <xsd:enumeration value="NWN"/>
          <xsd:enumeration value="PC"/>
          <xsd:enumeration value="AWEC"/>
          <xsd:enumeration value="EP"/>
          <xsd:enumeration value="Bench"/>
        </xsd:restriction>
      </xsd:simpleType>
    </xsd:element>
    <xsd:element name="Status" ma:index="16" nillable="true" ma:displayName="Status" ma:internalName="Statu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27ef2-70b9-4375-a19e-1059c93ebc38" elementFormDefault="qualified">
    <xsd:import namespace="http://schemas.microsoft.com/office/2006/documentManagement/types"/>
    <xsd:import namespace="http://schemas.microsoft.com/office/infopath/2007/PartnerControls"/>
    <xsd:element name="Staff" ma:index="17" nillable="true" ma:displayName="Staff" ma:format="Dropdown" ma:internalName="Staff">
      <xsd:simpleType>
        <xsd:restriction base="dms:Choice">
          <xsd:enumeration value="Kristen Hillstead"/>
          <xsd:enumeration value="Jennifer Snyder"/>
          <xsd:enumeration value="Amy White"/>
          <xsd:enumeration value="David Parcell"/>
          <xsd:enumeration value="Jing Liu"/>
          <xsd:enumeration value="Betty Erdahl"/>
          <xsd:enumeration value="Joanna Huang"/>
          <xsd:enumeration value="Elaine Jordan"/>
          <xsd:enumeration value="Cristina Steward"/>
          <xsd:enumeration value="Chris McGuire"/>
          <xsd:enumeration value="Jason Ball"/>
          <xsd:enumeration value="Aimee Higby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C0F86E6201B749BFF193A83EBAB7E2" ma:contentTypeVersion="76" ma:contentTypeDescription="" ma:contentTypeScope="" ma:versionID="a883e322bdab798471268fcb39c534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325b277-f75f-4fe5-be9c-96af4b44a052" ContentTypeId="0x010100DFED22610ED1124DA9823594D8F3943D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2018-12-31T08:00:00+00:00</OpenedDate>
    <Date1 xmlns="dc463f71-b30c-4ab2-9473-d307f9d35888">2019-07-18T23:32:57+00:00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181053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6.xml><?xml version="1.0" encoding="utf-8"?>
<?mso-contentType ?>
<p:Policy xmlns:p="office.server.policy" local="true" id="8dee4386-3ae7-489e-8639-87c5c99f4953">
  <p:Name>NWN Standard Content Retention Policy</p:Name>
  <p:Description>NWN Content Retention Policy: Content will be moved to the recycle bin 5 years from the date last modified.</p:Description>
  <p:Statement/>
  <p:PolicyItems>
    <p:PolicyItem featureId="Microsoft.Office.RecordsManagement.PolicyFeatures.Expiration" UniqueId="b3fe7451-9de3-4375-a8c9-afcbf8541cf8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  <p:PolicyItem featureId="Microsoft.Office.RecordsManagement.PolicyFeatures.PolicyAudit" UniqueId="597374ab-f52d-4607-bda7-7170db20f1e3">
      <p:Name>Auditing</p:Name>
      <p:Description>Audits user actions on documents and list items to the Audit Log.</p:Description>
      <p:CustomData>
        <Audit/>
      </p:CustomData>
    </p:PolicyItem>
  </p:PolicyItems>
</p:Policy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E19CF1-F6B6-4D5A-8657-77BB8F4FD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69ab18-4669-4dff-bab7-7c18fb4d6e14"/>
    <ds:schemaRef ds:uri="22f27ef2-70b9-4375-a19e-1059c93eb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3249F-089A-40E9-A425-26B2F16BB9F5}"/>
</file>

<file path=customXml/itemProps3.xml><?xml version="1.0" encoding="utf-8"?>
<ds:datastoreItem xmlns:ds="http://schemas.openxmlformats.org/officeDocument/2006/customXml" ds:itemID="{00361256-C4DF-4C04-BF7E-AC7A18A01081}"/>
</file>

<file path=customXml/itemProps4.xml><?xml version="1.0" encoding="utf-8"?>
<ds:datastoreItem xmlns:ds="http://schemas.openxmlformats.org/officeDocument/2006/customXml" ds:itemID="{E0A6F364-7BD5-477B-9825-BA01BA0BA79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2E1901A-DC21-4446-9622-AE4AB9385C51}">
  <ds:schemaRefs>
    <ds:schemaRef ds:uri="22f27ef2-70b9-4375-a19e-1059c93ebc38"/>
    <ds:schemaRef ds:uri="http://schemas.microsoft.com/office/2006/documentManagement/types"/>
    <ds:schemaRef ds:uri="http://schemas.microsoft.com/office/infopath/2007/PartnerControls"/>
    <ds:schemaRef ds:uri="5669ab18-4669-4dff-bab7-7c18fb4d6e1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F48FFCAA-6E92-4CA0-B877-612F27A4FDF7}">
  <ds:schemaRefs>
    <ds:schemaRef ds:uri="office.server.policy"/>
  </ds:schemaRefs>
</ds:datastoreItem>
</file>

<file path=customXml/itemProps7.xml><?xml version="1.0" encoding="utf-8"?>
<ds:datastoreItem xmlns:ds="http://schemas.openxmlformats.org/officeDocument/2006/customXml" ds:itemID="{2B94B08C-6C1F-42B9-89E1-600C44E27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Liu, Jing (UTC)</cp:lastModifiedBy>
  <cp:lastPrinted>2019-07-18T06:22:30Z</cp:lastPrinted>
  <dcterms:created xsi:type="dcterms:W3CDTF">2019-05-21T21:17:28Z</dcterms:created>
  <dcterms:modified xsi:type="dcterms:W3CDTF">2019-07-18T06:22:36Z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0x0101006E56B4D1795A2E4DB2F0B01679ED314A007AC0F86E6201B749BFF193A83EBAB7E2</vt:lpwstr>
  </property>
  <property fmtid="{D5CDD505-2E9C-101B-9397-08002B2CF9AE}" pid="3" name="_dlc_policyId">
    <vt:lpwstr/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_docset_NoMedatataSyncRequired">
    <vt:lpwstr>False</vt:lpwstr>
  </property>
  <property fmtid="{D5CDD505-2E9C-101B-9397-08002B2CF9AE}" pid="7" name="EfsecDocumentType">
    <vt:lpwstr>Documents</vt:lpwstr>
  </property>
  <property fmtid="{D5CDD505-2E9C-101B-9397-08002B2CF9AE}" pid="13" name="IsOfficialRecord">
    <vt:bool>false</vt:bool>
  </property>
  <property fmtid="{D5CDD505-2E9C-101B-9397-08002B2CF9AE}" pid="14" name="IsVisibleToEfsecCouncil">
    <vt:bool>false</vt:bool>
  </property>
  <property fmtid="{D5CDD505-2E9C-101B-9397-08002B2CF9AE}" pid="15" name="IsEFSEC">
    <vt:bool>false</vt:bool>
  </property>
</Properties>
</file>