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6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2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17.xml" ContentType="application/vnd.openxmlformats-officedocument.spreadsheetml.worksheet+xml"/>
  <Override PartName="/xl/worksheets/sheet19.xml" ContentType="application/vnd.openxmlformats-officedocument.spreadsheetml.worksheet+xml"/>
  <Override PartName="/xl/worksheets/sheet25.xml" ContentType="application/vnd.openxmlformats-officedocument.spreadsheetml.worksheet+xml"/>
  <Override PartName="/xl/worksheets/sheet18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ome.utc.wa.gov/sites/ue-160228/Staffs Testimony and Exhibits/"/>
    </mc:Choice>
  </mc:AlternateContent>
  <bookViews>
    <workbookView xWindow="1860" yWindow="-170" windowWidth="9650" windowHeight="11010" tabRatio="599" firstSheet="16" activeTab="22"/>
  </bookViews>
  <sheets>
    <sheet name="DCP-3" sheetId="97" r:id="rId1"/>
    <sheet name="DCP-4, P 1" sheetId="80" r:id="rId2"/>
    <sheet name="DCP-4, P 2" sheetId="81" r:id="rId3"/>
    <sheet name="DCP-4 P 3" sheetId="82" r:id="rId4"/>
    <sheet name="DCP-4, P 4" sheetId="83" r:id="rId5"/>
    <sheet name="DCP-4, P 5" sheetId="84" r:id="rId6"/>
    <sheet name="DCP-4, P 6" sheetId="85" r:id="rId7"/>
    <sheet name="DCP-5" sheetId="98" r:id="rId8"/>
    <sheet name="DCP-6, P 1" sheetId="90" r:id="rId9"/>
    <sheet name="DCP-6, P 2" sheetId="102" r:id="rId10"/>
    <sheet name="DCP-7" sheetId="87" r:id="rId11"/>
    <sheet name="DCP-8" sheetId="75" r:id="rId12"/>
    <sheet name="DCP-9 , P 1" sheetId="12" r:id="rId13"/>
    <sheet name="DCP-9 , P 2" sheetId="13" r:id="rId14"/>
    <sheet name="DCP-9, P 3" sheetId="14" r:id="rId15"/>
    <sheet name="DCP-9, P 4" sheetId="16" r:id="rId16"/>
    <sheet name="DCP-10" sheetId="55" r:id="rId17"/>
    <sheet name="DCP-11" sheetId="39" r:id="rId18"/>
    <sheet name="DCP-12, P 1" sheetId="19" r:id="rId19"/>
    <sheet name="DCP-12, P 2" sheetId="20" r:id="rId20"/>
    <sheet name="DCP-13" sheetId="56" r:id="rId21"/>
    <sheet name="DCP-14, P 1" sheetId="23" r:id="rId22"/>
    <sheet name="DCP-14, P 2" sheetId="25" r:id="rId23"/>
    <sheet name="Sch 15" sheetId="89" r:id="rId24"/>
    <sheet name="Sheet1" sheetId="103" r:id="rId25"/>
  </sheets>
  <externalReferences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22" localSheetId="0">'[1]Jun 99'!#REF!</definedName>
    <definedName name="\22" localSheetId="7">'[1]Jun 99'!#REF!</definedName>
    <definedName name="\22" localSheetId="9">'[1]Jun 99'!#REF!</definedName>
    <definedName name="\22">'[1]Jun 99'!#REF!</definedName>
    <definedName name="\A" localSheetId="0">'[1]Jun 99'!#REF!</definedName>
    <definedName name="\A" localSheetId="3">'[1]Jun 99'!#REF!</definedName>
    <definedName name="\A" localSheetId="1">'[1]Jun 99'!#REF!</definedName>
    <definedName name="\A" localSheetId="2">'[1]Jun 99'!#REF!</definedName>
    <definedName name="\A" localSheetId="4">'[1]Jun 99'!#REF!</definedName>
    <definedName name="\A" localSheetId="5">'[1]Jun 99'!#REF!</definedName>
    <definedName name="\A" localSheetId="6">'[1]Jun 99'!#REF!</definedName>
    <definedName name="\A" localSheetId="7">'[1]Jun 99'!#REF!</definedName>
    <definedName name="\A" localSheetId="8">'[1]Jun 99'!#REF!</definedName>
    <definedName name="\A" localSheetId="9">'[1]Jun 99'!#REF!</definedName>
    <definedName name="\A" localSheetId="10">'[1]Jun 99'!#REF!</definedName>
    <definedName name="\A">'[1]Jun 99'!#REF!</definedName>
    <definedName name="\P" localSheetId="16">#REF!</definedName>
    <definedName name="\P" localSheetId="0">#REF!</definedName>
    <definedName name="\P" localSheetId="3">#REF!</definedName>
    <definedName name="\P" localSheetId="1">'DCP-4, P 1'!#REF!</definedName>
    <definedName name="\P" localSheetId="2">'DCP-4, P 2'!#REF!</definedName>
    <definedName name="\P" localSheetId="4">#REF!</definedName>
    <definedName name="\P" localSheetId="5">#REF!</definedName>
    <definedName name="\P" localSheetId="6">#REF!</definedName>
    <definedName name="\P" localSheetId="7">#REF!</definedName>
    <definedName name="\P" localSheetId="9">#REF!</definedName>
    <definedName name="\P" localSheetId="10">#REF!</definedName>
    <definedName name="\P">#REF!</definedName>
    <definedName name="\Q" localSheetId="16">#REF!</definedName>
    <definedName name="\Q" localSheetId="0">#REF!</definedName>
    <definedName name="\Q" localSheetId="3">#REF!</definedName>
    <definedName name="\Q" localSheetId="1">'DCP-4, P 1'!#REF!</definedName>
    <definedName name="\Q" localSheetId="2">'DCP-4, P 2'!#REF!</definedName>
    <definedName name="\Q" localSheetId="4">#REF!</definedName>
    <definedName name="\Q" localSheetId="5">#REF!</definedName>
    <definedName name="\Q" localSheetId="6">#REF!</definedName>
    <definedName name="\Q" localSheetId="7">#REF!</definedName>
    <definedName name="\Q" localSheetId="9">#REF!</definedName>
    <definedName name="\Q" localSheetId="10">#REF!</definedName>
    <definedName name="\Q">#REF!</definedName>
    <definedName name="\R" localSheetId="16">#REF!</definedName>
    <definedName name="\R" localSheetId="0">#REF!</definedName>
    <definedName name="\R" localSheetId="3">#REF!</definedName>
    <definedName name="\R" localSheetId="1">'DCP-4, P 1'!#REF!</definedName>
    <definedName name="\R" localSheetId="2">'DCP-4, P 2'!#REF!</definedName>
    <definedName name="\R" localSheetId="4">#REF!</definedName>
    <definedName name="\R" localSheetId="5">#REF!</definedName>
    <definedName name="\R" localSheetId="6">#REF!</definedName>
    <definedName name="\R" localSheetId="7">#REF!</definedName>
    <definedName name="\R" localSheetId="9">#REF!</definedName>
    <definedName name="\R" localSheetId="10">#REF!</definedName>
    <definedName name="\R">#REF!</definedName>
    <definedName name="\S" localSheetId="16">#REF!</definedName>
    <definedName name="\S" localSheetId="0">#REF!</definedName>
    <definedName name="\S" localSheetId="3">#REF!</definedName>
    <definedName name="\S" localSheetId="1">'DCP-4, P 1'!#REF!</definedName>
    <definedName name="\S" localSheetId="2">'DCP-4, P 2'!#REF!</definedName>
    <definedName name="\S" localSheetId="4">#REF!</definedName>
    <definedName name="\S" localSheetId="5">#REF!</definedName>
    <definedName name="\S" localSheetId="6">#REF!</definedName>
    <definedName name="\S" localSheetId="7">#REF!</definedName>
    <definedName name="\S" localSheetId="9">#REF!</definedName>
    <definedName name="\S" localSheetId="10">#REF!</definedName>
    <definedName name="\S">#REF!</definedName>
    <definedName name="\T" localSheetId="16">#REF!</definedName>
    <definedName name="\T" localSheetId="0">#REF!</definedName>
    <definedName name="\T" localSheetId="3">#REF!</definedName>
    <definedName name="\T" localSheetId="1">'DCP-4, P 1'!#REF!</definedName>
    <definedName name="\T" localSheetId="2">'DCP-4, P 2'!#REF!</definedName>
    <definedName name="\T" localSheetId="4">#REF!</definedName>
    <definedName name="\T" localSheetId="5">#REF!</definedName>
    <definedName name="\T" localSheetId="6">#REF!</definedName>
    <definedName name="\T" localSheetId="7">#REF!</definedName>
    <definedName name="\T" localSheetId="9">#REF!</definedName>
    <definedName name="\T" localSheetId="10">#REF!</definedName>
    <definedName name="\T">#REF!</definedName>
    <definedName name="\U" localSheetId="16">#REF!</definedName>
    <definedName name="\U" localSheetId="0">#REF!</definedName>
    <definedName name="\U" localSheetId="3">#REF!</definedName>
    <definedName name="\U" localSheetId="1">'DCP-4, P 1'!#REF!</definedName>
    <definedName name="\U" localSheetId="2">'DCP-4, P 2'!#REF!</definedName>
    <definedName name="\U" localSheetId="4">#REF!</definedName>
    <definedName name="\U" localSheetId="5">#REF!</definedName>
    <definedName name="\U" localSheetId="6">#REF!</definedName>
    <definedName name="\U" localSheetId="7">#REF!</definedName>
    <definedName name="\U" localSheetId="9">#REF!</definedName>
    <definedName name="\U" localSheetId="10">#REF!</definedName>
    <definedName name="\U">#REF!</definedName>
    <definedName name="__Div02">'[2]Alloc factors'!$D$12</definedName>
    <definedName name="__div10" localSheetId="0">'[3]WP 1-2'!#REF!</definedName>
    <definedName name="__div10" localSheetId="3">'[3]WP 1-2'!#REF!</definedName>
    <definedName name="__div10" localSheetId="1">'[3]WP 1-2'!#REF!</definedName>
    <definedName name="__div10" localSheetId="2">'[3]WP 1-2'!#REF!</definedName>
    <definedName name="__div10" localSheetId="4">'[3]WP 1-2'!#REF!</definedName>
    <definedName name="__div10" localSheetId="5">'[3]WP 1-2'!#REF!</definedName>
    <definedName name="__div10" localSheetId="6">'[3]WP 1-2'!#REF!</definedName>
    <definedName name="__div10" localSheetId="7">'[3]WP 1-2'!#REF!</definedName>
    <definedName name="__div10" localSheetId="8">'[3]WP 1-2'!#REF!</definedName>
    <definedName name="__div10" localSheetId="9">'[3]WP 1-2'!#REF!</definedName>
    <definedName name="__div10" localSheetId="10">'[3]WP 1-2'!#REF!</definedName>
    <definedName name="__div10">'[3]WP 1-2'!#REF!</definedName>
    <definedName name="__DIV12">'[4]Alloc factors'!$D$13</definedName>
    <definedName name="__div21" localSheetId="0">'[3]WP 1-2'!#REF!</definedName>
    <definedName name="__div21" localSheetId="3">'[3]WP 1-2'!#REF!</definedName>
    <definedName name="__div21" localSheetId="1">'[3]WP 1-2'!#REF!</definedName>
    <definedName name="__div21" localSheetId="2">'[3]WP 1-2'!#REF!</definedName>
    <definedName name="__div21" localSheetId="4">'[3]WP 1-2'!#REF!</definedName>
    <definedName name="__div21" localSheetId="5">'[3]WP 1-2'!#REF!</definedName>
    <definedName name="__div21" localSheetId="6">'[3]WP 1-2'!#REF!</definedName>
    <definedName name="__div21" localSheetId="7">'[3]WP 1-2'!#REF!</definedName>
    <definedName name="__div21" localSheetId="8">'[3]WP 1-2'!#REF!</definedName>
    <definedName name="__div21" localSheetId="9">'[3]WP 1-2'!#REF!</definedName>
    <definedName name="__div21" localSheetId="10">'[3]WP 1-2'!#REF!</definedName>
    <definedName name="__div21">'[3]WP 1-2'!#REF!</definedName>
    <definedName name="__EXH1" localSheetId="0">#REF!</definedName>
    <definedName name="__EXH1" localSheetId="3">#REF!</definedName>
    <definedName name="__EXH1" localSheetId="1">#REF!</definedName>
    <definedName name="__EXH1" localSheetId="2">#REF!</definedName>
    <definedName name="__EXH1" localSheetId="4">#REF!</definedName>
    <definedName name="__EXH1" localSheetId="5">#REF!</definedName>
    <definedName name="__EXH1" localSheetId="6">#REF!</definedName>
    <definedName name="__EXH1" localSheetId="7">#REF!</definedName>
    <definedName name="__EXH1" localSheetId="8">#REF!</definedName>
    <definedName name="__EXH1" localSheetId="9">#REF!</definedName>
    <definedName name="__EXH1" localSheetId="10">#REF!</definedName>
    <definedName name="__EXH1">#REF!</definedName>
    <definedName name="__EXH6" localSheetId="0">#REF!</definedName>
    <definedName name="__EXH6" localSheetId="3">#REF!</definedName>
    <definedName name="__EXH6" localSheetId="1">#REF!</definedName>
    <definedName name="__EXH6" localSheetId="2">#REF!</definedName>
    <definedName name="__EXH6" localSheetId="4">#REF!</definedName>
    <definedName name="__EXH6" localSheetId="5">#REF!</definedName>
    <definedName name="__EXH6" localSheetId="6">#REF!</definedName>
    <definedName name="__EXH6" localSheetId="7">#REF!</definedName>
    <definedName name="__EXH6" localSheetId="8">#REF!</definedName>
    <definedName name="__EXH6" localSheetId="9">#REF!</definedName>
    <definedName name="__EXH6" localSheetId="10">#REF!</definedName>
    <definedName name="__EXH6">#REF!</definedName>
    <definedName name="__swe80">[5]Input!$E$29</definedName>
    <definedName name="__ucg80">[5]Input!$E$31</definedName>
    <definedName name="_Div02">'[2]Alloc factors'!$D$12</definedName>
    <definedName name="_div10" localSheetId="3">'[3]WP 1-2'!#REF!</definedName>
    <definedName name="_div10" localSheetId="1">'[3]WP 1-2'!#REF!</definedName>
    <definedName name="_div10" localSheetId="2">'[3]WP 1-2'!#REF!</definedName>
    <definedName name="_div10" localSheetId="4">'[3]WP 1-2'!#REF!</definedName>
    <definedName name="_div10" localSheetId="5">'[3]WP 1-2'!#REF!</definedName>
    <definedName name="_div10" localSheetId="6">'[3]WP 1-2'!#REF!</definedName>
    <definedName name="_div10" localSheetId="9">'[3]WP 1-2'!#REF!</definedName>
    <definedName name="_div10">'[3]WP 1-2'!#REF!</definedName>
    <definedName name="_DIV12">'[4]Alloc factors'!$D$13</definedName>
    <definedName name="_div21" localSheetId="3">'[3]WP 1-2'!#REF!</definedName>
    <definedName name="_div21" localSheetId="1">'[3]WP 1-2'!#REF!</definedName>
    <definedName name="_div21" localSheetId="2">'[3]WP 1-2'!#REF!</definedName>
    <definedName name="_div21" localSheetId="4">'[3]WP 1-2'!#REF!</definedName>
    <definedName name="_div21" localSheetId="5">'[3]WP 1-2'!#REF!</definedName>
    <definedName name="_div21" localSheetId="6">'[3]WP 1-2'!#REF!</definedName>
    <definedName name="_div21" localSheetId="9">'[3]WP 1-2'!#REF!</definedName>
    <definedName name="_div21">'[3]WP 1-2'!#REF!</definedName>
    <definedName name="_EXH1" localSheetId="0">#REF!</definedName>
    <definedName name="_EXH1" localSheetId="3">#REF!</definedName>
    <definedName name="_EXH1" localSheetId="1">#REF!</definedName>
    <definedName name="_EXH1" localSheetId="2">#REF!</definedName>
    <definedName name="_EXH1" localSheetId="4">#REF!</definedName>
    <definedName name="_EXH1" localSheetId="5">#REF!</definedName>
    <definedName name="_EXH1" localSheetId="6">#REF!</definedName>
    <definedName name="_EXH1" localSheetId="9">#REF!</definedName>
    <definedName name="_EXH1">#REF!</definedName>
    <definedName name="_EXH6" localSheetId="0">#REF!</definedName>
    <definedName name="_EXH6" localSheetId="3">#REF!</definedName>
    <definedName name="_EXH6" localSheetId="1">#REF!</definedName>
    <definedName name="_EXH6" localSheetId="2">#REF!</definedName>
    <definedName name="_EXH6" localSheetId="4">#REF!</definedName>
    <definedName name="_EXH6" localSheetId="5">#REF!</definedName>
    <definedName name="_EXH6" localSheetId="6">#REF!</definedName>
    <definedName name="_EXH6" localSheetId="9">#REF!</definedName>
    <definedName name="_EXH6">#REF!</definedName>
    <definedName name="_Key1" localSheetId="0" hidden="1">#REF!</definedName>
    <definedName name="_Key1" localSheetId="3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9" hidden="1">#REF!</definedName>
    <definedName name="_Key1" hidden="1">#REF!</definedName>
    <definedName name="_Order1" hidden="1">255</definedName>
    <definedName name="_Order2" hidden="1">255</definedName>
    <definedName name="_Sort" localSheetId="0" hidden="1">#REF!</definedName>
    <definedName name="_Sort" localSheetId="3" hidden="1">#REF!</definedName>
    <definedName name="_Sort" localSheetId="1" hidden="1">#REF!</definedName>
    <definedName name="_Sort" localSheetId="2" hidden="1">#REF!</definedName>
    <definedName name="_Sort" localSheetId="4" hidden="1">#REF!</definedName>
    <definedName name="_Sort" localSheetId="5" hidden="1">#REF!</definedName>
    <definedName name="_Sort" localSheetId="6" hidden="1">#REF!</definedName>
    <definedName name="_Sort" localSheetId="9" hidden="1">#REF!</definedName>
    <definedName name="_Sort" hidden="1">#REF!</definedName>
    <definedName name="_swe80">[5]Input!$E$29</definedName>
    <definedName name="_ucg80">[5]Input!$E$31</definedName>
    <definedName name="a" localSheetId="9">#REF!</definedName>
    <definedName name="a">#REF!</definedName>
    <definedName name="AAA" localSheetId="16">#REF!</definedName>
    <definedName name="AAA" localSheetId="0">#REF!</definedName>
    <definedName name="AAA" localSheetId="3">#REF!</definedName>
    <definedName name="AAA" localSheetId="1">'DCP-4, P 1'!$A$4:$J$68</definedName>
    <definedName name="AAA" localSheetId="2">'DCP-4, P 2'!$A$4:$J$105</definedName>
    <definedName name="AAA" localSheetId="4">#REF!</definedName>
    <definedName name="AAA" localSheetId="5">#REF!</definedName>
    <definedName name="AAA" localSheetId="6">#REF!</definedName>
    <definedName name="AAA" localSheetId="7">#REF!</definedName>
    <definedName name="AAA" localSheetId="9">#REF!</definedName>
    <definedName name="AAA" localSheetId="10">#REF!</definedName>
    <definedName name="AAA">#REF!</definedName>
    <definedName name="atmos" localSheetId="0">#REF!</definedName>
    <definedName name="atmos" localSheetId="3">#REF!</definedName>
    <definedName name="atmos" localSheetId="1">#REF!</definedName>
    <definedName name="atmos" localSheetId="2">#REF!</definedName>
    <definedName name="atmos" localSheetId="4">#REF!</definedName>
    <definedName name="atmos" localSheetId="5">#REF!</definedName>
    <definedName name="atmos" localSheetId="6">#REF!</definedName>
    <definedName name="atmos" localSheetId="9">#REF!</definedName>
    <definedName name="atmos">#REF!</definedName>
    <definedName name="AVG_RESIDUAL_PROFORMA">'[6]DATA INPUT'!$D$43</definedName>
    <definedName name="BBB" localSheetId="16">#REF!</definedName>
    <definedName name="BBB" localSheetId="0">#REF!</definedName>
    <definedName name="BBB" localSheetId="3">'DCP-4 P 3'!$A$2:$O$67</definedName>
    <definedName name="BBB" localSheetId="1">#REF!</definedName>
    <definedName name="BBB" localSheetId="2">#REF!</definedName>
    <definedName name="BBB" localSheetId="4">'DCP-4, P 4'!$A$2:$M$109</definedName>
    <definedName name="BBB" localSheetId="5">#REF!</definedName>
    <definedName name="BBB" localSheetId="6">#REF!</definedName>
    <definedName name="BBB" localSheetId="7">#REF!</definedName>
    <definedName name="BBB" localSheetId="8">#REF!</definedName>
    <definedName name="BBB" localSheetId="9">#REF!</definedName>
    <definedName name="BBB" localSheetId="10">#REF!</definedName>
    <definedName name="BBB">#REF!</definedName>
    <definedName name="BUSUNIT">'[7]Input '!$C$9</definedName>
    <definedName name="BUTLER" localSheetId="0">#REF!</definedName>
    <definedName name="BUTLER" localSheetId="3">#REF!</definedName>
    <definedName name="BUTLER" localSheetId="1">#REF!</definedName>
    <definedName name="BUTLER" localSheetId="2">#REF!</definedName>
    <definedName name="BUTLER" localSheetId="4">#REF!</definedName>
    <definedName name="BUTLER" localSheetId="5">#REF!</definedName>
    <definedName name="BUTLER" localSheetId="6">#REF!</definedName>
    <definedName name="BUTLER" localSheetId="9">#REF!</definedName>
    <definedName name="BUTLER">#REF!</definedName>
    <definedName name="C_" localSheetId="3">'[4]Schedule 4 O&amp;M'!#REF!</definedName>
    <definedName name="C_" localSheetId="1">'[4]Schedule 4 O&amp;M'!#REF!</definedName>
    <definedName name="C_" localSheetId="2">'[4]Schedule 4 O&amp;M'!#REF!</definedName>
    <definedName name="C_" localSheetId="4">'[4]Schedule 4 O&amp;M'!#REF!</definedName>
    <definedName name="C_" localSheetId="5">'[4]Schedule 4 O&amp;M'!#REF!</definedName>
    <definedName name="C_" localSheetId="6">'[4]Schedule 4 O&amp;M'!#REF!</definedName>
    <definedName name="C_" localSheetId="9">'[4]Schedule 4 O&amp;M'!#REF!</definedName>
    <definedName name="C_">'[4]Schedule 4 O&amp;M'!#REF!</definedName>
    <definedName name="CC" localSheetId="0">#REF!</definedName>
    <definedName name="CC" localSheetId="3">#REF!</definedName>
    <definedName name="CC" localSheetId="1">#REF!</definedName>
    <definedName name="CC" localSheetId="2">#REF!</definedName>
    <definedName name="CC" localSheetId="4">#REF!</definedName>
    <definedName name="CC" localSheetId="5">#REF!</definedName>
    <definedName name="CC" localSheetId="6">#REF!</definedName>
    <definedName name="CC" localSheetId="7">#REF!</definedName>
    <definedName name="CC" localSheetId="9">#REF!</definedName>
    <definedName name="CC" localSheetId="10">#REF!</definedName>
    <definedName name="CC">#REF!</definedName>
    <definedName name="CCC" localSheetId="16">#REF!</definedName>
    <definedName name="CCC" localSheetId="0">#REF!</definedName>
    <definedName name="CCC" localSheetId="3">#REF!</definedName>
    <definedName name="CCC" localSheetId="1">#REF!</definedName>
    <definedName name="CCC" localSheetId="2">#REF!</definedName>
    <definedName name="CCC" localSheetId="4">#REF!</definedName>
    <definedName name="CCC" localSheetId="5">'DCP-4, P 5'!$A$3:$F$69</definedName>
    <definedName name="CCC" localSheetId="6">'DCP-4, P 6'!$A$3:$F$91</definedName>
    <definedName name="CCC" localSheetId="7">#REF!</definedName>
    <definedName name="CCC" localSheetId="9">#REF!</definedName>
    <definedName name="CCC" localSheetId="10">#REF!</definedName>
    <definedName name="CCC">#REF!</definedName>
    <definedName name="Central_Only" localSheetId="3">'[4]Alloc factors'!#REF!</definedName>
    <definedName name="Central_Only" localSheetId="1">'[4]Alloc factors'!#REF!</definedName>
    <definedName name="Central_Only" localSheetId="2">'[4]Alloc factors'!#REF!</definedName>
    <definedName name="Central_Only" localSheetId="4">'[4]Alloc factors'!#REF!</definedName>
    <definedName name="Central_Only" localSheetId="5">'[4]Alloc factors'!#REF!</definedName>
    <definedName name="Central_Only" localSheetId="6">'[4]Alloc factors'!#REF!</definedName>
    <definedName name="Central_Only" localSheetId="9">'[4]Alloc factors'!#REF!</definedName>
    <definedName name="Central_Only">'[4]Alloc factors'!#REF!</definedName>
    <definedName name="company" localSheetId="0">'[8]Company Groups'!#REF!</definedName>
    <definedName name="company" localSheetId="3">'[9]Company Groups'!#REF!</definedName>
    <definedName name="company" localSheetId="1">'[9]Company Groups'!#REF!</definedName>
    <definedName name="company" localSheetId="2">'[9]Company Groups'!#REF!</definedName>
    <definedName name="company" localSheetId="4">'[9]Company Groups'!#REF!</definedName>
    <definedName name="company" localSheetId="5">'[9]Company Groups'!#REF!</definedName>
    <definedName name="company" localSheetId="6">'[9]Company Groups'!#REF!</definedName>
    <definedName name="company" localSheetId="7">'[9]Company Groups'!#REF!</definedName>
    <definedName name="company" localSheetId="8">'[8]Company Groups'!#REF!</definedName>
    <definedName name="company" localSheetId="9">'[8]Company Groups'!#REF!</definedName>
    <definedName name="company" localSheetId="10">'[8]Company Groups'!#REF!</definedName>
    <definedName name="company">'[9]Company Groups'!#REF!</definedName>
    <definedName name="Cortez" localSheetId="3">'[4]Alloc factors'!#REF!</definedName>
    <definedName name="Cortez" localSheetId="1">'[4]Alloc factors'!#REF!</definedName>
    <definedName name="Cortez" localSheetId="2">'[4]Alloc factors'!#REF!</definedName>
    <definedName name="Cortez" localSheetId="4">'[4]Alloc factors'!#REF!</definedName>
    <definedName name="Cortez" localSheetId="5">'[4]Alloc factors'!#REF!</definedName>
    <definedName name="Cortez" localSheetId="6">'[4]Alloc factors'!#REF!</definedName>
    <definedName name="Cortez" localSheetId="9">'[4]Alloc factors'!#REF!</definedName>
    <definedName name="Cortez">'[4]Alloc factors'!#REF!</definedName>
    <definedName name="csDesignMode">1</definedName>
    <definedName name="customerinput" localSheetId="0">#REF!</definedName>
    <definedName name="customerinput" localSheetId="3">#REF!</definedName>
    <definedName name="customerinput" localSheetId="1">#REF!</definedName>
    <definedName name="customerinput" localSheetId="2">#REF!</definedName>
    <definedName name="customerinput" localSheetId="4">#REF!</definedName>
    <definedName name="customerinput" localSheetId="5">#REF!</definedName>
    <definedName name="customerinput" localSheetId="6">#REF!</definedName>
    <definedName name="customerinput" localSheetId="9">#REF!</definedName>
    <definedName name="customerinput">#REF!</definedName>
    <definedName name="dataset" localSheetId="0">#REF!</definedName>
    <definedName name="dataset" localSheetId="3">#REF!</definedName>
    <definedName name="dataset" localSheetId="1">#REF!</definedName>
    <definedName name="dataset" localSheetId="2">#REF!</definedName>
    <definedName name="dataset" localSheetId="4">#REF!</definedName>
    <definedName name="dataset" localSheetId="5">#REF!</definedName>
    <definedName name="dataset" localSheetId="6">#REF!</definedName>
    <definedName name="dataset" localSheetId="7">#REF!</definedName>
    <definedName name="dataset" localSheetId="9">#REF!</definedName>
    <definedName name="dataset" localSheetId="10">#REF!</definedName>
    <definedName name="dataset">#REF!</definedName>
    <definedName name="date" localSheetId="0">#REF!</definedName>
    <definedName name="date" localSheetId="3">#REF!</definedName>
    <definedName name="date" localSheetId="1">#REF!</definedName>
    <definedName name="date" localSheetId="2">#REF!</definedName>
    <definedName name="date" localSheetId="4">#REF!</definedName>
    <definedName name="date" localSheetId="5">#REF!</definedName>
    <definedName name="date" localSheetId="6">#REF!</definedName>
    <definedName name="date" localSheetId="9">#REF!</definedName>
    <definedName name="date">#REF!</definedName>
    <definedName name="DDD" localSheetId="0">#REF!</definedName>
    <definedName name="DDD" localSheetId="3">#REF!</definedName>
    <definedName name="DDD" localSheetId="1">#REF!</definedName>
    <definedName name="DDD" localSheetId="2">#REF!</definedName>
    <definedName name="DDD" localSheetId="4">#REF!</definedName>
    <definedName name="DDD" localSheetId="5">#REF!</definedName>
    <definedName name="DDD" localSheetId="6">#REF!</definedName>
    <definedName name="DDD" localSheetId="7">#REF!</definedName>
    <definedName name="DDD" localSheetId="9">#REF!</definedName>
    <definedName name="DDD">#REF!</definedName>
    <definedName name="DEPRECIATION" localSheetId="3">'[1]Jun 99'!#REF!</definedName>
    <definedName name="DEPRECIATION" localSheetId="1">'[1]Jun 99'!#REF!</definedName>
    <definedName name="DEPRECIATION" localSheetId="2">'[1]Jun 99'!#REF!</definedName>
    <definedName name="DEPRECIATION" localSheetId="4">'[1]Jun 99'!#REF!</definedName>
    <definedName name="DEPRECIATION" localSheetId="5">'[1]Jun 99'!#REF!</definedName>
    <definedName name="DEPRECIATION" localSheetId="6">'[1]Jun 99'!#REF!</definedName>
    <definedName name="DEPRECIATION" localSheetId="9">'[1]Jun 99'!#REF!</definedName>
    <definedName name="DEPRECIATION">'[1]Jun 99'!#REF!</definedName>
    <definedName name="DJInd" localSheetId="0">#REF!</definedName>
    <definedName name="DJInd" localSheetId="3">#REF!</definedName>
    <definedName name="DJInd" localSheetId="1">#REF!</definedName>
    <definedName name="DJInd" localSheetId="2">#REF!</definedName>
    <definedName name="DJInd" localSheetId="4">#REF!</definedName>
    <definedName name="DJInd" localSheetId="5">#REF!</definedName>
    <definedName name="DJInd" localSheetId="6">#REF!</definedName>
    <definedName name="DJInd" localSheetId="9">#REF!</definedName>
    <definedName name="DJInd">#REF!</definedName>
    <definedName name="DJUtil" localSheetId="0">#REF!</definedName>
    <definedName name="DJUtil" localSheetId="3">#REF!</definedName>
    <definedName name="DJUtil" localSheetId="1">#REF!</definedName>
    <definedName name="DJUtil" localSheetId="2">#REF!</definedName>
    <definedName name="DJUtil" localSheetId="4">#REF!</definedName>
    <definedName name="DJUtil" localSheetId="5">#REF!</definedName>
    <definedName name="DJUtil" localSheetId="6">#REF!</definedName>
    <definedName name="DJUtil" localSheetId="9">#REF!</definedName>
    <definedName name="DJUtil">#REF!</definedName>
    <definedName name="Durango" localSheetId="3">'[4]Alloc factors'!#REF!</definedName>
    <definedName name="Durango" localSheetId="1">'[4]Alloc factors'!#REF!</definedName>
    <definedName name="Durango" localSheetId="2">'[4]Alloc factors'!#REF!</definedName>
    <definedName name="Durango" localSheetId="4">'[4]Alloc factors'!#REF!</definedName>
    <definedName name="Durango" localSheetId="5">'[4]Alloc factors'!#REF!</definedName>
    <definedName name="Durango" localSheetId="6">'[4]Alloc factors'!#REF!</definedName>
    <definedName name="Durango" localSheetId="9">'[4]Alloc factors'!#REF!</definedName>
    <definedName name="Durango">'[4]Alloc factors'!#REF!</definedName>
    <definedName name="EEE" localSheetId="0">#REF!</definedName>
    <definedName name="EEE" localSheetId="3">#REF!</definedName>
    <definedName name="EEE" localSheetId="1">#REF!</definedName>
    <definedName name="EEE" localSheetId="2">#REF!</definedName>
    <definedName name="EEE" localSheetId="4">#REF!</definedName>
    <definedName name="EEE" localSheetId="5">#REF!</definedName>
    <definedName name="EEE" localSheetId="6">#REF!</definedName>
    <definedName name="EEE" localSheetId="7">#REF!</definedName>
    <definedName name="EEE" localSheetId="9">#REF!</definedName>
    <definedName name="EEE" localSheetId="10">#REF!</definedName>
    <definedName name="EEE">#REF!</definedName>
    <definedName name="EXH1A" localSheetId="0">#REF!</definedName>
    <definedName name="EXH1A" localSheetId="3">#REF!</definedName>
    <definedName name="EXH1A" localSheetId="1">#REF!</definedName>
    <definedName name="EXH1A" localSheetId="2">#REF!</definedName>
    <definedName name="EXH1A" localSheetId="4">#REF!</definedName>
    <definedName name="EXH1A" localSheetId="5">#REF!</definedName>
    <definedName name="EXH1A" localSheetId="6">#REF!</definedName>
    <definedName name="EXH1A" localSheetId="9">#REF!</definedName>
    <definedName name="EXH1A">#REF!</definedName>
    <definedName name="FFF" localSheetId="0">#REF!</definedName>
    <definedName name="FFF" localSheetId="3">#REF!</definedName>
    <definedName name="FFF" localSheetId="1">#REF!</definedName>
    <definedName name="FFF" localSheetId="2">#REF!</definedName>
    <definedName name="FFF" localSheetId="4">#REF!</definedName>
    <definedName name="FFF" localSheetId="5">#REF!</definedName>
    <definedName name="FFF" localSheetId="6">#REF!</definedName>
    <definedName name="FFF" localSheetId="7">#REF!</definedName>
    <definedName name="FFF" localSheetId="9">#REF!</definedName>
    <definedName name="FFF" localSheetId="10">#REF!</definedName>
    <definedName name="FFF">#REF!</definedName>
    <definedName name="Fremont" localSheetId="3">'[4]Alloc factors'!#REF!</definedName>
    <definedName name="Fremont" localSheetId="1">'[4]Alloc factors'!#REF!</definedName>
    <definedName name="Fremont" localSheetId="2">'[4]Alloc factors'!#REF!</definedName>
    <definedName name="Fremont" localSheetId="4">'[4]Alloc factors'!#REF!</definedName>
    <definedName name="Fremont" localSheetId="5">'[4]Alloc factors'!#REF!</definedName>
    <definedName name="Fremont" localSheetId="6">'[4]Alloc factors'!#REF!</definedName>
    <definedName name="Fremont" localSheetId="9">'[4]Alloc factors'!#REF!</definedName>
    <definedName name="Fremont">'[4]Alloc factors'!#REF!</definedName>
    <definedName name="GGG" localSheetId="0">#REF!</definedName>
    <definedName name="GGG" localSheetId="3">#REF!</definedName>
    <definedName name="GGG" localSheetId="1">#REF!</definedName>
    <definedName name="GGG" localSheetId="2">#REF!</definedName>
    <definedName name="GGG" localSheetId="4">#REF!</definedName>
    <definedName name="GGG" localSheetId="5">#REF!</definedName>
    <definedName name="GGG" localSheetId="6">#REF!</definedName>
    <definedName name="GGG" localSheetId="7">#REF!</definedName>
    <definedName name="GGG" localSheetId="9">#REF!</definedName>
    <definedName name="GGG" localSheetId="10">#REF!</definedName>
    <definedName name="GGG">#REF!</definedName>
    <definedName name="GOEXP" localSheetId="3">'[7]Input '!#REF!</definedName>
    <definedName name="GOEXP" localSheetId="1">'[7]Input '!#REF!</definedName>
    <definedName name="GOEXP" localSheetId="2">'[7]Input '!#REF!</definedName>
    <definedName name="GOEXP" localSheetId="4">'[7]Input '!#REF!</definedName>
    <definedName name="GOEXP" localSheetId="5">'[7]Input '!#REF!</definedName>
    <definedName name="GOEXP" localSheetId="6">'[7]Input '!#REF!</definedName>
    <definedName name="GOEXP" localSheetId="9">'[7]Input '!#REF!</definedName>
    <definedName name="GOEXP">'[7]Input '!#REF!</definedName>
    <definedName name="GOEXP_PROFORMA">'[6]DATA INPUT'!$D$53</definedName>
    <definedName name="GOPLANT" localSheetId="3">'[7]Input '!#REF!</definedName>
    <definedName name="GOPLANT" localSheetId="1">'[7]Input '!#REF!</definedName>
    <definedName name="GOPLANT" localSheetId="2">'[7]Input '!#REF!</definedName>
    <definedName name="GOPLANT" localSheetId="4">'[7]Input '!#REF!</definedName>
    <definedName name="GOPLANT" localSheetId="5">'[7]Input '!#REF!</definedName>
    <definedName name="GOPLANT" localSheetId="6">'[7]Input '!#REF!</definedName>
    <definedName name="GOPLANT" localSheetId="9">'[7]Input '!#REF!</definedName>
    <definedName name="GOPLANT">'[7]Input '!#REF!</definedName>
    <definedName name="GOPLANT_PROFORMA">'[6]DATA INPUT'!$D$57</definedName>
    <definedName name="JURISDICTION">'[7]Input '!$C$8</definedName>
    <definedName name="KIRK" localSheetId="0">#REF!</definedName>
    <definedName name="KIRK" localSheetId="3">#REF!</definedName>
    <definedName name="KIRK" localSheetId="1">#REF!</definedName>
    <definedName name="KIRK" localSheetId="2">#REF!</definedName>
    <definedName name="KIRK" localSheetId="4">#REF!</definedName>
    <definedName name="KIRK" localSheetId="5">#REF!</definedName>
    <definedName name="KIRK" localSheetId="6">#REF!</definedName>
    <definedName name="KIRK" localSheetId="9">#REF!</definedName>
    <definedName name="KIRK">#REF!</definedName>
    <definedName name="Kirk_Plant" localSheetId="0">#REF!</definedName>
    <definedName name="Kirk_Plant" localSheetId="3">#REF!</definedName>
    <definedName name="Kirk_Plant" localSheetId="1">#REF!</definedName>
    <definedName name="Kirk_Plant" localSheetId="2">#REF!</definedName>
    <definedName name="Kirk_Plant" localSheetId="4">#REF!</definedName>
    <definedName name="Kirk_Plant" localSheetId="5">#REF!</definedName>
    <definedName name="Kirk_Plant" localSheetId="6">#REF!</definedName>
    <definedName name="Kirk_Plant" localSheetId="9">#REF!</definedName>
    <definedName name="Kirk_Plant">#REF!</definedName>
    <definedName name="LDCs" localSheetId="0">#REF!</definedName>
    <definedName name="LDCs" localSheetId="3">#REF!</definedName>
    <definedName name="LDCs" localSheetId="1">#REF!</definedName>
    <definedName name="LDCs" localSheetId="2">#REF!</definedName>
    <definedName name="LDCs" localSheetId="4">#REF!</definedName>
    <definedName name="LDCs" localSheetId="5">#REF!</definedName>
    <definedName name="LDCs" localSheetId="6">#REF!</definedName>
    <definedName name="LDCs" localSheetId="9">#REF!</definedName>
    <definedName name="LDCs">#REF!</definedName>
    <definedName name="LTD_Rate">'[7]Input '!$C$23</definedName>
    <definedName name="LTDcostrate" localSheetId="0">#REF!</definedName>
    <definedName name="LTDcostrate" localSheetId="3">#REF!</definedName>
    <definedName name="LTDcostrate" localSheetId="1">#REF!</definedName>
    <definedName name="LTDcostrate" localSheetId="2">#REF!</definedName>
    <definedName name="LTDcostrate" localSheetId="4">#REF!</definedName>
    <definedName name="LTDcostrate" localSheetId="5">#REF!</definedName>
    <definedName name="LTDcostrate" localSheetId="6">#REF!</definedName>
    <definedName name="LTDcostrate" localSheetId="9">#REF!</definedName>
    <definedName name="LTDcostrate">#REF!</definedName>
    <definedName name="Market_Return" localSheetId="0">#REF!</definedName>
    <definedName name="Market_Return" localSheetId="3">#REF!</definedName>
    <definedName name="Market_Return" localSheetId="1">#REF!</definedName>
    <definedName name="Market_Return" localSheetId="2">#REF!</definedName>
    <definedName name="Market_Return" localSheetId="4">#REF!</definedName>
    <definedName name="Market_Return" localSheetId="5">#REF!</definedName>
    <definedName name="Market_Return" localSheetId="6">#REF!</definedName>
    <definedName name="Market_Return" localSheetId="7">#REF!</definedName>
    <definedName name="Market_Return" localSheetId="9">#REF!</definedName>
    <definedName name="Market_Return" localSheetId="10">#REF!</definedName>
    <definedName name="Market_Return">#REF!</definedName>
    <definedName name="MS" localSheetId="0">#REF!</definedName>
    <definedName name="MS" localSheetId="3">#REF!</definedName>
    <definedName name="MS" localSheetId="1">#REF!</definedName>
    <definedName name="MS" localSheetId="2">#REF!</definedName>
    <definedName name="MS" localSheetId="4">#REF!</definedName>
    <definedName name="MS" localSheetId="5">#REF!</definedName>
    <definedName name="MS" localSheetId="6">#REF!</definedName>
    <definedName name="MS" localSheetId="9">#REF!</definedName>
    <definedName name="MS">#REF!</definedName>
    <definedName name="MS_Plant" localSheetId="0">#REF!</definedName>
    <definedName name="MS_Plant" localSheetId="3">#REF!</definedName>
    <definedName name="MS_Plant" localSheetId="1">#REF!</definedName>
    <definedName name="MS_Plant" localSheetId="2">#REF!</definedName>
    <definedName name="MS_Plant" localSheetId="4">#REF!</definedName>
    <definedName name="MS_Plant" localSheetId="5">#REF!</definedName>
    <definedName name="MS_Plant" localSheetId="6">#REF!</definedName>
    <definedName name="MS_Plant" localSheetId="9">#REF!</definedName>
    <definedName name="MS_Plant">#REF!</definedName>
    <definedName name="NEadit" localSheetId="0">#REF!</definedName>
    <definedName name="NEadit" localSheetId="3">#REF!</definedName>
    <definedName name="NEadit" localSheetId="1">#REF!</definedName>
    <definedName name="NEadit" localSheetId="2">#REF!</definedName>
    <definedName name="NEadit" localSheetId="4">#REF!</definedName>
    <definedName name="NEadit" localSheetId="5">#REF!</definedName>
    <definedName name="NEadit" localSheetId="6">#REF!</definedName>
    <definedName name="NEadit" localSheetId="9">#REF!</definedName>
    <definedName name="NEadit">#REF!</definedName>
    <definedName name="NEadv" localSheetId="0">#REF!</definedName>
    <definedName name="NEadv" localSheetId="3">#REF!</definedName>
    <definedName name="NEadv" localSheetId="1">#REF!</definedName>
    <definedName name="NEadv" localSheetId="2">#REF!</definedName>
    <definedName name="NEadv" localSheetId="4">#REF!</definedName>
    <definedName name="NEadv" localSheetId="5">#REF!</definedName>
    <definedName name="NEadv" localSheetId="6">#REF!</definedName>
    <definedName name="NEadv" localSheetId="9">#REF!</definedName>
    <definedName name="NEadv">#REF!</definedName>
    <definedName name="NEcash" localSheetId="0">#REF!</definedName>
    <definedName name="NEcash" localSheetId="3">#REF!</definedName>
    <definedName name="NEcash" localSheetId="1">#REF!</definedName>
    <definedName name="NEcash" localSheetId="2">#REF!</definedName>
    <definedName name="NEcash" localSheetId="4">#REF!</definedName>
    <definedName name="NEcash" localSheetId="5">#REF!</definedName>
    <definedName name="NEcash" localSheetId="6">#REF!</definedName>
    <definedName name="NEcash" localSheetId="9">#REF!</definedName>
    <definedName name="NEcash">#REF!</definedName>
    <definedName name="NEcwip" localSheetId="0">#REF!</definedName>
    <definedName name="NEcwip" localSheetId="3">#REF!</definedName>
    <definedName name="NEcwip" localSheetId="1">#REF!</definedName>
    <definedName name="NEcwip" localSheetId="2">#REF!</definedName>
    <definedName name="NEcwip" localSheetId="4">#REF!</definedName>
    <definedName name="NEcwip" localSheetId="5">#REF!</definedName>
    <definedName name="NEcwip" localSheetId="6">#REF!</definedName>
    <definedName name="NEcwip" localSheetId="9">#REF!</definedName>
    <definedName name="NEcwip">#REF!</definedName>
    <definedName name="NEdep" localSheetId="0">#REF!</definedName>
    <definedName name="NEdep" localSheetId="3">#REF!</definedName>
    <definedName name="NEdep" localSheetId="1">#REF!</definedName>
    <definedName name="NEdep" localSheetId="2">#REF!</definedName>
    <definedName name="NEdep" localSheetId="4">#REF!</definedName>
    <definedName name="NEdep" localSheetId="5">#REF!</definedName>
    <definedName name="NEdep" localSheetId="6">#REF!</definedName>
    <definedName name="NEdep" localSheetId="9">#REF!</definedName>
    <definedName name="NEdep">#REF!</definedName>
    <definedName name="NEmatsup" localSheetId="0">#REF!</definedName>
    <definedName name="NEmatsup" localSheetId="3">#REF!</definedName>
    <definedName name="NEmatsup" localSheetId="1">#REF!</definedName>
    <definedName name="NEmatsup" localSheetId="2">#REF!</definedName>
    <definedName name="NEmatsup" localSheetId="4">#REF!</definedName>
    <definedName name="NEmatsup" localSheetId="5">#REF!</definedName>
    <definedName name="NEmatsup" localSheetId="6">#REF!</definedName>
    <definedName name="NEmatsup" localSheetId="9">#REF!</definedName>
    <definedName name="NEmatsup">#REF!</definedName>
    <definedName name="NEplant" localSheetId="0">#REF!</definedName>
    <definedName name="NEplant" localSheetId="3">#REF!</definedName>
    <definedName name="NEplant" localSheetId="1">#REF!</definedName>
    <definedName name="NEplant" localSheetId="2">#REF!</definedName>
    <definedName name="NEplant" localSheetId="4">#REF!</definedName>
    <definedName name="NEplant" localSheetId="5">#REF!</definedName>
    <definedName name="NEplant" localSheetId="6">#REF!</definedName>
    <definedName name="NEplant" localSheetId="9">#REF!</definedName>
    <definedName name="NEplant">#REF!</definedName>
    <definedName name="NEpp" localSheetId="0">#REF!</definedName>
    <definedName name="NEpp" localSheetId="3">#REF!</definedName>
    <definedName name="NEpp" localSheetId="1">#REF!</definedName>
    <definedName name="NEpp" localSheetId="2">#REF!</definedName>
    <definedName name="NEpp" localSheetId="4">#REF!</definedName>
    <definedName name="NEpp" localSheetId="5">#REF!</definedName>
    <definedName name="NEpp" localSheetId="6">#REF!</definedName>
    <definedName name="NEpp" localSheetId="9">#REF!</definedName>
    <definedName name="NEpp">#REF!</definedName>
    <definedName name="NEstorg" localSheetId="0">#REF!</definedName>
    <definedName name="NEstorg" localSheetId="3">#REF!</definedName>
    <definedName name="NEstorg" localSheetId="1">#REF!</definedName>
    <definedName name="NEstorg" localSheetId="2">#REF!</definedName>
    <definedName name="NEstorg" localSheetId="4">#REF!</definedName>
    <definedName name="NEstorg" localSheetId="5">#REF!</definedName>
    <definedName name="NEstorg" localSheetId="6">#REF!</definedName>
    <definedName name="NEstorg" localSheetId="9">#REF!</definedName>
    <definedName name="NEstorg">#REF!</definedName>
    <definedName name="NW_Only" localSheetId="3">'[4]Alloc factors'!#REF!</definedName>
    <definedName name="NW_Only" localSheetId="1">'[4]Alloc factors'!#REF!</definedName>
    <definedName name="NW_Only" localSheetId="2">'[4]Alloc factors'!#REF!</definedName>
    <definedName name="NW_Only" localSheetId="4">'[4]Alloc factors'!#REF!</definedName>
    <definedName name="NW_Only" localSheetId="5">'[4]Alloc factors'!#REF!</definedName>
    <definedName name="NW_Only" localSheetId="6">'[4]Alloc factors'!#REF!</definedName>
    <definedName name="NW_Only" localSheetId="9">'[4]Alloc factors'!#REF!</definedName>
    <definedName name="NW_Only">'[4]Alloc factors'!#REF!</definedName>
    <definedName name="NWadit" localSheetId="0">#REF!</definedName>
    <definedName name="NWadit" localSheetId="3">#REF!</definedName>
    <definedName name="NWadit" localSheetId="1">#REF!</definedName>
    <definedName name="NWadit" localSheetId="2">#REF!</definedName>
    <definedName name="NWadit" localSheetId="4">#REF!</definedName>
    <definedName name="NWadit" localSheetId="5">#REF!</definedName>
    <definedName name="NWadit" localSheetId="6">#REF!</definedName>
    <definedName name="NWadit" localSheetId="9">#REF!</definedName>
    <definedName name="NWadit">#REF!</definedName>
    <definedName name="NWadv" localSheetId="0">#REF!</definedName>
    <definedName name="NWadv" localSheetId="3">#REF!</definedName>
    <definedName name="NWadv" localSheetId="1">#REF!</definedName>
    <definedName name="NWadv" localSheetId="2">#REF!</definedName>
    <definedName name="NWadv" localSheetId="4">#REF!</definedName>
    <definedName name="NWadv" localSheetId="5">#REF!</definedName>
    <definedName name="NWadv" localSheetId="6">#REF!</definedName>
    <definedName name="NWadv" localSheetId="9">#REF!</definedName>
    <definedName name="NWadv">#REF!</definedName>
    <definedName name="NWcash" localSheetId="0">#REF!</definedName>
    <definedName name="NWcash" localSheetId="3">#REF!</definedName>
    <definedName name="NWcash" localSheetId="1">#REF!</definedName>
    <definedName name="NWcash" localSheetId="2">#REF!</definedName>
    <definedName name="NWcash" localSheetId="4">#REF!</definedName>
    <definedName name="NWcash" localSheetId="5">#REF!</definedName>
    <definedName name="NWcash" localSheetId="6">#REF!</definedName>
    <definedName name="NWcash" localSheetId="9">#REF!</definedName>
    <definedName name="NWcash">#REF!</definedName>
    <definedName name="NWcwip" localSheetId="0">#REF!</definedName>
    <definedName name="NWcwip" localSheetId="3">#REF!</definedName>
    <definedName name="NWcwip" localSheetId="1">#REF!</definedName>
    <definedName name="NWcwip" localSheetId="2">#REF!</definedName>
    <definedName name="NWcwip" localSheetId="4">#REF!</definedName>
    <definedName name="NWcwip" localSheetId="5">#REF!</definedName>
    <definedName name="NWcwip" localSheetId="6">#REF!</definedName>
    <definedName name="NWcwip" localSheetId="9">#REF!</definedName>
    <definedName name="NWcwip">#REF!</definedName>
    <definedName name="NWdep" localSheetId="0">#REF!</definedName>
    <definedName name="NWdep" localSheetId="3">#REF!</definedName>
    <definedName name="NWdep" localSheetId="1">#REF!</definedName>
    <definedName name="NWdep" localSheetId="2">#REF!</definedName>
    <definedName name="NWdep" localSheetId="4">#REF!</definedName>
    <definedName name="NWdep" localSheetId="5">#REF!</definedName>
    <definedName name="NWdep" localSheetId="6">#REF!</definedName>
    <definedName name="NWdep" localSheetId="9">#REF!</definedName>
    <definedName name="NWdep">#REF!</definedName>
    <definedName name="NWmatsup" localSheetId="0">#REF!</definedName>
    <definedName name="NWmatsup" localSheetId="3">#REF!</definedName>
    <definedName name="NWmatsup" localSheetId="1">#REF!</definedName>
    <definedName name="NWmatsup" localSheetId="2">#REF!</definedName>
    <definedName name="NWmatsup" localSheetId="4">#REF!</definedName>
    <definedName name="NWmatsup" localSheetId="5">#REF!</definedName>
    <definedName name="NWmatsup" localSheetId="6">#REF!</definedName>
    <definedName name="NWmatsup" localSheetId="9">#REF!</definedName>
    <definedName name="NWmatsup">#REF!</definedName>
    <definedName name="NWplant" localSheetId="0">#REF!</definedName>
    <definedName name="NWplant" localSheetId="3">#REF!</definedName>
    <definedName name="NWplant" localSheetId="1">#REF!</definedName>
    <definedName name="NWplant" localSheetId="2">#REF!</definedName>
    <definedName name="NWplant" localSheetId="4">#REF!</definedName>
    <definedName name="NWplant" localSheetId="5">#REF!</definedName>
    <definedName name="NWplant" localSheetId="6">#REF!</definedName>
    <definedName name="NWplant" localSheetId="9">#REF!</definedName>
    <definedName name="NWplant">#REF!</definedName>
    <definedName name="NWpp" localSheetId="0">#REF!</definedName>
    <definedName name="NWpp" localSheetId="3">#REF!</definedName>
    <definedName name="NWpp" localSheetId="1">#REF!</definedName>
    <definedName name="NWpp" localSheetId="2">#REF!</definedName>
    <definedName name="NWpp" localSheetId="4">#REF!</definedName>
    <definedName name="NWpp" localSheetId="5">#REF!</definedName>
    <definedName name="NWpp" localSheetId="6">#REF!</definedName>
    <definedName name="NWpp" localSheetId="9">#REF!</definedName>
    <definedName name="NWpp">#REF!</definedName>
    <definedName name="NWstorg" localSheetId="0">#REF!</definedName>
    <definedName name="NWstorg" localSheetId="3">#REF!</definedName>
    <definedName name="NWstorg" localSheetId="1">#REF!</definedName>
    <definedName name="NWstorg" localSheetId="2">#REF!</definedName>
    <definedName name="NWstorg" localSheetId="4">#REF!</definedName>
    <definedName name="NWstorg" localSheetId="5">#REF!</definedName>
    <definedName name="NWstorg" localSheetId="6">#REF!</definedName>
    <definedName name="NWstorg" localSheetId="9">#REF!</definedName>
    <definedName name="NWstorg">#REF!</definedName>
    <definedName name="PAGE1">#N/A</definedName>
    <definedName name="PAGE5" localSheetId="0">#REF!</definedName>
    <definedName name="PAGE5" localSheetId="3">#REF!</definedName>
    <definedName name="PAGE5" localSheetId="1">#REF!</definedName>
    <definedName name="PAGE5" localSheetId="2">#REF!</definedName>
    <definedName name="PAGE5" localSheetId="4">#REF!</definedName>
    <definedName name="PAGE5" localSheetId="5">#REF!</definedName>
    <definedName name="PAGE5" localSheetId="6">#REF!</definedName>
    <definedName name="PAGE5" localSheetId="9">#REF!</definedName>
    <definedName name="PAGE5">#REF!</definedName>
    <definedName name="PAGE6" localSheetId="0">#REF!</definedName>
    <definedName name="PAGE6" localSheetId="3">#REF!</definedName>
    <definedName name="PAGE6" localSheetId="1">#REF!</definedName>
    <definedName name="PAGE6" localSheetId="2">#REF!</definedName>
    <definedName name="PAGE6" localSheetId="4">#REF!</definedName>
    <definedName name="PAGE6" localSheetId="5">#REF!</definedName>
    <definedName name="PAGE6" localSheetId="6">#REF!</definedName>
    <definedName name="PAGE6" localSheetId="9">#REF!</definedName>
    <definedName name="PAGE6">#REF!</definedName>
    <definedName name="PAGE7" localSheetId="0">#REF!</definedName>
    <definedName name="PAGE7" localSheetId="3">#REF!</definedName>
    <definedName name="PAGE7" localSheetId="1">#REF!</definedName>
    <definedName name="PAGE7" localSheetId="2">#REF!</definedName>
    <definedName name="PAGE7" localSheetId="4">#REF!</definedName>
    <definedName name="PAGE7" localSheetId="5">#REF!</definedName>
    <definedName name="PAGE7" localSheetId="6">#REF!</definedName>
    <definedName name="PAGE7" localSheetId="9">#REF!</definedName>
    <definedName name="PAGE7">#REF!</definedName>
    <definedName name="PAGE8" localSheetId="0">#REF!</definedName>
    <definedName name="PAGE8" localSheetId="3">#REF!</definedName>
    <definedName name="PAGE8" localSheetId="1">#REF!</definedName>
    <definedName name="PAGE8" localSheetId="2">#REF!</definedName>
    <definedName name="PAGE8" localSheetId="4">#REF!</definedName>
    <definedName name="PAGE8" localSheetId="5">#REF!</definedName>
    <definedName name="PAGE8" localSheetId="6">#REF!</definedName>
    <definedName name="PAGE8" localSheetId="9">#REF!</definedName>
    <definedName name="PAGE8">#REF!</definedName>
    <definedName name="Parent_Company" localSheetId="0">'[10]Company Groups'!$B$3</definedName>
    <definedName name="Parent_Company" localSheetId="3">'[11]Company Groups'!$B$3</definedName>
    <definedName name="Parent_Company" localSheetId="1">'[11]Company Groups'!$B$3</definedName>
    <definedName name="Parent_Company" localSheetId="2">'[11]Company Groups'!$B$3</definedName>
    <definedName name="Parent_Company" localSheetId="4">'[11]Company Groups'!$B$3</definedName>
    <definedName name="Parent_Company" localSheetId="5">'[11]Company Groups'!$B$3</definedName>
    <definedName name="Parent_Company" localSheetId="6">'[11]Company Groups'!$B$3</definedName>
    <definedName name="Parent_Company" localSheetId="7">'[10]Company Groups'!$B$3</definedName>
    <definedName name="Parent_Company" localSheetId="8">'[10]Company Groups'!$B$3</definedName>
    <definedName name="Parent_Company" localSheetId="9">'[10]Company Groups'!$B$3</definedName>
    <definedName name="Parent_Company" localSheetId="10">'[10]Company Groups'!$B$3</definedName>
    <definedName name="Parent_Company">'[12]Company Groups'!$B$3</definedName>
    <definedName name="PPP" localSheetId="20">'DCP-13'!$A$1:$G$52</definedName>
    <definedName name="PPP" localSheetId="0">#REF!</definedName>
    <definedName name="PPP" localSheetId="3">#REF!</definedName>
    <definedName name="PPP" localSheetId="1">#REF!</definedName>
    <definedName name="PPP" localSheetId="2">#REF!</definedName>
    <definedName name="PPP" localSheetId="4">#REF!</definedName>
    <definedName name="PPP" localSheetId="5">#REF!</definedName>
    <definedName name="PPP" localSheetId="6">#REF!</definedName>
    <definedName name="PPP" localSheetId="9">#REF!</definedName>
    <definedName name="PPP" localSheetId="10">#REF!</definedName>
    <definedName name="PPP">#REF!</definedName>
    <definedName name="_xlnm.Print_Area" localSheetId="18">'DCP-12, P 1'!$A$1:$T$63</definedName>
    <definedName name="_xlnm.Print_Area" localSheetId="19">'DCP-12, P 2'!$A$1:$Q$61</definedName>
    <definedName name="_xlnm.Print_Area" localSheetId="3">'DCP-4 P 3'!$A$1:$O$67</definedName>
    <definedName name="_xlnm.Print_Area" localSheetId="1">'DCP-4, P 1'!$A$1:$I$66</definedName>
    <definedName name="_xlnm.Print_Area" localSheetId="2">'DCP-4, P 2'!$A$1:$I$103</definedName>
    <definedName name="_xlnm.Print_Area" localSheetId="4">'DCP-4, P 4'!$A$1:$L$109</definedName>
    <definedName name="_xlnm.Print_Area" localSheetId="5">'DCP-4, P 5'!$A$1:$F$67</definedName>
    <definedName name="_xlnm.Print_Area" localSheetId="6">'DCP-4, P 6'!$A$1:$F$89</definedName>
    <definedName name="_xlnm.Print_Area" localSheetId="7">#REF!</definedName>
    <definedName name="_xlnm.Print_Area" localSheetId="9">#REF!</definedName>
    <definedName name="_xlnm.Print_Area" localSheetId="10">'DCP-7'!$A$1:$G$28</definedName>
    <definedName name="_xlnm.Print_Area" localSheetId="13">'DCP-9 , P 2'!$A$1:$L$50</definedName>
    <definedName name="_xlnm.Print_Area" localSheetId="14">'DCP-9, P 3'!$A$1:$K$52</definedName>
    <definedName name="_xlnm.Print_Area">#REF!</definedName>
    <definedName name="Print_Area_MI" localSheetId="3">'[1]Jun 99'!#REF!</definedName>
    <definedName name="Print_Area_MI" localSheetId="1">'[1]Jun 99'!#REF!</definedName>
    <definedName name="Print_Area_MI" localSheetId="2">'[1]Jun 99'!#REF!</definedName>
    <definedName name="Print_Area_MI" localSheetId="4">'[1]Jun 99'!#REF!</definedName>
    <definedName name="Print_Area_MI" localSheetId="5">'[1]Jun 99'!#REF!</definedName>
    <definedName name="Print_Area_MI" localSheetId="6">'[1]Jun 99'!#REF!</definedName>
    <definedName name="Print_Area_MI" localSheetId="9">'[1]Jun 99'!#REF!</definedName>
    <definedName name="Print_Area_MI">'[1]Jun 99'!#REF!</definedName>
    <definedName name="_xlnm.Print_Titles" localSheetId="3">'DCP-4 P 3'!$4:$11</definedName>
    <definedName name="_xlnm.Print_Titles" localSheetId="1">'DCP-4, P 1'!$5:$11</definedName>
    <definedName name="_xlnm.Print_Titles" localSheetId="2">'DCP-4, P 2'!$4:$11</definedName>
    <definedName name="_xlnm.Print_Titles" localSheetId="4">'DCP-4, P 4'!$4:$9</definedName>
    <definedName name="_xlnm.Print_Titles" localSheetId="5">'DCP-4, P 5'!$4:$10</definedName>
    <definedName name="_xlnm.Print_Titles" localSheetId="6">'DCP-4, P 6'!$4:$10</definedName>
    <definedName name="_xlnm.Print_Titles">#N/A</definedName>
    <definedName name="PROPERTY" localSheetId="3">'[1]Jun 99'!#REF!</definedName>
    <definedName name="PROPERTY" localSheetId="1">'[1]Jun 99'!#REF!</definedName>
    <definedName name="PROPERTY" localSheetId="2">'[1]Jun 99'!#REF!</definedName>
    <definedName name="PROPERTY" localSheetId="4">'[1]Jun 99'!#REF!</definedName>
    <definedName name="PROPERTY" localSheetId="5">'[1]Jun 99'!#REF!</definedName>
    <definedName name="PROPERTY" localSheetId="6">'[1]Jun 99'!#REF!</definedName>
    <definedName name="PROPERTY" localSheetId="9">'[1]Jun 99'!#REF!</definedName>
    <definedName name="PROPERTY">'[1]Jun 99'!#REF!</definedName>
    <definedName name="Risk_Free_Rate" localSheetId="0">#REF!</definedName>
    <definedName name="Risk_Free_Rate" localSheetId="3">#REF!</definedName>
    <definedName name="Risk_Free_Rate" localSheetId="1">#REF!</definedName>
    <definedName name="Risk_Free_Rate" localSheetId="2">#REF!</definedName>
    <definedName name="Risk_Free_Rate" localSheetId="4">#REF!</definedName>
    <definedName name="Risk_Free_Rate" localSheetId="5">#REF!</definedName>
    <definedName name="Risk_Free_Rate" localSheetId="6">#REF!</definedName>
    <definedName name="Risk_Free_Rate" localSheetId="7">#REF!</definedName>
    <definedName name="Risk_Free_Rate" localSheetId="9">#REF!</definedName>
    <definedName name="Risk_Free_Rate" localSheetId="10">#REF!</definedName>
    <definedName name="Risk_Free_Rate">#REF!</definedName>
    <definedName name="ROEXP" localSheetId="3">'[7]Input '!#REF!</definedName>
    <definedName name="ROEXP" localSheetId="1">'[7]Input '!#REF!</definedName>
    <definedName name="ROEXP" localSheetId="2">'[7]Input '!#REF!</definedName>
    <definedName name="ROEXP" localSheetId="4">'[7]Input '!#REF!</definedName>
    <definedName name="ROEXP" localSheetId="5">'[7]Input '!#REF!</definedName>
    <definedName name="ROEXP" localSheetId="6">'[7]Input '!#REF!</definedName>
    <definedName name="ROEXP" localSheetId="9">'[7]Input '!#REF!</definedName>
    <definedName name="ROEXP">'[7]Input '!#REF!</definedName>
    <definedName name="ROPLANT" localSheetId="3">'[7]Input '!#REF!</definedName>
    <definedName name="ROPLANT" localSheetId="1">'[7]Input '!#REF!</definedName>
    <definedName name="ROPLANT" localSheetId="2">'[7]Input '!#REF!</definedName>
    <definedName name="ROPLANT" localSheetId="4">'[7]Input '!#REF!</definedName>
    <definedName name="ROPLANT" localSheetId="5">'[7]Input '!#REF!</definedName>
    <definedName name="ROPLANT" localSheetId="6">'[7]Input '!#REF!</definedName>
    <definedName name="ROPLANT" localSheetId="9">'[7]Input '!#REF!</definedName>
    <definedName name="ROPLANT">'[7]Input '!#REF!</definedName>
    <definedName name="ROR_Rate">'[7]Input '!$C$25</definedName>
    <definedName name="RRR" localSheetId="3">#REF!</definedName>
    <definedName name="RRR" localSheetId="1">#REF!</definedName>
    <definedName name="RRR" localSheetId="2">#REF!</definedName>
    <definedName name="RRR" localSheetId="4">#REF!</definedName>
    <definedName name="RRR" localSheetId="5">#REF!</definedName>
    <definedName name="RRR" localSheetId="6">#REF!</definedName>
    <definedName name="RRR">'DCP-14, P 2'!$A$2:$G$35</definedName>
    <definedName name="sch">[13]WP_H9!$A$1:$Q$46</definedName>
    <definedName name="SCH_B1">[14]SCH_B1!$A$1:$G$30</definedName>
    <definedName name="SCH_B3">[14]SCH_B3!$A$1:$G$42</definedName>
    <definedName name="SCH_C2">[14]SCH_C2!$A$1:$G$42</definedName>
    <definedName name="SCH_D2">[14]SCH_D2!$A$1:$G$42</definedName>
    <definedName name="SCH_H2">[14]SCH_H2!$A$1:$G$42</definedName>
    <definedName name="SE_Only" localSheetId="3">'[4]Alloc factors'!#REF!</definedName>
    <definedName name="SE_Only" localSheetId="1">'[4]Alloc factors'!#REF!</definedName>
    <definedName name="SE_Only" localSheetId="2">'[4]Alloc factors'!#REF!</definedName>
    <definedName name="SE_Only" localSheetId="4">'[4]Alloc factors'!#REF!</definedName>
    <definedName name="SE_Only" localSheetId="5">'[4]Alloc factors'!#REF!</definedName>
    <definedName name="SE_Only" localSheetId="6">'[4]Alloc factors'!#REF!</definedName>
    <definedName name="SE_Only" localSheetId="9">'[4]Alloc factors'!#REF!</definedName>
    <definedName name="SE_Only">'[4]Alloc factors'!#REF!</definedName>
    <definedName name="SEadit" localSheetId="0">#REF!</definedName>
    <definedName name="SEadit" localSheetId="3">#REF!</definedName>
    <definedName name="SEadit" localSheetId="1">#REF!</definedName>
    <definedName name="SEadit" localSheetId="2">#REF!</definedName>
    <definedName name="SEadit" localSheetId="4">#REF!</definedName>
    <definedName name="SEadit" localSheetId="5">#REF!</definedName>
    <definedName name="SEadit" localSheetId="6">#REF!</definedName>
    <definedName name="SEadit" localSheetId="9">#REF!</definedName>
    <definedName name="SEadit">#REF!</definedName>
    <definedName name="SEadv" localSheetId="0">#REF!</definedName>
    <definedName name="SEadv" localSheetId="3">#REF!</definedName>
    <definedName name="SEadv" localSheetId="1">#REF!</definedName>
    <definedName name="SEadv" localSheetId="2">#REF!</definedName>
    <definedName name="SEadv" localSheetId="4">#REF!</definedName>
    <definedName name="SEadv" localSheetId="5">#REF!</definedName>
    <definedName name="SEadv" localSheetId="6">#REF!</definedName>
    <definedName name="SEadv" localSheetId="9">#REF!</definedName>
    <definedName name="SEadv">#REF!</definedName>
    <definedName name="SEcash" localSheetId="0">#REF!</definedName>
    <definedName name="SEcash" localSheetId="3">#REF!</definedName>
    <definedName name="SEcash" localSheetId="1">#REF!</definedName>
    <definedName name="SEcash" localSheetId="2">#REF!</definedName>
    <definedName name="SEcash" localSheetId="4">#REF!</definedName>
    <definedName name="SEcash" localSheetId="5">#REF!</definedName>
    <definedName name="SEcash" localSheetId="6">#REF!</definedName>
    <definedName name="SEcash" localSheetId="9">#REF!</definedName>
    <definedName name="SEcash">#REF!</definedName>
    <definedName name="SEcwip" localSheetId="0">#REF!</definedName>
    <definedName name="SEcwip" localSheetId="3">#REF!</definedName>
    <definedName name="SEcwip" localSheetId="1">#REF!</definedName>
    <definedName name="SEcwip" localSheetId="2">#REF!</definedName>
    <definedName name="SEcwip" localSheetId="4">#REF!</definedName>
    <definedName name="SEcwip" localSheetId="5">#REF!</definedName>
    <definedName name="SEcwip" localSheetId="6">#REF!</definedName>
    <definedName name="SEcwip" localSheetId="9">#REF!</definedName>
    <definedName name="SEcwip">#REF!</definedName>
    <definedName name="SEdep" localSheetId="0">#REF!</definedName>
    <definedName name="SEdep" localSheetId="3">#REF!</definedName>
    <definedName name="SEdep" localSheetId="1">#REF!</definedName>
    <definedName name="SEdep" localSheetId="2">#REF!</definedName>
    <definedName name="SEdep" localSheetId="4">#REF!</definedName>
    <definedName name="SEdep" localSheetId="5">#REF!</definedName>
    <definedName name="SEdep" localSheetId="6">#REF!</definedName>
    <definedName name="SEdep" localSheetId="9">#REF!</definedName>
    <definedName name="SEdep">#REF!</definedName>
    <definedName name="SEmatsup" localSheetId="0">#REF!</definedName>
    <definedName name="SEmatsup" localSheetId="3">#REF!</definedName>
    <definedName name="SEmatsup" localSheetId="1">#REF!</definedName>
    <definedName name="SEmatsup" localSheetId="2">#REF!</definedName>
    <definedName name="SEmatsup" localSheetId="4">#REF!</definedName>
    <definedName name="SEmatsup" localSheetId="5">#REF!</definedName>
    <definedName name="SEmatsup" localSheetId="6">#REF!</definedName>
    <definedName name="SEmatsup" localSheetId="9">#REF!</definedName>
    <definedName name="SEmatsup">#REF!</definedName>
    <definedName name="SEMO" localSheetId="0">#REF!</definedName>
    <definedName name="SEMO" localSheetId="3">#REF!</definedName>
    <definedName name="SEMO" localSheetId="1">#REF!</definedName>
    <definedName name="SEMO" localSheetId="2">#REF!</definedName>
    <definedName name="SEMO" localSheetId="4">#REF!</definedName>
    <definedName name="SEMO" localSheetId="5">#REF!</definedName>
    <definedName name="SEMO" localSheetId="6">#REF!</definedName>
    <definedName name="SEMO" localSheetId="9">#REF!</definedName>
    <definedName name="SEMO">#REF!</definedName>
    <definedName name="SEMO_Plant" localSheetId="0">#REF!</definedName>
    <definedName name="SEMO_Plant" localSheetId="3">#REF!</definedName>
    <definedName name="SEMO_Plant" localSheetId="1">#REF!</definedName>
    <definedName name="SEMO_Plant" localSheetId="2">#REF!</definedName>
    <definedName name="SEMO_Plant" localSheetId="4">#REF!</definedName>
    <definedName name="SEMO_Plant" localSheetId="5">#REF!</definedName>
    <definedName name="SEMO_Plant" localSheetId="6">#REF!</definedName>
    <definedName name="SEMO_Plant" localSheetId="9">#REF!</definedName>
    <definedName name="SEMO_Plant">#REF!</definedName>
    <definedName name="SEplant" localSheetId="0">#REF!</definedName>
    <definedName name="SEplant" localSheetId="3">#REF!</definedName>
    <definedName name="SEplant" localSheetId="1">#REF!</definedName>
    <definedName name="SEplant" localSheetId="2">#REF!</definedName>
    <definedName name="SEplant" localSheetId="4">#REF!</definedName>
    <definedName name="SEplant" localSheetId="5">#REF!</definedName>
    <definedName name="SEplant" localSheetId="6">#REF!</definedName>
    <definedName name="SEplant" localSheetId="9">#REF!</definedName>
    <definedName name="SEplant">#REF!</definedName>
    <definedName name="SEpp" localSheetId="0">#REF!</definedName>
    <definedName name="SEpp" localSheetId="3">#REF!</definedName>
    <definedName name="SEpp" localSheetId="1">#REF!</definedName>
    <definedName name="SEpp" localSheetId="2">#REF!</definedName>
    <definedName name="SEpp" localSheetId="4">#REF!</definedName>
    <definedName name="SEpp" localSheetId="5">#REF!</definedName>
    <definedName name="SEpp" localSheetId="6">#REF!</definedName>
    <definedName name="SEpp" localSheetId="9">#REF!</definedName>
    <definedName name="SEpp">#REF!</definedName>
    <definedName name="SEstorg" localSheetId="0">#REF!</definedName>
    <definedName name="SEstorg" localSheetId="3">#REF!</definedName>
    <definedName name="SEstorg" localSheetId="1">#REF!</definedName>
    <definedName name="SEstorg" localSheetId="2">#REF!</definedName>
    <definedName name="SEstorg" localSheetId="4">#REF!</definedName>
    <definedName name="SEstorg" localSheetId="5">#REF!</definedName>
    <definedName name="SEstorg" localSheetId="6">#REF!</definedName>
    <definedName name="SEstorg" localSheetId="9">#REF!</definedName>
    <definedName name="SEstorg">#REF!</definedName>
    <definedName name="sp" localSheetId="0">#REF!</definedName>
    <definedName name="sp" localSheetId="3">#REF!</definedName>
    <definedName name="sp" localSheetId="1">#REF!</definedName>
    <definedName name="sp" localSheetId="2">#REF!</definedName>
    <definedName name="sp" localSheetId="4">#REF!</definedName>
    <definedName name="sp" localSheetId="5">#REF!</definedName>
    <definedName name="sp" localSheetId="6">#REF!</definedName>
    <definedName name="sp" localSheetId="7">#REF!</definedName>
    <definedName name="sp" localSheetId="9">#REF!</definedName>
    <definedName name="sp" localSheetId="10">#REF!</definedName>
    <definedName name="sp">#REF!</definedName>
    <definedName name="SSExp" localSheetId="3">'[7]Input '!#REF!</definedName>
    <definedName name="SSExp" localSheetId="1">'[7]Input '!#REF!</definedName>
    <definedName name="SSExp" localSheetId="2">'[7]Input '!#REF!</definedName>
    <definedName name="SSExp" localSheetId="4">'[7]Input '!#REF!</definedName>
    <definedName name="SSExp" localSheetId="5">'[7]Input '!#REF!</definedName>
    <definedName name="SSExp" localSheetId="6">'[7]Input '!#REF!</definedName>
    <definedName name="SSExp" localSheetId="9">'[7]Input '!#REF!</definedName>
    <definedName name="SSExp">'[7]Input '!#REF!</definedName>
    <definedName name="SSPlant" localSheetId="3">'[7]Input '!#REF!</definedName>
    <definedName name="SSPlant" localSheetId="1">'[7]Input '!#REF!</definedName>
    <definedName name="SSPlant" localSheetId="2">'[7]Input '!#REF!</definedName>
    <definedName name="SSPlant" localSheetId="4">'[7]Input '!#REF!</definedName>
    <definedName name="SSPlant" localSheetId="5">'[7]Input '!#REF!</definedName>
    <definedName name="SSPlant" localSheetId="6">'[7]Input '!#REF!</definedName>
    <definedName name="SSPlant" localSheetId="9">'[7]Input '!#REF!</definedName>
    <definedName name="SSPlant">'[7]Input '!#REF!</definedName>
    <definedName name="SSS" localSheetId="0">#REF!</definedName>
    <definedName name="SSS" localSheetId="3">#REF!</definedName>
    <definedName name="SSS" localSheetId="1">#REF!</definedName>
    <definedName name="SSS" localSheetId="2">#REF!</definedName>
    <definedName name="SSS" localSheetId="4">#REF!</definedName>
    <definedName name="SSS" localSheetId="5">#REF!</definedName>
    <definedName name="SSS" localSheetId="6">#REF!</definedName>
    <definedName name="SSS" localSheetId="9">#REF!</definedName>
    <definedName name="SSS">#REF!</definedName>
    <definedName name="STD_Rate">'[7]Input '!$C$24</definedName>
    <definedName name="Sttax" localSheetId="0">#REF!</definedName>
    <definedName name="Sttax" localSheetId="3">#REF!</definedName>
    <definedName name="Sttax" localSheetId="1">#REF!</definedName>
    <definedName name="Sttax" localSheetId="2">#REF!</definedName>
    <definedName name="Sttax" localSheetId="4">#REF!</definedName>
    <definedName name="Sttax" localSheetId="5">#REF!</definedName>
    <definedName name="Sttax" localSheetId="6">#REF!</definedName>
    <definedName name="Sttax" localSheetId="9">#REF!</definedName>
    <definedName name="Sttax">#REF!</definedName>
    <definedName name="Study_Company" localSheetId="0">#REF!</definedName>
    <definedName name="Study_Company" localSheetId="3">#REF!</definedName>
    <definedName name="Study_Company" localSheetId="1">#REF!</definedName>
    <definedName name="Study_Company" localSheetId="2">#REF!</definedName>
    <definedName name="Study_Company" localSheetId="4">#REF!</definedName>
    <definedName name="Study_Company" localSheetId="5">#REF!</definedName>
    <definedName name="Study_Company" localSheetId="6">#REF!</definedName>
    <definedName name="Study_Company" localSheetId="7">#REF!</definedName>
    <definedName name="Study_Company" localSheetId="9">#REF!</definedName>
    <definedName name="Study_Company" localSheetId="10">#REF!</definedName>
    <definedName name="Study_Company">#REF!</definedName>
    <definedName name="SWadit" localSheetId="0">#REF!</definedName>
    <definedName name="SWadit" localSheetId="3">#REF!</definedName>
    <definedName name="SWadit" localSheetId="1">#REF!</definedName>
    <definedName name="SWadit" localSheetId="2">#REF!</definedName>
    <definedName name="SWadit" localSheetId="4">#REF!</definedName>
    <definedName name="SWadit" localSheetId="5">#REF!</definedName>
    <definedName name="SWadit" localSheetId="6">#REF!</definedName>
    <definedName name="SWadit" localSheetId="9">#REF!</definedName>
    <definedName name="SWadit">#REF!</definedName>
    <definedName name="SWadv" localSheetId="0">#REF!</definedName>
    <definedName name="SWadv" localSheetId="3">#REF!</definedName>
    <definedName name="SWadv" localSheetId="1">#REF!</definedName>
    <definedName name="SWadv" localSheetId="2">#REF!</definedName>
    <definedName name="SWadv" localSheetId="4">#REF!</definedName>
    <definedName name="SWadv" localSheetId="5">#REF!</definedName>
    <definedName name="SWadv" localSheetId="6">#REF!</definedName>
    <definedName name="SWadv" localSheetId="9">#REF!</definedName>
    <definedName name="SWadv">#REF!</definedName>
    <definedName name="SWcash" localSheetId="0">#REF!</definedName>
    <definedName name="SWcash" localSheetId="3">#REF!</definedName>
    <definedName name="SWcash" localSheetId="1">#REF!</definedName>
    <definedName name="SWcash" localSheetId="2">#REF!</definedName>
    <definedName name="SWcash" localSheetId="4">#REF!</definedName>
    <definedName name="SWcash" localSheetId="5">#REF!</definedName>
    <definedName name="SWcash" localSheetId="6">#REF!</definedName>
    <definedName name="SWcash" localSheetId="9">#REF!</definedName>
    <definedName name="SWcash">#REF!</definedName>
    <definedName name="SWcwip" localSheetId="0">#REF!</definedName>
    <definedName name="SWcwip" localSheetId="3">#REF!</definedName>
    <definedName name="SWcwip" localSheetId="1">#REF!</definedName>
    <definedName name="SWcwip" localSheetId="2">#REF!</definedName>
    <definedName name="SWcwip" localSheetId="4">#REF!</definedName>
    <definedName name="SWcwip" localSheetId="5">#REF!</definedName>
    <definedName name="SWcwip" localSheetId="6">#REF!</definedName>
    <definedName name="SWcwip" localSheetId="9">#REF!</definedName>
    <definedName name="SWcwip">#REF!</definedName>
    <definedName name="SWdep" localSheetId="0">#REF!</definedName>
    <definedName name="SWdep" localSheetId="3">#REF!</definedName>
    <definedName name="SWdep" localSheetId="1">#REF!</definedName>
    <definedName name="SWdep" localSheetId="2">#REF!</definedName>
    <definedName name="SWdep" localSheetId="4">#REF!</definedName>
    <definedName name="SWdep" localSheetId="5">#REF!</definedName>
    <definedName name="SWdep" localSheetId="6">#REF!</definedName>
    <definedName name="SWdep" localSheetId="9">#REF!</definedName>
    <definedName name="SWdep">#REF!</definedName>
    <definedName name="SWmatsup" localSheetId="0">#REF!</definedName>
    <definedName name="SWmatsup" localSheetId="3">#REF!</definedName>
    <definedName name="SWmatsup" localSheetId="1">#REF!</definedName>
    <definedName name="SWmatsup" localSheetId="2">#REF!</definedName>
    <definedName name="SWmatsup" localSheetId="4">#REF!</definedName>
    <definedName name="SWmatsup" localSheetId="5">#REF!</definedName>
    <definedName name="SWmatsup" localSheetId="6">#REF!</definedName>
    <definedName name="SWmatsup" localSheetId="9">#REF!</definedName>
    <definedName name="SWmatsup">#REF!</definedName>
    <definedName name="SWplant" localSheetId="0">#REF!</definedName>
    <definedName name="SWplant" localSheetId="3">#REF!</definedName>
    <definedName name="SWplant" localSheetId="1">#REF!</definedName>
    <definedName name="SWplant" localSheetId="2">#REF!</definedName>
    <definedName name="SWplant" localSheetId="4">#REF!</definedName>
    <definedName name="SWplant" localSheetId="5">#REF!</definedName>
    <definedName name="SWplant" localSheetId="6">#REF!</definedName>
    <definedName name="SWplant" localSheetId="9">#REF!</definedName>
    <definedName name="SWplant">#REF!</definedName>
    <definedName name="SWpp" localSheetId="0">#REF!</definedName>
    <definedName name="SWpp" localSheetId="3">#REF!</definedName>
    <definedName name="SWpp" localSheetId="1">#REF!</definedName>
    <definedName name="SWpp" localSheetId="2">#REF!</definedName>
    <definedName name="SWpp" localSheetId="4">#REF!</definedName>
    <definedName name="SWpp" localSheetId="5">#REF!</definedName>
    <definedName name="SWpp" localSheetId="6">#REF!</definedName>
    <definedName name="SWpp" localSheetId="9">#REF!</definedName>
    <definedName name="SWpp">#REF!</definedName>
    <definedName name="SWstorg" localSheetId="0">#REF!</definedName>
    <definedName name="SWstorg" localSheetId="3">#REF!</definedName>
    <definedName name="SWstorg" localSheetId="1">#REF!</definedName>
    <definedName name="SWstorg" localSheetId="2">#REF!</definedName>
    <definedName name="SWstorg" localSheetId="4">#REF!</definedName>
    <definedName name="SWstorg" localSheetId="5">#REF!</definedName>
    <definedName name="SWstorg" localSheetId="6">#REF!</definedName>
    <definedName name="SWstorg" localSheetId="9">#REF!</definedName>
    <definedName name="SWstorg">#REF!</definedName>
    <definedName name="TESTPERIOD">'[7]Input '!$C$10</definedName>
    <definedName name="TestPeriodDate">[15]Inputs!$D$20</definedName>
    <definedName name="TESTYEAR">'[6]DATA INPUT'!$C$9</definedName>
    <definedName name="TOTadit" localSheetId="0">#REF!</definedName>
    <definedName name="TOTadit" localSheetId="3">#REF!</definedName>
    <definedName name="TOTadit" localSheetId="1">#REF!</definedName>
    <definedName name="TOTadit" localSheetId="2">#REF!</definedName>
    <definedName name="TOTadit" localSheetId="4">#REF!</definedName>
    <definedName name="TOTadit" localSheetId="5">#REF!</definedName>
    <definedName name="TOTadit" localSheetId="6">#REF!</definedName>
    <definedName name="TOTadit" localSheetId="9">#REF!</definedName>
    <definedName name="TOTadit">#REF!</definedName>
    <definedName name="TOTadv" localSheetId="0">#REF!</definedName>
    <definedName name="TOTadv" localSheetId="3">#REF!</definedName>
    <definedName name="TOTadv" localSheetId="1">#REF!</definedName>
    <definedName name="TOTadv" localSheetId="2">#REF!</definedName>
    <definedName name="TOTadv" localSheetId="4">#REF!</definedName>
    <definedName name="TOTadv" localSheetId="5">#REF!</definedName>
    <definedName name="TOTadv" localSheetId="6">#REF!</definedName>
    <definedName name="TOTadv" localSheetId="9">#REF!</definedName>
    <definedName name="TOTadv">#REF!</definedName>
    <definedName name="TOTcash" localSheetId="0">#REF!</definedName>
    <definedName name="TOTcash" localSheetId="3">#REF!</definedName>
    <definedName name="TOTcash" localSheetId="1">#REF!</definedName>
    <definedName name="TOTcash" localSheetId="2">#REF!</definedName>
    <definedName name="TOTcash" localSheetId="4">#REF!</definedName>
    <definedName name="TOTcash" localSheetId="5">#REF!</definedName>
    <definedName name="TOTcash" localSheetId="6">#REF!</definedName>
    <definedName name="TOTcash" localSheetId="9">#REF!</definedName>
    <definedName name="TOTcash">#REF!</definedName>
    <definedName name="TOTcwip" localSheetId="0">#REF!</definedName>
    <definedName name="TOTcwip" localSheetId="3">#REF!</definedName>
    <definedName name="TOTcwip" localSheetId="1">#REF!</definedName>
    <definedName name="TOTcwip" localSheetId="2">#REF!</definedName>
    <definedName name="TOTcwip" localSheetId="4">#REF!</definedName>
    <definedName name="TOTcwip" localSheetId="5">#REF!</definedName>
    <definedName name="TOTcwip" localSheetId="6">#REF!</definedName>
    <definedName name="TOTcwip" localSheetId="9">#REF!</definedName>
    <definedName name="TOTcwip">#REF!</definedName>
    <definedName name="TOTdep" localSheetId="0">#REF!</definedName>
    <definedName name="TOTdep" localSheetId="3">#REF!</definedName>
    <definedName name="TOTdep" localSheetId="1">#REF!</definedName>
    <definedName name="TOTdep" localSheetId="2">#REF!</definedName>
    <definedName name="TOTdep" localSheetId="4">#REF!</definedName>
    <definedName name="TOTdep" localSheetId="5">#REF!</definedName>
    <definedName name="TOTdep" localSheetId="6">#REF!</definedName>
    <definedName name="TOTdep" localSheetId="9">#REF!</definedName>
    <definedName name="TOTdep">#REF!</definedName>
    <definedName name="TOTmatsup" localSheetId="0">#REF!</definedName>
    <definedName name="TOTmatsup" localSheetId="3">#REF!</definedName>
    <definedName name="TOTmatsup" localSheetId="1">#REF!</definedName>
    <definedName name="TOTmatsup" localSheetId="2">#REF!</definedName>
    <definedName name="TOTmatsup" localSheetId="4">#REF!</definedName>
    <definedName name="TOTmatsup" localSheetId="5">#REF!</definedName>
    <definedName name="TOTmatsup" localSheetId="6">#REF!</definedName>
    <definedName name="TOTmatsup" localSheetId="9">#REF!</definedName>
    <definedName name="TOTmatsup">#REF!</definedName>
    <definedName name="TOTplant" localSheetId="0">#REF!</definedName>
    <definedName name="TOTplant" localSheetId="3">#REF!</definedName>
    <definedName name="TOTplant" localSheetId="1">#REF!</definedName>
    <definedName name="TOTplant" localSheetId="2">#REF!</definedName>
    <definedName name="TOTplant" localSheetId="4">#REF!</definedName>
    <definedName name="TOTplant" localSheetId="5">#REF!</definedName>
    <definedName name="TOTplant" localSheetId="6">#REF!</definedName>
    <definedName name="TOTplant" localSheetId="9">#REF!</definedName>
    <definedName name="TOTplant">#REF!</definedName>
    <definedName name="TOTpp" localSheetId="0">#REF!</definedName>
    <definedName name="TOTpp" localSheetId="3">#REF!</definedName>
    <definedName name="TOTpp" localSheetId="1">#REF!</definedName>
    <definedName name="TOTpp" localSheetId="2">#REF!</definedName>
    <definedName name="TOTpp" localSheetId="4">#REF!</definedName>
    <definedName name="TOTpp" localSheetId="5">#REF!</definedName>
    <definedName name="TOTpp" localSheetId="6">#REF!</definedName>
    <definedName name="TOTpp" localSheetId="9">#REF!</definedName>
    <definedName name="TOTpp">#REF!</definedName>
    <definedName name="TOTstorg" localSheetId="0">#REF!</definedName>
    <definedName name="TOTstorg" localSheetId="3">#REF!</definedName>
    <definedName name="TOTstorg" localSheetId="1">#REF!</definedName>
    <definedName name="TOTstorg" localSheetId="2">#REF!</definedName>
    <definedName name="TOTstorg" localSheetId="4">#REF!</definedName>
    <definedName name="TOTstorg" localSheetId="5">#REF!</definedName>
    <definedName name="TOTstorg" localSheetId="6">#REF!</definedName>
    <definedName name="TOTstorg" localSheetId="9">#REF!</definedName>
    <definedName name="TOTstorg">#REF!</definedName>
    <definedName name="Trans" localSheetId="0">#REF!</definedName>
    <definedName name="Trans" localSheetId="3">#REF!</definedName>
    <definedName name="Trans" localSheetId="1">#REF!</definedName>
    <definedName name="Trans" localSheetId="2">#REF!</definedName>
    <definedName name="Trans" localSheetId="4">#REF!</definedName>
    <definedName name="Trans" localSheetId="5">#REF!</definedName>
    <definedName name="Trans" localSheetId="6">#REF!</definedName>
    <definedName name="Trans" localSheetId="9">#REF!</definedName>
    <definedName name="Trans">#REF!</definedName>
    <definedName name="valueline" localSheetId="0">#REF!</definedName>
    <definedName name="valueline" localSheetId="3">#REF!</definedName>
    <definedName name="valueline" localSheetId="1">#REF!</definedName>
    <definedName name="valueline" localSheetId="2">#REF!</definedName>
    <definedName name="valueline" localSheetId="4">#REF!</definedName>
    <definedName name="valueline" localSheetId="5">#REF!</definedName>
    <definedName name="valueline" localSheetId="6">#REF!</definedName>
    <definedName name="valueline" localSheetId="7">#REF!</definedName>
    <definedName name="valueline" localSheetId="9">#REF!</definedName>
    <definedName name="valueline" localSheetId="10">#REF!</definedName>
    <definedName name="valueline">#REF!</definedName>
    <definedName name="WP_2_3" localSheetId="0">#REF!</definedName>
    <definedName name="WP_2_3" localSheetId="3">#REF!</definedName>
    <definedName name="WP_2_3" localSheetId="1">#REF!</definedName>
    <definedName name="WP_2_3" localSheetId="2">#REF!</definedName>
    <definedName name="WP_2_3" localSheetId="4">#REF!</definedName>
    <definedName name="WP_2_3" localSheetId="5">#REF!</definedName>
    <definedName name="WP_2_3" localSheetId="6">#REF!</definedName>
    <definedName name="WP_2_3" localSheetId="9">#REF!</definedName>
    <definedName name="WP_2_3">#REF!</definedName>
    <definedName name="WP_3_1" localSheetId="0">#REF!</definedName>
    <definedName name="WP_3_1" localSheetId="3">#REF!</definedName>
    <definedName name="WP_3_1" localSheetId="1">#REF!</definedName>
    <definedName name="WP_3_1" localSheetId="2">#REF!</definedName>
    <definedName name="WP_3_1" localSheetId="4">#REF!</definedName>
    <definedName name="WP_3_1" localSheetId="5">#REF!</definedName>
    <definedName name="WP_3_1" localSheetId="6">#REF!</definedName>
    <definedName name="WP_3_1" localSheetId="9">#REF!</definedName>
    <definedName name="WP_3_1">#REF!</definedName>
    <definedName name="WP_6_1" localSheetId="0">#REF!</definedName>
    <definedName name="WP_6_1" localSheetId="3">#REF!</definedName>
    <definedName name="WP_6_1" localSheetId="1">#REF!</definedName>
    <definedName name="WP_6_1" localSheetId="2">#REF!</definedName>
    <definedName name="WP_6_1" localSheetId="4">#REF!</definedName>
    <definedName name="WP_6_1" localSheetId="5">#REF!</definedName>
    <definedName name="WP_6_1" localSheetId="6">#REF!</definedName>
    <definedName name="WP_6_1" localSheetId="9">#REF!</definedName>
    <definedName name="WP_6_1">#REF!</definedName>
    <definedName name="WP_6_1_1" localSheetId="0">#REF!</definedName>
    <definedName name="WP_6_1_1" localSheetId="3">#REF!</definedName>
    <definedName name="WP_6_1_1" localSheetId="1">#REF!</definedName>
    <definedName name="WP_6_1_1" localSheetId="2">#REF!</definedName>
    <definedName name="WP_6_1_1" localSheetId="4">#REF!</definedName>
    <definedName name="WP_6_1_1" localSheetId="5">#REF!</definedName>
    <definedName name="WP_6_1_1" localSheetId="6">#REF!</definedName>
    <definedName name="WP_6_1_1" localSheetId="9">#REF!</definedName>
    <definedName name="WP_6_1_1">#REF!</definedName>
    <definedName name="WP_6_2" localSheetId="0">#REF!</definedName>
    <definedName name="WP_6_2" localSheetId="3">#REF!</definedName>
    <definedName name="WP_6_2" localSheetId="1">#REF!</definedName>
    <definedName name="WP_6_2" localSheetId="2">#REF!</definedName>
    <definedName name="WP_6_2" localSheetId="4">#REF!</definedName>
    <definedName name="WP_6_2" localSheetId="5">#REF!</definedName>
    <definedName name="WP_6_2" localSheetId="6">#REF!</definedName>
    <definedName name="WP_6_2" localSheetId="9">#REF!</definedName>
    <definedName name="WP_6_2">#REF!</definedName>
    <definedName name="WP_6_2_1" localSheetId="0">#REF!</definedName>
    <definedName name="WP_6_2_1" localSheetId="3">#REF!</definedName>
    <definedName name="WP_6_2_1" localSheetId="1">#REF!</definedName>
    <definedName name="WP_6_2_1" localSheetId="2">#REF!</definedName>
    <definedName name="WP_6_2_1" localSheetId="4">#REF!</definedName>
    <definedName name="WP_6_2_1" localSheetId="5">#REF!</definedName>
    <definedName name="WP_6_2_1" localSheetId="6">#REF!</definedName>
    <definedName name="WP_6_2_1" localSheetId="9">#REF!</definedName>
    <definedName name="WP_6_2_1">#REF!</definedName>
    <definedName name="WP_6_3" localSheetId="0">#REF!</definedName>
    <definedName name="WP_6_3" localSheetId="3">#REF!</definedName>
    <definedName name="WP_6_3" localSheetId="1">#REF!</definedName>
    <definedName name="WP_6_3" localSheetId="2">#REF!</definedName>
    <definedName name="WP_6_3" localSheetId="4">#REF!</definedName>
    <definedName name="WP_6_3" localSheetId="5">#REF!</definedName>
    <definedName name="WP_6_3" localSheetId="6">#REF!</definedName>
    <definedName name="WP_6_3" localSheetId="9">#REF!</definedName>
    <definedName name="WP_6_3">#REF!</definedName>
    <definedName name="WP_6_3_1" localSheetId="0">#REF!</definedName>
    <definedName name="WP_6_3_1" localSheetId="3">#REF!</definedName>
    <definedName name="WP_6_3_1" localSheetId="1">#REF!</definedName>
    <definedName name="WP_6_3_1" localSheetId="2">#REF!</definedName>
    <definedName name="WP_6_3_1" localSheetId="4">#REF!</definedName>
    <definedName name="WP_6_3_1" localSheetId="5">#REF!</definedName>
    <definedName name="WP_6_3_1" localSheetId="6">#REF!</definedName>
    <definedName name="WP_6_3_1" localSheetId="9">#REF!</definedName>
    <definedName name="WP_6_3_1">#REF!</definedName>
    <definedName name="WP_7_3" localSheetId="0">#REF!</definedName>
    <definedName name="WP_7_3" localSheetId="3">#REF!</definedName>
    <definedName name="WP_7_3" localSheetId="1">#REF!</definedName>
    <definedName name="WP_7_3" localSheetId="2">#REF!</definedName>
    <definedName name="WP_7_3" localSheetId="4">#REF!</definedName>
    <definedName name="WP_7_3" localSheetId="5">#REF!</definedName>
    <definedName name="WP_7_3" localSheetId="6">#REF!</definedName>
    <definedName name="WP_7_3" localSheetId="9">#REF!</definedName>
    <definedName name="WP_7_3">#REF!</definedName>
    <definedName name="WP_7_6" localSheetId="0">#REF!</definedName>
    <definedName name="WP_7_6" localSheetId="3">#REF!</definedName>
    <definedName name="WP_7_6" localSheetId="1">#REF!</definedName>
    <definedName name="WP_7_6" localSheetId="2">#REF!</definedName>
    <definedName name="WP_7_6" localSheetId="4">#REF!</definedName>
    <definedName name="WP_7_6" localSheetId="5">#REF!</definedName>
    <definedName name="WP_7_6" localSheetId="6">#REF!</definedName>
    <definedName name="WP_7_6" localSheetId="9">#REF!</definedName>
    <definedName name="WP_7_6">#REF!</definedName>
    <definedName name="WP_9_1" localSheetId="0">#REF!</definedName>
    <definedName name="WP_9_1" localSheetId="3">#REF!</definedName>
    <definedName name="WP_9_1" localSheetId="1">#REF!</definedName>
    <definedName name="WP_9_1" localSheetId="2">#REF!</definedName>
    <definedName name="WP_9_1" localSheetId="4">#REF!</definedName>
    <definedName name="WP_9_1" localSheetId="5">#REF!</definedName>
    <definedName name="WP_9_1" localSheetId="6">#REF!</definedName>
    <definedName name="WP_9_1" localSheetId="9">#REF!</definedName>
    <definedName name="WP_9_1">#REF!</definedName>
    <definedName name="WP_B9a">[16]WP_B9!$A$30:$U$49</definedName>
    <definedName name="WP_B9b" localSheetId="3">[16]WP_B9!#REF!</definedName>
    <definedName name="WP_B9b" localSheetId="1">[16]WP_B9!#REF!</definedName>
    <definedName name="WP_B9b" localSheetId="2">[16]WP_B9!#REF!</definedName>
    <definedName name="WP_B9b" localSheetId="4">[16]WP_B9!#REF!</definedName>
    <definedName name="WP_B9b" localSheetId="5">[16]WP_B9!#REF!</definedName>
    <definedName name="WP_B9b" localSheetId="6">[16]WP_B9!#REF!</definedName>
    <definedName name="WP_B9b" localSheetId="9">[16]WP_B9!#REF!</definedName>
    <definedName name="WP_B9b">[16]WP_B9!#REF!</definedName>
    <definedName name="WP_G6">[16]WP_B5!$A$13:$J$349</definedName>
    <definedName name="wrn.MFR." localSheetId="2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3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2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4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5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6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7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8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9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0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localSheetId="11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MFR." hidden="1">{#N/A,#N/A,FALSE,"Index";#N/A,#N/A,FALSE,"SCH_B1";#N/A,#N/A,FALSE,"SCH_B2";#N/A,#N/A,FALSE,"SCH_B2.1";#N/A,#N/A,FALSE,"SCH_B2.2";#N/A,#N/A,FALSE,"SCH_B2.3";#N/A,#N/A,FALSE,"SCH_B2.4";#N/A,#N/A,FALSE,"SCH_B3";#N/A,#N/A,FALSE,"SCH_B3.1";#N/A,#N/A,FALSE,"SCH_C1-a";#N/A,#N/A,FALSE,"SCH_C2";#N/A,#N/A,FALSE,"SCH_C2.1";#N/A,#N/A,FALSE,"SCH_D1A";#N/A,#N/A,FALSE,"SCH_D2";#N/A,#N/A,FALSE,"SCH_D2.1";#N/A,#N/A,FALSE,"SCH_E1";#N/A,#N/A,FALSE,"SCH_F1";#N/A,#N/A,FALSE,"SCH_F-2";#N/A,#N/A,FALSE,"SCH_F-3";#N/A,#N/A,FALSE,"SCH_H1";#N/A,#N/A,FALSE,"SCH_H2";#N/A,#N/A,FALSE,"SCH_H2.1";#N/A,#N/A,FALSE,"SCH_I1";#N/A,#N/A,FALSE,"SCH_I1a";#N/A,#N/A,FALSE,"SCH_J1";#N/A,#N/A,FALSE,"SCH_J3";#N/A,#N/A,FALSE,"SCH_J4"}</definedName>
    <definedName name="wrn.SUP." localSheetId="2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3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2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4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5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6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7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8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9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0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localSheetId="11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  <definedName name="wrn.SUP." hidden="1">{#N/A,#N/A,FALSE,"WP_B5";#N/A,#N/A,FALSE,"WP_B6";#N/A,#N/A,FALSE,"WP_B6.1";#N/A,#N/A,FALSE,"WP_B6.2";#N/A,#N/A,FALSE,"WP_B7";#N/A,#N/A,FALSE,"WP_B8";#N/A,#N/A,FALSE,"WP_B9";#N/A,#N/A,FALSE,"WP_C1";#N/A,#N/A,FALSE,"WP_C1.1";"WP_C1.2.1",#N/A,FALSE,"WP_C1.2";"WP_C1.2.2",#N/A,FALSE,"WP_C1.2";"WP_C1.2.3",#N/A,FALSE,"WP_C1.2";"WP_C1.2.4",#N/A,FALSE,"WP_C1.2";"WP_C1.2.5",#N/A,FALSE,"WP_C1.2";#N/A,#N/A,FALSE,"WP_C4";#N/A,#N/A,FALSE,"WP_C4a";#N/A,#N/A,FALSE,"WP_C4.1";#N/A,#N/A,FALSE,"WP_C4.2";#N/A,#N/A,FALSE,"WP_C4.3";#N/A,#N/A,FALSE,"WP_C5";#N/A,#N/A,FALSE,"WP_C7";#N/A,#N/A,FALSE,"WP_C8";#N/A,#N/A,FALSE,"WP_C9";#N/A,#N/A,FALSE,"WP_C10";#N/A,#N/A,FALSE,"WP_C11";#N/A,#N/A,FALSE,"WP_C12";#N/A,#N/A,FALSE,"WP_C13";#N/A,#N/A,FALSE,"WP_C14";"WP_D1.1",#N/A,FALSE,"WP_D1";"WP_D1.2",#N/A,FALSE,"WP_D1";"WP_D1.3",#N/A,FALSE,"WP_D1";"WP_D1.4",#N/A,FALSE,"WP_D1";"WP_D1.5",#N/A,FALSE,"WP_D1";#N/A,#N/A,FALSE,"WP_E1 ";#N/A,#N/A,FALSE,"WP_E1.1";#N/A,#N/A,FALSE,"WP_E2";#N/A,#N/A,FALSE,"WP_E3";#N/A,#N/A,FALSE,"WP_E4";#N/A,#N/A,FALSE,"WP_F1";#N/A,#N/A,FALSE,"WP_F-2";#N/A,#N/A,FALSE,"WP_F-2-1";#N/A,#N/A,FALSE,"WP_F-2-2";#N/A,#N/A,FALSE,"WP_F-3";#N/A,#N/A,FALSE,"WP_F-3-1";#N/A,#N/A,FALSE,"WP_F-3-2";#N/A,#N/A,FALSE,"WP_F-4";#N/A,#N/A,FALSE,"WP_F-4.1";#N/A,#N/A,FALSE,"WP_F-4.2";#N/A,#N/A,FALSE,"WP_F-5";#N/A,#N/A,FALSE,"WP_F-6";#N/A,#N/A,FALSE,"WP_F-7"}</definedName>
  </definedNames>
  <calcPr calcId="152511"/>
</workbook>
</file>

<file path=xl/calcChain.xml><?xml version="1.0" encoding="utf-8"?>
<calcChain xmlns="http://schemas.openxmlformats.org/spreadsheetml/2006/main">
  <c r="P48" i="20" l="1"/>
  <c r="P47" i="20"/>
  <c r="P44" i="20"/>
  <c r="P43" i="20"/>
  <c r="P42" i="20"/>
  <c r="P41" i="20"/>
  <c r="P40" i="20"/>
  <c r="P38" i="20"/>
  <c r="Q51" i="20"/>
  <c r="Q50" i="20"/>
  <c r="Q48" i="20"/>
  <c r="Q47" i="20"/>
  <c r="Q44" i="20"/>
  <c r="Q43" i="20"/>
  <c r="Q42" i="20"/>
  <c r="Q41" i="20"/>
  <c r="Q40" i="20"/>
  <c r="Q38" i="20"/>
  <c r="Q37" i="20"/>
  <c r="F49" i="20"/>
  <c r="F46" i="20"/>
  <c r="B45" i="20"/>
  <c r="O31" i="20"/>
  <c r="N31" i="20"/>
  <c r="M31" i="20"/>
  <c r="L31" i="20"/>
  <c r="K31" i="20"/>
  <c r="J31" i="20"/>
  <c r="I31" i="20"/>
  <c r="H31" i="20"/>
  <c r="G31" i="20"/>
  <c r="F31" i="20"/>
  <c r="E31" i="20"/>
  <c r="D31" i="20"/>
  <c r="C31" i="20"/>
  <c r="O28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31" i="20"/>
  <c r="B28" i="20"/>
  <c r="P18" i="20"/>
  <c r="Q18" i="20"/>
  <c r="Q17" i="20"/>
  <c r="T31" i="19"/>
  <c r="T28" i="19"/>
  <c r="S31" i="19"/>
  <c r="S28" i="19"/>
  <c r="R31" i="19"/>
  <c r="R28" i="19"/>
  <c r="Q51" i="19"/>
  <c r="P51" i="19"/>
  <c r="Q50" i="19"/>
  <c r="P50" i="19"/>
  <c r="Q48" i="19"/>
  <c r="P48" i="19"/>
  <c r="Q47" i="19"/>
  <c r="P47" i="19"/>
  <c r="Q44" i="19"/>
  <c r="P44" i="19"/>
  <c r="Q43" i="19"/>
  <c r="P43" i="19"/>
  <c r="Q42" i="19"/>
  <c r="P42" i="19"/>
  <c r="Q41" i="19"/>
  <c r="P41" i="19"/>
  <c r="Q40" i="19"/>
  <c r="P40" i="19"/>
  <c r="Q38" i="19"/>
  <c r="P38" i="19"/>
  <c r="Q37" i="19"/>
  <c r="P37" i="19"/>
  <c r="F49" i="19"/>
  <c r="F46" i="19"/>
  <c r="B45" i="19"/>
  <c r="O39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B39" i="19"/>
  <c r="P39" i="19" s="1"/>
  <c r="O36" i="19"/>
  <c r="N36" i="19"/>
  <c r="M36" i="19"/>
  <c r="L36" i="19"/>
  <c r="K36" i="19"/>
  <c r="J36" i="19"/>
  <c r="I36" i="19"/>
  <c r="H36" i="19"/>
  <c r="G36" i="19"/>
  <c r="F36" i="19"/>
  <c r="E36" i="19"/>
  <c r="E31" i="19"/>
  <c r="E28" i="19"/>
  <c r="O31" i="19"/>
  <c r="N31" i="19"/>
  <c r="M31" i="19"/>
  <c r="L31" i="19"/>
  <c r="K31" i="19"/>
  <c r="J31" i="19"/>
  <c r="I31" i="19"/>
  <c r="H31" i="19"/>
  <c r="G31" i="19"/>
  <c r="F31" i="19"/>
  <c r="D31" i="19"/>
  <c r="C31" i="19"/>
  <c r="O28" i="19"/>
  <c r="N28" i="19"/>
  <c r="M28" i="19"/>
  <c r="L28" i="19"/>
  <c r="K28" i="19"/>
  <c r="J28" i="19"/>
  <c r="I28" i="19"/>
  <c r="H28" i="19"/>
  <c r="G28" i="19"/>
  <c r="F28" i="19"/>
  <c r="D28" i="19"/>
  <c r="C28" i="19"/>
  <c r="B31" i="19"/>
  <c r="B28" i="19"/>
  <c r="Q25" i="19"/>
  <c r="Q24" i="19"/>
  <c r="P24" i="19"/>
  <c r="Q23" i="19"/>
  <c r="P23" i="19"/>
  <c r="Q22" i="19"/>
  <c r="Q21" i="19"/>
  <c r="P21" i="19"/>
  <c r="Q20" i="19"/>
  <c r="P20" i="19"/>
  <c r="Q19" i="19"/>
  <c r="P19" i="19"/>
  <c r="Q17" i="19"/>
  <c r="Q28" i="19" s="1"/>
  <c r="Q18" i="19"/>
  <c r="P18" i="19"/>
  <c r="K26" i="23"/>
  <c r="H26" i="23"/>
  <c r="E26" i="23"/>
  <c r="C26" i="23"/>
  <c r="R36" i="19"/>
  <c r="Q39" i="19" l="1"/>
  <c r="Q36" i="19"/>
  <c r="B54" i="19"/>
  <c r="P31" i="20"/>
  <c r="Q31" i="20"/>
  <c r="P31" i="19"/>
  <c r="B57" i="19"/>
  <c r="P28" i="19"/>
  <c r="Q31" i="19"/>
  <c r="H35" i="16"/>
  <c r="H32" i="16"/>
  <c r="H59" i="16"/>
  <c r="H56" i="16"/>
  <c r="H55" i="16"/>
  <c r="K45" i="14"/>
  <c r="K44" i="14"/>
  <c r="K42" i="14"/>
  <c r="K41" i="14"/>
  <c r="K38" i="14"/>
  <c r="K36" i="14"/>
  <c r="K35" i="14"/>
  <c r="K34" i="14"/>
  <c r="K32" i="14"/>
  <c r="K31" i="14"/>
  <c r="F45" i="14"/>
  <c r="F44" i="14"/>
  <c r="F41" i="14"/>
  <c r="F38" i="14"/>
  <c r="F37" i="14"/>
  <c r="F36" i="14"/>
  <c r="F35" i="14"/>
  <c r="F34" i="14"/>
  <c r="F32" i="14"/>
  <c r="D43" i="14"/>
  <c r="E39" i="14"/>
  <c r="E33" i="14"/>
  <c r="C30" i="14"/>
  <c r="K24" i="14"/>
  <c r="K23" i="14"/>
  <c r="K22" i="14"/>
  <c r="K21" i="14"/>
  <c r="K20" i="14"/>
  <c r="K19" i="14"/>
  <c r="K18" i="14"/>
  <c r="K17" i="14"/>
  <c r="K16" i="14"/>
  <c r="F24" i="14"/>
  <c r="F23" i="14"/>
  <c r="F22" i="14"/>
  <c r="F21" i="14"/>
  <c r="F20" i="14"/>
  <c r="F19" i="14"/>
  <c r="F18" i="14"/>
  <c r="F17" i="14"/>
  <c r="F16" i="14"/>
  <c r="C43" i="13"/>
  <c r="C40" i="13"/>
  <c r="C39" i="13"/>
  <c r="C33" i="13"/>
  <c r="C30" i="13"/>
  <c r="L45" i="13"/>
  <c r="L44" i="13"/>
  <c r="L42" i="13"/>
  <c r="L41" i="13"/>
  <c r="L38" i="13"/>
  <c r="L36" i="13"/>
  <c r="L34" i="13"/>
  <c r="L32" i="13"/>
  <c r="L31" i="13"/>
  <c r="L24" i="13"/>
  <c r="L23" i="13"/>
  <c r="L22" i="13"/>
  <c r="L21" i="13"/>
  <c r="L20" i="13"/>
  <c r="L19" i="13"/>
  <c r="L18" i="13"/>
  <c r="L17" i="13"/>
  <c r="L16" i="13"/>
  <c r="H45" i="13"/>
  <c r="H44" i="13"/>
  <c r="H42" i="13"/>
  <c r="H41" i="13"/>
  <c r="H38" i="13"/>
  <c r="H37" i="13"/>
  <c r="H36" i="13"/>
  <c r="H35" i="13"/>
  <c r="H34" i="13"/>
  <c r="H32" i="13"/>
  <c r="H31" i="13"/>
  <c r="H24" i="13"/>
  <c r="H23" i="13"/>
  <c r="H22" i="13"/>
  <c r="H21" i="13"/>
  <c r="H20" i="13"/>
  <c r="H19" i="13"/>
  <c r="H18" i="13"/>
  <c r="H17" i="13"/>
  <c r="H16" i="13"/>
  <c r="G45" i="12"/>
  <c r="G44" i="12"/>
  <c r="G42" i="12"/>
  <c r="G41" i="12"/>
  <c r="G38" i="12"/>
  <c r="G37" i="12"/>
  <c r="G36" i="12"/>
  <c r="G35" i="12"/>
  <c r="G34" i="12"/>
  <c r="G32" i="12"/>
  <c r="G31" i="12"/>
  <c r="D45" i="12"/>
  <c r="D44" i="12"/>
  <c r="I44" i="12" s="1"/>
  <c r="D42" i="12"/>
  <c r="I42" i="12" s="1"/>
  <c r="D41" i="12"/>
  <c r="D38" i="12"/>
  <c r="I38" i="12" s="1"/>
  <c r="D37" i="12"/>
  <c r="D36" i="12"/>
  <c r="I36" i="12" s="1"/>
  <c r="D35" i="12"/>
  <c r="D34" i="12"/>
  <c r="I34" i="12" s="1"/>
  <c r="D32" i="12"/>
  <c r="D31" i="12"/>
  <c r="C43" i="12"/>
  <c r="D43" i="12" s="1"/>
  <c r="C40" i="12"/>
  <c r="D40" i="12" s="1"/>
  <c r="C39" i="12"/>
  <c r="D39" i="12" s="1"/>
  <c r="C33" i="12"/>
  <c r="D33" i="12" s="1"/>
  <c r="C30" i="12"/>
  <c r="D30" i="12" s="1"/>
  <c r="G24" i="12"/>
  <c r="G23" i="12"/>
  <c r="G22" i="12"/>
  <c r="G21" i="12"/>
  <c r="G20" i="12"/>
  <c r="G19" i="12"/>
  <c r="I19" i="12" s="1"/>
  <c r="G18" i="12"/>
  <c r="G17" i="12"/>
  <c r="G16" i="12"/>
  <c r="D24" i="12"/>
  <c r="D23" i="12"/>
  <c r="D22" i="12"/>
  <c r="I22" i="12" s="1"/>
  <c r="D21" i="12"/>
  <c r="I21" i="12" s="1"/>
  <c r="D20" i="12"/>
  <c r="D19" i="12"/>
  <c r="D18" i="12"/>
  <c r="I18" i="12" s="1"/>
  <c r="D17" i="12"/>
  <c r="I17" i="12" s="1"/>
  <c r="D16" i="12"/>
  <c r="D34" i="102"/>
  <c r="C34" i="102"/>
  <c r="E33" i="102"/>
  <c r="D33" i="102"/>
  <c r="C33" i="102"/>
  <c r="D30" i="102"/>
  <c r="C30" i="102"/>
  <c r="E29" i="102"/>
  <c r="D29" i="102"/>
  <c r="C29" i="102"/>
  <c r="D26" i="102"/>
  <c r="C26" i="102"/>
  <c r="E25" i="102"/>
  <c r="D25" i="102"/>
  <c r="C25" i="102"/>
  <c r="D22" i="102"/>
  <c r="C22" i="102"/>
  <c r="E21" i="102"/>
  <c r="D21" i="102"/>
  <c r="C21" i="102"/>
  <c r="D18" i="102"/>
  <c r="C18" i="102"/>
  <c r="E17" i="102"/>
  <c r="D17" i="102"/>
  <c r="C17" i="102"/>
  <c r="E32" i="90"/>
  <c r="E20" i="90"/>
  <c r="I16" i="12" l="1"/>
  <c r="I20" i="12"/>
  <c r="I24" i="12"/>
  <c r="I23" i="12"/>
  <c r="I26" i="12" s="1"/>
  <c r="I32" i="12"/>
  <c r="H26" i="13"/>
  <c r="L26" i="13"/>
  <c r="F26" i="14"/>
  <c r="I45" i="12"/>
  <c r="I35" i="12"/>
  <c r="K26" i="14"/>
  <c r="I37" i="12"/>
  <c r="I41" i="12"/>
  <c r="I31" i="12"/>
  <c r="E43" i="12"/>
  <c r="E40" i="12"/>
  <c r="E39" i="12"/>
  <c r="E33" i="12"/>
  <c r="E30" i="12"/>
  <c r="D29" i="89"/>
  <c r="D28" i="89"/>
  <c r="D26" i="89"/>
  <c r="D25" i="89"/>
  <c r="D22" i="89"/>
  <c r="D20" i="89"/>
  <c r="D19" i="89"/>
  <c r="D18" i="89"/>
  <c r="D16" i="89"/>
  <c r="D15" i="89"/>
  <c r="C29" i="89"/>
  <c r="C28" i="89"/>
  <c r="C26" i="89"/>
  <c r="C25" i="89"/>
  <c r="C22" i="89"/>
  <c r="C21" i="89"/>
  <c r="C20" i="89"/>
  <c r="C19" i="89"/>
  <c r="C18" i="89"/>
  <c r="C16" i="89"/>
  <c r="C15" i="89"/>
  <c r="A31" i="89"/>
  <c r="E52" i="39" l="1"/>
  <c r="E51" i="39"/>
  <c r="E49" i="39"/>
  <c r="E48" i="39"/>
  <c r="E45" i="39"/>
  <c r="E44" i="39"/>
  <c r="E43" i="39"/>
  <c r="E42" i="39"/>
  <c r="E41" i="39"/>
  <c r="E39" i="39"/>
  <c r="E38" i="39"/>
  <c r="D32" i="90" l="1"/>
  <c r="E28" i="90"/>
  <c r="D28" i="90"/>
  <c r="E24" i="90"/>
  <c r="E25" i="90" s="1"/>
  <c r="D24" i="90"/>
  <c r="D20" i="90"/>
  <c r="E16" i="90"/>
  <c r="D16" i="90"/>
  <c r="E17" i="90" l="1"/>
  <c r="C30" i="90"/>
  <c r="D29" i="90"/>
  <c r="D30" i="90"/>
  <c r="C29" i="90"/>
  <c r="D21" i="90"/>
  <c r="C21" i="90"/>
  <c r="E21" i="90"/>
  <c r="D22" i="90"/>
  <c r="C22" i="90"/>
  <c r="D17" i="90"/>
  <c r="D18" i="90"/>
  <c r="C18" i="90"/>
  <c r="C17" i="90"/>
  <c r="E29" i="90"/>
  <c r="D26" i="90"/>
  <c r="C25" i="90"/>
  <c r="C26" i="90"/>
  <c r="D25" i="90"/>
  <c r="D33" i="90"/>
  <c r="D34" i="90"/>
  <c r="C33" i="90"/>
  <c r="E33" i="90"/>
  <c r="C34" i="90"/>
  <c r="B15" i="97"/>
  <c r="B20" i="97" s="1"/>
  <c r="C13" i="97" l="1"/>
  <c r="C17" i="97"/>
  <c r="C15" i="97"/>
  <c r="H42" i="75"/>
  <c r="G42" i="75"/>
  <c r="F42" i="75"/>
  <c r="E42" i="75"/>
  <c r="D42" i="75"/>
  <c r="C42" i="75"/>
  <c r="B42" i="75"/>
  <c r="H39" i="75"/>
  <c r="G39" i="75"/>
  <c r="F39" i="75"/>
  <c r="E39" i="75"/>
  <c r="D39" i="75"/>
  <c r="C39" i="75"/>
  <c r="B39" i="75"/>
  <c r="H38" i="75"/>
  <c r="G38" i="75"/>
  <c r="F38" i="75"/>
  <c r="E38" i="75"/>
  <c r="D38" i="75"/>
  <c r="C38" i="75"/>
  <c r="B38" i="75"/>
  <c r="H32" i="75"/>
  <c r="G32" i="75"/>
  <c r="F32" i="75"/>
  <c r="E32" i="75"/>
  <c r="D32" i="75"/>
  <c r="C32" i="75"/>
  <c r="B32" i="75"/>
  <c r="B29" i="75"/>
  <c r="P51" i="20"/>
  <c r="P50" i="20"/>
  <c r="P37" i="20"/>
  <c r="O49" i="20"/>
  <c r="N49" i="20"/>
  <c r="M49" i="20"/>
  <c r="L49" i="20"/>
  <c r="K49" i="20"/>
  <c r="J49" i="20"/>
  <c r="I49" i="20"/>
  <c r="H49" i="20"/>
  <c r="G49" i="20"/>
  <c r="O46" i="20"/>
  <c r="N46" i="20"/>
  <c r="M46" i="20"/>
  <c r="L46" i="20"/>
  <c r="K46" i="20"/>
  <c r="J46" i="20"/>
  <c r="I46" i="20"/>
  <c r="H46" i="20"/>
  <c r="G46" i="20"/>
  <c r="O45" i="20"/>
  <c r="N45" i="20"/>
  <c r="M45" i="20"/>
  <c r="L45" i="20"/>
  <c r="K45" i="20"/>
  <c r="J45" i="20"/>
  <c r="I45" i="20"/>
  <c r="H45" i="20"/>
  <c r="G45" i="20"/>
  <c r="F45" i="20"/>
  <c r="E45" i="20"/>
  <c r="D45" i="20"/>
  <c r="C45" i="20"/>
  <c r="O39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B39" i="20"/>
  <c r="Q25" i="20"/>
  <c r="Q24" i="20"/>
  <c r="Q23" i="20"/>
  <c r="Q22" i="20"/>
  <c r="Q21" i="20"/>
  <c r="Q20" i="20"/>
  <c r="Q19" i="20"/>
  <c r="P25" i="20"/>
  <c r="P24" i="20"/>
  <c r="P23" i="20"/>
  <c r="P21" i="20"/>
  <c r="P20" i="20"/>
  <c r="P19" i="20"/>
  <c r="O49" i="19"/>
  <c r="N49" i="19"/>
  <c r="M49" i="19"/>
  <c r="L49" i="19"/>
  <c r="K49" i="19"/>
  <c r="J49" i="19"/>
  <c r="I49" i="19"/>
  <c r="H49" i="19"/>
  <c r="G49" i="19"/>
  <c r="O46" i="19"/>
  <c r="N46" i="19"/>
  <c r="M46" i="19"/>
  <c r="L46" i="19"/>
  <c r="K46" i="19"/>
  <c r="J46" i="19"/>
  <c r="I46" i="19"/>
  <c r="H46" i="19"/>
  <c r="G46" i="19"/>
  <c r="O45" i="19"/>
  <c r="N45" i="19"/>
  <c r="M45" i="19"/>
  <c r="L45" i="19"/>
  <c r="K45" i="19"/>
  <c r="J45" i="19"/>
  <c r="I45" i="19"/>
  <c r="H45" i="19"/>
  <c r="G45" i="19"/>
  <c r="F45" i="19"/>
  <c r="E45" i="19"/>
  <c r="D45" i="19"/>
  <c r="C45" i="19"/>
  <c r="K44" i="23"/>
  <c r="J44" i="23"/>
  <c r="H44" i="23"/>
  <c r="G44" i="23"/>
  <c r="E44" i="23"/>
  <c r="E50" i="39" s="1"/>
  <c r="C44" i="23"/>
  <c r="K41" i="23"/>
  <c r="J41" i="23"/>
  <c r="H41" i="23"/>
  <c r="G41" i="23"/>
  <c r="E41" i="23"/>
  <c r="E47" i="39" s="1"/>
  <c r="C41" i="23"/>
  <c r="K40" i="23"/>
  <c r="J40" i="23"/>
  <c r="H40" i="23"/>
  <c r="G40" i="23"/>
  <c r="E40" i="23"/>
  <c r="E46" i="39" s="1"/>
  <c r="C40" i="23"/>
  <c r="H34" i="23"/>
  <c r="G34" i="23"/>
  <c r="E34" i="23"/>
  <c r="E40" i="39" s="1"/>
  <c r="C34" i="23"/>
  <c r="T49" i="19"/>
  <c r="S49" i="19"/>
  <c r="R49" i="19"/>
  <c r="T46" i="19"/>
  <c r="S46" i="19"/>
  <c r="R46" i="19"/>
  <c r="T45" i="19"/>
  <c r="S45" i="19"/>
  <c r="R45" i="19"/>
  <c r="T39" i="19"/>
  <c r="S39" i="19"/>
  <c r="R39" i="19"/>
  <c r="J43" i="14"/>
  <c r="I43" i="14"/>
  <c r="H43" i="14"/>
  <c r="E43" i="14"/>
  <c r="C43" i="14"/>
  <c r="G61" i="16"/>
  <c r="G60" i="16"/>
  <c r="G58" i="16"/>
  <c r="G57" i="16"/>
  <c r="F61" i="16"/>
  <c r="F60" i="16"/>
  <c r="F58" i="16"/>
  <c r="F57" i="16"/>
  <c r="J40" i="14"/>
  <c r="I40" i="14"/>
  <c r="H40" i="14"/>
  <c r="E40" i="14"/>
  <c r="D40" i="14"/>
  <c r="C40" i="14"/>
  <c r="J39" i="14"/>
  <c r="I39" i="14"/>
  <c r="H39" i="14"/>
  <c r="D39" i="14"/>
  <c r="C39" i="14"/>
  <c r="J33" i="14"/>
  <c r="I33" i="14"/>
  <c r="H33" i="14"/>
  <c r="D33" i="14"/>
  <c r="C33" i="14"/>
  <c r="K43" i="13"/>
  <c r="J43" i="13"/>
  <c r="I43" i="13"/>
  <c r="G43" i="13"/>
  <c r="F43" i="13"/>
  <c r="E43" i="13"/>
  <c r="D43" i="13"/>
  <c r="E61" i="16"/>
  <c r="E60" i="16"/>
  <c r="E58" i="16"/>
  <c r="E57" i="16"/>
  <c r="D60" i="16"/>
  <c r="D58" i="16"/>
  <c r="I58" i="16" s="1"/>
  <c r="D57" i="16"/>
  <c r="K40" i="13"/>
  <c r="J40" i="13"/>
  <c r="I40" i="13"/>
  <c r="G40" i="13"/>
  <c r="F40" i="13"/>
  <c r="E40" i="13"/>
  <c r="D40" i="13"/>
  <c r="K39" i="13"/>
  <c r="J39" i="13"/>
  <c r="I39" i="13"/>
  <c r="G39" i="13"/>
  <c r="F39" i="13"/>
  <c r="E39" i="13"/>
  <c r="D39" i="13"/>
  <c r="K33" i="13"/>
  <c r="J33" i="13"/>
  <c r="I33" i="13"/>
  <c r="G33" i="13"/>
  <c r="F33" i="13"/>
  <c r="E33" i="13"/>
  <c r="D33" i="13"/>
  <c r="D61" i="16"/>
  <c r="D27" i="89"/>
  <c r="D24" i="89"/>
  <c r="D23" i="89"/>
  <c r="H49" i="16"/>
  <c r="D17" i="89" s="1"/>
  <c r="H46" i="16"/>
  <c r="F43" i="12"/>
  <c r="G43" i="12" s="1"/>
  <c r="I43" i="12" s="1"/>
  <c r="F40" i="12"/>
  <c r="G40" i="12" s="1"/>
  <c r="I40" i="12" s="1"/>
  <c r="F39" i="12"/>
  <c r="G39" i="12" s="1"/>
  <c r="I39" i="12" s="1"/>
  <c r="F33" i="12"/>
  <c r="G33" i="12" s="1"/>
  <c r="I33" i="12" s="1"/>
  <c r="H40" i="13" l="1"/>
  <c r="L40" i="13"/>
  <c r="Q49" i="19"/>
  <c r="F39" i="14"/>
  <c r="Q49" i="20"/>
  <c r="G57" i="19"/>
  <c r="G54" i="19"/>
  <c r="O54" i="19"/>
  <c r="O57" i="19"/>
  <c r="P39" i="20"/>
  <c r="B57" i="20"/>
  <c r="B54" i="20"/>
  <c r="Q45" i="20"/>
  <c r="C23" i="89"/>
  <c r="K39" i="14"/>
  <c r="P45" i="19"/>
  <c r="P54" i="19" s="1"/>
  <c r="C57" i="19"/>
  <c r="C54" i="19"/>
  <c r="K54" i="19"/>
  <c r="K57" i="19"/>
  <c r="I61" i="16"/>
  <c r="H39" i="13"/>
  <c r="L39" i="13"/>
  <c r="I60" i="16"/>
  <c r="F33" i="14"/>
  <c r="F43" i="14"/>
  <c r="D57" i="19"/>
  <c r="D54" i="19"/>
  <c r="H57" i="19"/>
  <c r="H54" i="19"/>
  <c r="L57" i="19"/>
  <c r="L54" i="19"/>
  <c r="Q28" i="20"/>
  <c r="C57" i="20"/>
  <c r="C54" i="20"/>
  <c r="Q46" i="20"/>
  <c r="P45" i="20"/>
  <c r="P54" i="20" s="1"/>
  <c r="D14" i="89"/>
  <c r="H64" i="16"/>
  <c r="H67" i="16"/>
  <c r="L43" i="13"/>
  <c r="E59" i="16" s="1"/>
  <c r="C24" i="89"/>
  <c r="K40" i="14"/>
  <c r="R57" i="19"/>
  <c r="R54" i="19"/>
  <c r="E57" i="19"/>
  <c r="E54" i="19"/>
  <c r="Q45" i="19"/>
  <c r="I54" i="19"/>
  <c r="I57" i="19"/>
  <c r="M57" i="19"/>
  <c r="M54" i="19"/>
  <c r="D54" i="20"/>
  <c r="D57" i="20"/>
  <c r="I57" i="16"/>
  <c r="C57" i="16" s="1"/>
  <c r="J57" i="16" s="1"/>
  <c r="H43" i="13"/>
  <c r="D59" i="16" s="1"/>
  <c r="C17" i="89"/>
  <c r="K33" i="14"/>
  <c r="F40" i="14"/>
  <c r="K43" i="14"/>
  <c r="F57" i="19"/>
  <c r="F54" i="19"/>
  <c r="J57" i="19"/>
  <c r="J54" i="19"/>
  <c r="N54" i="19"/>
  <c r="N57" i="19"/>
  <c r="Q46" i="19"/>
  <c r="P28" i="20"/>
  <c r="Q39" i="20"/>
  <c r="L33" i="13"/>
  <c r="H33" i="13"/>
  <c r="F59" i="16"/>
  <c r="G59" i="16"/>
  <c r="C27" i="89"/>
  <c r="C20" i="97"/>
  <c r="H13" i="97"/>
  <c r="B25" i="89"/>
  <c r="C61" i="16"/>
  <c r="J61" i="16" s="1"/>
  <c r="C60" i="16"/>
  <c r="J60" i="16" s="1"/>
  <c r="C58" i="16"/>
  <c r="J58" i="16" s="1"/>
  <c r="B29" i="89"/>
  <c r="B28" i="89"/>
  <c r="B27" i="89"/>
  <c r="B26" i="89"/>
  <c r="A18" i="13"/>
  <c r="A18" i="14" s="1"/>
  <c r="A23" i="16" s="1"/>
  <c r="A45" i="12"/>
  <c r="A44" i="12"/>
  <c r="A28" i="89" s="1"/>
  <c r="A43" i="12"/>
  <c r="A42" i="12"/>
  <c r="A26" i="89" s="1"/>
  <c r="A41" i="12"/>
  <c r="A40" i="12"/>
  <c r="A24" i="89" s="1"/>
  <c r="A39" i="12"/>
  <c r="A38" i="12"/>
  <c r="A22" i="89" s="1"/>
  <c r="A37" i="12"/>
  <c r="A36" i="12"/>
  <c r="A20" i="89" s="1"/>
  <c r="A35" i="12"/>
  <c r="A34" i="12"/>
  <c r="A18" i="89" s="1"/>
  <c r="A33" i="12"/>
  <c r="A32" i="12"/>
  <c r="A16" i="89" s="1"/>
  <c r="A31" i="12"/>
  <c r="Q54" i="19" l="1"/>
  <c r="I59" i="16"/>
  <c r="P57" i="19"/>
  <c r="I26" i="89"/>
  <c r="H26" i="89"/>
  <c r="G26" i="89"/>
  <c r="H25" i="89"/>
  <c r="G25" i="89"/>
  <c r="H28" i="89"/>
  <c r="G28" i="89"/>
  <c r="I28" i="89"/>
  <c r="I29" i="89"/>
  <c r="H29" i="89"/>
  <c r="G29" i="89"/>
  <c r="H27" i="89"/>
  <c r="G27" i="89"/>
  <c r="I27" i="89"/>
  <c r="Q57" i="19"/>
  <c r="A32" i="13"/>
  <c r="A32" i="14" s="1"/>
  <c r="A48" i="16" s="1"/>
  <c r="A40" i="13"/>
  <c r="A40" i="14" s="1"/>
  <c r="A47" i="39" s="1"/>
  <c r="A46" i="19" s="1"/>
  <c r="A46" i="20" s="1"/>
  <c r="A41" i="23" s="1"/>
  <c r="C59" i="16"/>
  <c r="J59" i="16" s="1"/>
  <c r="A34" i="13"/>
  <c r="A34" i="14" s="1"/>
  <c r="A41" i="39" s="1"/>
  <c r="A40" i="19" s="1"/>
  <c r="A40" i="20" s="1"/>
  <c r="A35" i="23" s="1"/>
  <c r="A42" i="13"/>
  <c r="A42" i="14" s="1"/>
  <c r="A58" i="16" s="1"/>
  <c r="A31" i="13"/>
  <c r="A31" i="14" s="1"/>
  <c r="A38" i="39" s="1"/>
  <c r="A37" i="19" s="1"/>
  <c r="A37" i="20" s="1"/>
  <c r="A32" i="23" s="1"/>
  <c r="A15" i="89"/>
  <c r="A35" i="13"/>
  <c r="A35" i="14" s="1"/>
  <c r="A42" i="39" s="1"/>
  <c r="A41" i="19" s="1"/>
  <c r="A41" i="20" s="1"/>
  <c r="A36" i="23" s="1"/>
  <c r="A19" i="89"/>
  <c r="A39" i="13"/>
  <c r="A39" i="14" s="1"/>
  <c r="A46" i="39" s="1"/>
  <c r="A45" i="19" s="1"/>
  <c r="A45" i="20" s="1"/>
  <c r="A40" i="23" s="1"/>
  <c r="A23" i="89"/>
  <c r="A43" i="13"/>
  <c r="A43" i="14" s="1"/>
  <c r="A59" i="16" s="1"/>
  <c r="A27" i="89"/>
  <c r="A33" i="13"/>
  <c r="A33" i="14" s="1"/>
  <c r="A40" i="39" s="1"/>
  <c r="A39" i="19" s="1"/>
  <c r="A39" i="20" s="1"/>
  <c r="A34" i="23" s="1"/>
  <c r="A17" i="89"/>
  <c r="A37" i="13"/>
  <c r="A37" i="14" s="1"/>
  <c r="A44" i="39" s="1"/>
  <c r="A43" i="19" s="1"/>
  <c r="A43" i="20" s="1"/>
  <c r="A38" i="23" s="1"/>
  <c r="A21" i="89"/>
  <c r="A41" i="13"/>
  <c r="A41" i="14" s="1"/>
  <c r="A57" i="16" s="1"/>
  <c r="A25" i="89"/>
  <c r="A45" i="13"/>
  <c r="A45" i="14" s="1"/>
  <c r="A52" i="39" s="1"/>
  <c r="A51" i="19" s="1"/>
  <c r="A51" i="20" s="1"/>
  <c r="A46" i="23" s="1"/>
  <c r="A29" i="89"/>
  <c r="A36" i="13"/>
  <c r="A36" i="14" s="1"/>
  <c r="A43" i="39" s="1"/>
  <c r="A42" i="19" s="1"/>
  <c r="A42" i="20" s="1"/>
  <c r="A37" i="23" s="1"/>
  <c r="A44" i="13"/>
  <c r="A44" i="14" s="1"/>
  <c r="A60" i="16" s="1"/>
  <c r="A38" i="13"/>
  <c r="A38" i="14" s="1"/>
  <c r="A45" i="39" s="1"/>
  <c r="A44" i="19" s="1"/>
  <c r="A44" i="20" s="1"/>
  <c r="A39" i="23" s="1"/>
  <c r="A50" i="16"/>
  <c r="A51" i="16"/>
  <c r="A51" i="39"/>
  <c r="A50" i="19" s="1"/>
  <c r="A50" i="20" s="1"/>
  <c r="A45" i="23" s="1"/>
  <c r="A48" i="39" l="1"/>
  <c r="A47" i="19" s="1"/>
  <c r="A47" i="20" s="1"/>
  <c r="A42" i="23" s="1"/>
  <c r="A49" i="39"/>
  <c r="A48" i="19" s="1"/>
  <c r="A48" i="20" s="1"/>
  <c r="A43" i="23" s="1"/>
  <c r="A50" i="39"/>
  <c r="A49" i="19" s="1"/>
  <c r="A49" i="20" s="1"/>
  <c r="A44" i="23" s="1"/>
  <c r="A47" i="16"/>
  <c r="A52" i="16"/>
  <c r="A49" i="16"/>
  <c r="A54" i="16"/>
  <c r="A53" i="16"/>
  <c r="A56" i="16"/>
  <c r="A55" i="16"/>
  <c r="A61" i="16"/>
  <c r="A39" i="39"/>
  <c r="A38" i="19" s="1"/>
  <c r="A38" i="20" s="1"/>
  <c r="A33" i="23" s="1"/>
  <c r="O36" i="20"/>
  <c r="N36" i="20"/>
  <c r="M36" i="20"/>
  <c r="L36" i="20"/>
  <c r="K36" i="20"/>
  <c r="J36" i="20"/>
  <c r="I36" i="20"/>
  <c r="H36" i="20"/>
  <c r="G36" i="20"/>
  <c r="F36" i="20"/>
  <c r="E36" i="20"/>
  <c r="T36" i="19"/>
  <c r="S36" i="19"/>
  <c r="E26" i="39"/>
  <c r="E25" i="39"/>
  <c r="E24" i="39"/>
  <c r="E23" i="39"/>
  <c r="E22" i="39"/>
  <c r="E21" i="39"/>
  <c r="E20" i="39"/>
  <c r="E19" i="39"/>
  <c r="E18" i="39"/>
  <c r="K38" i="23"/>
  <c r="K49" i="23" s="1"/>
  <c r="J38" i="23"/>
  <c r="C38" i="23"/>
  <c r="H37" i="23"/>
  <c r="G37" i="23"/>
  <c r="C37" i="23"/>
  <c r="C36" i="23"/>
  <c r="K31" i="23"/>
  <c r="J31" i="23"/>
  <c r="H31" i="23"/>
  <c r="G31" i="23"/>
  <c r="E31" i="23"/>
  <c r="E49" i="23" s="1"/>
  <c r="C31" i="23"/>
  <c r="C49" i="23" s="1"/>
  <c r="G54" i="16"/>
  <c r="G50" i="16"/>
  <c r="G49" i="16"/>
  <c r="G48" i="16"/>
  <c r="G47" i="16"/>
  <c r="F54" i="16"/>
  <c r="F50" i="16"/>
  <c r="F49" i="16"/>
  <c r="F48" i="16"/>
  <c r="F47" i="16"/>
  <c r="G29" i="16"/>
  <c r="G28" i="16"/>
  <c r="G27" i="16"/>
  <c r="G26" i="16"/>
  <c r="G25" i="16"/>
  <c r="G24" i="16"/>
  <c r="G23" i="16"/>
  <c r="G22" i="16"/>
  <c r="G21" i="16"/>
  <c r="F29" i="16"/>
  <c r="F28" i="16"/>
  <c r="F27" i="16"/>
  <c r="F26" i="16"/>
  <c r="F25" i="16"/>
  <c r="F24" i="16"/>
  <c r="F23" i="16"/>
  <c r="F22" i="16"/>
  <c r="E54" i="16"/>
  <c r="E50" i="16"/>
  <c r="E49" i="16"/>
  <c r="E48" i="16"/>
  <c r="E47" i="16"/>
  <c r="D54" i="16"/>
  <c r="D50" i="16"/>
  <c r="I50" i="16" s="1"/>
  <c r="D49" i="16"/>
  <c r="D48" i="16"/>
  <c r="I48" i="16" s="1"/>
  <c r="D47" i="16"/>
  <c r="E29" i="16"/>
  <c r="E28" i="16"/>
  <c r="E27" i="16"/>
  <c r="E26" i="16"/>
  <c r="E25" i="16"/>
  <c r="E24" i="16"/>
  <c r="E23" i="16"/>
  <c r="D29" i="16"/>
  <c r="D28" i="16"/>
  <c r="D27" i="16"/>
  <c r="D26" i="16"/>
  <c r="I26" i="16" s="1"/>
  <c r="D25" i="16"/>
  <c r="D24" i="16"/>
  <c r="D23" i="16"/>
  <c r="D22" i="16"/>
  <c r="F56" i="16"/>
  <c r="J37" i="14"/>
  <c r="G51" i="16"/>
  <c r="J30" i="14"/>
  <c r="I30" i="14"/>
  <c r="H30" i="14"/>
  <c r="E30" i="14"/>
  <c r="D30" i="14"/>
  <c r="F30" i="14" s="1"/>
  <c r="E56" i="16"/>
  <c r="E55" i="16"/>
  <c r="D55" i="16"/>
  <c r="J37" i="13"/>
  <c r="I37" i="13"/>
  <c r="E52" i="16"/>
  <c r="I35" i="13"/>
  <c r="L35" i="13" s="1"/>
  <c r="K30" i="13"/>
  <c r="J30" i="13"/>
  <c r="I30" i="13"/>
  <c r="G30" i="13"/>
  <c r="F30" i="13"/>
  <c r="E30" i="13"/>
  <c r="D30" i="13"/>
  <c r="F30" i="12"/>
  <c r="G30" i="12" s="1"/>
  <c r="I30" i="12" s="1"/>
  <c r="I47" i="12" s="1"/>
  <c r="M57" i="20" l="1"/>
  <c r="M54" i="20"/>
  <c r="I23" i="16"/>
  <c r="I27" i="16"/>
  <c r="I49" i="16"/>
  <c r="G32" i="16"/>
  <c r="G35" i="16"/>
  <c r="F57" i="20"/>
  <c r="F54" i="20"/>
  <c r="J57" i="20"/>
  <c r="J54" i="20"/>
  <c r="N57" i="20"/>
  <c r="N54" i="20"/>
  <c r="L30" i="13"/>
  <c r="S54" i="19"/>
  <c r="S57" i="19"/>
  <c r="G57" i="20"/>
  <c r="G54" i="20"/>
  <c r="K57" i="20"/>
  <c r="K54" i="20"/>
  <c r="O57" i="20"/>
  <c r="O54" i="20"/>
  <c r="E57" i="20"/>
  <c r="E54" i="20"/>
  <c r="Q36" i="20"/>
  <c r="Q54" i="20" s="1"/>
  <c r="I57" i="20"/>
  <c r="I54" i="20"/>
  <c r="H30" i="13"/>
  <c r="H47" i="13" s="1"/>
  <c r="C14" i="89"/>
  <c r="K30" i="14"/>
  <c r="G46" i="16" s="1"/>
  <c r="K37" i="14"/>
  <c r="G53" i="16" s="1"/>
  <c r="I24" i="16"/>
  <c r="I28" i="16"/>
  <c r="C28" i="16" s="1"/>
  <c r="J28" i="16" s="1"/>
  <c r="L37" i="13"/>
  <c r="I25" i="16"/>
  <c r="I29" i="16"/>
  <c r="C29" i="16" s="1"/>
  <c r="J29" i="16" s="1"/>
  <c r="I47" i="16"/>
  <c r="C47" i="16" s="1"/>
  <c r="J47" i="16" s="1"/>
  <c r="I54" i="16"/>
  <c r="H49" i="23"/>
  <c r="T54" i="19"/>
  <c r="T57" i="19"/>
  <c r="H54" i="20"/>
  <c r="H57" i="20"/>
  <c r="L54" i="20"/>
  <c r="L57" i="20"/>
  <c r="E37" i="39"/>
  <c r="F21" i="16"/>
  <c r="D21" i="16"/>
  <c r="E53" i="16"/>
  <c r="E21" i="16"/>
  <c r="C49" i="16"/>
  <c r="J49" i="16" s="1"/>
  <c r="C50" i="16"/>
  <c r="J50" i="16" s="1"/>
  <c r="C48" i="16"/>
  <c r="J48" i="16" s="1"/>
  <c r="D53" i="16"/>
  <c r="G56" i="16"/>
  <c r="F53" i="16"/>
  <c r="G55" i="16"/>
  <c r="F51" i="16"/>
  <c r="B20" i="89"/>
  <c r="B22" i="89"/>
  <c r="B14" i="89"/>
  <c r="B19" i="89"/>
  <c r="B24" i="89"/>
  <c r="E51" i="16"/>
  <c r="F55" i="16"/>
  <c r="I55" i="16" s="1"/>
  <c r="B18" i="89"/>
  <c r="B23" i="89"/>
  <c r="C27" i="16"/>
  <c r="J27" i="16" s="1"/>
  <c r="B21" i="89"/>
  <c r="F52" i="16"/>
  <c r="G52" i="16"/>
  <c r="B16" i="89"/>
  <c r="B15" i="89"/>
  <c r="B17" i="89"/>
  <c r="C24" i="16"/>
  <c r="J24" i="16" s="1"/>
  <c r="D52" i="16"/>
  <c r="C26" i="16"/>
  <c r="J26" i="16" s="1"/>
  <c r="C25" i="16"/>
  <c r="J25" i="16" s="1"/>
  <c r="C23" i="16"/>
  <c r="J23" i="16" s="1"/>
  <c r="E22" i="16"/>
  <c r="A24" i="12"/>
  <c r="A24" i="13" s="1"/>
  <c r="A24" i="14" s="1"/>
  <c r="A29" i="16" s="1"/>
  <c r="C35" i="75"/>
  <c r="H29" i="75"/>
  <c r="G29" i="75"/>
  <c r="F29" i="75"/>
  <c r="E29" i="75"/>
  <c r="D29" i="75"/>
  <c r="C29" i="75"/>
  <c r="A28" i="12"/>
  <c r="A12" i="89" s="1"/>
  <c r="G64" i="16" l="1"/>
  <c r="G67" i="16"/>
  <c r="I21" i="89"/>
  <c r="G21" i="89"/>
  <c r="I53" i="16"/>
  <c r="I23" i="89"/>
  <c r="H23" i="89"/>
  <c r="G23" i="89"/>
  <c r="I22" i="89"/>
  <c r="H22" i="89"/>
  <c r="G22" i="89"/>
  <c r="Q57" i="20"/>
  <c r="I22" i="16"/>
  <c r="C22" i="16" s="1"/>
  <c r="J22" i="16" s="1"/>
  <c r="H17" i="89"/>
  <c r="G17" i="89"/>
  <c r="I17" i="89"/>
  <c r="H18" i="89"/>
  <c r="G18" i="89"/>
  <c r="I18" i="89"/>
  <c r="G24" i="89"/>
  <c r="I24" i="89"/>
  <c r="H24" i="89"/>
  <c r="I20" i="89"/>
  <c r="H20" i="89"/>
  <c r="G20" i="89"/>
  <c r="I21" i="16"/>
  <c r="D32" i="16"/>
  <c r="D35" i="16"/>
  <c r="L47" i="13"/>
  <c r="I15" i="89"/>
  <c r="H15" i="89"/>
  <c r="G15" i="89"/>
  <c r="F35" i="16"/>
  <c r="F32" i="16"/>
  <c r="I19" i="89"/>
  <c r="H19" i="89"/>
  <c r="G19" i="89"/>
  <c r="I52" i="16"/>
  <c r="I16" i="89"/>
  <c r="H16" i="89"/>
  <c r="G16" i="89"/>
  <c r="H14" i="89"/>
  <c r="I14" i="89"/>
  <c r="I33" i="89" s="1"/>
  <c r="G14" i="89"/>
  <c r="E32" i="16"/>
  <c r="E35" i="16"/>
  <c r="P57" i="20"/>
  <c r="C54" i="16"/>
  <c r="J54" i="16" s="1"/>
  <c r="F46" i="16"/>
  <c r="F47" i="14"/>
  <c r="E46" i="16"/>
  <c r="D46" i="16"/>
  <c r="C52" i="16"/>
  <c r="J52" i="16" s="1"/>
  <c r="D56" i="16"/>
  <c r="I56" i="16" s="1"/>
  <c r="D51" i="16"/>
  <c r="I51" i="16" s="1"/>
  <c r="A26" i="39"/>
  <c r="A25" i="19" s="1"/>
  <c r="A25" i="20" s="1"/>
  <c r="A23" i="23" s="1"/>
  <c r="F67" i="16" l="1"/>
  <c r="F64" i="16"/>
  <c r="D64" i="16"/>
  <c r="D67" i="16"/>
  <c r="I46" i="16"/>
  <c r="I31" i="89"/>
  <c r="I32" i="16"/>
  <c r="I35" i="16"/>
  <c r="E64" i="16"/>
  <c r="E67" i="16"/>
  <c r="C56" i="16"/>
  <c r="J56" i="16" s="1"/>
  <c r="C53" i="16"/>
  <c r="J53" i="16" s="1"/>
  <c r="C55" i="16"/>
  <c r="J55" i="16" s="1"/>
  <c r="C51" i="16"/>
  <c r="J51" i="16" s="1"/>
  <c r="C21" i="16"/>
  <c r="H33" i="89"/>
  <c r="G33" i="89"/>
  <c r="H31" i="89"/>
  <c r="G31" i="89"/>
  <c r="A23" i="12"/>
  <c r="A23" i="13" s="1"/>
  <c r="A23" i="14" s="1"/>
  <c r="A22" i="12"/>
  <c r="A22" i="13" s="1"/>
  <c r="A22" i="14" s="1"/>
  <c r="A27" i="16" s="1"/>
  <c r="A21" i="12"/>
  <c r="A21" i="13" s="1"/>
  <c r="A21" i="14" s="1"/>
  <c r="A26" i="16" s="1"/>
  <c r="A20" i="12"/>
  <c r="A20" i="13" s="1"/>
  <c r="A20" i="14" s="1"/>
  <c r="A25" i="16" s="1"/>
  <c r="A19" i="12"/>
  <c r="A19" i="13" s="1"/>
  <c r="A19" i="14" s="1"/>
  <c r="A24" i="16" s="1"/>
  <c r="A17" i="12"/>
  <c r="A17" i="13" s="1"/>
  <c r="A17" i="14" s="1"/>
  <c r="A22" i="16" s="1"/>
  <c r="A16" i="12"/>
  <c r="J21" i="16" l="1"/>
  <c r="C35" i="16"/>
  <c r="C32" i="16"/>
  <c r="I64" i="16"/>
  <c r="I67" i="16"/>
  <c r="A28" i="16"/>
  <c r="A25" i="39"/>
  <c r="A24" i="19" s="1"/>
  <c r="A24" i="20" s="1"/>
  <c r="A22" i="23" s="1"/>
  <c r="I41" i="16" l="1"/>
  <c r="E41" i="16"/>
  <c r="H41" i="16"/>
  <c r="D41" i="16"/>
  <c r="G41" i="16"/>
  <c r="F41" i="16"/>
  <c r="G38" i="16"/>
  <c r="F38" i="16"/>
  <c r="H38" i="16"/>
  <c r="I38" i="16"/>
  <c r="E38" i="16"/>
  <c r="D38" i="16"/>
  <c r="J35" i="16"/>
  <c r="J32" i="16"/>
  <c r="H17" i="97"/>
  <c r="G17" i="97"/>
  <c r="I17" i="97"/>
  <c r="H15" i="97" l="1"/>
  <c r="I20" i="97" l="1"/>
  <c r="G20" i="97"/>
  <c r="H21" i="97"/>
  <c r="G52" i="55"/>
  <c r="G51" i="55"/>
  <c r="G50" i="55"/>
  <c r="G49" i="55"/>
  <c r="G48" i="55"/>
  <c r="G47" i="55"/>
  <c r="G46" i="55"/>
  <c r="G45" i="55"/>
  <c r="G44" i="55"/>
  <c r="G43" i="55"/>
  <c r="G42" i="55"/>
  <c r="G41" i="55"/>
  <c r="G40" i="55"/>
  <c r="G39" i="55"/>
  <c r="G38" i="55"/>
  <c r="G37" i="55"/>
  <c r="G36" i="55"/>
  <c r="G35" i="55"/>
  <c r="G34" i="55"/>
  <c r="G33" i="55"/>
  <c r="G32" i="55"/>
  <c r="G31" i="55"/>
  <c r="G30" i="55"/>
  <c r="G29" i="55"/>
  <c r="G28" i="55"/>
  <c r="G27" i="55"/>
  <c r="G26" i="55"/>
  <c r="G25" i="55"/>
  <c r="G24" i="55"/>
  <c r="G23" i="55"/>
  <c r="G22" i="55"/>
  <c r="G21" i="55"/>
  <c r="G20" i="55"/>
  <c r="G19" i="55"/>
  <c r="G18" i="55"/>
  <c r="G17" i="55"/>
  <c r="F47" i="56" l="1"/>
  <c r="D47" i="56"/>
  <c r="G38" i="39"/>
  <c r="I52" i="55"/>
  <c r="E68" i="39"/>
  <c r="C46" i="16" l="1"/>
  <c r="I51" i="55"/>
  <c r="J46" i="16" l="1"/>
  <c r="C67" i="16"/>
  <c r="C64" i="16"/>
  <c r="G19" i="39"/>
  <c r="G70" i="16" l="1"/>
  <c r="F70" i="16"/>
  <c r="E70" i="16"/>
  <c r="H70" i="16"/>
  <c r="D70" i="16"/>
  <c r="F73" i="16"/>
  <c r="I73" i="16"/>
  <c r="E73" i="16"/>
  <c r="H73" i="16"/>
  <c r="D73" i="16"/>
  <c r="G73" i="16"/>
  <c r="J67" i="16"/>
  <c r="J64" i="16"/>
  <c r="A20" i="39"/>
  <c r="A19" i="19" s="1"/>
  <c r="A19" i="20" s="1"/>
  <c r="A17" i="23" s="1"/>
  <c r="A19" i="39"/>
  <c r="A18" i="19" s="1"/>
  <c r="A18" i="20" s="1"/>
  <c r="A16" i="23" s="1"/>
  <c r="A21" i="39"/>
  <c r="A20" i="19" s="1"/>
  <c r="A20" i="20" s="1"/>
  <c r="A18" i="23" s="1"/>
  <c r="A24" i="39"/>
  <c r="A23" i="19" s="1"/>
  <c r="A23" i="20" s="1"/>
  <c r="A21" i="23" s="1"/>
  <c r="A22" i="39"/>
  <c r="A21" i="19" s="1"/>
  <c r="A21" i="20" s="1"/>
  <c r="A19" i="23" s="1"/>
  <c r="A23" i="39"/>
  <c r="A22" i="19" s="1"/>
  <c r="A22" i="20" s="1"/>
  <c r="A20" i="23" s="1"/>
  <c r="I50" i="55" l="1"/>
  <c r="K47" i="14" l="1"/>
  <c r="B46" i="90" l="1"/>
  <c r="I70" i="16" l="1"/>
  <c r="D45" i="56" l="1"/>
  <c r="E52" i="85" l="1"/>
  <c r="D52" i="85"/>
  <c r="C52" i="85"/>
  <c r="B52" i="85"/>
  <c r="F64" i="81"/>
  <c r="D61" i="81"/>
  <c r="F45" i="56" l="1"/>
  <c r="C18" i="39"/>
  <c r="I45" i="55"/>
  <c r="I49" i="55"/>
  <c r="I48" i="55"/>
  <c r="I47" i="55"/>
  <c r="D16" i="25"/>
  <c r="Q11" i="20"/>
  <c r="A28" i="13"/>
  <c r="A28" i="14" s="1"/>
  <c r="I46" i="55"/>
  <c r="G20" i="39"/>
  <c r="A31" i="20"/>
  <c r="A28" i="20"/>
  <c r="G16" i="25"/>
  <c r="F16" i="25"/>
  <c r="D18" i="25"/>
  <c r="G18" i="25"/>
  <c r="F18" i="25"/>
  <c r="E16" i="25"/>
  <c r="H9" i="75"/>
  <c r="A10" i="75"/>
  <c r="H10" i="75"/>
  <c r="A16" i="55"/>
  <c r="A17" i="55" s="1"/>
  <c r="A18" i="55" s="1"/>
  <c r="A19" i="55" s="1"/>
  <c r="A20" i="55" s="1"/>
  <c r="A21" i="55" s="1"/>
  <c r="A22" i="55" s="1"/>
  <c r="A23" i="55" s="1"/>
  <c r="A24" i="55" s="1"/>
  <c r="A25" i="55" s="1"/>
  <c r="A26" i="55" s="1"/>
  <c r="A27" i="55" s="1"/>
  <c r="A28" i="55" s="1"/>
  <c r="A29" i="55" s="1"/>
  <c r="A30" i="55" s="1"/>
  <c r="A31" i="55" s="1"/>
  <c r="A32" i="55" s="1"/>
  <c r="A33" i="55" s="1"/>
  <c r="A34" i="55" s="1"/>
  <c r="G16" i="55"/>
  <c r="I16" i="55" s="1"/>
  <c r="I17" i="55"/>
  <c r="I18" i="55"/>
  <c r="I19" i="55"/>
  <c r="I20" i="55"/>
  <c r="I21" i="55"/>
  <c r="I22" i="55"/>
  <c r="I23" i="55"/>
  <c r="I24" i="55"/>
  <c r="I25" i="55"/>
  <c r="I26" i="55"/>
  <c r="I27" i="55"/>
  <c r="I28" i="55"/>
  <c r="I29" i="55"/>
  <c r="I30" i="55"/>
  <c r="I31" i="55"/>
  <c r="I32" i="55"/>
  <c r="I33" i="55"/>
  <c r="I34" i="55"/>
  <c r="I35" i="55"/>
  <c r="I36" i="55"/>
  <c r="I37" i="55"/>
  <c r="I38" i="55"/>
  <c r="A39" i="55"/>
  <c r="A40" i="55" s="1"/>
  <c r="A41" i="55" s="1"/>
  <c r="A42" i="55" s="1"/>
  <c r="I39" i="55"/>
  <c r="I40" i="55"/>
  <c r="I41" i="55"/>
  <c r="I42" i="55"/>
  <c r="I43" i="55"/>
  <c r="I44" i="55"/>
  <c r="A5" i="13"/>
  <c r="A4" i="14" s="1"/>
  <c r="A5" i="16" s="1"/>
  <c r="A6" i="39" s="1"/>
  <c r="A4" i="19" s="1"/>
  <c r="A4" i="20" s="1"/>
  <c r="A10" i="13"/>
  <c r="A10" i="14" s="1"/>
  <c r="A14" i="16" s="1"/>
  <c r="A13" i="39" s="1"/>
  <c r="A11" i="19" s="1"/>
  <c r="A9" i="23"/>
  <c r="A14" i="13"/>
  <c r="A14" i="14" s="1"/>
  <c r="A18" i="16" s="1"/>
  <c r="A16" i="39" s="1"/>
  <c r="A15" i="19" s="1"/>
  <c r="A15" i="20" s="1"/>
  <c r="A50" i="14"/>
  <c r="A60" i="20"/>
  <c r="A57" i="20"/>
  <c r="A54" i="20"/>
  <c r="P11" i="20"/>
  <c r="G21" i="39" l="1"/>
  <c r="G22" i="39" s="1"/>
  <c r="G23" i="39" s="1"/>
  <c r="G24" i="39" s="1"/>
  <c r="G25" i="39" s="1"/>
  <c r="G26" i="39" s="1"/>
  <c r="I55" i="55"/>
  <c r="C20" i="39"/>
  <c r="C19" i="39"/>
  <c r="I19" i="39" s="1"/>
  <c r="A13" i="23"/>
  <c r="B16" i="25" s="1"/>
  <c r="I18" i="39"/>
  <c r="A16" i="13"/>
  <c r="A16" i="14" s="1"/>
  <c r="A21" i="16" s="1"/>
  <c r="E18" i="25"/>
  <c r="A35" i="39"/>
  <c r="A34" i="19" s="1"/>
  <c r="A34" i="20" s="1"/>
  <c r="A44" i="16"/>
  <c r="C21" i="39" l="1"/>
  <c r="C22" i="39" s="1"/>
  <c r="I20" i="39"/>
  <c r="G39" i="39"/>
  <c r="G40" i="39" s="1"/>
  <c r="G41" i="39" s="1"/>
  <c r="G42" i="39" s="1"/>
  <c r="G43" i="39" s="1"/>
  <c r="G44" i="39" s="1"/>
  <c r="G45" i="39" s="1"/>
  <c r="G46" i="39" s="1"/>
  <c r="G47" i="39" s="1"/>
  <c r="G48" i="39" s="1"/>
  <c r="G49" i="39" s="1"/>
  <c r="G50" i="39" s="1"/>
  <c r="G51" i="39" s="1"/>
  <c r="G52" i="39" s="1"/>
  <c r="A29" i="23"/>
  <c r="B18" i="25" s="1"/>
  <c r="A18" i="39"/>
  <c r="A17" i="19" s="1"/>
  <c r="A17" i="20" s="1"/>
  <c r="I21" i="39" l="1"/>
  <c r="I22" i="39"/>
  <c r="C23" i="39"/>
  <c r="C24" i="39" s="1"/>
  <c r="C25" i="39" s="1"/>
  <c r="A15" i="23"/>
  <c r="I23" i="39" l="1"/>
  <c r="C26" i="39"/>
  <c r="C37" i="39" s="1"/>
  <c r="I25" i="39"/>
  <c r="I24" i="39"/>
  <c r="I26" i="39" l="1"/>
  <c r="I29" i="39" s="1"/>
  <c r="I32" i="39" l="1"/>
  <c r="C38" i="39"/>
  <c r="I37" i="39"/>
  <c r="I38" i="39" l="1"/>
  <c r="C39" i="39"/>
  <c r="C40" i="39" l="1"/>
  <c r="I39" i="39"/>
  <c r="C41" i="39" l="1"/>
  <c r="I40" i="39"/>
  <c r="C42" i="39" l="1"/>
  <c r="I41" i="39"/>
  <c r="C43" i="39" l="1"/>
  <c r="I42" i="39"/>
  <c r="I43" i="39" l="1"/>
  <c r="C44" i="39"/>
  <c r="I44" i="39" l="1"/>
  <c r="C45" i="39"/>
  <c r="I45" i="39" l="1"/>
  <c r="C46" i="39"/>
  <c r="C47" i="39" l="1"/>
  <c r="C48" i="39" s="1"/>
  <c r="I46" i="39"/>
  <c r="C49" i="39" l="1"/>
  <c r="I48" i="39"/>
  <c r="I47" i="39"/>
  <c r="A30" i="12"/>
  <c r="C50" i="39" l="1"/>
  <c r="I49" i="39"/>
  <c r="A30" i="13"/>
  <c r="A30" i="14" s="1"/>
  <c r="A37" i="39" s="1"/>
  <c r="A36" i="19" s="1"/>
  <c r="A36" i="20" s="1"/>
  <c r="A31" i="23" s="1"/>
  <c r="A14" i="89"/>
  <c r="A46" i="16" l="1"/>
  <c r="C51" i="39"/>
  <c r="I50" i="39"/>
  <c r="C52" i="39" l="1"/>
  <c r="I52" i="39" s="1"/>
  <c r="I51" i="39"/>
  <c r="I58" i="39" l="1"/>
  <c r="I55" i="39"/>
</calcChain>
</file>

<file path=xl/sharedStrings.xml><?xml version="1.0" encoding="utf-8"?>
<sst xmlns="http://schemas.openxmlformats.org/spreadsheetml/2006/main" count="852" uniqueCount="320">
  <si>
    <t>YEAR</t>
  </si>
  <si>
    <t>1992</t>
  </si>
  <si>
    <t>1993</t>
  </si>
  <si>
    <t>1994</t>
  </si>
  <si>
    <t>1995</t>
  </si>
  <si>
    <t>1996</t>
  </si>
  <si>
    <t>1997</t>
  </si>
  <si>
    <t>GROWTH</t>
  </si>
  <si>
    <t>RATE</t>
  </si>
  <si>
    <t>S&amp;P</t>
  </si>
  <si>
    <t>Year</t>
  </si>
  <si>
    <t>S &amp; P</t>
  </si>
  <si>
    <t>CAPITAL STRUCTURE RATIOS</t>
  </si>
  <si>
    <t>COMMON</t>
  </si>
  <si>
    <t>STOCK</t>
  </si>
  <si>
    <t>LONG-TERM</t>
  </si>
  <si>
    <t>SHORT-TERM</t>
  </si>
  <si>
    <t>COMPANY</t>
  </si>
  <si>
    <t>RANKING</t>
  </si>
  <si>
    <t>A-</t>
  </si>
  <si>
    <t>VALUE LINE</t>
  </si>
  <si>
    <t>SAFETY</t>
  </si>
  <si>
    <t>DIVIDEND YIELD</t>
  </si>
  <si>
    <t>AVERAGE</t>
  </si>
  <si>
    <t>DPS</t>
  </si>
  <si>
    <t>HIGH</t>
  </si>
  <si>
    <t>LOW</t>
  </si>
  <si>
    <t>YIELD</t>
  </si>
  <si>
    <t>RETENTION GROWTH RATES</t>
  </si>
  <si>
    <t>Source:  Value Line Investment Survey.</t>
  </si>
  <si>
    <t>Average</t>
  </si>
  <si>
    <t>PER SHARE GROWTH RATES</t>
  </si>
  <si>
    <t>5-Year Historic Growth Rates</t>
  </si>
  <si>
    <t>EPS</t>
  </si>
  <si>
    <t>BVPS</t>
  </si>
  <si>
    <t>DCF COST RATES</t>
  </si>
  <si>
    <t>Sources:  Prior pages of this schedule.</t>
  </si>
  <si>
    <t>ADJUSTED</t>
  </si>
  <si>
    <t>HISTORIC</t>
  </si>
  <si>
    <t>RETENTION</t>
  </si>
  <si>
    <t>PROSPECTIVE</t>
  </si>
  <si>
    <t>PER SHARE</t>
  </si>
  <si>
    <t>DCF</t>
  </si>
  <si>
    <t>RATES</t>
  </si>
  <si>
    <t>CAPM COST RATES</t>
  </si>
  <si>
    <t>Sources:  Value Line Investment Survey, Standard &amp; Poor's Analysts' Handbook, Federal Reserve.</t>
  </si>
  <si>
    <t>RISK-FREE</t>
  </si>
  <si>
    <t>BETA</t>
  </si>
  <si>
    <t>CAPM</t>
  </si>
  <si>
    <t>RATES OF RETURN ON AVERAGE COMMON EQUITY</t>
  </si>
  <si>
    <t>MARKET TO BOOK RATIOS</t>
  </si>
  <si>
    <t>ROE</t>
  </si>
  <si>
    <t>STANDARD &amp; POOR'S 500 COMPOSITE</t>
  </si>
  <si>
    <t>RETURNS AND MARKET-TO-BOOK RATIOS</t>
  </si>
  <si>
    <t>Averages:</t>
  </si>
  <si>
    <t xml:space="preserve">  RETURN ON</t>
  </si>
  <si>
    <t>AVERAGE EQUITY</t>
  </si>
  <si>
    <t>MARKET-TO</t>
  </si>
  <si>
    <t>BOOK RATIO</t>
  </si>
  <si>
    <t>FINANCIAL</t>
  </si>
  <si>
    <t>STRENGTH</t>
  </si>
  <si>
    <t>B++</t>
  </si>
  <si>
    <t>B</t>
  </si>
  <si>
    <t>A</t>
  </si>
  <si>
    <t>S&amp; P</t>
  </si>
  <si>
    <t>RISK INDICATORS</t>
  </si>
  <si>
    <t>GROUP</t>
  </si>
  <si>
    <t>S &amp; P's 500</t>
  </si>
  <si>
    <t>Composite</t>
  </si>
  <si>
    <t>Sources:  Value Line Investment Survey, Standard &amp; Poor's Stock Guide.</t>
  </si>
  <si>
    <t>Definitions:</t>
  </si>
  <si>
    <t>Safety rankings are in a range of 1 to 5, with 1 representing the highest safety or lowest risk.</t>
  </si>
  <si>
    <t>Beta reflects the variability of a particular stock, relative to the market as a whole.  A stock with</t>
  </si>
  <si>
    <t>a beta of 1.0 moves in concert with the market, a stock with a beta below 1.0 is less variable</t>
  </si>
  <si>
    <t>than the market, and a stock with a beta above 1.0 is more variable than the market.</t>
  </si>
  <si>
    <t>Financial strengths range from C to A++, with the latter representing the highest level.</t>
  </si>
  <si>
    <t>FIN STR</t>
  </si>
  <si>
    <t>STK RANK</t>
  </si>
  <si>
    <t>FIRST CALL</t>
  </si>
  <si>
    <t>Source:  Calculations made from data contained in Value Line Investment Survey.</t>
  </si>
  <si>
    <t>Median</t>
  </si>
  <si>
    <t>RISK</t>
  </si>
  <si>
    <t>PREMIUM</t>
  </si>
  <si>
    <t>Mean</t>
  </si>
  <si>
    <t>Source:  Yahoo! Finance.</t>
  </si>
  <si>
    <t>Revenues</t>
  </si>
  <si>
    <t>BBB</t>
  </si>
  <si>
    <t>20-YEAR U.S. TREASURY BOND YIELDS</t>
  </si>
  <si>
    <t>RISK PREMIUMS</t>
  </si>
  <si>
    <t>20-YEAR</t>
  </si>
  <si>
    <t>T-BOND</t>
  </si>
  <si>
    <t>Source:  Standard &amp; Poor's Analysts' Handbook, Ibbotson Associates Handbook.</t>
  </si>
  <si>
    <t>Rate</t>
  </si>
  <si>
    <t>Composite - Mean</t>
  </si>
  <si>
    <t>Composite - Median</t>
  </si>
  <si>
    <t>Moody's</t>
  </si>
  <si>
    <t>Common</t>
  </si>
  <si>
    <t>Value</t>
  </si>
  <si>
    <t>Bond</t>
  </si>
  <si>
    <t>Equity</t>
  </si>
  <si>
    <t>Line</t>
  </si>
  <si>
    <t>Rating</t>
  </si>
  <si>
    <t>Ratio</t>
  </si>
  <si>
    <t>Safety</t>
  </si>
  <si>
    <t>Parcell Proxy Group</t>
  </si>
  <si>
    <t>BBB+</t>
  </si>
  <si>
    <t>Baa2</t>
  </si>
  <si>
    <t>Month</t>
  </si>
  <si>
    <t>20-year Treasury Bonds</t>
  </si>
  <si>
    <t>Market</t>
  </si>
  <si>
    <t>Capitalization</t>
  </si>
  <si>
    <t>PROXY COMPANIES</t>
  </si>
  <si>
    <t>Percent Reg</t>
  </si>
  <si>
    <t>Qtr</t>
  </si>
  <si>
    <t>A3</t>
  </si>
  <si>
    <t>BASIS FOR SELECTION</t>
  </si>
  <si>
    <t>2002-2008</t>
  </si>
  <si>
    <t>Electric</t>
  </si>
  <si>
    <t>B+</t>
  </si>
  <si>
    <t>Note:  negative values not used in calculations.</t>
  </si>
  <si>
    <t>ECONOMIC INDICATORS</t>
  </si>
  <si>
    <t>Real</t>
  </si>
  <si>
    <t>Industrial</t>
  </si>
  <si>
    <t>Unemploy-</t>
  </si>
  <si>
    <t>GDP*</t>
  </si>
  <si>
    <t>Production</t>
  </si>
  <si>
    <t>ment</t>
  </si>
  <si>
    <t>Consumer</t>
  </si>
  <si>
    <t>Growth</t>
  </si>
  <si>
    <t>Price Index</t>
  </si>
  <si>
    <t>1975 - 1982 Cycle</t>
  </si>
  <si>
    <t>1975</t>
  </si>
  <si>
    <t>1976</t>
  </si>
  <si>
    <t>1977</t>
  </si>
  <si>
    <t>1978</t>
  </si>
  <si>
    <t>1979</t>
  </si>
  <si>
    <t>1980</t>
  </si>
  <si>
    <t>1981</t>
  </si>
  <si>
    <t>1982</t>
  </si>
  <si>
    <t>1983 - 1991 Cycle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</si>
  <si>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</si>
  <si>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</si>
  <si>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</si>
  <si>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</si>
  <si>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</si>
  <si>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</si>
  <si>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</si>
  <si>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</si>
  <si>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</si>
  <si>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1992 - 2001 Cycle</t>
  </si>
  <si>
    <t xml:space="preserve"> </t>
  </si>
  <si>
    <t>2002 - 2009 Cycle</t>
  </si>
  <si>
    <t>Current Cycle</t>
  </si>
  <si>
    <t>*GDP=Gross Domestic Product</t>
  </si>
  <si>
    <t>Source:  Council of Economic Advisors, Economic Indicators, various issues.</t>
  </si>
  <si>
    <t>1st Qtr.</t>
  </si>
  <si>
    <t>2nd Qtr.</t>
  </si>
  <si>
    <t>3rd Qtr.</t>
  </si>
  <si>
    <t>4th Qtr.</t>
  </si>
  <si>
    <t>2012</t>
  </si>
  <si>
    <t>INTEREST RATES</t>
  </si>
  <si>
    <t>US Treasury</t>
  </si>
  <si>
    <t>Utility</t>
  </si>
  <si>
    <t>Prime</t>
  </si>
  <si>
    <t xml:space="preserve"> T Bills</t>
  </si>
  <si>
    <t xml:space="preserve"> T Bonds</t>
  </si>
  <si>
    <t>Bonds</t>
  </si>
  <si>
    <t>3 Month</t>
  </si>
  <si>
    <t>10 Year</t>
  </si>
  <si>
    <t xml:space="preserve">   Aaa</t>
  </si>
  <si>
    <t xml:space="preserve">    Aa</t>
  </si>
  <si>
    <t xml:space="preserve">    A</t>
  </si>
  <si>
    <t xml:space="preserve">   Baa</t>
  </si>
  <si>
    <t>[1]</t>
  </si>
  <si>
    <t>[1] Note:  Moody's has not published Aaa utility bond yields since 2001.</t>
  </si>
  <si>
    <t>Sources:  Council of Economic Advisors, Economic Indicators; Moody's Bond Record; Federal</t>
  </si>
  <si>
    <t xml:space="preserve">                 Reserve Bulletin; various issues.</t>
  </si>
  <si>
    <t>Aa</t>
  </si>
  <si>
    <t>Jan</t>
  </si>
  <si>
    <t>Feb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</si>
  <si>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</si>
  <si>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</si>
  <si>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</si>
  <si>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</si>
  <si>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</si>
  <si>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</si>
  <si>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</si>
  <si>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</si>
  <si>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</si>
  <si>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</si>
  <si>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2013</t>
  </si>
  <si>
    <t>STOCK PRICE INDICATORS</t>
  </si>
  <si>
    <t>NASDAQ</t>
  </si>
  <si>
    <t>Composite [1]</t>
  </si>
  <si>
    <t>DJIA</t>
  </si>
  <si>
    <t>D/P</t>
  </si>
  <si>
    <t>E/P</t>
  </si>
  <si>
    <t>[1] Note:  this source did not publish the S&amp;P Composite prior to 1988 and the NASDAQ</t>
  </si>
  <si>
    <t>Composite prior to 1991.</t>
  </si>
  <si>
    <t>Stock</t>
  </si>
  <si>
    <t>Ranking</t>
  </si>
  <si>
    <t>A3/Baa1</t>
  </si>
  <si>
    <t>A+</t>
  </si>
  <si>
    <t>($000)</t>
  </si>
  <si>
    <t>AUS UTILITY REPORTS</t>
  </si>
  <si>
    <t>ELECTRIC UTILITY GROUPS</t>
  </si>
  <si>
    <t>AVERAGE COMMON EQUITY RATIOS</t>
  </si>
  <si>
    <t>Combination</t>
  </si>
  <si>
    <t>and Gas</t>
  </si>
  <si>
    <t>Note:  Averages include short-term debt.</t>
  </si>
  <si>
    <t>Source:  AUS Utility Reports.</t>
  </si>
  <si>
    <t>Baa1</t>
  </si>
  <si>
    <t>2014</t>
  </si>
  <si>
    <t>2009-2014</t>
  </si>
  <si>
    <t>2015</t>
  </si>
  <si>
    <t>2002 - 2014</t>
  </si>
  <si>
    <t>Westar Energy, Inc.</t>
  </si>
  <si>
    <t>NR</t>
  </si>
  <si>
    <t>TOTAL COST OF CAPITAL</t>
  </si>
  <si>
    <t>Item</t>
  </si>
  <si>
    <t>Cost</t>
  </si>
  <si>
    <t>Weighted Cost</t>
  </si>
  <si>
    <t>Long-Term Debt</t>
  </si>
  <si>
    <t>Common Equity</t>
  </si>
  <si>
    <t>Total</t>
  </si>
  <si>
    <t xml:space="preserve">Percent  </t>
  </si>
  <si>
    <t>Amount 1/</t>
  </si>
  <si>
    <t>Sep</t>
  </si>
  <si>
    <t>HISTORY OF CREDIT RATINGS</t>
  </si>
  <si>
    <t>American Electric Power</t>
  </si>
  <si>
    <t>ALLETE</t>
  </si>
  <si>
    <t>Avista Corp</t>
  </si>
  <si>
    <t>El Paso Electric</t>
  </si>
  <si>
    <t>IDACORP</t>
  </si>
  <si>
    <t xml:space="preserve">A </t>
  </si>
  <si>
    <t>2009-2015</t>
  </si>
  <si>
    <t>2011 - 2015</t>
  </si>
  <si>
    <t>2011</t>
  </si>
  <si>
    <t>2019-'21</t>
  </si>
  <si>
    <t>2019-21</t>
  </si>
  <si>
    <t>Great Plains Energy</t>
  </si>
  <si>
    <t>NorthWestern Corp</t>
  </si>
  <si>
    <t>Otter Tail Corp</t>
  </si>
  <si>
    <t>BBB-</t>
  </si>
  <si>
    <t>Portland General Corp</t>
  </si>
  <si>
    <t>Est'd '13-'15 to '19-'21 Growth Rates</t>
  </si>
  <si>
    <t>2016</t>
  </si>
  <si>
    <t>Short-Term Debt</t>
  </si>
  <si>
    <t>Baa3</t>
  </si>
  <si>
    <t>Avista Corp.</t>
  </si>
  <si>
    <t>Alliant Energy</t>
  </si>
  <si>
    <t>Black Hills Corp</t>
  </si>
  <si>
    <t>OGE Energy Corp</t>
  </si>
  <si>
    <t>Pinnacle West Capital</t>
  </si>
  <si>
    <t>McKenzie Proxy Group</t>
  </si>
  <si>
    <t>Ameren Corp</t>
  </si>
  <si>
    <t>CMS Energy</t>
  </si>
  <si>
    <t>DTE Energy Corp</t>
  </si>
  <si>
    <t>Edison International</t>
  </si>
  <si>
    <t>NorthWestern</t>
  </si>
  <si>
    <t>PG&amp;E Corp</t>
  </si>
  <si>
    <t>Portland General Electric</t>
  </si>
  <si>
    <t>Sempra Energy</t>
  </si>
  <si>
    <t>May - July, 2016</t>
  </si>
  <si>
    <t>neg</t>
  </si>
  <si>
    <t xml:space="preserve">B+  </t>
  </si>
  <si>
    <t>nmf</t>
  </si>
  <si>
    <t>A2/A3</t>
  </si>
  <si>
    <t>nr</t>
  </si>
  <si>
    <t>BBB+/BBB</t>
  </si>
  <si>
    <t>BBB/BBB-</t>
  </si>
  <si>
    <t>A/A-</t>
  </si>
  <si>
    <t>AVISTA CORPORATION</t>
  </si>
  <si>
    <t>EQUITY 1/</t>
  </si>
  <si>
    <t>1/  Total Avista Corporation shareholders' equity.</t>
  </si>
  <si>
    <t xml:space="preserve">  DEBT   2/</t>
  </si>
  <si>
    <t>2/  Total of Long-term debt, current portion of nonrecourse long-term debt of</t>
  </si>
  <si>
    <t xml:space="preserve">Spokane Energy, long-term debt to affiliated trusts, and long-term borrowings </t>
  </si>
  <si>
    <t>under committed line of credit.</t>
  </si>
  <si>
    <t>DEBT 3/</t>
  </si>
  <si>
    <t xml:space="preserve">3/  Sum of current portion of long-term debt, current portion of nonrecourse </t>
  </si>
  <si>
    <t>long-term debt of Spokane Energy, and short-term borrowings.</t>
  </si>
  <si>
    <t>Standard &amp; Poor's</t>
  </si>
  <si>
    <t>Corp./Issuer</t>
  </si>
  <si>
    <t>Sen. Secured</t>
  </si>
  <si>
    <t>Sen. Unsecured</t>
  </si>
  <si>
    <t>A2</t>
  </si>
  <si>
    <t>BB+</t>
  </si>
  <si>
    <t>Ba1</t>
  </si>
  <si>
    <t xml:space="preserve">BBB </t>
  </si>
  <si>
    <t>Year 1/</t>
  </si>
  <si>
    <t xml:space="preserve">EQUITY </t>
  </si>
  <si>
    <t xml:space="preserve">  DEBT   </t>
  </si>
  <si>
    <t xml:space="preserve">DEBT </t>
  </si>
  <si>
    <t>Yield</t>
  </si>
  <si>
    <t>Value Line</t>
  </si>
  <si>
    <t>EPS Growth</t>
  </si>
  <si>
    <t>IBES</t>
  </si>
  <si>
    <t>Zacks</t>
  </si>
  <si>
    <t>Mid Point</t>
  </si>
  <si>
    <t>May, 2016</t>
  </si>
  <si>
    <t>June, 2016</t>
  </si>
  <si>
    <t>July, 2016</t>
  </si>
  <si>
    <t>Sources:  AUS Utility Reports, Value Line, S&amp;P Stock Guide.</t>
  </si>
  <si>
    <t>na</t>
  </si>
  <si>
    <t>MCKENZIE DISCOUNTED CASH FLOW ANALYSIS</t>
  </si>
  <si>
    <t>UPDATES AND CORRECTIONS</t>
  </si>
  <si>
    <t>1/ Dollars of capital as of December 31, 2016, per Exhibit No.___(MTT-2), pages 2 and 3.</t>
  </si>
  <si>
    <t>2/</t>
  </si>
  <si>
    <t>2/ Debt cost rates as of December 31, 2016, per Exhibit No.___(MTT-2), page 3.</t>
  </si>
  <si>
    <t>Source:  Avista Corporation, Form 10-K, various years.</t>
  </si>
  <si>
    <t>A-/BBB+</t>
  </si>
  <si>
    <t xml:space="preserve">BBB+ </t>
  </si>
  <si>
    <t>nmf -- designates not meaningful ROE.</t>
  </si>
  <si>
    <t>REGULATORY CAPITAL STRUCTURE RATIOS 1/</t>
  </si>
  <si>
    <t>1/</t>
  </si>
  <si>
    <t>1/ As defined by Company in Response to UTC Staff Data Request No. 65, Attachment B.</t>
  </si>
  <si>
    <t>Source:  Response to UTC Staff Data Request No. 65, Attachment B.</t>
  </si>
  <si>
    <t>Source:  Standard &amp; Poor's Analysts' Handbook, 2015 edition.</t>
  </si>
  <si>
    <t>Common stock rankings range from D to A+, with the latter representing the highest level.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</si>
</sst>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  <numFmt numFmtId="165" formatCode="0.0"/>
    <numFmt numFmtId="166" formatCode="[$$-409]#,##0"/>
    <numFmt numFmtId="167" formatCode="[$$-409]#,##0.00"/>
    <numFmt numFmtId="168" formatCode="&quot;$&quot;#,##0.00"/>
    <numFmt numFmtId="169" formatCode="&quot;$&quot;#,##0"/>
    <numFmt numFmtId="170" formatCode="&quot;$&quot;#,##0.000"/>
    <numFmt numFmtId="171" formatCode="0.000%"/>
  </numFmts>
  <fonts count="23">
    <font>
      <sz val="12"/>
      <name val="Arial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ms Rmn"/>
    </font>
    <font>
      <b/>
      <sz val="18"/>
      <name val="Arial"/>
      <family val="2"/>
    </font>
    <font>
      <b/>
      <sz val="12"/>
      <name val="Tms Rmn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2"/>
      <color indexed="13"/>
      <name val="Tms Rmn"/>
    </font>
    <font>
      <sz val="12"/>
      <name val="SWISS"/>
    </font>
    <font>
      <b/>
      <sz val="12"/>
      <name val="SWISS"/>
    </font>
  </fonts>
  <fills count="7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2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0">
    <xf numFmtId="0" fontId="0" fillId="0" borderId="0"/>
    <xf numFmtId="3" fontId="10" fillId="0" borderId="0" applyFont="0" applyFill="0" applyBorder="0" applyAlignment="0" applyProtection="0"/>
    <xf numFmtId="5" fontId="10" fillId="0" borderId="0" applyFill="0" applyBorder="0" applyAlignment="0" applyProtection="0"/>
    <xf numFmtId="0" fontId="12" fillId="0" borderId="0"/>
    <xf numFmtId="0" fontId="12" fillId="0" borderId="0"/>
    <xf numFmtId="0" fontId="12" fillId="0" borderId="1"/>
    <xf numFmtId="0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2" borderId="1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40" fontId="15" fillId="3" borderId="0">
      <alignment horizontal="right"/>
    </xf>
    <xf numFmtId="0" fontId="16" fillId="4" borderId="0">
      <alignment horizontal="center"/>
    </xf>
    <xf numFmtId="0" fontId="17" fillId="5" borderId="2"/>
    <xf numFmtId="0" fontId="18" fillId="0" borderId="0" applyBorder="0">
      <alignment horizontal="centerContinuous"/>
    </xf>
    <xf numFmtId="0" fontId="19" fillId="0" borderId="0" applyBorder="0">
      <alignment horizontal="centerContinuous"/>
    </xf>
    <xf numFmtId="0" fontId="12" fillId="0" borderId="0"/>
    <xf numFmtId="0" fontId="12" fillId="0" borderId="0"/>
    <xf numFmtId="0" fontId="12" fillId="0" borderId="1"/>
    <xf numFmtId="0" fontId="12" fillId="0" borderId="1"/>
    <xf numFmtId="0" fontId="20" fillId="6" borderId="0"/>
    <xf numFmtId="0" fontId="20" fillId="6" borderId="0"/>
    <xf numFmtId="0" fontId="10" fillId="0" borderId="3" applyNumberFormat="0" applyFont="0" applyFill="0" applyAlignment="0" applyProtection="0"/>
    <xf numFmtId="0" fontId="14" fillId="0" borderId="4"/>
    <xf numFmtId="0" fontId="14" fillId="0" borderId="4"/>
    <xf numFmtId="0" fontId="14" fillId="0" borderId="1"/>
    <xf numFmtId="0" fontId="14" fillId="0" borderId="1"/>
    <xf numFmtId="0" fontId="4" fillId="0" borderId="0"/>
    <xf numFmtId="167" fontId="4" fillId="0" borderId="0"/>
    <xf numFmtId="167" fontId="4" fillId="0" borderId="0"/>
    <xf numFmtId="0" fontId="1" fillId="0" borderId="0"/>
    <xf numFmtId="44" fontId="10" fillId="0" borderId="0" applyFont="0" applyFill="0" applyBorder="0" applyAlignment="0" applyProtection="0"/>
  </cellStyleXfs>
  <cellXfs count="281">
    <xf numFmtId="0" fontId="0" fillId="0" borderId="0" xfId="0"/>
    <xf numFmtId="0" fontId="2" fillId="0" borderId="0" xfId="0" applyNumberFormat="1" applyFont="1" applyAlignment="1"/>
    <xf numFmtId="0" fontId="3" fillId="0" borderId="0" xfId="0" applyNumberFormat="1" applyFont="1" applyAlignment="1">
      <alignment horizontal="centerContinuous"/>
    </xf>
    <xf numFmtId="0" fontId="4" fillId="0" borderId="0" xfId="0" applyNumberFormat="1" applyFont="1" applyAlignment="1">
      <alignment horizontal="centerContinuous"/>
    </xf>
    <xf numFmtId="0" fontId="4" fillId="0" borderId="0" xfId="0" applyNumberFormat="1" applyFont="1" applyAlignment="1"/>
    <xf numFmtId="0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0" fillId="0" borderId="0" xfId="0" applyNumberFormat="1"/>
    <xf numFmtId="10" fontId="4" fillId="0" borderId="0" xfId="0" applyNumberFormat="1" applyFont="1" applyAlignment="1">
      <alignment horizontal="center"/>
    </xf>
    <xf numFmtId="2" fontId="4" fillId="0" borderId="0" xfId="0" applyNumberFormat="1" applyFont="1" applyAlignment="1">
      <alignment horizontal="center"/>
    </xf>
    <xf numFmtId="1" fontId="4" fillId="0" borderId="0" xfId="0" applyNumberFormat="1" applyFont="1" applyAlignment="1">
      <alignment horizontal="center"/>
    </xf>
    <xf numFmtId="9" fontId="4" fillId="0" borderId="0" xfId="0" applyNumberFormat="1" applyFont="1" applyAlignment="1">
      <alignment horizontal="center"/>
    </xf>
    <xf numFmtId="167" fontId="4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0" fillId="0" borderId="3" xfId="0" applyNumberFormat="1" applyBorder="1"/>
    <xf numFmtId="164" fontId="2" fillId="0" borderId="0" xfId="0" applyNumberFormat="1" applyFont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5" fontId="4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0" fontId="5" fillId="0" borderId="0" xfId="0" applyNumberFormat="1" applyFont="1" applyAlignment="1">
      <alignment horizontal="center"/>
    </xf>
    <xf numFmtId="0" fontId="5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center"/>
    </xf>
    <xf numFmtId="0" fontId="6" fillId="0" borderId="0" xfId="0" applyNumberFormat="1" applyFont="1" applyAlignment="1"/>
    <xf numFmtId="0" fontId="7" fillId="0" borderId="0" xfId="0" applyNumberFormat="1" applyFont="1" applyAlignment="1"/>
    <xf numFmtId="0" fontId="0" fillId="0" borderId="0" xfId="0" applyNumberFormat="1" applyBorder="1"/>
    <xf numFmtId="0" fontId="5" fillId="0" borderId="0" xfId="0" applyNumberFormat="1" applyFont="1" applyBorder="1" applyAlignment="1"/>
    <xf numFmtId="0" fontId="0" fillId="0" borderId="0" xfId="0" applyAlignment="1">
      <alignment horizontal="center"/>
    </xf>
    <xf numFmtId="0" fontId="0" fillId="0" borderId="0" xfId="0" applyBorder="1"/>
    <xf numFmtId="0" fontId="0" fillId="0" borderId="6" xfId="0" applyBorder="1"/>
    <xf numFmtId="167" fontId="4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6" xfId="0" applyNumberFormat="1" applyFont="1" applyBorder="1" applyAlignment="1"/>
    <xf numFmtId="164" fontId="4" fillId="0" borderId="6" xfId="0" applyNumberFormat="1" applyFont="1" applyBorder="1" applyAlignment="1">
      <alignment horizontal="center"/>
    </xf>
    <xf numFmtId="0" fontId="5" fillId="0" borderId="7" xfId="0" applyNumberFormat="1" applyFont="1" applyBorder="1" applyAlignment="1"/>
    <xf numFmtId="167" fontId="4" fillId="0" borderId="7" xfId="0" applyNumberFormat="1" applyFont="1" applyBorder="1" applyAlignment="1">
      <alignment horizontal="center"/>
    </xf>
    <xf numFmtId="164" fontId="4" fillId="0" borderId="7" xfId="0" applyNumberFormat="1" applyFont="1" applyBorder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164" fontId="0" fillId="0" borderId="6" xfId="0" applyNumberFormat="1" applyBorder="1"/>
    <xf numFmtId="164" fontId="0" fillId="0" borderId="0" xfId="0" applyNumberFormat="1" applyBorder="1"/>
    <xf numFmtId="164" fontId="2" fillId="0" borderId="0" xfId="0" applyNumberFormat="1" applyFont="1" applyBorder="1" applyAlignment="1">
      <alignment horizontal="center"/>
    </xf>
    <xf numFmtId="164" fontId="0" fillId="0" borderId="7" xfId="0" applyNumberFormat="1" applyBorder="1"/>
    <xf numFmtId="0" fontId="6" fillId="0" borderId="0" xfId="0" applyNumberFormat="1" applyFont="1" applyAlignment="1">
      <alignment horizontal="left"/>
    </xf>
    <xf numFmtId="0" fontId="5" fillId="0" borderId="6" xfId="0" applyNumberFormat="1" applyFont="1" applyBorder="1" applyAlignment="1">
      <alignment horizontal="left"/>
    </xf>
    <xf numFmtId="0" fontId="5" fillId="0" borderId="7" xfId="0" applyNumberFormat="1" applyFont="1" applyBorder="1" applyAlignment="1">
      <alignment horizontal="left"/>
    </xf>
    <xf numFmtId="167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10" fontId="4" fillId="0" borderId="6" xfId="0" applyNumberFormat="1" applyFont="1" applyBorder="1" applyAlignment="1">
      <alignment horizontal="center"/>
    </xf>
    <xf numFmtId="2" fontId="4" fillId="0" borderId="6" xfId="0" applyNumberFormat="1" applyFont="1" applyBorder="1" applyAlignment="1">
      <alignment horizontal="center"/>
    </xf>
    <xf numFmtId="10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4" fontId="6" fillId="0" borderId="0" xfId="0" applyNumberFormat="1" applyFont="1" applyBorder="1" applyAlignment="1">
      <alignment horizontal="center"/>
    </xf>
    <xf numFmtId="9" fontId="4" fillId="0" borderId="6" xfId="0" applyNumberFormat="1" applyFont="1" applyBorder="1" applyAlignment="1">
      <alignment horizontal="center"/>
    </xf>
    <xf numFmtId="9" fontId="4" fillId="0" borderId="7" xfId="0" applyNumberFormat="1" applyFont="1" applyBorder="1" applyAlignment="1">
      <alignment horizontal="center"/>
    </xf>
    <xf numFmtId="9" fontId="4" fillId="0" borderId="0" xfId="0" applyNumberFormat="1" applyFont="1" applyBorder="1" applyAlignment="1">
      <alignment horizontal="center"/>
    </xf>
    <xf numFmtId="9" fontId="2" fillId="0" borderId="0" xfId="0" applyNumberFormat="1" applyFont="1" applyBorder="1" applyAlignment="1">
      <alignment horizontal="center"/>
    </xf>
    <xf numFmtId="9" fontId="6" fillId="0" borderId="0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9" fontId="6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5" fillId="0" borderId="0" xfId="0" applyNumberFormat="1" applyFont="1" applyBorder="1" applyAlignment="1">
      <alignment horizontal="left"/>
    </xf>
    <xf numFmtId="1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Continuous"/>
    </xf>
    <xf numFmtId="0" fontId="7" fillId="0" borderId="0" xfId="0" applyNumberFormat="1" applyFont="1" applyAlignment="1">
      <alignment horizontal="center"/>
    </xf>
    <xf numFmtId="0" fontId="7" fillId="0" borderId="5" xfId="0" applyNumberFormat="1" applyFont="1" applyBorder="1"/>
    <xf numFmtId="0" fontId="7" fillId="0" borderId="0" xfId="0" applyNumberFormat="1" applyFont="1" applyBorder="1"/>
    <xf numFmtId="165" fontId="7" fillId="0" borderId="0" xfId="0" applyNumberFormat="1" applyFont="1"/>
    <xf numFmtId="2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/>
    <xf numFmtId="0" fontId="0" fillId="0" borderId="0" xfId="0" applyNumberFormat="1" applyBorder="1" applyAlignment="1">
      <alignment horizontal="center"/>
    </xf>
    <xf numFmtId="168" fontId="0" fillId="0" borderId="0" xfId="0" applyNumberFormat="1" applyBorder="1" applyAlignment="1">
      <alignment horizontal="center"/>
    </xf>
    <xf numFmtId="9" fontId="7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165" fontId="9" fillId="0" borderId="0" xfId="0" applyNumberFormat="1" applyFont="1" applyAlignment="1">
      <alignment horizontal="centerContinuous"/>
    </xf>
    <xf numFmtId="165" fontId="7" fillId="0" borderId="0" xfId="0" applyNumberFormat="1" applyFont="1" applyAlignment="1">
      <alignment horizontal="center"/>
    </xf>
    <xf numFmtId="10" fontId="0" fillId="0" borderId="0" xfId="0" applyNumberFormat="1"/>
    <xf numFmtId="1" fontId="7" fillId="0" borderId="0" xfId="0" applyNumberFormat="1" applyFont="1" applyAlignment="1">
      <alignment horizontal="center"/>
    </xf>
    <xf numFmtId="10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0" fillId="0" borderId="7" xfId="0" applyBorder="1"/>
    <xf numFmtId="0" fontId="0" fillId="0" borderId="7" xfId="0" applyBorder="1" applyAlignment="1">
      <alignment horizontal="center"/>
    </xf>
    <xf numFmtId="9" fontId="0" fillId="0" borderId="0" xfId="0" applyNumberFormat="1" applyAlignment="1">
      <alignment horizontal="center"/>
    </xf>
    <xf numFmtId="0" fontId="4" fillId="0" borderId="6" xfId="0" applyNumberFormat="1" applyFont="1" applyBorder="1" applyAlignment="1"/>
    <xf numFmtId="168" fontId="4" fillId="0" borderId="0" xfId="0" applyNumberFormat="1" applyFont="1" applyAlignment="1">
      <alignment horizontal="center"/>
    </xf>
    <xf numFmtId="10" fontId="4" fillId="0" borderId="0" xfId="0" applyNumberFormat="1" applyFont="1" applyAlignment="1"/>
    <xf numFmtId="0" fontId="7" fillId="0" borderId="0" xfId="0" applyNumberFormat="1" applyFont="1" applyBorder="1" applyAlignment="1"/>
    <xf numFmtId="0" fontId="4" fillId="0" borderId="0" xfId="0" applyNumberFormat="1" applyFont="1" applyAlignment="1">
      <alignment horizontal="left"/>
    </xf>
    <xf numFmtId="10" fontId="6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/>
    <xf numFmtId="164" fontId="5" fillId="0" borderId="6" xfId="0" applyNumberFormat="1" applyFont="1" applyBorder="1" applyAlignment="1">
      <alignment horizontal="center"/>
    </xf>
    <xf numFmtId="9" fontId="5" fillId="0" borderId="0" xfId="0" applyNumberFormat="1" applyFont="1" applyAlignment="1">
      <alignment horizontal="center"/>
    </xf>
    <xf numFmtId="9" fontId="5" fillId="0" borderId="6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169" fontId="0" fillId="0" borderId="0" xfId="0" applyNumberFormat="1" applyAlignment="1">
      <alignment horizontal="center"/>
    </xf>
    <xf numFmtId="0" fontId="6" fillId="0" borderId="0" xfId="0" applyFont="1" applyBorder="1"/>
    <xf numFmtId="9" fontId="0" fillId="0" borderId="0" xfId="0" applyNumberFormat="1" applyBorder="1"/>
    <xf numFmtId="9" fontId="0" fillId="0" borderId="0" xfId="0" applyNumberFormat="1"/>
    <xf numFmtId="168" fontId="4" fillId="0" borderId="0" xfId="0" applyNumberFormat="1" applyFont="1" applyBorder="1" applyAlignment="1">
      <alignment horizontal="center"/>
    </xf>
    <xf numFmtId="168" fontId="4" fillId="0" borderId="6" xfId="0" applyNumberFormat="1" applyFont="1" applyBorder="1" applyAlignment="1">
      <alignment horizontal="center"/>
    </xf>
    <xf numFmtId="10" fontId="0" fillId="0" borderId="6" xfId="0" applyNumberFormat="1" applyBorder="1" applyAlignment="1">
      <alignment horizontal="center"/>
    </xf>
    <xf numFmtId="164" fontId="6" fillId="0" borderId="0" xfId="0" applyNumberFormat="1" applyFont="1"/>
    <xf numFmtId="9" fontId="6" fillId="0" borderId="6" xfId="0" applyNumberFormat="1" applyFont="1" applyBorder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0" fontId="4" fillId="0" borderId="0" xfId="0" applyFont="1" applyBorder="1"/>
    <xf numFmtId="164" fontId="4" fillId="0" borderId="0" xfId="0" applyNumberFormat="1" applyFont="1"/>
    <xf numFmtId="0" fontId="4" fillId="0" borderId="0" xfId="0" applyFont="1" applyAlignment="1">
      <alignment horizontal="right"/>
    </xf>
    <xf numFmtId="169" fontId="0" fillId="0" borderId="0" xfId="0" applyNumberFormat="1" applyBorder="1"/>
    <xf numFmtId="169" fontId="6" fillId="0" borderId="0" xfId="0" applyNumberFormat="1" applyFont="1" applyBorder="1"/>
    <xf numFmtId="0" fontId="0" fillId="0" borderId="0" xfId="0" applyFill="1" applyBorder="1" applyAlignment="1">
      <alignment horizontal="center"/>
    </xf>
    <xf numFmtId="164" fontId="4" fillId="0" borderId="0" xfId="0" quotePrefix="1" applyNumberFormat="1" applyFont="1" applyAlignment="1">
      <alignment horizontal="center"/>
    </xf>
    <xf numFmtId="164" fontId="5" fillId="0" borderId="0" xfId="0" applyNumberFormat="1" applyFont="1" applyAlignment="1"/>
    <xf numFmtId="9" fontId="5" fillId="0" borderId="0" xfId="0" applyNumberFormat="1" applyFont="1" applyAlignment="1"/>
    <xf numFmtId="9" fontId="3" fillId="0" borderId="0" xfId="0" applyNumberFormat="1" applyFont="1" applyAlignment="1">
      <alignment horizontal="centerContinuous"/>
    </xf>
    <xf numFmtId="9" fontId="0" fillId="0" borderId="3" xfId="0" applyNumberFormat="1" applyBorder="1"/>
    <xf numFmtId="9" fontId="4" fillId="0" borderId="3" xfId="0" applyNumberFormat="1" applyFont="1" applyBorder="1" applyAlignment="1">
      <alignment horizontal="center"/>
    </xf>
    <xf numFmtId="9" fontId="5" fillId="0" borderId="0" xfId="0" applyNumberFormat="1" applyFont="1" applyBorder="1" applyAlignment="1"/>
    <xf numFmtId="1" fontId="0" fillId="0" borderId="0" xfId="0" applyNumberFormat="1" applyAlignment="1">
      <alignment horizontal="center"/>
    </xf>
    <xf numFmtId="14" fontId="4" fillId="0" borderId="0" xfId="0" applyNumberFormat="1" applyFont="1" applyAlignment="1">
      <alignment horizontal="right"/>
    </xf>
    <xf numFmtId="2" fontId="0" fillId="0" borderId="0" xfId="0" applyNumberFormat="1"/>
    <xf numFmtId="0" fontId="11" fillId="0" borderId="0" xfId="0" applyFont="1" applyBorder="1" applyAlignment="1"/>
    <xf numFmtId="164" fontId="2" fillId="0" borderId="6" xfId="0" applyNumberFormat="1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4" fillId="0" borderId="0" xfId="35"/>
    <xf numFmtId="0" fontId="2" fillId="0" borderId="0" xfId="35" applyFont="1"/>
    <xf numFmtId="0" fontId="4" fillId="0" borderId="0" xfId="35" applyAlignment="1">
      <alignment horizontal="center"/>
    </xf>
    <xf numFmtId="0" fontId="4" fillId="0" borderId="0" xfId="35" applyBorder="1" applyAlignment="1">
      <alignment horizontal="center"/>
    </xf>
    <xf numFmtId="0" fontId="4" fillId="0" borderId="0" xfId="35" applyBorder="1"/>
    <xf numFmtId="0" fontId="11" fillId="0" borderId="0" xfId="35" applyFont="1" applyBorder="1" applyAlignment="1"/>
    <xf numFmtId="2" fontId="5" fillId="0" borderId="0" xfId="0" applyNumberFormat="1" applyFont="1" applyAlignment="1"/>
    <xf numFmtId="0" fontId="0" fillId="0" borderId="0" xfId="0" applyBorder="1" applyAlignment="1">
      <alignment horizontal="center"/>
    </xf>
    <xf numFmtId="0" fontId="4" fillId="0" borderId="6" xfId="0" applyNumberFormat="1" applyFont="1" applyBorder="1" applyAlignment="1">
      <alignment horizontal="center"/>
    </xf>
    <xf numFmtId="167" fontId="4" fillId="0" borderId="0" xfId="36" applyNumberFormat="1" applyFont="1" applyAlignment="1"/>
    <xf numFmtId="167" fontId="2" fillId="0" borderId="0" xfId="36" applyNumberFormat="1" applyFont="1" applyAlignment="1"/>
    <xf numFmtId="167" fontId="4" fillId="0" borderId="0" xfId="36" applyNumberFormat="1" applyFont="1" applyBorder="1" applyAlignment="1"/>
    <xf numFmtId="167" fontId="4" fillId="0" borderId="0" xfId="36" applyNumberFormat="1" applyFont="1" applyBorder="1" applyAlignment="1">
      <alignment horizontal="centerContinuous"/>
    </xf>
    <xf numFmtId="167" fontId="4" fillId="0" borderId="3" xfId="36" applyNumberFormat="1" applyFont="1" applyBorder="1" applyAlignment="1"/>
    <xf numFmtId="167" fontId="2" fillId="0" borderId="0" xfId="36" applyNumberFormat="1" applyFont="1" applyBorder="1" applyAlignment="1">
      <alignment horizontal="center"/>
    </xf>
    <xf numFmtId="167" fontId="2" fillId="0" borderId="0" xfId="36" applyNumberFormat="1" applyFont="1" applyBorder="1" applyAlignment="1"/>
    <xf numFmtId="167" fontId="2" fillId="0" borderId="6" xfId="36" applyNumberFormat="1" applyFont="1" applyBorder="1" applyAlignment="1">
      <alignment horizontal="center"/>
    </xf>
    <xf numFmtId="167" fontId="4" fillId="0" borderId="6" xfId="36" applyNumberFormat="1" applyFont="1" applyBorder="1" applyAlignment="1"/>
    <xf numFmtId="167" fontId="4" fillId="0" borderId="0" xfId="36" applyNumberFormat="1" applyFont="1" applyBorder="1"/>
    <xf numFmtId="167" fontId="4" fillId="0" borderId="0" xfId="36" applyNumberFormat="1" applyFont="1" applyAlignment="1">
      <alignment horizontal="center"/>
    </xf>
    <xf numFmtId="164" fontId="4" fillId="0" borderId="0" xfId="36" applyNumberFormat="1" applyFont="1" applyAlignment="1">
      <alignment horizontal="center"/>
    </xf>
    <xf numFmtId="164" fontId="4" fillId="0" borderId="0" xfId="36" applyNumberFormat="1" applyFont="1" applyBorder="1" applyAlignment="1"/>
    <xf numFmtId="165" fontId="4" fillId="0" borderId="0" xfId="36" applyNumberFormat="1" applyFont="1" applyBorder="1"/>
    <xf numFmtId="165" fontId="4" fillId="0" borderId="0" xfId="36" applyNumberFormat="1" applyFont="1"/>
    <xf numFmtId="165" fontId="4" fillId="0" borderId="0" xfId="36" applyNumberFormat="1" applyFont="1" applyBorder="1" applyAlignment="1">
      <alignment horizontal="centerContinuous"/>
    </xf>
    <xf numFmtId="1" fontId="4" fillId="0" borderId="0" xfId="36" applyNumberFormat="1" applyFont="1" applyAlignment="1">
      <alignment horizontal="center"/>
    </xf>
    <xf numFmtId="164" fontId="4" fillId="0" borderId="0" xfId="38" applyNumberFormat="1" applyFont="1" applyAlignment="1">
      <alignment horizontal="center"/>
    </xf>
    <xf numFmtId="1" fontId="4" fillId="0" borderId="0" xfId="36" applyNumberFormat="1" applyFont="1" applyBorder="1" applyAlignment="1">
      <alignment horizontal="center"/>
    </xf>
    <xf numFmtId="164" fontId="4" fillId="0" borderId="0" xfId="36" applyNumberFormat="1" applyFont="1" applyBorder="1" applyAlignment="1">
      <alignment horizontal="center"/>
    </xf>
    <xf numFmtId="164" fontId="4" fillId="0" borderId="0" xfId="38" applyNumberFormat="1" applyFont="1" applyBorder="1" applyAlignment="1">
      <alignment horizontal="center"/>
    </xf>
    <xf numFmtId="167" fontId="4" fillId="0" borderId="7" xfId="36" applyNumberFormat="1" applyFont="1" applyBorder="1" applyAlignment="1"/>
    <xf numFmtId="164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Continuous"/>
    </xf>
    <xf numFmtId="167" fontId="4" fillId="0" borderId="0" xfId="36" applyNumberFormat="1" applyFont="1" applyAlignment="1">
      <alignment horizontal="centerContinuous"/>
    </xf>
    <xf numFmtId="1" fontId="2" fillId="0" borderId="0" xfId="36" applyNumberFormat="1" applyFont="1" applyAlignment="1">
      <alignment horizontal="center"/>
    </xf>
    <xf numFmtId="167" fontId="4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Alignment="1">
      <alignment horizontal="center"/>
    </xf>
    <xf numFmtId="167" fontId="4" fillId="0" borderId="7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4" fillId="0" borderId="8" xfId="36" applyNumberFormat="1" applyFont="1" applyBorder="1" applyAlignment="1"/>
    <xf numFmtId="10" fontId="4" fillId="0" borderId="0" xfId="36" applyNumberFormat="1" applyFont="1" applyAlignment="1">
      <alignment horizontal="center"/>
    </xf>
    <xf numFmtId="10" fontId="4" fillId="0" borderId="0" xfId="36" applyNumberFormat="1" applyFont="1" applyBorder="1" applyAlignment="1">
      <alignment horizontal="center"/>
    </xf>
    <xf numFmtId="10" fontId="4" fillId="0" borderId="7" xfId="36" applyNumberFormat="1" applyFont="1" applyBorder="1" applyAlignment="1">
      <alignment horizontal="center"/>
    </xf>
    <xf numFmtId="2" fontId="4" fillId="0" borderId="0" xfId="36" applyNumberFormat="1" applyFont="1"/>
    <xf numFmtId="167" fontId="4" fillId="0" borderId="6" xfId="36" applyNumberFormat="1" applyFont="1" applyBorder="1" applyAlignment="1">
      <alignment horizontal="centerContinuous"/>
    </xf>
    <xf numFmtId="1" fontId="2" fillId="0" borderId="0" xfId="36" applyNumberFormat="1" applyFont="1" applyBorder="1" applyAlignment="1">
      <alignment horizontal="center"/>
    </xf>
    <xf numFmtId="167" fontId="2" fillId="0" borderId="0" xfId="36" quotePrefix="1" applyNumberFormat="1" applyFont="1" applyBorder="1" applyAlignment="1">
      <alignment horizontal="center"/>
    </xf>
    <xf numFmtId="167" fontId="21" fillId="0" borderId="0" xfId="36" applyNumberFormat="1" applyFont="1" applyAlignment="1"/>
    <xf numFmtId="167" fontId="22" fillId="0" borderId="0" xfId="36" applyNumberFormat="1" applyFont="1" applyAlignment="1"/>
    <xf numFmtId="167" fontId="21" fillId="0" borderId="3" xfId="36" applyNumberFormat="1" applyFont="1" applyBorder="1" applyAlignment="1"/>
    <xf numFmtId="167" fontId="4" fillId="0" borderId="0" xfId="36" applyNumberFormat="1" applyBorder="1"/>
    <xf numFmtId="2" fontId="4" fillId="0" borderId="0" xfId="36" applyNumberFormat="1" applyFont="1" applyAlignment="1">
      <alignment horizontal="center"/>
    </xf>
    <xf numFmtId="4" fontId="4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Border="1" applyAlignment="1">
      <alignment horizontal="center"/>
    </xf>
    <xf numFmtId="4" fontId="4" fillId="0" borderId="7" xfId="36" applyNumberFormat="1" applyFont="1" applyBorder="1" applyAlignment="1">
      <alignment horizontal="center"/>
    </xf>
    <xf numFmtId="2" fontId="4" fillId="0" borderId="0" xfId="36" applyNumberFormat="1" applyFont="1" applyBorder="1" applyAlignment="1">
      <alignment horizontal="center"/>
    </xf>
    <xf numFmtId="10" fontId="4" fillId="0" borderId="0" xfId="36" quotePrefix="1" applyNumberFormat="1" applyFont="1" applyAlignment="1">
      <alignment horizontal="center"/>
    </xf>
    <xf numFmtId="9" fontId="2" fillId="0" borderId="0" xfId="0" applyNumberFormat="1" applyFont="1" applyAlignment="1">
      <alignment horizontal="center"/>
    </xf>
    <xf numFmtId="1" fontId="4" fillId="0" borderId="6" xfId="0" applyNumberFormat="1" applyFon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0" xfId="0" applyNumberFormat="1" applyBorder="1" applyAlignment="1">
      <alignment horizontal="center"/>
    </xf>
    <xf numFmtId="0" fontId="4" fillId="0" borderId="8" xfId="35" applyBorder="1"/>
    <xf numFmtId="0" fontId="4" fillId="0" borderId="8" xfId="35" applyBorder="1" applyAlignment="1">
      <alignment horizontal="center"/>
    </xf>
    <xf numFmtId="0" fontId="4" fillId="0" borderId="7" xfId="35" applyBorder="1" applyAlignment="1">
      <alignment horizontal="center"/>
    </xf>
    <xf numFmtId="9" fontId="4" fillId="0" borderId="0" xfId="35" applyNumberFormat="1" applyAlignment="1">
      <alignment horizontal="center"/>
    </xf>
    <xf numFmtId="0" fontId="4" fillId="0" borderId="0" xfId="35" applyAlignment="1">
      <alignment horizontal="left"/>
    </xf>
    <xf numFmtId="0" fontId="4" fillId="0" borderId="0" xfId="0" applyNumberFormat="1" applyFont="1" applyAlignment="1">
      <alignment horizontal="center"/>
    </xf>
    <xf numFmtId="0" fontId="4" fillId="0" borderId="0" xfId="0" applyNumberFormat="1" applyFont="1" applyAlignment="1">
      <alignment horizontal="center"/>
    </xf>
    <xf numFmtId="6" fontId="3" fillId="0" borderId="0" xfId="0" quotePrefix="1" applyNumberFormat="1" applyFont="1" applyAlignment="1">
      <alignment horizontal="centerContinuous"/>
    </xf>
    <xf numFmtId="0" fontId="4" fillId="0" borderId="7" xfId="0" applyNumberFormat="1" applyFont="1" applyBorder="1" applyAlignment="1"/>
    <xf numFmtId="0" fontId="4" fillId="0" borderId="6" xfId="0" applyNumberFormat="1" applyFont="1" applyBorder="1"/>
    <xf numFmtId="169" fontId="4" fillId="0" borderId="0" xfId="0" applyNumberFormat="1" applyFont="1" applyAlignment="1">
      <alignment horizontal="center"/>
    </xf>
    <xf numFmtId="166" fontId="4" fillId="0" borderId="0" xfId="0" applyNumberFormat="1" applyFont="1" applyAlignment="1">
      <alignment horizontal="center"/>
    </xf>
    <xf numFmtId="15" fontId="4" fillId="0" borderId="0" xfId="0" quotePrefix="1" applyNumberFormat="1" applyFont="1" applyAlignment="1">
      <alignment horizontal="center"/>
    </xf>
    <xf numFmtId="169" fontId="4" fillId="0" borderId="7" xfId="0" applyNumberFormat="1" applyFont="1" applyBorder="1" applyAlignment="1">
      <alignment horizontal="center"/>
    </xf>
    <xf numFmtId="169" fontId="4" fillId="0" borderId="0" xfId="0" applyNumberFormat="1" applyFont="1"/>
    <xf numFmtId="169" fontId="4" fillId="0" borderId="0" xfId="0" applyNumberFormat="1" applyFont="1" applyAlignment="1"/>
    <xf numFmtId="170" fontId="5" fillId="0" borderId="0" xfId="0" applyNumberFormat="1" applyFont="1" applyAlignment="1">
      <alignment horizontal="center"/>
    </xf>
    <xf numFmtId="170" fontId="5" fillId="0" borderId="0" xfId="0" applyNumberFormat="1" applyFont="1" applyAlignment="1"/>
    <xf numFmtId="170" fontId="5" fillId="0" borderId="7" xfId="0" applyNumberFormat="1" applyFont="1" applyBorder="1" applyAlignment="1"/>
    <xf numFmtId="170" fontId="5" fillId="0" borderId="0" xfId="0" applyNumberFormat="1" applyFont="1" applyBorder="1" applyAlignment="1"/>
    <xf numFmtId="1" fontId="2" fillId="0" borderId="0" xfId="36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Continuous"/>
    </xf>
    <xf numFmtId="0" fontId="2" fillId="0" borderId="5" xfId="0" applyNumberFormat="1" applyFont="1" applyBorder="1" applyAlignment="1">
      <alignment horizontal="center"/>
    </xf>
    <xf numFmtId="0" fontId="2" fillId="0" borderId="0" xfId="0" applyNumberFormat="1" applyFont="1" applyBorder="1" applyAlignment="1">
      <alignment horizontal="center"/>
    </xf>
    <xf numFmtId="0" fontId="7" fillId="0" borderId="7" xfId="0" applyNumberFormat="1" applyFont="1" applyBorder="1" applyAlignment="1"/>
    <xf numFmtId="0" fontId="7" fillId="0" borderId="6" xfId="0" applyNumberFormat="1" applyFont="1" applyBorder="1" applyAlignment="1">
      <alignment horizontal="center"/>
    </xf>
    <xf numFmtId="164" fontId="7" fillId="0" borderId="7" xfId="0" applyNumberFormat="1" applyFont="1" applyBorder="1" applyAlignment="1"/>
    <xf numFmtId="1" fontId="7" fillId="0" borderId="7" xfId="0" applyNumberFormat="1" applyFont="1" applyBorder="1" applyAlignment="1"/>
    <xf numFmtId="165" fontId="7" fillId="0" borderId="7" xfId="0" applyNumberFormat="1" applyFont="1" applyBorder="1"/>
    <xf numFmtId="0" fontId="2" fillId="0" borderId="0" xfId="0" applyNumberFormat="1" applyFont="1" applyBorder="1" applyAlignment="1"/>
    <xf numFmtId="0" fontId="4" fillId="0" borderId="0" xfId="0" applyFont="1" applyBorder="1" applyAlignment="1">
      <alignment horizontal="center"/>
    </xf>
    <xf numFmtId="169" fontId="0" fillId="0" borderId="0" xfId="0" applyNumberForma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42" fontId="0" fillId="0" borderId="0" xfId="0" applyNumberForma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9" fontId="0" fillId="0" borderId="7" xfId="0" applyNumberFormat="1" applyBorder="1"/>
    <xf numFmtId="0" fontId="2" fillId="0" borderId="0" xfId="0" applyFont="1" applyBorder="1"/>
    <xf numFmtId="0" fontId="4" fillId="0" borderId="7" xfId="35" applyBorder="1"/>
    <xf numFmtId="0" fontId="2" fillId="0" borderId="0" xfId="35" applyFont="1" applyAlignment="1">
      <alignment horizontal="center"/>
    </xf>
    <xf numFmtId="0" fontId="4" fillId="0" borderId="6" xfId="35" applyBorder="1"/>
    <xf numFmtId="0" fontId="4" fillId="0" borderId="6" xfId="35" applyBorder="1" applyAlignment="1">
      <alignment horizontal="center"/>
    </xf>
    <xf numFmtId="10" fontId="4" fillId="0" borderId="0" xfId="35" applyNumberFormat="1" applyAlignment="1">
      <alignment horizontal="center"/>
    </xf>
    <xf numFmtId="0" fontId="4" fillId="0" borderId="0" xfId="35" applyFont="1"/>
    <xf numFmtId="10" fontId="4" fillId="0" borderId="0" xfId="35" applyNumberFormat="1" applyAlignment="1">
      <alignment horizontal="right"/>
    </xf>
    <xf numFmtId="10" fontId="4" fillId="0" borderId="0" xfId="35" applyNumberFormat="1" applyAlignment="1">
      <alignment horizontal="left"/>
    </xf>
    <xf numFmtId="0" fontId="4" fillId="0" borderId="6" xfId="35" applyBorder="1" applyAlignment="1">
      <alignment horizontal="right"/>
    </xf>
    <xf numFmtId="0" fontId="4" fillId="0" borderId="6" xfId="35" applyBorder="1" applyAlignment="1">
      <alignment horizontal="left"/>
    </xf>
    <xf numFmtId="0" fontId="4" fillId="0" borderId="0" xfId="35" applyBorder="1" applyAlignment="1">
      <alignment horizontal="right"/>
    </xf>
    <xf numFmtId="0" fontId="4" fillId="0" borderId="0" xfId="35" applyBorder="1" applyAlignment="1">
      <alignment horizontal="left"/>
    </xf>
    <xf numFmtId="10" fontId="4" fillId="0" borderId="0" xfId="35" applyNumberFormat="1"/>
    <xf numFmtId="10" fontId="2" fillId="0" borderId="0" xfId="35" applyNumberFormat="1" applyFont="1" applyAlignment="1">
      <alignment horizontal="center"/>
    </xf>
    <xf numFmtId="169" fontId="4" fillId="0" borderId="0" xfId="35" applyNumberFormat="1" applyAlignment="1">
      <alignment horizontal="center"/>
    </xf>
    <xf numFmtId="169" fontId="4" fillId="0" borderId="6" xfId="35" applyNumberFormat="1" applyBorder="1" applyAlignment="1">
      <alignment horizontal="center"/>
    </xf>
    <xf numFmtId="0" fontId="11" fillId="0" borderId="7" xfId="35" applyFont="1" applyBorder="1" applyAlignment="1">
      <alignment horizontal="center"/>
    </xf>
    <xf numFmtId="0" fontId="4" fillId="0" borderId="0" xfId="35" applyFont="1" applyAlignment="1">
      <alignment horizontal="center"/>
    </xf>
    <xf numFmtId="0" fontId="4" fillId="0" borderId="7" xfId="35" applyFont="1" applyBorder="1" applyAlignment="1">
      <alignment horizontal="center"/>
    </xf>
    <xf numFmtId="0" fontId="4" fillId="0" borderId="0" xfId="35" applyFont="1" applyFill="1" applyAlignment="1">
      <alignment horizontal="left"/>
    </xf>
    <xf numFmtId="1" fontId="2" fillId="0" borderId="0" xfId="36" applyNumberFormat="1" applyFont="1" applyBorder="1" applyAlignment="1">
      <alignment horizontal="center"/>
    </xf>
    <xf numFmtId="5" fontId="0" fillId="0" borderId="0" xfId="0" applyNumberFormat="1" applyBorder="1" applyAlignment="1">
      <alignment horizontal="center"/>
    </xf>
    <xf numFmtId="169" fontId="4" fillId="0" borderId="0" xfId="35" applyNumberFormat="1" applyBorder="1" applyAlignment="1">
      <alignment horizontal="center"/>
    </xf>
    <xf numFmtId="10" fontId="4" fillId="0" borderId="0" xfId="35" applyNumberFormat="1" applyBorder="1" applyAlignment="1">
      <alignment horizontal="center"/>
    </xf>
    <xf numFmtId="0" fontId="0" fillId="0" borderId="0" xfId="0" applyFill="1" applyBorder="1"/>
    <xf numFmtId="6" fontId="4" fillId="0" borderId="0" xfId="0" applyNumberFormat="1" applyFont="1" applyAlignment="1">
      <alignment horizontal="center"/>
    </xf>
    <xf numFmtId="171" fontId="4" fillId="0" borderId="0" xfId="35" applyNumberFormat="1" applyBorder="1" applyAlignment="1">
      <alignment horizontal="center"/>
    </xf>
    <xf numFmtId="171" fontId="4" fillId="0" borderId="0" xfId="35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164" fontId="0" fillId="0" borderId="7" xfId="0" applyNumberFormat="1" applyBorder="1" applyAlignment="1">
      <alignment horizontal="center"/>
    </xf>
    <xf numFmtId="0" fontId="3" fillId="0" borderId="0" xfId="35" applyFont="1" applyBorder="1" applyAlignment="1">
      <alignment horizontal="center"/>
    </xf>
    <xf numFmtId="0" fontId="2" fillId="0" borderId="0" xfId="35" applyFont="1" applyBorder="1" applyAlignment="1">
      <alignment horizontal="center"/>
    </xf>
    <xf numFmtId="1" fontId="2" fillId="0" borderId="0" xfId="36" applyNumberFormat="1" applyFont="1" applyBorder="1" applyAlignment="1">
      <alignment horizontal="center"/>
    </xf>
    <xf numFmtId="167" fontId="3" fillId="0" borderId="0" xfId="36" applyNumberFormat="1" applyFont="1" applyAlignment="1">
      <alignment horizontal="center"/>
    </xf>
    <xf numFmtId="167" fontId="2" fillId="0" borderId="0" xfId="36" applyNumberFormat="1" applyFont="1" applyAlignment="1">
      <alignment horizontal="center"/>
    </xf>
    <xf numFmtId="165" fontId="2" fillId="0" borderId="0" xfId="36" applyNumberFormat="1" applyFont="1" applyAlignment="1">
      <alignment horizontal="center"/>
    </xf>
    <xf numFmtId="2" fontId="2" fillId="0" borderId="0" xfId="36" applyNumberFormat="1" applyFont="1" applyAlignment="1">
      <alignment horizontal="center"/>
    </xf>
    <xf numFmtId="4" fontId="2" fillId="0" borderId="0" xfId="36" applyNumberFormat="1" applyFont="1" applyAlignment="1">
      <alignment horizontal="center"/>
    </xf>
    <xf numFmtId="0" fontId="4" fillId="0" borderId="6" xfId="35" applyBorder="1" applyAlignment="1">
      <alignment horizontal="center"/>
    </xf>
    <xf numFmtId="0" fontId="11" fillId="0" borderId="0" xfId="35" applyFont="1" applyBorder="1" applyAlignment="1">
      <alignment horizontal="center"/>
    </xf>
    <xf numFmtId="0" fontId="4" fillId="0" borderId="6" xfId="35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0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3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0" fontId="9" fillId="0" borderId="0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</cellXfs>
  <cellStyles count="40">
    <cellStyle name="Comma0" xfId="1"/>
    <cellStyle name="Currency 2" xfId="39"/>
    <cellStyle name="Currency0" xfId="2"/>
    <cellStyle name="Custom - Style1" xfId="3"/>
    <cellStyle name="Custom - Style8" xfId="4"/>
    <cellStyle name="Data   - Style2" xfId="5"/>
    <cellStyle name="Date" xfId="6"/>
    <cellStyle name="Fixed" xfId="7"/>
    <cellStyle name="Heading 1" xfId="8" builtinId="16" customBuiltin="1"/>
    <cellStyle name="Heading 2" xfId="9" builtinId="17" customBuiltin="1"/>
    <cellStyle name="Labels - Style3" xfId="10"/>
    <cellStyle name="Normal" xfId="0" builtinId="0"/>
    <cellStyle name="Normal - Style1" xfId="11"/>
    <cellStyle name="Normal - Style2" xfId="12"/>
    <cellStyle name="Normal - Style3" xfId="13"/>
    <cellStyle name="Normal - Style4" xfId="14"/>
    <cellStyle name="Normal - Style5" xfId="15"/>
    <cellStyle name="Normal - Style6" xfId="16"/>
    <cellStyle name="Normal - Style7" xfId="17"/>
    <cellStyle name="Normal - Style8" xfId="18"/>
    <cellStyle name="Normal 2" xfId="35"/>
    <cellStyle name="Normal 3" xfId="36"/>
    <cellStyle name="Normal 3 2" xfId="37"/>
    <cellStyle name="Normal 4" xfId="38"/>
    <cellStyle name="Output Amounts" xfId="19"/>
    <cellStyle name="Output Column Headings" xfId="20"/>
    <cellStyle name="Output Line Items" xfId="21"/>
    <cellStyle name="Output Report Heading" xfId="22"/>
    <cellStyle name="Output Report Title" xfId="23"/>
    <cellStyle name="Reset  - Style4" xfId="24"/>
    <cellStyle name="Reset  - Style7" xfId="25"/>
    <cellStyle name="Table  - Style5" xfId="26"/>
    <cellStyle name="Table  - Style6" xfId="27"/>
    <cellStyle name="Title  - Style1" xfId="28"/>
    <cellStyle name="Title  - Style6" xfId="29"/>
    <cellStyle name="Total" xfId="30" builtinId="25" customBuiltin="1"/>
    <cellStyle name="TotCol - Style5" xfId="31"/>
    <cellStyle name="TotCol - Style7" xfId="32"/>
    <cellStyle name="TotRow - Style4" xfId="33"/>
    <cellStyle name="TotRow - Style8" xfId="3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9" Type="http://schemas.openxmlformats.org/officeDocument/2006/relationships/externalLink" Target="externalLinks/externalLink14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9.xml"/><Relationship Id="rId42" Type="http://schemas.openxmlformats.org/officeDocument/2006/relationships/externalLink" Target="externalLinks/externalLink17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4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7.xml"/><Relationship Id="rId37" Type="http://schemas.openxmlformats.org/officeDocument/2006/relationships/externalLink" Target="externalLinks/externalLink12.xml"/><Relationship Id="rId40" Type="http://schemas.openxmlformats.org/officeDocument/2006/relationships/externalLink" Target="externalLinks/externalLink15.xml"/><Relationship Id="rId45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3.xml"/><Relationship Id="rId36" Type="http://schemas.openxmlformats.org/officeDocument/2006/relationships/externalLink" Target="externalLinks/externalLink11.xml"/><Relationship Id="rId49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6.xml"/><Relationship Id="rId44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2.xml"/><Relationship Id="rId30" Type="http://schemas.openxmlformats.org/officeDocument/2006/relationships/externalLink" Target="externalLinks/externalLink5.xml"/><Relationship Id="rId35" Type="http://schemas.openxmlformats.org/officeDocument/2006/relationships/externalLink" Target="externalLinks/externalLink10.xml"/><Relationship Id="rId43" Type="http://schemas.openxmlformats.org/officeDocument/2006/relationships/externalLink" Target="externalLinks/externalLink18.xml"/><Relationship Id="rId48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51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8.xml"/><Relationship Id="rId38" Type="http://schemas.openxmlformats.org/officeDocument/2006/relationships/externalLink" Target="externalLinks/externalLink13.xml"/><Relationship Id="rId46" Type="http://schemas.openxmlformats.org/officeDocument/2006/relationships/sharedStrings" Target="sharedStrings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PPE%2013%20month%20by%20su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6%20Cases\0636%20%20UNS%20Gas\UNS%20Gas%20Schedul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CASES\TAI\06%20Cases\0636%20%20UNS%20Gas\UNS%20Gas%20Schedu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cp.TAI-M056\AppData\Local\Microsoft\Windows\Temporary%20Internet%20Files\Content.Outlook\HI6E25ND\CASES\TAI\06%20Cases\0636%20%20UNS%20Gas\UNS%20Gas%20Schedule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MENT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us_intg\Rate%20Case_01\MSFR_Wps%20&amp;%20Scheds%20to%20file\RATEC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Energas\Amarillo\DefStudyMay01\Exhibits%20May%2001%20Amarillo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rc\Rate%20Case\Rate%20Case%20Info\RATE%20CASE%2096\SUPLMEN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1%20CASES\1143%20Entergy\Entergy%20Schedules%202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TAI\08%20Cases\0812%20Atmos%20Energy\Atmos%20Schedu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buchanan\My%20Documents\bbfiles\Colorado\CO%202005-06%20GCA\AppendixA%202005-0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Cash%20Working%20Capital\Cash%20Working%20Capit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bbfiles\Colorado\Study%201202\AppendixA2002-12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Greeley\Kansas\Study%203-31-01\Kansas%20Study%203-31-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Revenue%20Requirements\Mid-States\VIRGINIA\2003%20AIF\2003%2009%20AIF\REVISED%202003%2009%20FILED%20AI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enue%20Requirements\Mid-States\Missouri\2005%20Sept%2030\Missouri%20Study%20ending%209-30-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sl\My%20Documents\My%20TAI\PPL%20Electric\PPL%20Schedul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aiecon\COMMON\CASES\TAI\07%20Cases\0704%20PEPCO\Schedules\Pepco%20Schedul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  <sheetName val="Jun 99"/>
      <sheetName val="Jul 99"/>
      <sheetName val="Aug 99"/>
      <sheetName val="Sep 99"/>
      <sheetName val="Oct 99"/>
      <sheetName val="Nov 99"/>
      <sheetName val="Dec 99"/>
      <sheetName val="Jan 00"/>
      <sheetName val="Feb 00"/>
      <sheetName val="Mar 00"/>
      <sheetName val="Apr 00"/>
      <sheetName val="May 00"/>
      <sheetName val="Jun-00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 2, p 1"/>
      <sheetName val="Sch 2, p 2 "/>
      <sheetName val="Sch 2, p 3"/>
      <sheetName val="Sch 3"/>
      <sheetName val="Sch 4, p1"/>
      <sheetName val="Sch 4, p 2"/>
      <sheetName val="Sch 4, p 3"/>
      <sheetName val="Sch 5"/>
      <sheetName val="Sch 6"/>
      <sheetName val="Sch 7, p1"/>
      <sheetName val="Sch 7, p 2"/>
      <sheetName val="Sch 7, p 3"/>
      <sheetName val="Sch 7, p 4"/>
      <sheetName val="Sch 8"/>
      <sheetName val="Sch 9"/>
      <sheetName val="Sch 10, p 1"/>
      <sheetName val="Sch 10, p 2"/>
      <sheetName val="Sch 11"/>
      <sheetName val="Sch 12 WP"/>
      <sheetName val="Sch 12"/>
      <sheetName val="Sch 13"/>
      <sheetName val="Sch 14"/>
      <sheetName val="p. 1"/>
    </sheetNames>
    <sheetDataSet>
      <sheetData sheetId="0">
        <row r="3">
          <cell r="B3" t="str">
            <v>UNISOURCE ENERGY CONSOLIDATED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T_G"/>
      <sheetName val="WP_G6"/>
      <sheetName val="WP_G14"/>
      <sheetName val="WP_G15"/>
      <sheetName val="WP_G-16"/>
      <sheetName val="WP_G-17"/>
      <sheetName val="WP_G-18a"/>
      <sheetName val="WP_G-18b"/>
      <sheetName val="WP_H1"/>
      <sheetName val="WP_H1.1"/>
      <sheetName val="WP_H1.2"/>
      <sheetName val="WP_H3"/>
      <sheetName val="WP_H3-1"/>
      <sheetName val="WP_H4"/>
      <sheetName val="WP_H4.1"/>
      <sheetName val="WP_H4.2"/>
      <sheetName val="WP_H4.3"/>
      <sheetName val="WP_H4.4"/>
      <sheetName val="WP_H4.5"/>
      <sheetName val="WP_H4.6"/>
      <sheetName val="WP_H5"/>
      <sheetName val="WP_H6"/>
      <sheetName val="WP_H7"/>
      <sheetName val="WP_H8"/>
      <sheetName val="WP_H8.1"/>
      <sheetName val="WP_H8.2"/>
      <sheetName val="WP_H9"/>
      <sheetName val="WP_H9.1"/>
      <sheetName val="WP_H9.2"/>
      <sheetName val="WP_H10"/>
      <sheetName val="WP_H10.1"/>
      <sheetName val="WP_H10.2"/>
      <sheetName val="WP_H11"/>
      <sheetName val="WP_H12"/>
      <sheetName val="WP_H13"/>
      <sheetName val="WP_H14"/>
      <sheetName val="WP_H15"/>
      <sheetName val="WP_H16"/>
      <sheetName val="WP_H17"/>
      <sheetName val="WP_H18"/>
      <sheetName val="WP_H19"/>
      <sheetName val="WP_H20"/>
      <sheetName val="WP_H21"/>
      <sheetName val="WP_H22"/>
      <sheetName val="WP_I1"/>
      <sheetName val="WP_I2"/>
      <sheetName val="WP_I3"/>
      <sheetName val="WP_J1"/>
      <sheetName val="WP_J2"/>
      <sheetName val="WP_J3"/>
      <sheetName val="WP_J4"/>
      <sheetName val="WP_J5"/>
      <sheetName val="WP_J6"/>
      <sheetName val="SECT_K"/>
      <sheetName val="SECT_L"/>
      <sheetName val="SECT_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B2" t="str">
            <v>Section H - Operating Income Statement</v>
          </cell>
        </row>
        <row r="3">
          <cell r="B3" t="str">
            <v>W/P H-9</v>
          </cell>
        </row>
        <row r="4">
          <cell r="A4" t="str">
            <v>OKLAHOMA GAS AND ELECTRIC SERVICES</v>
          </cell>
        </row>
        <row r="5">
          <cell r="A5" t="str">
            <v>DIRECTORS' FEES &amp; EXECUTIVE SALARIES &amp; EXPENSES</v>
          </cell>
        </row>
        <row r="6">
          <cell r="A6" t="str">
            <v>TEST YEAR ENDING DECEMBER 31, 1995</v>
          </cell>
        </row>
        <row r="7">
          <cell r="A7" t="str">
            <v>CAUSE NO. PUD  960000116</v>
          </cell>
        </row>
        <row r="10">
          <cell r="B10" t="str">
            <v>Line</v>
          </cell>
          <cell r="F10" t="str">
            <v>Fees &amp;</v>
          </cell>
          <cell r="H10" t="str">
            <v>Incentive</v>
          </cell>
          <cell r="J10" t="str">
            <v>Restricted</v>
          </cell>
        </row>
        <row r="11">
          <cell r="B11" t="str">
            <v>No.</v>
          </cell>
          <cell r="D11" t="str">
            <v>Description</v>
          </cell>
          <cell r="F11" t="str">
            <v>Salaries</v>
          </cell>
          <cell r="H11" t="str">
            <v>Compensation</v>
          </cell>
          <cell r="J11" t="str">
            <v>Stock</v>
          </cell>
          <cell r="L11" t="str">
            <v>Expenses</v>
          </cell>
        </row>
        <row r="13">
          <cell r="B13" t="str">
            <v>1.</v>
          </cell>
          <cell r="D13" t="str">
            <v>Herbert H Champlin</v>
          </cell>
          <cell r="F13">
            <v>34000</v>
          </cell>
          <cell r="L13">
            <v>1495</v>
          </cell>
        </row>
        <row r="14">
          <cell r="D14" t="str">
            <v>William E Durrett</v>
          </cell>
          <cell r="F14">
            <v>35000</v>
          </cell>
        </row>
        <row r="15">
          <cell r="D15" t="str">
            <v>Martha W Griffin</v>
          </cell>
          <cell r="F15">
            <v>34000</v>
          </cell>
          <cell r="L15">
            <v>1740</v>
          </cell>
        </row>
        <row r="16">
          <cell r="D16" t="str">
            <v>Hugh Hembree</v>
          </cell>
          <cell r="F16">
            <v>30000</v>
          </cell>
          <cell r="L16">
            <v>2074</v>
          </cell>
        </row>
        <row r="17">
          <cell r="D17" t="str">
            <v>Donald S Kennedy</v>
          </cell>
          <cell r="F17">
            <v>8000</v>
          </cell>
        </row>
        <row r="18">
          <cell r="D18" t="str">
            <v>Wayne A Parker</v>
          </cell>
          <cell r="F18">
            <v>24000</v>
          </cell>
        </row>
        <row r="19">
          <cell r="D19" t="str">
            <v>John F Snodgrass</v>
          </cell>
          <cell r="F19">
            <v>31000</v>
          </cell>
          <cell r="L19">
            <v>1329</v>
          </cell>
        </row>
        <row r="20">
          <cell r="D20" t="str">
            <v>John A Taylor</v>
          </cell>
          <cell r="F20">
            <v>35000</v>
          </cell>
          <cell r="L20">
            <v>407</v>
          </cell>
        </row>
        <row r="21">
          <cell r="D21" t="str">
            <v>Ronald White</v>
          </cell>
          <cell r="F21">
            <v>31000</v>
          </cell>
        </row>
        <row r="24">
          <cell r="D24" t="str">
            <v>J G Harlow jr</v>
          </cell>
          <cell r="F24">
            <v>500000</v>
          </cell>
          <cell r="H24">
            <v>183000</v>
          </cell>
          <cell r="J24">
            <v>149972</v>
          </cell>
          <cell r="L24">
            <v>6850</v>
          </cell>
        </row>
        <row r="25">
          <cell r="D25" t="str">
            <v>Patrick J Ryan</v>
          </cell>
          <cell r="F25">
            <v>295000</v>
          </cell>
          <cell r="H25">
            <v>63130</v>
          </cell>
          <cell r="J25">
            <v>58968</v>
          </cell>
          <cell r="L25">
            <v>5218</v>
          </cell>
        </row>
        <row r="26">
          <cell r="D26" t="str">
            <v>S E Moore</v>
          </cell>
          <cell r="F26">
            <v>212000</v>
          </cell>
          <cell r="H26">
            <v>58591</v>
          </cell>
          <cell r="J26">
            <v>52974</v>
          </cell>
          <cell r="L26">
            <v>1912</v>
          </cell>
        </row>
        <row r="27">
          <cell r="D27" t="str">
            <v>A M Strecker</v>
          </cell>
          <cell r="F27">
            <v>200000</v>
          </cell>
          <cell r="H27">
            <v>46800</v>
          </cell>
          <cell r="J27">
            <v>39974</v>
          </cell>
          <cell r="L27">
            <v>602</v>
          </cell>
        </row>
        <row r="28">
          <cell r="D28" t="str">
            <v>J T Coffman</v>
          </cell>
          <cell r="F28">
            <v>127500</v>
          </cell>
          <cell r="H28">
            <v>31720</v>
          </cell>
          <cell r="J28">
            <v>25475</v>
          </cell>
          <cell r="L28">
            <v>3758</v>
          </cell>
        </row>
        <row r="29">
          <cell r="D29" t="str">
            <v>J R Hatfield</v>
          </cell>
          <cell r="F29">
            <v>127500</v>
          </cell>
          <cell r="H29">
            <v>29835</v>
          </cell>
          <cell r="J29">
            <v>25475</v>
          </cell>
          <cell r="L29">
            <v>1902</v>
          </cell>
        </row>
        <row r="30">
          <cell r="D30" t="str">
            <v>D L Young</v>
          </cell>
          <cell r="F30">
            <v>120000</v>
          </cell>
          <cell r="H30">
            <v>25894</v>
          </cell>
          <cell r="J30">
            <v>23976</v>
          </cell>
          <cell r="L30">
            <v>2050</v>
          </cell>
        </row>
        <row r="31">
          <cell r="D31" t="str">
            <v>M D Bowen jr</v>
          </cell>
          <cell r="F31">
            <v>119167</v>
          </cell>
          <cell r="H31">
            <v>28548</v>
          </cell>
          <cell r="J31">
            <v>23814</v>
          </cell>
          <cell r="L31">
            <v>3474</v>
          </cell>
        </row>
        <row r="32">
          <cell r="D32" t="str">
            <v>M G Davis</v>
          </cell>
          <cell r="F32">
            <v>118000</v>
          </cell>
          <cell r="H32">
            <v>25680</v>
          </cell>
          <cell r="J32">
            <v>23571</v>
          </cell>
        </row>
        <row r="33">
          <cell r="D33" t="str">
            <v>D R Rowlett</v>
          </cell>
          <cell r="F33">
            <v>94167</v>
          </cell>
          <cell r="H33">
            <v>15960</v>
          </cell>
          <cell r="J33">
            <v>18833</v>
          </cell>
          <cell r="L33">
            <v>1053</v>
          </cell>
        </row>
        <row r="34">
          <cell r="D34" t="str">
            <v>I B Elliott</v>
          </cell>
          <cell r="F34">
            <v>94333</v>
          </cell>
          <cell r="H34">
            <v>16128</v>
          </cell>
          <cell r="J34">
            <v>9396</v>
          </cell>
          <cell r="L34">
            <v>763</v>
          </cell>
        </row>
        <row r="37">
          <cell r="D37" t="str">
            <v>B G Anthony</v>
          </cell>
          <cell r="F37">
            <v>104772</v>
          </cell>
          <cell r="J37">
            <v>8384</v>
          </cell>
          <cell r="L37">
            <v>7579</v>
          </cell>
        </row>
        <row r="38">
          <cell r="D38" t="str">
            <v>T C Vincent</v>
          </cell>
          <cell r="F38">
            <v>104472</v>
          </cell>
          <cell r="J38">
            <v>8384</v>
          </cell>
          <cell r="L38">
            <v>1091</v>
          </cell>
        </row>
        <row r="39">
          <cell r="D39" t="str">
            <v>W L Wylie</v>
          </cell>
          <cell r="F39">
            <v>104472</v>
          </cell>
          <cell r="J39">
            <v>8384</v>
          </cell>
          <cell r="L39">
            <v>5126</v>
          </cell>
        </row>
        <row r="40">
          <cell r="D40" t="str">
            <v>P M Dean</v>
          </cell>
          <cell r="F40">
            <v>104472</v>
          </cell>
          <cell r="J40">
            <v>6278</v>
          </cell>
          <cell r="L40">
            <v>7328</v>
          </cell>
        </row>
        <row r="41">
          <cell r="D41" t="str">
            <v>O W Beasley</v>
          </cell>
          <cell r="F41">
            <v>103712</v>
          </cell>
          <cell r="J41">
            <v>5184</v>
          </cell>
          <cell r="L41">
            <v>3143</v>
          </cell>
        </row>
        <row r="42">
          <cell r="D42" t="str">
            <v>T L Henry</v>
          </cell>
          <cell r="F42">
            <v>102340</v>
          </cell>
          <cell r="J42">
            <v>5103</v>
          </cell>
          <cell r="L42">
            <v>3483</v>
          </cell>
        </row>
        <row r="43">
          <cell r="D43" t="str">
            <v>J R Helton</v>
          </cell>
          <cell r="F43">
            <v>101980</v>
          </cell>
          <cell r="J43">
            <v>5103</v>
          </cell>
          <cell r="L43">
            <v>8777</v>
          </cell>
        </row>
        <row r="44">
          <cell r="D44" t="str">
            <v>R P Schmid</v>
          </cell>
          <cell r="F44">
            <v>95820</v>
          </cell>
          <cell r="J44">
            <v>9599</v>
          </cell>
          <cell r="L44">
            <v>4449</v>
          </cell>
        </row>
        <row r="45">
          <cell r="D45" t="str">
            <v>J E Wilson *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 Info_Factors &amp; Rates"/>
      <sheetName val="Index"/>
      <sheetName val="SCH_B1"/>
      <sheetName val="SCH_B2"/>
      <sheetName val="SCH_B2.1"/>
      <sheetName val="SCH_B2.2"/>
      <sheetName val="SCH_B2.3"/>
      <sheetName val="SCH_B2.4"/>
      <sheetName val="SCH_B3"/>
      <sheetName val="SCH_B4_P forma Adjs list"/>
      <sheetName val="SCH_C1"/>
      <sheetName val="SCH_C2"/>
      <sheetName val="SCH_C2.1"/>
      <sheetName val="SCH_D1A"/>
      <sheetName val="SCH_D2"/>
      <sheetName val="SCH_D2.1"/>
      <sheetName val="SCH_E1"/>
      <sheetName val="SCH_F1"/>
      <sheetName val="SCH_F-2"/>
      <sheetName val="SCH_F-3"/>
      <sheetName val="SCH_G"/>
      <sheetName val="SCH_H1"/>
      <sheetName val="SCH_H2"/>
      <sheetName val="SCH_H3"/>
      <sheetName val="SCH_I1"/>
      <sheetName val="SCH_I1_1"/>
      <sheetName val="SCH_J1 &amp; J2"/>
      <sheetName val="SCH_J3"/>
      <sheetName val="SCH_J4"/>
      <sheetName val="SCH_B4_Adjs list"/>
      <sheetName val="SCH_C3 Adjs List"/>
      <sheetName val="SCH_D1"/>
      <sheetName val="SCH_D3 Adjs list"/>
      <sheetName val="Sheet1"/>
      <sheetName val="SCH_B3.1"/>
      <sheetName val="SCH_C1-a"/>
      <sheetName val="SCH_I1a"/>
      <sheetName val="SCH_J1"/>
    </sheetNames>
    <sheetDataSet>
      <sheetData sheetId="0"/>
      <sheetData sheetId="1"/>
      <sheetData sheetId="2" refreshError="1">
        <row r="2">
          <cell r="B2" t="str">
            <v>SCHEDULE B - 1</v>
          </cell>
        </row>
        <row r="4">
          <cell r="B4" t="str">
            <v>OKLAHOMA GAS AND ELECTRIC SERVICES</v>
          </cell>
        </row>
        <row r="5">
          <cell r="B5" t="str">
            <v>REVENUE REQUIREMENT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0">
          <cell r="B10" t="str">
            <v>Line</v>
          </cell>
        </row>
        <row r="11">
          <cell r="B11" t="str">
            <v>No.</v>
          </cell>
          <cell r="D11" t="str">
            <v>Description</v>
          </cell>
          <cell r="F11" t="str">
            <v>Reference</v>
          </cell>
        </row>
        <row r="13">
          <cell r="B13" t="str">
            <v>1.</v>
          </cell>
          <cell r="D13" t="str">
            <v>Pro Forma Rate Base</v>
          </cell>
          <cell r="F13" t="str">
            <v>Sch B-2</v>
          </cell>
        </row>
        <row r="15">
          <cell r="B15" t="str">
            <v>2.</v>
          </cell>
          <cell r="D15" t="str">
            <v>Rate of Return</v>
          </cell>
          <cell r="F15" t="str">
            <v>Sch F-1</v>
          </cell>
        </row>
        <row r="17">
          <cell r="B17" t="str">
            <v>3.</v>
          </cell>
          <cell r="D17" t="str">
            <v>Return on Rate Base</v>
          </cell>
          <cell r="F17" t="str">
            <v>1 times 2</v>
          </cell>
        </row>
        <row r="19">
          <cell r="B19" t="str">
            <v>4.</v>
          </cell>
          <cell r="D19" t="str">
            <v>Operating Efficiency Allowance</v>
          </cell>
          <cell r="F19" t="str">
            <v>1 times .383</v>
          </cell>
        </row>
        <row r="21">
          <cell r="B21" t="str">
            <v>5.</v>
          </cell>
          <cell r="D21" t="str">
            <v>Operating Income Required</v>
          </cell>
          <cell r="F21" t="str">
            <v>3 plus 4</v>
          </cell>
        </row>
        <row r="23">
          <cell r="B23" t="str">
            <v>6.</v>
          </cell>
          <cell r="D23" t="str">
            <v>Pro Forma Operating Income</v>
          </cell>
          <cell r="F23" t="str">
            <v>Sch H-1</v>
          </cell>
        </row>
        <row r="25">
          <cell r="B25" t="str">
            <v>7.</v>
          </cell>
          <cell r="D25" t="str">
            <v>Difference</v>
          </cell>
          <cell r="F25" t="str">
            <v>5 minus 6</v>
          </cell>
        </row>
        <row r="27">
          <cell r="B27" t="str">
            <v>8.</v>
          </cell>
          <cell r="D27" t="str">
            <v>Income Tax Gross Up Factor</v>
          </cell>
        </row>
        <row r="29">
          <cell r="B29" t="str">
            <v>9.</v>
          </cell>
          <cell r="D29" t="str">
            <v>Revenue Change</v>
          </cell>
          <cell r="F29" t="str">
            <v>7 times 8</v>
          </cell>
        </row>
      </sheetData>
      <sheetData sheetId="3"/>
      <sheetData sheetId="4"/>
      <sheetData sheetId="5"/>
      <sheetData sheetId="6"/>
      <sheetData sheetId="7"/>
      <sheetData sheetId="8" refreshError="1">
        <row r="2">
          <cell r="B2" t="str">
            <v>SCHEDULE   B - 3</v>
          </cell>
        </row>
        <row r="4">
          <cell r="B4" t="str">
            <v>OKLAHOMA GAS AND ELECTRIC SERVICES</v>
          </cell>
        </row>
        <row r="5">
          <cell r="B5" t="str">
            <v>ADJUSTMENTS TO RATE BASE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B11" t="str">
            <v>Line</v>
          </cell>
        </row>
        <row r="12">
          <cell r="B12" t="str">
            <v>No.</v>
          </cell>
          <cell r="D12" t="str">
            <v>Description</v>
          </cell>
          <cell r="F12" t="str">
            <v>Ref.</v>
          </cell>
        </row>
        <row r="14">
          <cell r="D14" t="str">
            <v>Plant in Service</v>
          </cell>
        </row>
        <row r="15">
          <cell r="B15" t="str">
            <v>1.</v>
          </cell>
          <cell r="D15" t="str">
            <v>Utility Plant</v>
          </cell>
          <cell r="F15" t="str">
            <v>Sch C-1</v>
          </cell>
        </row>
        <row r="17">
          <cell r="B17" t="str">
            <v>2.</v>
          </cell>
          <cell r="D17" t="str">
            <v>Accumulated Depreciation</v>
          </cell>
          <cell r="F17" t="str">
            <v>Sch D-1</v>
          </cell>
        </row>
        <row r="19">
          <cell r="B19" t="str">
            <v>3.</v>
          </cell>
          <cell r="D19" t="str">
            <v>Plant held for future use</v>
          </cell>
          <cell r="F19" t="str">
            <v>Sch C-1</v>
          </cell>
        </row>
        <row r="21">
          <cell r="B21" t="str">
            <v>4.</v>
          </cell>
          <cell r="D21" t="str">
            <v>Net Plant</v>
          </cell>
        </row>
        <row r="23">
          <cell r="B23" t="str">
            <v>5.</v>
          </cell>
          <cell r="D23" t="str">
            <v>Other Rate Base Investment</v>
          </cell>
        </row>
        <row r="24">
          <cell r="D24" t="str">
            <v>Cash Working Capital</v>
          </cell>
          <cell r="F24" t="str">
            <v>Sch E-1</v>
          </cell>
        </row>
        <row r="26">
          <cell r="B26" t="str">
            <v>6.</v>
          </cell>
          <cell r="D26" t="str">
            <v>Prepayments</v>
          </cell>
          <cell r="F26" t="str">
            <v>Sch B 2-1</v>
          </cell>
        </row>
        <row r="28">
          <cell r="B28" t="str">
            <v>7.</v>
          </cell>
          <cell r="D28" t="str">
            <v>Material &amp; Supplies</v>
          </cell>
          <cell r="F28" t="str">
            <v>Sch B 2-1</v>
          </cell>
        </row>
        <row r="30">
          <cell r="B30" t="str">
            <v>8.</v>
          </cell>
          <cell r="D30" t="str">
            <v>Fuel Inventories</v>
          </cell>
          <cell r="F30" t="str">
            <v>Sch B 2-1</v>
          </cell>
        </row>
        <row r="32">
          <cell r="B32" t="str">
            <v>9.</v>
          </cell>
          <cell r="D32" t="str">
            <v>Gas in Storage</v>
          </cell>
          <cell r="F32" t="str">
            <v>Sch B 2-1</v>
          </cell>
        </row>
        <row r="34">
          <cell r="B34" t="str">
            <v>10.</v>
          </cell>
          <cell r="D34" t="str">
            <v>Other</v>
          </cell>
        </row>
        <row r="36">
          <cell r="B36" t="str">
            <v>11.</v>
          </cell>
          <cell r="D36" t="str">
            <v>Rate Base Additions &amp; Reductions</v>
          </cell>
        </row>
        <row r="37">
          <cell r="D37" t="str">
            <v>Accum Deferred Inc Taxes</v>
          </cell>
          <cell r="F37" t="str">
            <v>Sch B 2-2</v>
          </cell>
        </row>
        <row r="39">
          <cell r="B39" t="str">
            <v>13.</v>
          </cell>
          <cell r="D39" t="str">
            <v>Regulatory Assets</v>
          </cell>
          <cell r="F39" t="str">
            <v>Sch B 2-4</v>
          </cell>
        </row>
        <row r="41">
          <cell r="B41" t="str">
            <v>14.</v>
          </cell>
          <cell r="D41" t="str">
            <v>Regulatory Liabilities</v>
          </cell>
          <cell r="F41" t="str">
            <v>Sch B 2-4</v>
          </cell>
        </row>
      </sheetData>
      <sheetData sheetId="9"/>
      <sheetData sheetId="10"/>
      <sheetData sheetId="11" refreshError="1">
        <row r="2">
          <cell r="B2" t="str">
            <v>SCHEDULE   C - 2</v>
          </cell>
        </row>
        <row r="4">
          <cell r="A4" t="str">
            <v>OKLAHOMA GAS AND ELECTRIC SERVICES</v>
          </cell>
        </row>
        <row r="5">
          <cell r="A5" t="str">
            <v>ADJUSTMENTS TO PLANT IN SERVICE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8">
          <cell r="D8" t="str">
            <v xml:space="preserve">   &lt;&lt;&lt;</v>
          </cell>
          <cell r="E8" t="str">
            <v xml:space="preserve">  shows where data was entered in last rate case ….  Fyi only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CWIP</v>
          </cell>
        </row>
        <row r="19">
          <cell r="B19" t="str">
            <v>5.</v>
          </cell>
          <cell r="F19" t="str">
            <v>TOTAL INTANGIBLE PLANT</v>
          </cell>
        </row>
        <row r="21">
          <cell r="F21" t="str">
            <v xml:space="preserve">            PRODUCTION PLANT</v>
          </cell>
        </row>
        <row r="22">
          <cell r="F22" t="str">
            <v xml:space="preserve">   STEAM PRODUCTION</v>
          </cell>
        </row>
        <row r="23">
          <cell r="B23" t="str">
            <v>6.</v>
          </cell>
          <cell r="D23">
            <v>310</v>
          </cell>
          <cell r="F23" t="str">
            <v>Land and Land Rights</v>
          </cell>
        </row>
        <row r="24">
          <cell r="B24" t="str">
            <v>7.</v>
          </cell>
          <cell r="D24">
            <v>311</v>
          </cell>
          <cell r="F24" t="str">
            <v>Structures and Improvements</v>
          </cell>
        </row>
        <row r="25">
          <cell r="B25" t="str">
            <v>8.</v>
          </cell>
          <cell r="D25">
            <v>312</v>
          </cell>
          <cell r="F25" t="str">
            <v>Boiler Plant Equipment</v>
          </cell>
        </row>
        <row r="26">
          <cell r="B26" t="str">
            <v>9.</v>
          </cell>
          <cell r="D26">
            <v>313</v>
          </cell>
          <cell r="F26" t="str">
            <v>Engines and Engine-Driven Generators</v>
          </cell>
        </row>
        <row r="27">
          <cell r="B27" t="str">
            <v>10.</v>
          </cell>
          <cell r="D27">
            <v>314</v>
          </cell>
          <cell r="F27" t="str">
            <v>Turbogenerator Units</v>
          </cell>
        </row>
        <row r="28">
          <cell r="B28" t="str">
            <v>11.</v>
          </cell>
          <cell r="D28">
            <v>315</v>
          </cell>
          <cell r="F28" t="str">
            <v>Accessory Electric Equipment</v>
          </cell>
        </row>
        <row r="29">
          <cell r="B29" t="str">
            <v>12.</v>
          </cell>
          <cell r="D29">
            <v>316</v>
          </cell>
          <cell r="F29" t="str">
            <v>Miscellaneous Power Plant Equipment</v>
          </cell>
        </row>
        <row r="30">
          <cell r="B30" t="str">
            <v>13.</v>
          </cell>
          <cell r="F30" t="str">
            <v>TOTAL STEAM PRODUCTION</v>
          </cell>
        </row>
        <row r="32">
          <cell r="F32" t="str">
            <v xml:space="preserve">   OTHER PRODUCTION</v>
          </cell>
        </row>
        <row r="33">
          <cell r="B33" t="str">
            <v>14.</v>
          </cell>
          <cell r="D33">
            <v>340</v>
          </cell>
          <cell r="F33" t="str">
            <v>Land and Land Rights</v>
          </cell>
        </row>
        <row r="34">
          <cell r="B34" t="str">
            <v>15.</v>
          </cell>
          <cell r="D34">
            <v>341</v>
          </cell>
          <cell r="F34" t="str">
            <v>Structures and Improvements</v>
          </cell>
        </row>
        <row r="35">
          <cell r="B35" t="str">
            <v>16.</v>
          </cell>
          <cell r="D35">
            <v>342</v>
          </cell>
          <cell r="F35" t="str">
            <v>Fuel Holders, Producers and Accessories</v>
          </cell>
        </row>
        <row r="36">
          <cell r="B36" t="str">
            <v>17.</v>
          </cell>
          <cell r="D36">
            <v>343</v>
          </cell>
          <cell r="F36" t="str">
            <v>Prime movers</v>
          </cell>
        </row>
        <row r="37">
          <cell r="B37" t="str">
            <v>18.</v>
          </cell>
          <cell r="D37">
            <v>344</v>
          </cell>
          <cell r="F37" t="str">
            <v>Generators</v>
          </cell>
        </row>
        <row r="38">
          <cell r="B38" t="str">
            <v>19.</v>
          </cell>
          <cell r="D38">
            <v>345</v>
          </cell>
          <cell r="F38" t="str">
            <v>Accessory Electric Equipment</v>
          </cell>
        </row>
        <row r="39">
          <cell r="B39" t="str">
            <v>20.</v>
          </cell>
          <cell r="D39">
            <v>346</v>
          </cell>
          <cell r="F39" t="str">
            <v>Miscellaneous Power Plant Equipment</v>
          </cell>
        </row>
        <row r="40">
          <cell r="B40" t="str">
            <v>21.</v>
          </cell>
          <cell r="F40" t="str">
            <v>TOTAL OTHER PRODUCTION</v>
          </cell>
        </row>
        <row r="42">
          <cell r="B42" t="str">
            <v>22.</v>
          </cell>
          <cell r="F42" t="str">
            <v>CWIP</v>
          </cell>
        </row>
      </sheetData>
      <sheetData sheetId="12"/>
      <sheetData sheetId="13"/>
      <sheetData sheetId="14" refreshError="1">
        <row r="2">
          <cell r="B2" t="str">
            <v>SCHEDULE   D - 2</v>
          </cell>
        </row>
        <row r="4">
          <cell r="A4" t="str">
            <v>OKLAHOMA GAS AND ELECTRIC SERVICES</v>
          </cell>
        </row>
        <row r="5">
          <cell r="A5" t="str">
            <v>ADJUSTMENTS TO ACCUMULATED PROVISION FOR DEPRECIATION, AMORTIZATION AND DEPLETION</v>
          </cell>
        </row>
        <row r="6">
          <cell r="A6" t="str">
            <v>TEST YEAR ENDING SEPTEMBER 30, 2001</v>
          </cell>
        </row>
        <row r="7">
          <cell r="A7" t="str">
            <v>CAUSE NO. PUD  200100455</v>
          </cell>
        </row>
        <row r="12">
          <cell r="B12" t="str">
            <v>Line</v>
          </cell>
        </row>
        <row r="13">
          <cell r="B13" t="str">
            <v>No.</v>
          </cell>
          <cell r="D13" t="str">
            <v>Account</v>
          </cell>
          <cell r="F13" t="str">
            <v xml:space="preserve">Plant </v>
          </cell>
        </row>
        <row r="14">
          <cell r="F14" t="str">
            <v xml:space="preserve">            INTANGIBLE PLANT</v>
          </cell>
        </row>
        <row r="15">
          <cell r="B15" t="str">
            <v>1.</v>
          </cell>
          <cell r="D15">
            <v>301</v>
          </cell>
          <cell r="F15" t="str">
            <v xml:space="preserve">Organization </v>
          </cell>
        </row>
        <row r="16">
          <cell r="B16" t="str">
            <v>2.</v>
          </cell>
          <cell r="D16">
            <v>302</v>
          </cell>
          <cell r="F16" t="str">
            <v>Franchise and Consents</v>
          </cell>
        </row>
        <row r="17">
          <cell r="B17" t="str">
            <v>3.</v>
          </cell>
          <cell r="D17">
            <v>303</v>
          </cell>
          <cell r="F17" t="str">
            <v>Miscellaneous Intangible Plant</v>
          </cell>
        </row>
        <row r="18">
          <cell r="B18" t="str">
            <v>4.</v>
          </cell>
          <cell r="F18" t="str">
            <v>TOTAL INTANGIBLE PLANT</v>
          </cell>
        </row>
        <row r="20">
          <cell r="F20" t="str">
            <v xml:space="preserve">            PRODUCTION PLANT</v>
          </cell>
        </row>
        <row r="21">
          <cell r="F21" t="str">
            <v xml:space="preserve">   STEAM PRODUCTION</v>
          </cell>
        </row>
        <row r="22">
          <cell r="B22" t="str">
            <v>5.</v>
          </cell>
          <cell r="D22">
            <v>310</v>
          </cell>
          <cell r="F22" t="str">
            <v>Land and Land Rights</v>
          </cell>
        </row>
        <row r="23">
          <cell r="B23" t="str">
            <v>6.</v>
          </cell>
          <cell r="D23">
            <v>311</v>
          </cell>
          <cell r="F23" t="str">
            <v>Structures and Improvements</v>
          </cell>
        </row>
        <row r="24">
          <cell r="B24" t="str">
            <v>7.</v>
          </cell>
          <cell r="D24">
            <v>312</v>
          </cell>
          <cell r="F24" t="str">
            <v>Boiler Plant Equipment</v>
          </cell>
        </row>
        <row r="25">
          <cell r="B25" t="str">
            <v>8.</v>
          </cell>
          <cell r="D25">
            <v>313</v>
          </cell>
          <cell r="F25" t="str">
            <v>Engines and Engine-Driven Generators</v>
          </cell>
        </row>
        <row r="26">
          <cell r="B26" t="str">
            <v>9.</v>
          </cell>
          <cell r="D26">
            <v>314</v>
          </cell>
          <cell r="F26" t="str">
            <v>Turbogenerator Units</v>
          </cell>
        </row>
        <row r="27">
          <cell r="B27" t="str">
            <v>10.</v>
          </cell>
          <cell r="D27">
            <v>315</v>
          </cell>
          <cell r="F27" t="str">
            <v>Accessory Electric Equipment</v>
          </cell>
        </row>
        <row r="28">
          <cell r="B28" t="str">
            <v>11.</v>
          </cell>
          <cell r="D28">
            <v>316</v>
          </cell>
          <cell r="F28" t="str">
            <v>Miscellaneous Power Plant Equipment</v>
          </cell>
        </row>
        <row r="29">
          <cell r="B29" t="str">
            <v>12.</v>
          </cell>
          <cell r="F29" t="str">
            <v>TOTAL STEAM PRODUCTION</v>
          </cell>
        </row>
        <row r="31">
          <cell r="F31" t="str">
            <v xml:space="preserve">   OTHER PRODUCTION</v>
          </cell>
        </row>
        <row r="32">
          <cell r="B32" t="str">
            <v>13.</v>
          </cell>
          <cell r="D32">
            <v>340</v>
          </cell>
          <cell r="F32" t="str">
            <v>Land and Land Rights</v>
          </cell>
        </row>
        <row r="33">
          <cell r="B33" t="str">
            <v>14.</v>
          </cell>
          <cell r="D33">
            <v>341</v>
          </cell>
          <cell r="F33" t="str">
            <v>Structures and Improvements</v>
          </cell>
        </row>
        <row r="34">
          <cell r="B34" t="str">
            <v>15.</v>
          </cell>
          <cell r="D34">
            <v>342</v>
          </cell>
          <cell r="F34" t="str">
            <v>Fuel Holders, Producers and Accessories</v>
          </cell>
        </row>
        <row r="35">
          <cell r="B35" t="str">
            <v>16.</v>
          </cell>
          <cell r="D35">
            <v>343</v>
          </cell>
          <cell r="F35" t="str">
            <v>Prime movers</v>
          </cell>
        </row>
        <row r="36">
          <cell r="B36" t="str">
            <v>17.</v>
          </cell>
          <cell r="D36">
            <v>344</v>
          </cell>
          <cell r="F36" t="str">
            <v>Generators</v>
          </cell>
        </row>
        <row r="37">
          <cell r="B37" t="str">
            <v>18.</v>
          </cell>
          <cell r="D37">
            <v>345</v>
          </cell>
          <cell r="F37" t="str">
            <v>Accessory Electric Equipment</v>
          </cell>
        </row>
        <row r="38">
          <cell r="B38" t="str">
            <v>19.</v>
          </cell>
          <cell r="D38">
            <v>346</v>
          </cell>
          <cell r="F38" t="str">
            <v>Miscellaneous Power Plant Equipment</v>
          </cell>
        </row>
        <row r="39">
          <cell r="B39" t="str">
            <v>20.</v>
          </cell>
          <cell r="F39" t="str">
            <v>TOTAL OTHER PRODUCTION</v>
          </cell>
        </row>
        <row r="41">
          <cell r="B41" t="str">
            <v>21.</v>
          </cell>
          <cell r="F41" t="str">
            <v>TOTAL PRODUCTION PLANT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2">
          <cell r="B2" t="str">
            <v>SCHEDULE  H - 2</v>
          </cell>
        </row>
        <row r="4">
          <cell r="B4" t="str">
            <v>OKLAHOMA GAS AND ELECTRIC SERVICES</v>
          </cell>
        </row>
        <row r="5">
          <cell r="B5" t="str">
            <v>OPERATING INCOME PRO FORMA ADJUSTMENTS</v>
          </cell>
        </row>
        <row r="6">
          <cell r="B6" t="str">
            <v>TEST YEAR ENDING SEPTEMBER 30, 2001</v>
          </cell>
        </row>
        <row r="7">
          <cell r="B7" t="str">
            <v>CAUSE NO. PUD  200100455</v>
          </cell>
        </row>
        <row r="11">
          <cell r="F11" t="str">
            <v>Total</v>
          </cell>
        </row>
        <row r="12">
          <cell r="B12" t="str">
            <v>Line</v>
          </cell>
          <cell r="F12" t="str">
            <v>Company</v>
          </cell>
        </row>
        <row r="13">
          <cell r="B13" t="str">
            <v>No.</v>
          </cell>
          <cell r="D13" t="str">
            <v>Description</v>
          </cell>
          <cell r="F13" t="str">
            <v>Per Books</v>
          </cell>
        </row>
        <row r="15">
          <cell r="B15" t="str">
            <v>1.</v>
          </cell>
          <cell r="D15" t="str">
            <v>Operating Revenue:</v>
          </cell>
        </row>
        <row r="16">
          <cell r="B16" t="str">
            <v>2.</v>
          </cell>
          <cell r="D16" t="str">
            <v xml:space="preserve">     Electric </v>
          </cell>
          <cell r="F16">
            <v>1149203275</v>
          </cell>
        </row>
        <row r="17">
          <cell r="B17" t="str">
            <v>3.</v>
          </cell>
          <cell r="D17" t="str">
            <v xml:space="preserve">     Other</v>
          </cell>
          <cell r="F17">
            <v>19083683</v>
          </cell>
        </row>
        <row r="19">
          <cell r="B19" t="str">
            <v>4.</v>
          </cell>
          <cell r="D19" t="str">
            <v>Total Operating Revenue</v>
          </cell>
          <cell r="F19">
            <v>0</v>
          </cell>
        </row>
        <row r="21">
          <cell r="B21" t="str">
            <v>5.</v>
          </cell>
          <cell r="D21" t="str">
            <v>Operating Expenses:</v>
          </cell>
        </row>
        <row r="22">
          <cell r="B22" t="str">
            <v>6.</v>
          </cell>
          <cell r="D22" t="str">
            <v xml:space="preserve">     Fuel</v>
          </cell>
          <cell r="F22">
            <v>304775108</v>
          </cell>
        </row>
        <row r="23">
          <cell r="B23" t="str">
            <v>7.</v>
          </cell>
          <cell r="D23" t="str">
            <v xml:space="preserve">     Purchased Power</v>
          </cell>
          <cell r="F23">
            <v>216597409</v>
          </cell>
        </row>
        <row r="24">
          <cell r="B24" t="str">
            <v>8.</v>
          </cell>
          <cell r="D24" t="str">
            <v xml:space="preserve">     Other O&amp;M</v>
          </cell>
          <cell r="F24">
            <v>249872967</v>
          </cell>
        </row>
        <row r="25">
          <cell r="B25" t="str">
            <v>9.</v>
          </cell>
          <cell r="D25" t="str">
            <v xml:space="preserve">     Depreciation</v>
          </cell>
          <cell r="F25">
            <v>110718649</v>
          </cell>
        </row>
        <row r="26">
          <cell r="B26" t="str">
            <v>10.</v>
          </cell>
          <cell r="D26" t="str">
            <v xml:space="preserve">     Misc. Taxes</v>
          </cell>
          <cell r="F26">
            <v>101895</v>
          </cell>
        </row>
        <row r="27">
          <cell r="B27" t="str">
            <v>11.</v>
          </cell>
          <cell r="D27" t="str">
            <v xml:space="preserve">     Property Taxes</v>
          </cell>
          <cell r="F27">
            <v>33272491</v>
          </cell>
        </row>
        <row r="28">
          <cell r="B28" t="str">
            <v>12.</v>
          </cell>
          <cell r="D28" t="str">
            <v xml:space="preserve">     Payroll Taxes</v>
          </cell>
          <cell r="F28">
            <v>6615366</v>
          </cell>
        </row>
        <row r="30">
          <cell r="B30" t="str">
            <v>13.</v>
          </cell>
          <cell r="D30" t="str">
            <v>Total Operating Expenses</v>
          </cell>
          <cell r="F30">
            <v>0</v>
          </cell>
        </row>
        <row r="32">
          <cell r="B32" t="str">
            <v>14.</v>
          </cell>
          <cell r="D32" t="str">
            <v>Operating Income Before Income Tax</v>
          </cell>
          <cell r="F32">
            <v>0</v>
          </cell>
        </row>
        <row r="34">
          <cell r="B34" t="str">
            <v>15.</v>
          </cell>
          <cell r="D34" t="str">
            <v>Less: Income Tax</v>
          </cell>
          <cell r="F34">
            <v>0</v>
          </cell>
        </row>
        <row r="36">
          <cell r="B36" t="str">
            <v>16.</v>
          </cell>
          <cell r="D36" t="str">
            <v>Operating Income</v>
          </cell>
          <cell r="F36">
            <v>0</v>
          </cell>
        </row>
      </sheetData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Exh 1"/>
      <sheetName val="Wp 1-1"/>
      <sheetName val="Exh 2"/>
      <sheetName val="Wp 2-1"/>
      <sheetName val="Wp 2-2 Res"/>
      <sheetName val="Wp 2-2 Com"/>
      <sheetName val="Wp 2-2 Ind"/>
      <sheetName val="Wp 2-3 Res"/>
      <sheetName val="Wp 2-3 Com"/>
      <sheetName val="Wp 2-3 Ind"/>
      <sheetName val="Wp 2-4"/>
      <sheetName val="Wp 2-5"/>
      <sheetName val="WP 2-6"/>
      <sheetName val="WP 2-6-2"/>
      <sheetName val="WP2-6-3"/>
      <sheetName val="Exh 3"/>
      <sheetName val="Exh 4"/>
      <sheetName val="Wp 4-1"/>
      <sheetName val="Wp 4-2"/>
      <sheetName val="Wp 4-3"/>
      <sheetName val="Wp 4-4"/>
      <sheetName val="Wp 4-5"/>
      <sheetName val="Wp 4-6"/>
      <sheetName val="Wp 4-7"/>
      <sheetName val="Exh 5"/>
      <sheetName val="Wp 5-1"/>
      <sheetName val="Wp 5-2"/>
      <sheetName val="Wp 5-3"/>
      <sheetName val="wp 5-4"/>
      <sheetName val="Exh 6"/>
      <sheetName val="Wp 6-1"/>
      <sheetName val="Wp 6-2"/>
      <sheetName val="Wp 6-3"/>
      <sheetName val="Wp 6-4"/>
      <sheetName val="Exh 7"/>
      <sheetName val="Wp 7-1"/>
      <sheetName val="Wp 7-1-1"/>
      <sheetName val="Wp 7-1-2"/>
      <sheetName val="Wp 7-2"/>
      <sheetName val="Wp 7-2-1"/>
      <sheetName val="Wp 7-2-2"/>
      <sheetName val="Wp 7-3"/>
      <sheetName val="Wp 7-4"/>
      <sheetName val="Wp 7-5"/>
      <sheetName val="Wp 7-6"/>
      <sheetName val="Wp 7-7"/>
      <sheetName val="Exh 8"/>
      <sheetName val="Exh 9"/>
      <sheetName val="Wp 9-1"/>
      <sheetName val="Module1"/>
    </sheetNames>
    <sheetDataSet>
      <sheetData sheetId="0">
        <row r="20">
          <cell r="D20">
            <v>37042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ECT_A"/>
      <sheetName val="WP_B1"/>
      <sheetName val="WP_B2"/>
      <sheetName val="WP_B4"/>
      <sheetName val="WP_B5"/>
      <sheetName val="WP_B6"/>
      <sheetName val="WP_B6.1"/>
      <sheetName val="WP_B6.2"/>
      <sheetName val="WP_B7"/>
      <sheetName val="WP_B8"/>
      <sheetName val="WP_B9"/>
      <sheetName val="WP_C1"/>
      <sheetName val="WP_C1.1"/>
      <sheetName val="WP_C1.2"/>
      <sheetName val="WP_C2"/>
      <sheetName val="WP_C3"/>
      <sheetName val="WP_C4"/>
      <sheetName val="WP_C4a"/>
      <sheetName val="WP_C4.1"/>
      <sheetName val="WP_C4.2"/>
      <sheetName val="WP_C4.3"/>
      <sheetName val="WP_C5"/>
      <sheetName val="WP_C6"/>
      <sheetName val="WP_C7"/>
      <sheetName val="WP_C8"/>
      <sheetName val="WP_C9"/>
      <sheetName val="WP_C10"/>
      <sheetName val="WP_C11"/>
      <sheetName val="WP_C12"/>
      <sheetName val="WP_C13"/>
      <sheetName val="WP_C14"/>
      <sheetName val="WP_D1"/>
      <sheetName val="WP_D2"/>
      <sheetName val="WP_E1 "/>
      <sheetName val="WP_E1.1"/>
      <sheetName val="WP_E2"/>
      <sheetName val="WP_E3"/>
      <sheetName val="WP_E4"/>
      <sheetName val="WP_E5"/>
      <sheetName val="WP_F1"/>
      <sheetName val="WP_F-2"/>
      <sheetName val="WP_F-2-1"/>
      <sheetName val="WP_F-2-2"/>
      <sheetName val="WP_F-3"/>
      <sheetName val="WP_F-3-1"/>
      <sheetName val="WP_F-3-2"/>
      <sheetName val="WP_F-4"/>
      <sheetName val="WP_F-4.1"/>
      <sheetName val="WP_F-4.2"/>
      <sheetName val="WP_F-5"/>
      <sheetName val="WP_F-6"/>
      <sheetName val="WP_F-7"/>
    </sheetNames>
    <sheetDataSet>
      <sheetData sheetId="0"/>
      <sheetData sheetId="1"/>
      <sheetData sheetId="2"/>
      <sheetData sheetId="3"/>
      <sheetData sheetId="4"/>
      <sheetData sheetId="5">
        <row r="14">
          <cell r="B14" t="str">
            <v>1.</v>
          </cell>
          <cell r="D14" t="str">
            <v>December 1994</v>
          </cell>
          <cell r="F14">
            <v>24941476.600000001</v>
          </cell>
          <cell r="H14">
            <v>1866801.99</v>
          </cell>
          <cell r="J14">
            <v>26808278.59</v>
          </cell>
        </row>
        <row r="15">
          <cell r="B15" t="str">
            <v>2.</v>
          </cell>
          <cell r="D15" t="str">
            <v>January 1995</v>
          </cell>
          <cell r="F15">
            <v>25485000.73</v>
          </cell>
          <cell r="H15">
            <v>1814996.68</v>
          </cell>
          <cell r="J15">
            <v>27299997.41</v>
          </cell>
        </row>
        <row r="16">
          <cell r="B16" t="str">
            <v>3.</v>
          </cell>
          <cell r="D16" t="str">
            <v>February 1995</v>
          </cell>
          <cell r="F16">
            <v>24987449.539999999</v>
          </cell>
          <cell r="H16">
            <v>1814532.74</v>
          </cell>
          <cell r="J16">
            <v>26801982.279999997</v>
          </cell>
        </row>
        <row r="17">
          <cell r="B17" t="str">
            <v>4.</v>
          </cell>
          <cell r="D17" t="str">
            <v>March 1995</v>
          </cell>
          <cell r="F17">
            <v>25178482.41</v>
          </cell>
          <cell r="H17">
            <v>2163538.5099999998</v>
          </cell>
          <cell r="J17">
            <v>27342020.920000002</v>
          </cell>
        </row>
        <row r="18">
          <cell r="B18" t="str">
            <v>5.</v>
          </cell>
          <cell r="D18" t="str">
            <v>April 1995</v>
          </cell>
          <cell r="F18">
            <v>24197150.059999999</v>
          </cell>
          <cell r="H18">
            <v>2279739.9700000002</v>
          </cell>
          <cell r="J18">
            <v>26476890.029999997</v>
          </cell>
        </row>
        <row r="19">
          <cell r="B19" t="str">
            <v>6.</v>
          </cell>
          <cell r="D19" t="str">
            <v>May 1995</v>
          </cell>
          <cell r="F19">
            <v>23165235.16</v>
          </cell>
          <cell r="H19">
            <v>2343292.67</v>
          </cell>
          <cell r="J19">
            <v>25508527.829999998</v>
          </cell>
        </row>
        <row r="20">
          <cell r="B20" t="str">
            <v>7.</v>
          </cell>
          <cell r="D20" t="str">
            <v>June 1995</v>
          </cell>
          <cell r="F20">
            <v>21010269.390000001</v>
          </cell>
          <cell r="H20">
            <v>2226928.59</v>
          </cell>
          <cell r="J20">
            <v>23237197.98</v>
          </cell>
        </row>
        <row r="21">
          <cell r="B21" t="str">
            <v>8.</v>
          </cell>
          <cell r="D21" t="str">
            <v>July 1995</v>
          </cell>
          <cell r="F21">
            <v>19948585.600000001</v>
          </cell>
          <cell r="H21">
            <v>2104992.17</v>
          </cell>
          <cell r="J21">
            <v>22053577.770000003</v>
          </cell>
        </row>
        <row r="22">
          <cell r="B22" t="str">
            <v>9.</v>
          </cell>
          <cell r="D22" t="str">
            <v>August 1995</v>
          </cell>
          <cell r="F22">
            <v>18877211.559999999</v>
          </cell>
          <cell r="H22">
            <v>1470401.39</v>
          </cell>
          <cell r="J22">
            <v>20347612.949999999</v>
          </cell>
        </row>
        <row r="23">
          <cell r="B23" t="str">
            <v>10.</v>
          </cell>
          <cell r="D23" t="str">
            <v>September 1995</v>
          </cell>
          <cell r="F23">
            <v>18181226.510000002</v>
          </cell>
          <cell r="H23">
            <v>1189428.6499999999</v>
          </cell>
          <cell r="J23">
            <v>19370655.16</v>
          </cell>
        </row>
        <row r="24">
          <cell r="B24" t="str">
            <v>11.</v>
          </cell>
          <cell r="D24" t="str">
            <v>October 1995</v>
          </cell>
          <cell r="F24">
            <v>17322422.190000001</v>
          </cell>
          <cell r="H24">
            <v>832329.37</v>
          </cell>
          <cell r="J24">
            <v>18154751.560000002</v>
          </cell>
        </row>
        <row r="25">
          <cell r="B25" t="str">
            <v>12.</v>
          </cell>
          <cell r="D25" t="str">
            <v>November 1995</v>
          </cell>
          <cell r="F25">
            <v>16855400.690000001</v>
          </cell>
          <cell r="H25">
            <v>1273455.75</v>
          </cell>
          <cell r="J25">
            <v>18128856.440000001</v>
          </cell>
        </row>
        <row r="26">
          <cell r="B26" t="str">
            <v>13.</v>
          </cell>
          <cell r="D26" t="str">
            <v>December 1995</v>
          </cell>
          <cell r="F26">
            <v>17102940.969999999</v>
          </cell>
          <cell r="H26">
            <v>1752853.75</v>
          </cell>
          <cell r="J26">
            <v>18855794.719999999</v>
          </cell>
        </row>
        <row r="28">
          <cell r="B28" t="str">
            <v>14.</v>
          </cell>
          <cell r="D28" t="str">
            <v>13 month average</v>
          </cell>
          <cell r="F28">
            <v>21327142.416153844</v>
          </cell>
          <cell r="H28">
            <v>1779484.0176923077</v>
          </cell>
          <cell r="J28">
            <v>23106626.433846153</v>
          </cell>
        </row>
      </sheetData>
      <sheetData sheetId="6"/>
      <sheetData sheetId="7"/>
      <sheetData sheetId="8"/>
      <sheetData sheetId="9"/>
      <sheetData sheetId="10"/>
      <sheetData sheetId="11">
        <row r="31">
          <cell r="F31" t="str">
            <v>Group</v>
          </cell>
          <cell r="H31" t="str">
            <v>Workers</v>
          </cell>
          <cell r="J31" t="str">
            <v>Rate</v>
          </cell>
          <cell r="L31" t="str">
            <v>Post Retirement</v>
          </cell>
          <cell r="N31" t="str">
            <v>Post Retirement</v>
          </cell>
          <cell r="P31" t="str">
            <v>Incentive</v>
          </cell>
          <cell r="R31" t="str">
            <v>Severance</v>
          </cell>
        </row>
        <row r="32">
          <cell r="D32" t="str">
            <v>Month</v>
          </cell>
          <cell r="F32" t="str">
            <v>Dental</v>
          </cell>
          <cell r="H32" t="str">
            <v>Comp</v>
          </cell>
          <cell r="J32" t="str">
            <v>Refunds</v>
          </cell>
          <cell r="L32" t="str">
            <v>Medical</v>
          </cell>
          <cell r="N32" t="str">
            <v>Life</v>
          </cell>
          <cell r="P32" t="str">
            <v>Compensation</v>
          </cell>
          <cell r="R32" t="str">
            <v>Compensation</v>
          </cell>
        </row>
        <row r="34">
          <cell r="B34" t="str">
            <v>15.</v>
          </cell>
          <cell r="D34" t="str">
            <v>December 1994</v>
          </cell>
          <cell r="F34">
            <v>30358.33</v>
          </cell>
          <cell r="H34">
            <v>5170388.96</v>
          </cell>
          <cell r="J34">
            <v>2970183.74</v>
          </cell>
          <cell r="L34">
            <v>0</v>
          </cell>
          <cell r="N34">
            <v>32447.89</v>
          </cell>
          <cell r="P34">
            <v>400000</v>
          </cell>
          <cell r="R34">
            <v>1441439</v>
          </cell>
        </row>
        <row r="35">
          <cell r="B35" t="str">
            <v>16.</v>
          </cell>
          <cell r="D35" t="str">
            <v>January 1995</v>
          </cell>
          <cell r="F35">
            <v>33319.870000000003</v>
          </cell>
          <cell r="H35">
            <v>5151038.8099999996</v>
          </cell>
          <cell r="J35">
            <v>2970184.74</v>
          </cell>
          <cell r="L35">
            <v>18265.27</v>
          </cell>
          <cell r="N35">
            <v>43220.53</v>
          </cell>
          <cell r="P35">
            <v>441667</v>
          </cell>
          <cell r="R35">
            <v>1177844</v>
          </cell>
        </row>
        <row r="36">
          <cell r="B36" t="str">
            <v>17.</v>
          </cell>
          <cell r="D36" t="str">
            <v>February 1995</v>
          </cell>
          <cell r="F36">
            <v>45759.4</v>
          </cell>
          <cell r="H36">
            <v>5755217.0899999999</v>
          </cell>
          <cell r="J36">
            <v>2970184.74</v>
          </cell>
          <cell r="L36">
            <v>-48260.160000000003</v>
          </cell>
          <cell r="N36">
            <v>47433.53</v>
          </cell>
          <cell r="P36">
            <v>483334</v>
          </cell>
          <cell r="R36">
            <v>994287.87</v>
          </cell>
        </row>
        <row r="37">
          <cell r="B37" t="str">
            <v>18.</v>
          </cell>
          <cell r="D37" t="str">
            <v>March 1995</v>
          </cell>
          <cell r="F37">
            <v>52402.04</v>
          </cell>
          <cell r="H37">
            <v>5652991.3499999996</v>
          </cell>
          <cell r="J37">
            <v>2000000</v>
          </cell>
          <cell r="L37">
            <v>-244097.81</v>
          </cell>
          <cell r="N37">
            <v>-3894.47</v>
          </cell>
          <cell r="P37">
            <v>36161</v>
          </cell>
          <cell r="R37">
            <v>875794.72</v>
          </cell>
        </row>
        <row r="38">
          <cell r="B38" t="str">
            <v>19.</v>
          </cell>
          <cell r="D38" t="str">
            <v>April 1995</v>
          </cell>
          <cell r="F38">
            <v>73487.13</v>
          </cell>
          <cell r="H38">
            <v>5480393.5300000003</v>
          </cell>
          <cell r="J38">
            <v>2000000</v>
          </cell>
          <cell r="L38">
            <v>-360241.96</v>
          </cell>
          <cell r="N38">
            <v>-36243.19</v>
          </cell>
          <cell r="P38">
            <v>77828</v>
          </cell>
          <cell r="R38">
            <v>816363.78</v>
          </cell>
        </row>
        <row r="39">
          <cell r="B39" t="str">
            <v>20.</v>
          </cell>
          <cell r="D39" t="str">
            <v>May 1995</v>
          </cell>
          <cell r="F39">
            <v>67667.02</v>
          </cell>
          <cell r="H39">
            <v>5490327.5300000003</v>
          </cell>
          <cell r="J39">
            <v>2000000</v>
          </cell>
          <cell r="L39">
            <v>-592392.78</v>
          </cell>
          <cell r="N39">
            <v>38756.81</v>
          </cell>
          <cell r="P39">
            <v>119495</v>
          </cell>
          <cell r="R39">
            <v>793188.66</v>
          </cell>
        </row>
        <row r="40">
          <cell r="B40" t="str">
            <v>21.</v>
          </cell>
          <cell r="D40" t="str">
            <v>June 1995</v>
          </cell>
          <cell r="F40">
            <v>83440.09</v>
          </cell>
          <cell r="H40">
            <v>5622117.9500000002</v>
          </cell>
          <cell r="J40">
            <v>4650000</v>
          </cell>
          <cell r="L40">
            <v>-646602.88</v>
          </cell>
          <cell r="N40">
            <v>-11678.11</v>
          </cell>
          <cell r="P40">
            <v>161161</v>
          </cell>
          <cell r="R40">
            <v>782547.16</v>
          </cell>
        </row>
        <row r="41">
          <cell r="B41" t="str">
            <v>22.</v>
          </cell>
          <cell r="D41" t="str">
            <v>July 1995</v>
          </cell>
          <cell r="F41">
            <v>86127.38</v>
          </cell>
          <cell r="H41">
            <v>5450518.1500000004</v>
          </cell>
          <cell r="J41">
            <v>4650000</v>
          </cell>
          <cell r="L41">
            <v>-427867.11</v>
          </cell>
          <cell r="N41">
            <v>-34648.35</v>
          </cell>
          <cell r="P41">
            <v>202828</v>
          </cell>
          <cell r="R41">
            <v>778673.28</v>
          </cell>
        </row>
        <row r="42">
          <cell r="B42" t="str">
            <v>23.</v>
          </cell>
          <cell r="D42" t="str">
            <v>August 1995</v>
          </cell>
          <cell r="F42">
            <v>95197.93</v>
          </cell>
          <cell r="H42">
            <v>5872340.1600000001</v>
          </cell>
          <cell r="J42">
            <v>4650000</v>
          </cell>
          <cell r="L42">
            <v>-501333.55</v>
          </cell>
          <cell r="N42">
            <v>-46707.63</v>
          </cell>
          <cell r="P42">
            <v>333334</v>
          </cell>
          <cell r="R42">
            <v>777543.63</v>
          </cell>
        </row>
        <row r="43">
          <cell r="B43" t="str">
            <v>24.</v>
          </cell>
          <cell r="D43" t="str">
            <v>September 1995</v>
          </cell>
          <cell r="F43">
            <v>94530.13</v>
          </cell>
          <cell r="H43">
            <v>5795458.7300000004</v>
          </cell>
          <cell r="J43">
            <v>5050000</v>
          </cell>
          <cell r="L43">
            <v>-608582.40000000002</v>
          </cell>
          <cell r="N43">
            <v>-79414.7</v>
          </cell>
          <cell r="P43">
            <v>375000</v>
          </cell>
          <cell r="R43">
            <v>776193.63</v>
          </cell>
        </row>
        <row r="44">
          <cell r="B44" t="str">
            <v>25.</v>
          </cell>
          <cell r="D44" t="str">
            <v>October 1995</v>
          </cell>
          <cell r="F44">
            <v>115083.46</v>
          </cell>
          <cell r="H44">
            <v>5758658.5700000003</v>
          </cell>
          <cell r="J44">
            <v>5050000</v>
          </cell>
          <cell r="L44">
            <v>-687945.5</v>
          </cell>
          <cell r="N44">
            <v>-18529.939999999999</v>
          </cell>
          <cell r="P44">
            <v>416667</v>
          </cell>
          <cell r="R44">
            <v>774931.63</v>
          </cell>
        </row>
        <row r="45">
          <cell r="B45" t="str">
            <v>26.</v>
          </cell>
          <cell r="D45" t="str">
            <v>November 1995</v>
          </cell>
          <cell r="F45">
            <v>91129.83</v>
          </cell>
          <cell r="H45">
            <v>5610187.6900000004</v>
          </cell>
          <cell r="J45">
            <v>5111916</v>
          </cell>
          <cell r="L45">
            <v>-413312.39</v>
          </cell>
          <cell r="N45">
            <v>-17650.78</v>
          </cell>
          <cell r="P45">
            <v>458334</v>
          </cell>
          <cell r="R45">
            <v>774616.13</v>
          </cell>
        </row>
        <row r="46">
          <cell r="B46" t="str">
            <v>27.</v>
          </cell>
          <cell r="D46" t="str">
            <v>December 1995</v>
          </cell>
          <cell r="F46">
            <v>66275.490000000005</v>
          </cell>
          <cell r="H46">
            <v>5563949.29</v>
          </cell>
          <cell r="J46">
            <v>2650000</v>
          </cell>
          <cell r="L46">
            <v>0</v>
          </cell>
          <cell r="N46">
            <v>54223.18</v>
          </cell>
          <cell r="P46">
            <v>500000</v>
          </cell>
          <cell r="R46">
            <v>80300.63</v>
          </cell>
        </row>
        <row r="48">
          <cell r="B48" t="str">
            <v>28.</v>
          </cell>
          <cell r="D48" t="str">
            <v>13 month average</v>
          </cell>
          <cell r="F48">
            <v>71906.007692307685</v>
          </cell>
          <cell r="H48">
            <v>5567199.0623076921</v>
          </cell>
          <cell r="J48">
            <v>3594036.0938461539</v>
          </cell>
          <cell r="L48">
            <v>-347105.48230769229</v>
          </cell>
          <cell r="N48">
            <v>-2514.2484615384619</v>
          </cell>
          <cell r="P48">
            <v>308139.15384615387</v>
          </cell>
          <cell r="R48">
            <v>834132.62461538496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P-2"/>
      <sheetName val="DCP-3, P 1"/>
      <sheetName val="DCP-3, P 2"/>
      <sheetName val="DCP-3, P 3"/>
      <sheetName val="DCP-3, P 4"/>
      <sheetName val="DCP-3, P 5"/>
      <sheetName val="DCP-3, P 6"/>
      <sheetName val="DCP-4"/>
      <sheetName val="DCP-6, p1"/>
      <sheetName val="DCP-6, p 2"/>
      <sheetName val="DCP-6, p 3"/>
      <sheetName val="DCP-7"/>
      <sheetName val="DCP-8"/>
      <sheetName val="DCP-9, p1"/>
      <sheetName val="DCP-9, p2"/>
      <sheetName val="DCP-9, p3"/>
      <sheetName val="DCP-9, p4"/>
      <sheetName val="DCP-10"/>
      <sheetName val="DCP-11"/>
      <sheetName val="DCP-12, p 1"/>
      <sheetName val="DCP-13, p 2"/>
      <sheetName val="DCP-13"/>
      <sheetName val="DCP-14, P 1"/>
      <sheetName val="DCP-14, P 2"/>
      <sheetName val="DCP-15"/>
      <sheetName val="DCP-16, p 1"/>
      <sheetName val="DCP-16, p 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35">
          <cell r="B35" t="str">
            <v>Note:  Percentages may not total 100.0% due to rounding.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1"/>
      <sheetName val="Sch 2, p 1"/>
      <sheetName val="Sch 2, p 2"/>
      <sheetName val="Sch 2, p 3"/>
      <sheetName val="Sch 2, p 4"/>
      <sheetName val="Sch 2, p 5"/>
      <sheetName val="Sch 2, p 6"/>
      <sheetName val="Sch 3"/>
      <sheetName val="Sch 4"/>
      <sheetName val="Sch 5"/>
      <sheetName val="Sch 6, p 1"/>
      <sheetName val="Sch 6, p 2"/>
      <sheetName val="Sch 7"/>
      <sheetName val="Sch 8, p1"/>
      <sheetName val="Sch 8, p 2"/>
      <sheetName val="Sch 8, p 3"/>
      <sheetName val="Sch 8, p 4"/>
      <sheetName val="Sch 8"/>
      <sheetName val="Sch 10"/>
      <sheetName val="Sch 11, p 1"/>
      <sheetName val="Sch 11, p 2"/>
      <sheetName val="Sch 12"/>
      <sheetName val="Sch 13 WP"/>
      <sheetName val="Sch 13"/>
      <sheetName val="Sch 14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1">
          <cell r="A11" t="str">
            <v>Company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-1"/>
      <sheetName val="Wp 2-7-2"/>
      <sheetName val="Wp 2-7-3"/>
      <sheetName val="WP 2-7"/>
      <sheetName val="WP 2-8"/>
      <sheetName val="Wp 2-9"/>
      <sheetName val="not used WP 2-10"/>
      <sheetName val="Schedule 3"/>
      <sheetName val="Wp 3-1 Gas Cost per bk"/>
      <sheetName val="Schedule 4 O&amp;M"/>
      <sheetName val="Wp 4-1 per bk 33,34,35,36,41"/>
      <sheetName val="WP 4-2 payroll"/>
      <sheetName val="WP4-2-1 Labor subaccts"/>
      <sheetName val="WP 4-3 benefits"/>
      <sheetName val="WP 4-3-1 Benefits Adj"/>
      <sheetName val="WP 4-3-2 benefits analysis"/>
      <sheetName val="WP 4-4 alloc gen office"/>
      <sheetName val="Wp 4-4-1 per bk 24,30,31"/>
      <sheetName val="out of period cr Srvc Awd"/>
      <sheetName val="WP 4-5 Dues &amp; Adv"/>
      <sheetName val="WkShtPUC#2"/>
      <sheetName val="Wp 4-5-1 Dues &amp; Adv"/>
      <sheetName val="WP 4-6 Int Cust Dep"/>
      <sheetName val="WP 4-7 CapRate"/>
      <sheetName val="WP 4-8 Uncollectible"/>
      <sheetName val="Schedule 5 taxes other"/>
      <sheetName val="WP 5-1 taxes other"/>
      <sheetName val="Schedule 6 depr amort"/>
      <sheetName val="WP 6-1 SSU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age Gas 1641"/>
      <sheetName val="WP 1641 per bk subaccts"/>
      <sheetName val="WP Storg Gas 1641 Repriced"/>
      <sheetName val="WP PPs 1650"/>
      <sheetName val="WP PPs 165 wksht"/>
      <sheetName val="WP Cust Dep 2350"/>
      <sheetName val="WP Cust Adv 2520"/>
      <sheetName val="DIV012netplant"/>
      <sheetName val="PP Pension 186"/>
      <sheetName val="WP ADIT 1900,2820,2830"/>
      <sheetName val="WP 7-7 Cash Working Capital"/>
      <sheetName val="WP 7-7-1 tax collections"/>
      <sheetName val="Cap Struc"/>
      <sheetName val="WP Equity LTD"/>
      <sheetName val="WP LTD rate"/>
      <sheetName val="WP LTDebt Discount"/>
    </sheetNames>
    <sheetDataSet>
      <sheetData sheetId="0" refreshError="1"/>
      <sheetData sheetId="1">
        <row r="12">
          <cell r="D12">
            <v>0.10525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1"/>
      <sheetName val="WP 1-1"/>
      <sheetName val="WP 1-2"/>
      <sheetName val="WP 1-3"/>
      <sheetName val="WP 1-3-1"/>
      <sheetName val="WP 1-4"/>
      <sheetName val="WP 1-5"/>
      <sheetName val="WP 1-5-1"/>
      <sheetName val="Schedule 2"/>
      <sheetName val="WP 2-1"/>
      <sheetName val="Schedule 3"/>
      <sheetName val="WP 3-1"/>
      <sheetName val="Schedule 4"/>
      <sheetName val="Schedule 5"/>
      <sheetName val="Schedule 6"/>
      <sheetName val="Schedule 7"/>
      <sheetName val="Schedule 8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Alloc factors"/>
      <sheetName val="A-1"/>
      <sheetName val="Schedule 1"/>
      <sheetName val="Schedule 2"/>
      <sheetName val="Summary"/>
      <sheetName val="billing summary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Schedule 3"/>
      <sheetName val="Wp 3-1"/>
      <sheetName val="Schedule 4 O&amp;M"/>
      <sheetName val="Wp 4-1 per bk 33,34,35,36"/>
      <sheetName val="WP 4-2 payroll"/>
      <sheetName val="WP4-2-1 Labor subaccts"/>
      <sheetName val="WP 4-3 benefits"/>
      <sheetName val="WP 4-3-1 benefits"/>
      <sheetName val="WP 4-3-2 benefits subaccts"/>
      <sheetName val="WP 4-4 alloc gen office"/>
      <sheetName val="Wp 4-4-1 per bk 24,30,31"/>
      <sheetName val="WP 4-5 dues donate"/>
      <sheetName val="Wp 4-5-1 dues donate adv"/>
      <sheetName val="WP 4-6 int cust dep"/>
      <sheetName val="WP 4-7 CapRate"/>
      <sheetName val="WP 4-8 Bad Debt"/>
      <sheetName val="Schedule 5 taxes other"/>
      <sheetName val="WP 5-1 taxes other"/>
      <sheetName val="Schedule 6 depr amort"/>
      <sheetName val="WP 6-1 deprec amort"/>
      <sheetName val="Schedule 7 FIT"/>
      <sheetName val="WP 7-1 FAS106"/>
      <sheetName val="Wp 7-1-1 FAS106"/>
      <sheetName val="Rate Base - Regional"/>
      <sheetName val="Plant"/>
      <sheetName val="Depr"/>
      <sheetName val="WP CWIP 1070"/>
      <sheetName val="WP M&amp;S 1540"/>
      <sheetName val="WP M&amp;S sheet 2"/>
      <sheetName val="WP Storg Gas per bk 1641"/>
      <sheetName val="WP 1641 per bk subaccts"/>
      <sheetName val="WP Storg Gas 1641 Normal"/>
      <sheetName val="WP PPs 1650"/>
      <sheetName val="WP PPs 165 subaccts"/>
      <sheetName val="WP Cust Dep 2350"/>
      <sheetName val="WP Cust Adv 2520"/>
      <sheetName val="PP Pension 186"/>
      <sheetName val="WP2-8 ADIT 1900,2820,2830"/>
      <sheetName val="WP 2-8-1 ADIT"/>
      <sheetName val="WP 7-7 Cash Working Capital"/>
      <sheetName val="WP 7-7-1 tax collections"/>
      <sheetName val="Cap Struc"/>
      <sheetName val="WP Equity LTD"/>
      <sheetName val="WP Equity detail"/>
      <sheetName val="WP LTD Rate"/>
    </sheetNames>
    <sheetDataSet>
      <sheetData sheetId="0" refreshError="1"/>
      <sheetData sheetId="1">
        <row r="13">
          <cell r="D13">
            <v>0.12939999999999999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Exh 1"/>
      <sheetName val="Exh 2"/>
      <sheetName val="Wp 2-1"/>
      <sheetName val="Wp 2-2"/>
      <sheetName val="Wp 2-3"/>
      <sheetName val="Wp 2-4"/>
      <sheetName val="Wp 2-5"/>
      <sheetName val="Wp 2-6"/>
      <sheetName val="Wp 2-7"/>
      <sheetName val="Wp 2-8"/>
      <sheetName val="Wp 2-9"/>
      <sheetName val="Wp 2-10"/>
      <sheetName val="Exh 3"/>
      <sheetName val="Exh 4"/>
      <sheetName val="Wp 4-1"/>
      <sheetName val="Exh 5"/>
      <sheetName val="Exh 6"/>
      <sheetName val="Exh 7"/>
      <sheetName val="WP 7-1"/>
      <sheetName val="WP7-1-1"/>
      <sheetName val="WP 7-2"/>
      <sheetName val="Wp 7-3"/>
      <sheetName val="WP 7-3-1"/>
      <sheetName val="WP 7-4"/>
      <sheetName val="Wp 7-4-1"/>
      <sheetName val="WP 7-5"/>
      <sheetName val="WP 7-6"/>
      <sheetName val="WP 7-7"/>
      <sheetName val="WP 7-8"/>
      <sheetName val="Exh 8"/>
      <sheetName val="Exh 9"/>
      <sheetName val="WP 9-1"/>
    </sheetNames>
    <sheetDataSet>
      <sheetData sheetId="0">
        <row r="29">
          <cell r="E29">
            <v>8.3450884513631737E-2</v>
          </cell>
        </row>
        <row r="31">
          <cell r="E31">
            <v>0.68700349864976129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INPUT"/>
      <sheetName val="TB SUMMARY"/>
      <sheetName val="DTB INPUT"/>
      <sheetName val="BS INPUT"/>
      <sheetName val="IS INPUT"/>
      <sheetName val="STOCK DATA INPUT"/>
      <sheetName val="INDEX"/>
      <sheetName val="Sch 1"/>
      <sheetName val="Wp 1-1"/>
      <sheetName val="Sch 2"/>
      <sheetName val="Wp 2-1"/>
      <sheetName val="Sch 3"/>
      <sheetName val="Sch 4"/>
      <sheetName val="Wp 4-1"/>
      <sheetName val="Sch 5"/>
      <sheetName val="Sch 6"/>
      <sheetName val="Sch 7"/>
      <sheetName val="Sch 8"/>
      <sheetName val="WP 8-1"/>
      <sheetName val="WP 8-2"/>
      <sheetName val="WP 8-3"/>
      <sheetName val="Sch 9"/>
      <sheetName val="Wp 9-1"/>
      <sheetName val="Wp 9-2"/>
      <sheetName val="Wp 9-3"/>
      <sheetName val="Wp 9-4"/>
      <sheetName val="Wp 9-5"/>
      <sheetName val="Wp 9-6"/>
      <sheetName val="Wp 9-7"/>
      <sheetName val="WP 9-7-1"/>
      <sheetName val="WP 9-8"/>
      <sheetName val="Sch 10"/>
      <sheetName val="WP 10-1"/>
      <sheetName val="WP 10-2"/>
      <sheetName val="Wp 10-3"/>
      <sheetName val="WP 10-4 "/>
      <sheetName val="WP 10-5"/>
      <sheetName val="WP 10-6"/>
      <sheetName val="WP10-7"/>
      <sheetName val="WP 10-8"/>
      <sheetName val="WP 10-9 "/>
      <sheetName val="WP 10-10"/>
      <sheetName val="Sch 11"/>
      <sheetName val="WP 11-1"/>
      <sheetName val="WP 11-2 "/>
      <sheetName val="Sch 12"/>
      <sheetName val="ADJ 12-1"/>
      <sheetName val="ADJ 12-2"/>
      <sheetName val="ADJ 12-3"/>
      <sheetName val="ADJ 12-4"/>
      <sheetName val="ADJ 12-5"/>
      <sheetName val="ADJ 12-6"/>
      <sheetName val="ADJ 12-7"/>
      <sheetName val="ADJ 12-8"/>
      <sheetName val="ADJ 12-9"/>
      <sheetName val="ADJ 12-10"/>
      <sheetName val="ADJ 12-11"/>
      <sheetName val="ADJ 12-12"/>
      <sheetName val="ADJ 12-13"/>
      <sheetName val="ADJ 12-14"/>
      <sheetName val="ADJ 12-15"/>
      <sheetName val="ADJ 12-16"/>
      <sheetName val="Sch 13"/>
      <sheetName val="Sch 14 "/>
      <sheetName val="Sch 15"/>
      <sheetName val="WP 15-1"/>
      <sheetName val="WP 15-1-1"/>
      <sheetName val="WP 15-2"/>
      <sheetName val="WP 15-3"/>
      <sheetName val="WP 15-4"/>
      <sheetName val="Sch 16"/>
      <sheetName val="WP 16-1"/>
      <sheetName val="WP 16-2"/>
      <sheetName val="WP 16-3"/>
      <sheetName val="WP 16-4"/>
      <sheetName val="WP16-5"/>
      <sheetName val="WP 16-6"/>
      <sheetName val="WP 16-7"/>
      <sheetName val="WP 16-8"/>
      <sheetName val="Sch 17"/>
      <sheetName val="ADJ 17-1"/>
      <sheetName val="WP 17-1"/>
      <sheetName val="WP 17-1-1"/>
      <sheetName val="WP 17-1-2 "/>
      <sheetName val="WP 17-1-3"/>
      <sheetName val="ADJ 17- 2"/>
      <sheetName val="Wp 17-2"/>
      <sheetName val="WP 17-2-1"/>
      <sheetName val="Wp 17-2-2"/>
      <sheetName val="ADJ 17-3"/>
      <sheetName val="WP 17-3"/>
      <sheetName val="WP 17-3-1"/>
      <sheetName val="ADJ 17-4"/>
      <sheetName val="ADJ 17-5"/>
      <sheetName val="ADJ 17-6"/>
      <sheetName val="ADJ 17-7"/>
      <sheetName val="Wp 17-7"/>
      <sheetName val="ADJ 17-8"/>
      <sheetName val="WP 17-8"/>
      <sheetName val="ADJ 17-9"/>
      <sheetName val="ADJ 17-10"/>
      <sheetName val="ADJ 17-11"/>
      <sheetName val="ADJ 17-12"/>
      <sheetName val="WP 17-12"/>
      <sheetName val="ADJ 17-13"/>
      <sheetName val="ADJ 17-14"/>
      <sheetName val="ADJ 17-15"/>
      <sheetName val="ADJ 17-16"/>
      <sheetName val="ADJ 17-17"/>
      <sheetName val="WP 17-17-1"/>
      <sheetName val="Wp 17-17-2"/>
      <sheetName val="Wp 17-17-3"/>
      <sheetName val="Wp 17-17-4"/>
      <sheetName val="ADJ 17-18"/>
      <sheetName val="ADJ 17-19"/>
      <sheetName val="ADJ 17-20"/>
      <sheetName val="ADJ 17-21"/>
      <sheetName val="ADJ 17-22"/>
      <sheetName val="ADJ 17-23"/>
      <sheetName val="ADJ 17-24"/>
      <sheetName val="ADJ 17-25"/>
      <sheetName val="ADJ 17-26"/>
      <sheetName val="ADJ 17-27"/>
      <sheetName val="ADJ 17-28"/>
      <sheetName val="ADJ 17-29"/>
      <sheetName val="ADJ 17-30"/>
      <sheetName val="ADJ 17-31"/>
      <sheetName val="ADJ 17-32"/>
      <sheetName val="ADJ 17-33"/>
      <sheetName val="ADJ 17-34"/>
      <sheetName val="ADJ 17-35"/>
      <sheetName val="ADJ 17-36"/>
      <sheetName val="ADJ 17-37"/>
      <sheetName val="ADJ 17-38"/>
      <sheetName val="Sch 18"/>
      <sheetName val="Sch 19"/>
      <sheetName val="Sch 20"/>
      <sheetName val="Sch 21"/>
      <sheetName val="Sch 26A"/>
      <sheetName val="Sch 26B"/>
      <sheetName val="SCH 29"/>
      <sheetName val="Sch 30"/>
      <sheetName val="WP 30-1"/>
      <sheetName val=" WP 30-2 PEAK DAYS"/>
      <sheetName val=" WP 30-3 METER SIZE"/>
      <sheetName val="WP 30-4 BF BY CLASS"/>
      <sheetName val="SCH 31"/>
      <sheetName val="SCH 32"/>
      <sheetName val="WP 32-1"/>
      <sheetName val="SCH 33"/>
      <sheetName val="SCH 34"/>
      <sheetName val="SCH 34A"/>
    </sheetNames>
    <sheetDataSet>
      <sheetData sheetId="0">
        <row r="7">
          <cell r="C7" t="str">
            <v>ATMOS ENERGY CORPORATION</v>
          </cell>
        </row>
        <row r="9">
          <cell r="C9">
            <v>37894</v>
          </cell>
        </row>
        <row r="43">
          <cell r="D43">
            <v>0.218</v>
          </cell>
        </row>
        <row r="53">
          <cell r="D53">
            <v>7.0599999999999996E-2</v>
          </cell>
        </row>
        <row r="57">
          <cell r="D57">
            <v>8.7400000000000005E-2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>
        <row r="8">
          <cell r="C8" t="str">
            <v>Missouri</v>
          </cell>
        </row>
        <row r="9">
          <cell r="C9" t="str">
            <v>Atmos Energy Mid-States</v>
          </cell>
        </row>
        <row r="10">
          <cell r="C10" t="str">
            <v>September 30, 2005</v>
          </cell>
        </row>
        <row r="23">
          <cell r="C23">
            <v>5.5753243416792088E-2</v>
          </cell>
        </row>
        <row r="24">
          <cell r="C24">
            <v>4.0312366146111597E-2</v>
          </cell>
        </row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 2, p 1"/>
      <sheetName val="Sch 2, p 2 "/>
      <sheetName val="Sch 2, p 3"/>
      <sheetName val="Sch 3"/>
      <sheetName val="Sch 4"/>
      <sheetName val="Sch 5"/>
      <sheetName val="Sch 6, p1"/>
      <sheetName val="Sch 6, p 2"/>
      <sheetName val="Sch 6, p 3"/>
      <sheetName val="Company Groups"/>
      <sheetName val="Company Data Inputs"/>
      <sheetName val="Sch 7"/>
      <sheetName val="Sch 8 "/>
      <sheetName val="Sch 9, p1"/>
      <sheetName val="Sch 9, p 2"/>
      <sheetName val="Sch 9, p 3"/>
      <sheetName val="Sch 9, p 4"/>
      <sheetName val="Sch 10"/>
      <sheetName val="Sch 11"/>
      <sheetName val="Sch 12, p 1"/>
      <sheetName val="Sch 12, p 2"/>
      <sheetName val="Sch 13"/>
      <sheetName val="Sch 12 WP"/>
      <sheetName val="Sch 14 "/>
      <sheetName val="Sch 15"/>
      <sheetName val="Sch 16"/>
      <sheetName val="p.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ny Groups"/>
      <sheetName val="Company Data Inputs"/>
      <sheetName val="Schedule 2"/>
      <sheetName val=" Schedule 2"/>
      <sheetName val="  Schedule 2"/>
      <sheetName val="Schedule 3"/>
      <sheetName val="Schedule 4"/>
      <sheetName val="Schedule 5"/>
      <sheetName val=" Schedule 5"/>
      <sheetName val="  Schedule 5"/>
      <sheetName val="Schedule 6"/>
      <sheetName val="Schedule 7"/>
      <sheetName val="Schedule 8"/>
      <sheetName val=" Schedule 8"/>
      <sheetName val="  Schedule 8"/>
      <sheetName val="   Schedule 8"/>
      <sheetName val="Schedule 9"/>
      <sheetName val="Schedule 10"/>
      <sheetName val="Schedule 11"/>
      <sheetName val=" Schedule 11"/>
      <sheetName val="Schedule 12"/>
      <sheetName val="Schedule 13"/>
      <sheetName val="Schedule 14"/>
      <sheetName val="Schedule 15"/>
      <sheetName val="Schedule 16"/>
      <sheetName val="W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view="pageLayout" topLeftCell="A8" zoomScale="70" zoomScaleNormal="100" zoomScalePageLayoutView="70" workbookViewId="0">
      <selection activeCell="F13" sqref="F13"/>
    </sheetView>
  </sheetViews>
  <sheetFormatPr defaultColWidth="8.765625" defaultRowHeight="15.5"/>
  <cols>
    <col min="1" max="1" width="29.69140625" style="129" bestFit="1" customWidth="1"/>
    <col min="2" max="2" width="29.69140625" style="129" customWidth="1"/>
    <col min="3" max="3" width="13.4609375" style="129" customWidth="1"/>
    <col min="4" max="4" width="8.765625" style="129"/>
    <col min="5" max="5" width="7.765625" style="129" customWidth="1"/>
    <col min="6" max="6" width="9" style="129" bestFit="1" customWidth="1"/>
    <col min="7" max="7" width="8.765625" style="129"/>
    <col min="8" max="8" width="6" style="129" customWidth="1"/>
    <col min="9" max="16384" width="8.765625" style="129"/>
  </cols>
  <sheetData>
    <row r="1" spans="1:10">
      <c r="G1" s="130"/>
    </row>
    <row r="2" spans="1:10">
      <c r="G2" s="130"/>
      <c r="H2" s="130"/>
    </row>
    <row r="3" spans="1:10">
      <c r="H3" s="130"/>
    </row>
    <row r="5" spans="1:10" ht="20">
      <c r="A5" s="263" t="s">
        <v>272</v>
      </c>
      <c r="B5" s="263"/>
      <c r="C5" s="263"/>
      <c r="D5" s="263"/>
      <c r="E5" s="263"/>
      <c r="F5" s="263"/>
      <c r="G5" s="263"/>
      <c r="H5" s="263"/>
      <c r="I5" s="263"/>
    </row>
    <row r="6" spans="1:10" ht="20">
      <c r="A6" s="263" t="s">
        <v>218</v>
      </c>
      <c r="B6" s="263"/>
      <c r="C6" s="263"/>
      <c r="D6" s="263"/>
      <c r="E6" s="263"/>
      <c r="F6" s="263"/>
      <c r="G6" s="263"/>
      <c r="H6" s="263"/>
      <c r="I6" s="263"/>
    </row>
    <row r="7" spans="1:10" ht="20">
      <c r="A7" s="263"/>
      <c r="B7" s="263"/>
      <c r="C7" s="263"/>
      <c r="D7" s="263"/>
      <c r="E7" s="263"/>
      <c r="F7" s="263"/>
      <c r="G7" s="263"/>
      <c r="H7" s="263"/>
      <c r="I7" s="263"/>
    </row>
    <row r="8" spans="1:10" ht="16" thickBot="1">
      <c r="A8" s="231"/>
      <c r="B8" s="231"/>
      <c r="C8" s="231"/>
      <c r="D8" s="231"/>
      <c r="E8" s="231"/>
      <c r="F8" s="231"/>
      <c r="G8" s="231"/>
      <c r="H8" s="231"/>
      <c r="I8" s="231"/>
    </row>
    <row r="9" spans="1:10" ht="16" thickTop="1"/>
    <row r="10" spans="1:10">
      <c r="A10" s="232" t="s">
        <v>219</v>
      </c>
      <c r="B10" s="232" t="s">
        <v>226</v>
      </c>
      <c r="C10" s="232" t="s">
        <v>225</v>
      </c>
      <c r="D10" s="264" t="s">
        <v>220</v>
      </c>
      <c r="E10" s="264"/>
      <c r="F10" s="264"/>
      <c r="G10" s="264" t="s">
        <v>221</v>
      </c>
      <c r="H10" s="264"/>
      <c r="I10" s="264"/>
      <c r="J10" s="130"/>
    </row>
    <row r="11" spans="1:10">
      <c r="A11" s="233"/>
      <c r="B11" s="233"/>
      <c r="C11" s="233"/>
      <c r="D11" s="233"/>
      <c r="E11" s="234"/>
      <c r="F11" s="233"/>
      <c r="G11" s="233"/>
      <c r="H11" s="233"/>
      <c r="I11" s="233"/>
    </row>
    <row r="12" spans="1:10">
      <c r="A12" s="133"/>
      <c r="B12" s="133"/>
      <c r="C12" s="133"/>
      <c r="D12" s="133"/>
      <c r="E12" s="132"/>
      <c r="F12" s="133"/>
      <c r="G12" s="133"/>
      <c r="H12" s="133"/>
      <c r="I12" s="133"/>
    </row>
    <row r="13" spans="1:10">
      <c r="A13" s="133" t="s">
        <v>247</v>
      </c>
      <c r="B13" s="253">
        <v>100000000</v>
      </c>
      <c r="C13" s="254">
        <f>+B13/B20</f>
        <v>3.1155474892812531E-2</v>
      </c>
      <c r="D13" s="133"/>
      <c r="E13" s="257">
        <v>2.6630000000000001E-2</v>
      </c>
      <c r="F13" s="133" t="s">
        <v>315</v>
      </c>
      <c r="G13" s="133"/>
      <c r="H13" s="235">
        <f>+C13*E13</f>
        <v>8.2967029639559775E-4</v>
      </c>
      <c r="I13" s="133"/>
    </row>
    <row r="14" spans="1:10">
      <c r="A14" s="133"/>
      <c r="B14" s="133"/>
      <c r="C14" s="133"/>
      <c r="D14" s="133"/>
      <c r="E14" s="132"/>
      <c r="F14" s="133"/>
      <c r="G14" s="133"/>
      <c r="H14" s="133"/>
      <c r="I14" s="133"/>
    </row>
    <row r="15" spans="1:10">
      <c r="A15" s="129" t="s">
        <v>222</v>
      </c>
      <c r="B15" s="245">
        <f>1653000000-100000000</f>
        <v>1553000000</v>
      </c>
      <c r="C15" s="235">
        <f>+B15/B20</f>
        <v>0.48384452508537862</v>
      </c>
      <c r="D15" s="235"/>
      <c r="E15" s="258">
        <v>5.6959999999999997E-2</v>
      </c>
      <c r="F15" s="236" t="s">
        <v>308</v>
      </c>
      <c r="H15" s="235">
        <f>+C15*E15</f>
        <v>2.7559784148863165E-2</v>
      </c>
    </row>
    <row r="16" spans="1:10">
      <c r="B16" s="245"/>
      <c r="C16" s="235"/>
      <c r="D16" s="235"/>
      <c r="E16" s="235"/>
      <c r="H16" s="235"/>
    </row>
    <row r="17" spans="1:9">
      <c r="A17" s="129" t="s">
        <v>223</v>
      </c>
      <c r="B17" s="245">
        <v>1556708738</v>
      </c>
      <c r="C17" s="235">
        <f>+B17/B20</f>
        <v>0.48500000002180882</v>
      </c>
      <c r="D17" s="237">
        <v>8.7999999999999995E-2</v>
      </c>
      <c r="E17" s="235">
        <v>9.1999999999999998E-2</v>
      </c>
      <c r="F17" s="238">
        <v>9.5000000000000001E-2</v>
      </c>
      <c r="G17" s="237">
        <f>+C17*D17</f>
        <v>4.2680000001919176E-2</v>
      </c>
      <c r="H17" s="235">
        <f>+C17*E17</f>
        <v>4.4620000002006409E-2</v>
      </c>
      <c r="I17" s="238">
        <f>+C17*F17</f>
        <v>4.6075000002071841E-2</v>
      </c>
    </row>
    <row r="18" spans="1:9">
      <c r="B18" s="246"/>
      <c r="C18" s="233"/>
      <c r="E18" s="131"/>
      <c r="G18" s="239"/>
      <c r="H18" s="233"/>
      <c r="I18" s="240"/>
    </row>
    <row r="19" spans="1:9">
      <c r="B19" s="245"/>
      <c r="C19" s="133"/>
      <c r="E19" s="131"/>
      <c r="G19" s="241"/>
      <c r="I19" s="242"/>
    </row>
    <row r="20" spans="1:9">
      <c r="A20" s="129" t="s">
        <v>224</v>
      </c>
      <c r="B20" s="245">
        <f>SUM(B13:B17)</f>
        <v>3209708738</v>
      </c>
      <c r="C20" s="235">
        <f>SUM(C13:C17)</f>
        <v>1</v>
      </c>
      <c r="D20" s="243"/>
      <c r="E20" s="131"/>
      <c r="G20" s="237">
        <f>+H13+H15+G17</f>
        <v>7.1069454447177938E-2</v>
      </c>
      <c r="H20" s="131"/>
      <c r="I20" s="238">
        <f>+H13+H15+I17</f>
        <v>7.4464454447330602E-2</v>
      </c>
    </row>
    <row r="21" spans="1:9">
      <c r="C21" s="235"/>
      <c r="D21" s="243"/>
      <c r="E21" s="131"/>
      <c r="G21" s="237"/>
      <c r="H21" s="235">
        <f>+H13+H15+H17</f>
        <v>7.3009454447265171E-2</v>
      </c>
      <c r="I21" s="238"/>
    </row>
    <row r="22" spans="1:9">
      <c r="C22" s="235"/>
      <c r="D22" s="243"/>
      <c r="E22" s="131"/>
      <c r="G22" s="237"/>
      <c r="H22" s="131"/>
      <c r="I22" s="238"/>
    </row>
    <row r="23" spans="1:9" ht="16" thickBot="1">
      <c r="A23" s="231"/>
      <c r="B23" s="231"/>
      <c r="C23" s="231"/>
      <c r="D23" s="231"/>
      <c r="E23" s="231"/>
      <c r="F23" s="231"/>
      <c r="G23" s="231"/>
      <c r="H23" s="231"/>
      <c r="I23" s="231"/>
    </row>
    <row r="24" spans="1:9" ht="16" thickTop="1">
      <c r="G24" s="130"/>
      <c r="H24" s="244"/>
      <c r="I24" s="130"/>
    </row>
    <row r="25" spans="1:9">
      <c r="A25" s="236" t="s">
        <v>307</v>
      </c>
      <c r="B25" s="236"/>
    </row>
    <row r="26" spans="1:9">
      <c r="A26" s="236"/>
      <c r="B26" s="236"/>
    </row>
    <row r="27" spans="1:9">
      <c r="A27" s="129" t="s">
        <v>309</v>
      </c>
    </row>
    <row r="30" spans="1:9">
      <c r="D30" s="235"/>
      <c r="E30" s="235"/>
      <c r="F30" s="235"/>
      <c r="G30" s="235"/>
    </row>
    <row r="31" spans="1:9">
      <c r="D31" s="235"/>
      <c r="E31" s="235"/>
      <c r="F31" s="235"/>
      <c r="G31" s="235"/>
    </row>
    <row r="32" spans="1:9">
      <c r="D32" s="235"/>
      <c r="E32" s="235"/>
      <c r="F32" s="235"/>
      <c r="G32" s="235"/>
    </row>
    <row r="33" spans="3:7">
      <c r="D33" s="235"/>
      <c r="E33" s="235"/>
      <c r="F33" s="235"/>
      <c r="G33" s="235"/>
    </row>
    <row r="34" spans="3:7">
      <c r="C34" s="236"/>
      <c r="D34" s="235"/>
      <c r="E34" s="235"/>
      <c r="F34" s="235"/>
      <c r="G34" s="235"/>
    </row>
  </sheetData>
  <mergeCells count="5">
    <mergeCell ref="A5:I5"/>
    <mergeCell ref="A6:I6"/>
    <mergeCell ref="A7:I7"/>
    <mergeCell ref="D10:F10"/>
    <mergeCell ref="G10:I10"/>
  </mergeCells>
  <pageMargins left="0.75" right="0.75" top="1" bottom="1" header="0.5" footer="0.5"/>
  <pageSetup scale="61" orientation="portrait" r:id="rId1"/>
  <headerFooter alignWithMargins="0">
    <oddHeader>&amp;RExhibit No. DCP-3
Dockets UE-160228/UG-160229
Page 1 of 1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0"/>
  <sheetViews>
    <sheetView view="pageLayout" topLeftCell="A26" zoomScaleNormal="100" workbookViewId="0">
      <selection activeCell="B39" sqref="B39"/>
    </sheetView>
  </sheetViews>
  <sheetFormatPr defaultColWidth="8.84375" defaultRowHeight="15.5"/>
  <cols>
    <col min="1" max="1" width="8.84375" style="109"/>
    <col min="2" max="2" width="16.53515625" style="109" customWidth="1"/>
    <col min="3" max="4" width="15.765625" style="109" customWidth="1"/>
    <col min="5" max="5" width="16.4609375" style="109" customWidth="1"/>
    <col min="6" max="16384" width="8.84375" style="109"/>
  </cols>
  <sheetData>
    <row r="1" spans="1:6">
      <c r="A1" s="4"/>
      <c r="B1" s="4"/>
      <c r="C1" s="4"/>
      <c r="D1" s="4"/>
      <c r="E1" s="1"/>
    </row>
    <row r="2" spans="1:6">
      <c r="A2" s="4"/>
      <c r="B2" s="4"/>
      <c r="C2" s="4"/>
      <c r="D2" s="4"/>
      <c r="E2" s="1"/>
    </row>
    <row r="3" spans="1:6">
      <c r="A3" s="4"/>
      <c r="B3" s="4"/>
      <c r="C3" s="4"/>
      <c r="D3" s="4"/>
      <c r="E3" s="4"/>
    </row>
    <row r="4" spans="1:6" ht="20">
      <c r="A4" s="4"/>
      <c r="B4" s="2" t="s">
        <v>272</v>
      </c>
      <c r="C4" s="2"/>
      <c r="D4" s="2"/>
      <c r="E4" s="2"/>
    </row>
    <row r="5" spans="1:6" ht="20">
      <c r="A5" s="4"/>
      <c r="B5" s="2" t="s">
        <v>314</v>
      </c>
      <c r="C5" s="3"/>
      <c r="D5" s="3"/>
      <c r="E5" s="3"/>
    </row>
    <row r="6" spans="1:6" ht="20">
      <c r="A6" s="4"/>
      <c r="B6" s="2" t="s">
        <v>236</v>
      </c>
      <c r="C6" s="3"/>
      <c r="D6" s="3"/>
      <c r="E6" s="3"/>
    </row>
    <row r="7" spans="1:6" ht="20">
      <c r="A7" s="4"/>
      <c r="B7" s="199" t="s">
        <v>203</v>
      </c>
      <c r="C7" s="3"/>
      <c r="D7" s="3"/>
      <c r="E7" s="3"/>
    </row>
    <row r="8" spans="1:6">
      <c r="A8" s="4"/>
      <c r="B8" s="4"/>
      <c r="C8" s="4"/>
      <c r="D8" s="4"/>
      <c r="E8" s="4"/>
    </row>
    <row r="9" spans="1:6">
      <c r="A9" s="4"/>
      <c r="B9" s="4"/>
      <c r="C9" s="4"/>
      <c r="D9" s="4"/>
      <c r="E9" s="4"/>
    </row>
    <row r="10" spans="1:6" ht="16" thickBot="1">
      <c r="A10" s="4"/>
      <c r="B10" s="200"/>
      <c r="C10" s="200"/>
      <c r="D10" s="200"/>
      <c r="E10" s="200"/>
    </row>
    <row r="11" spans="1:6" ht="16" thickTop="1">
      <c r="A11" s="4"/>
      <c r="B11" s="93"/>
      <c r="C11" s="93"/>
      <c r="D11" s="93"/>
      <c r="E11" s="93"/>
    </row>
    <row r="12" spans="1:6">
      <c r="A12" s="4"/>
      <c r="B12" s="93"/>
      <c r="C12" s="33" t="s">
        <v>13</v>
      </c>
      <c r="D12" s="33" t="s">
        <v>15</v>
      </c>
      <c r="E12" s="33" t="s">
        <v>16</v>
      </c>
    </row>
    <row r="13" spans="1:6">
      <c r="A13" s="4"/>
      <c r="B13" s="33" t="s">
        <v>0</v>
      </c>
      <c r="C13" s="33" t="s">
        <v>291</v>
      </c>
      <c r="D13" s="33" t="s">
        <v>292</v>
      </c>
      <c r="E13" s="33" t="s">
        <v>293</v>
      </c>
      <c r="F13" s="110"/>
    </row>
    <row r="14" spans="1:6">
      <c r="A14" s="4"/>
      <c r="B14" s="201"/>
      <c r="C14" s="201"/>
      <c r="D14" s="201"/>
      <c r="E14" s="201"/>
      <c r="F14" s="110"/>
    </row>
    <row r="15" spans="1:6">
      <c r="A15" s="4"/>
      <c r="B15" s="4"/>
      <c r="C15" s="6"/>
      <c r="D15" s="6"/>
      <c r="E15" s="203"/>
    </row>
    <row r="16" spans="1:6">
      <c r="A16" s="4"/>
      <c r="B16" s="204" t="s">
        <v>237</v>
      </c>
      <c r="C16" s="202">
        <v>1205569</v>
      </c>
      <c r="D16" s="202">
        <v>1224100</v>
      </c>
      <c r="E16" s="202">
        <v>77491</v>
      </c>
    </row>
    <row r="17" spans="1:5">
      <c r="A17" s="4"/>
      <c r="B17" s="4"/>
      <c r="C17" s="6">
        <f>+C16/SUM(C16:E16)</f>
        <v>0.48085044432744617</v>
      </c>
      <c r="D17" s="6">
        <f>+D16/SUM(C16:E16)</f>
        <v>0.48824167584039313</v>
      </c>
      <c r="E17" s="6">
        <f>+E16/SUM(C16:E16)</f>
        <v>3.090787983216069E-2</v>
      </c>
    </row>
    <row r="18" spans="1:5">
      <c r="A18" s="4"/>
      <c r="B18" s="93"/>
      <c r="C18" s="6">
        <f>+C16/(SUM(C16:D16))</f>
        <v>0.49618651758737509</v>
      </c>
      <c r="D18" s="6">
        <f>+D16/(SUM(C16:D16))</f>
        <v>0.50381348241262491</v>
      </c>
      <c r="E18" s="203"/>
    </row>
    <row r="19" spans="1:5">
      <c r="A19" s="4"/>
      <c r="B19" s="93"/>
      <c r="C19" s="6"/>
      <c r="D19" s="6"/>
      <c r="E19" s="203"/>
    </row>
    <row r="20" spans="1:5">
      <c r="A20" s="4"/>
      <c r="B20" s="33">
        <v>2012</v>
      </c>
      <c r="C20" s="202">
        <v>1226966</v>
      </c>
      <c r="D20" s="202">
        <v>1293000</v>
      </c>
      <c r="E20" s="202">
        <v>58172</v>
      </c>
    </row>
    <row r="21" spans="1:5">
      <c r="A21" s="4"/>
      <c r="B21" s="93"/>
      <c r="C21" s="6">
        <f>+C20/SUM(C20:E20)</f>
        <v>0.47591168509986664</v>
      </c>
      <c r="D21" s="6">
        <f>+D20/SUM(C20:E20)</f>
        <v>0.50152474382674628</v>
      </c>
      <c r="E21" s="6">
        <f>+E20/SUM(C20:E20)</f>
        <v>2.2563571073387072E-2</v>
      </c>
    </row>
    <row r="22" spans="1:5">
      <c r="A22" s="4"/>
      <c r="B22" s="93"/>
      <c r="C22" s="6">
        <f>+C20/(SUM(C20:D20))</f>
        <v>0.48689783909782908</v>
      </c>
      <c r="D22" s="6">
        <f>+D20/(SUM(C20:D20))</f>
        <v>0.51310216090217087</v>
      </c>
      <c r="E22" s="203"/>
    </row>
    <row r="23" spans="1:5">
      <c r="A23" s="4"/>
      <c r="B23" s="93"/>
      <c r="C23" s="6"/>
      <c r="D23" s="6"/>
      <c r="E23" s="203"/>
    </row>
    <row r="24" spans="1:5">
      <c r="A24" s="4"/>
      <c r="B24" s="33">
        <v>2013</v>
      </c>
      <c r="C24" s="202">
        <v>1272889</v>
      </c>
      <c r="D24" s="202">
        <v>1333000</v>
      </c>
      <c r="E24" s="202">
        <v>58087</v>
      </c>
    </row>
    <row r="25" spans="1:5">
      <c r="A25" s="4"/>
      <c r="B25" s="93"/>
      <c r="C25" s="6">
        <f>+C24/SUM(C24:E24)</f>
        <v>0.47781549083024771</v>
      </c>
      <c r="D25" s="6">
        <f>+D24/SUM(C24:E24)</f>
        <v>0.50037988330225203</v>
      </c>
      <c r="E25" s="6">
        <f>+E24/SUM(C24:E24)</f>
        <v>2.1804625867500309E-2</v>
      </c>
    </row>
    <row r="26" spans="1:5">
      <c r="A26" s="4"/>
      <c r="B26" s="93"/>
      <c r="C26" s="6">
        <f>+C24/(SUM(C24:D24))</f>
        <v>0.48846631610172192</v>
      </c>
      <c r="D26" s="6">
        <f>+D24/(SUM(C24:D24))</f>
        <v>0.51153368389827814</v>
      </c>
      <c r="E26" s="203"/>
    </row>
    <row r="27" spans="1:5">
      <c r="A27" s="4"/>
      <c r="B27" s="93"/>
      <c r="C27" s="6"/>
      <c r="D27" s="6"/>
      <c r="E27" s="203"/>
    </row>
    <row r="28" spans="1:5">
      <c r="A28" s="4"/>
      <c r="B28" s="33">
        <v>2014</v>
      </c>
      <c r="C28" s="202">
        <v>1415263</v>
      </c>
      <c r="D28" s="202">
        <v>1393000</v>
      </c>
      <c r="E28" s="202">
        <v>81121</v>
      </c>
    </row>
    <row r="29" spans="1:5">
      <c r="A29" s="4"/>
      <c r="B29" s="93"/>
      <c r="C29" s="6">
        <f>+C28/SUM(C28:E28)</f>
        <v>0.48981478405085649</v>
      </c>
      <c r="D29" s="6">
        <f>+D28/SUM(C28:E28)</f>
        <v>0.48210968150996891</v>
      </c>
      <c r="E29" s="6">
        <f>+E28/SUM(C28:E28)</f>
        <v>2.8075534439174578E-2</v>
      </c>
    </row>
    <row r="30" spans="1:5">
      <c r="A30" s="4"/>
      <c r="B30" s="93"/>
      <c r="C30" s="6">
        <f>+C28/(SUM(C28:D28))</f>
        <v>0.50396383814478918</v>
      </c>
      <c r="D30" s="6">
        <f>+D28/(SUM(C28:D28))</f>
        <v>0.49603616185521088</v>
      </c>
      <c r="E30" s="203"/>
    </row>
    <row r="31" spans="1:5">
      <c r="A31" s="4"/>
      <c r="B31" s="93"/>
      <c r="C31" s="6"/>
      <c r="D31" s="6"/>
      <c r="E31" s="203"/>
    </row>
    <row r="32" spans="1:5">
      <c r="A32" s="4"/>
      <c r="B32" s="33">
        <v>2015</v>
      </c>
      <c r="C32" s="202">
        <v>1454612</v>
      </c>
      <c r="D32" s="202">
        <v>1493000</v>
      </c>
      <c r="E32" s="202">
        <v>95501</v>
      </c>
    </row>
    <row r="33" spans="1:6">
      <c r="A33" s="4"/>
      <c r="B33" s="93"/>
      <c r="C33" s="6">
        <f>+C32/SUM(C32:E32)</f>
        <v>0.47800130984291417</v>
      </c>
      <c r="D33" s="6">
        <f>+D32/SUM(C32:E32)</f>
        <v>0.49061602378879787</v>
      </c>
      <c r="E33" s="6">
        <f>+E32/SUM(C32:E32)</f>
        <v>3.1382666368288001E-2</v>
      </c>
    </row>
    <row r="34" spans="1:6">
      <c r="A34" s="4"/>
      <c r="B34" s="93"/>
      <c r="C34" s="6">
        <f>+C32/(SUM(C32:D32))</f>
        <v>0.49348828814647244</v>
      </c>
      <c r="D34" s="6">
        <f>+D32/(SUM(C32:D32))</f>
        <v>0.5065117118535275</v>
      </c>
      <c r="E34" s="203"/>
    </row>
    <row r="35" spans="1:6" ht="16" thickBot="1">
      <c r="A35" s="4"/>
      <c r="B35" s="200"/>
      <c r="C35" s="205"/>
      <c r="D35" s="205"/>
      <c r="E35" s="205"/>
      <c r="F35" s="206"/>
    </row>
    <row r="36" spans="1:6" ht="16" thickTop="1">
      <c r="A36" s="4"/>
      <c r="B36" s="4"/>
      <c r="C36" s="207"/>
      <c r="D36" s="207"/>
      <c r="E36" s="207"/>
      <c r="F36" s="206"/>
    </row>
    <row r="37" spans="1:6">
      <c r="A37" s="4"/>
      <c r="B37" s="4" t="s">
        <v>316</v>
      </c>
      <c r="C37" s="207"/>
      <c r="D37" s="207"/>
      <c r="E37" s="207"/>
      <c r="F37" s="206"/>
    </row>
    <row r="38" spans="1:6">
      <c r="A38" s="4"/>
      <c r="B38" s="4"/>
      <c r="C38" s="207"/>
      <c r="D38" s="207"/>
      <c r="E38" s="207"/>
      <c r="F38" s="206"/>
    </row>
    <row r="39" spans="1:6">
      <c r="A39" s="4"/>
      <c r="B39" s="4" t="s">
        <v>317</v>
      </c>
      <c r="C39" s="207"/>
      <c r="D39" s="207"/>
      <c r="E39" s="207"/>
      <c r="F39" s="206"/>
    </row>
    <row r="40" spans="1:6">
      <c r="A40" s="4"/>
      <c r="B40" s="4"/>
      <c r="C40" s="207"/>
      <c r="D40" s="207"/>
      <c r="E40" s="207"/>
      <c r="F40" s="206"/>
    </row>
    <row r="41" spans="1:6">
      <c r="A41" s="4"/>
      <c r="B41" s="4"/>
      <c r="C41" s="207"/>
      <c r="D41" s="207"/>
      <c r="E41" s="207"/>
      <c r="F41" s="206"/>
    </row>
    <row r="42" spans="1:6">
      <c r="A42" s="4"/>
      <c r="B42" s="4"/>
      <c r="C42" s="207"/>
      <c r="D42" s="207"/>
      <c r="E42" s="207"/>
      <c r="F42" s="206"/>
    </row>
    <row r="43" spans="1:6">
      <c r="A43" s="4"/>
      <c r="B43" s="4"/>
      <c r="C43" s="207"/>
      <c r="D43" s="207"/>
      <c r="E43" s="207"/>
      <c r="F43" s="206"/>
    </row>
    <row r="44" spans="1:6">
      <c r="A44" s="4"/>
      <c r="B44" s="4"/>
      <c r="C44" s="207"/>
      <c r="D44" s="207"/>
      <c r="E44" s="207"/>
      <c r="F44" s="206"/>
    </row>
    <row r="45" spans="1:6">
      <c r="A45" s="4"/>
      <c r="B45" s="4"/>
      <c r="C45" s="207"/>
      <c r="D45" s="207"/>
      <c r="E45" s="207"/>
      <c r="F45" s="206"/>
    </row>
    <row r="46" spans="1:6">
      <c r="A46" s="4"/>
      <c r="B46" s="4"/>
      <c r="C46" s="207"/>
      <c r="D46" s="207"/>
      <c r="E46" s="207"/>
      <c r="F46" s="206"/>
    </row>
    <row r="47" spans="1:6">
      <c r="A47" s="4"/>
      <c r="B47" s="4"/>
      <c r="C47" s="207"/>
      <c r="D47" s="207"/>
      <c r="E47" s="207"/>
      <c r="F47" s="206"/>
    </row>
    <row r="48" spans="1:6">
      <c r="A48" s="4"/>
      <c r="B48" s="4"/>
      <c r="C48" s="4"/>
      <c r="D48" s="4"/>
      <c r="E48" s="4"/>
    </row>
    <row r="50" spans="2:2">
      <c r="B50" s="4"/>
    </row>
  </sheetData>
  <pageMargins left="0.75" right="0.75" top="1" bottom="1" header="0.5" footer="0.5"/>
  <pageSetup scale="91" orientation="portrait" r:id="rId1"/>
  <headerFooter alignWithMargins="0">
    <oddHeader>&amp;RExhibit No. DCP-6
Dockets UE-160228/UG-160229
Page 2 of 2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8"/>
  <sheetViews>
    <sheetView view="pageLayout" zoomScaleNormal="100" workbookViewId="0">
      <selection activeCell="F24" sqref="F24"/>
    </sheetView>
  </sheetViews>
  <sheetFormatPr defaultColWidth="8.765625" defaultRowHeight="15.5"/>
  <cols>
    <col min="1" max="4" width="8.765625" style="129"/>
    <col min="5" max="5" width="10.765625" style="129" customWidth="1"/>
    <col min="6" max="6" width="16.53515625" style="129" bestFit="1" customWidth="1"/>
    <col min="7" max="7" width="2" style="129" customWidth="1"/>
    <col min="8" max="16384" width="8.765625" style="129"/>
  </cols>
  <sheetData>
    <row r="1" spans="2:8">
      <c r="F1" s="130"/>
    </row>
    <row r="2" spans="2:8">
      <c r="F2" s="130"/>
    </row>
    <row r="5" spans="2:8" ht="18">
      <c r="B5" s="272" t="s">
        <v>204</v>
      </c>
      <c r="C5" s="272"/>
      <c r="D5" s="272"/>
      <c r="E5" s="272"/>
      <c r="F5" s="272"/>
      <c r="G5" s="134"/>
    </row>
    <row r="6" spans="2:8" ht="18">
      <c r="B6" s="272" t="s">
        <v>205</v>
      </c>
      <c r="C6" s="272"/>
      <c r="D6" s="272"/>
      <c r="E6" s="272"/>
      <c r="F6" s="272"/>
      <c r="G6" s="134"/>
    </row>
    <row r="7" spans="2:8" ht="18">
      <c r="B7" s="272" t="s">
        <v>206</v>
      </c>
      <c r="C7" s="272"/>
      <c r="D7" s="272"/>
      <c r="E7" s="272"/>
      <c r="F7" s="272"/>
      <c r="G7" s="134"/>
    </row>
    <row r="8" spans="2:8" ht="16" thickBot="1">
      <c r="B8" s="133"/>
      <c r="C8" s="133"/>
      <c r="D8" s="133"/>
      <c r="E8" s="133"/>
      <c r="F8" s="133"/>
      <c r="G8" s="133"/>
    </row>
    <row r="9" spans="2:8" ht="16" thickTop="1">
      <c r="B9" s="192"/>
      <c r="C9" s="192"/>
      <c r="D9" s="192"/>
      <c r="E9" s="192"/>
      <c r="F9" s="193"/>
      <c r="G9" s="192"/>
    </row>
    <row r="10" spans="2:8">
      <c r="B10" s="133"/>
      <c r="C10" s="133"/>
      <c r="D10" s="133"/>
      <c r="E10" s="133"/>
      <c r="F10" s="132" t="s">
        <v>207</v>
      </c>
      <c r="G10" s="133"/>
      <c r="H10" s="133"/>
    </row>
    <row r="11" spans="2:8">
      <c r="B11" s="133"/>
      <c r="C11" s="133"/>
      <c r="D11" s="133"/>
      <c r="E11" s="133"/>
      <c r="F11" s="132" t="s">
        <v>117</v>
      </c>
      <c r="G11" s="133"/>
      <c r="H11" s="133"/>
    </row>
    <row r="12" spans="2:8">
      <c r="B12" s="132" t="s">
        <v>10</v>
      </c>
      <c r="C12" s="132"/>
      <c r="D12" s="133" t="s">
        <v>117</v>
      </c>
      <c r="E12" s="132"/>
      <c r="F12" s="132" t="s">
        <v>208</v>
      </c>
      <c r="G12" s="132"/>
      <c r="H12" s="133"/>
    </row>
    <row r="13" spans="2:8" ht="16" thickBot="1">
      <c r="B13" s="194"/>
      <c r="C13" s="194"/>
      <c r="D13" s="194"/>
      <c r="E13" s="194"/>
      <c r="F13" s="194"/>
      <c r="G13" s="194"/>
      <c r="H13" s="133"/>
    </row>
    <row r="14" spans="2:8" ht="16" thickTop="1">
      <c r="B14" s="132"/>
      <c r="C14" s="132"/>
      <c r="D14" s="132"/>
      <c r="E14" s="132"/>
      <c r="F14" s="132"/>
      <c r="G14" s="132"/>
    </row>
    <row r="15" spans="2:8">
      <c r="B15" s="131">
        <v>2011</v>
      </c>
      <c r="C15" s="131"/>
      <c r="D15" s="195">
        <v>0.47299999999999998</v>
      </c>
      <c r="E15" s="195"/>
      <c r="F15" s="195">
        <v>0.46</v>
      </c>
      <c r="G15" s="131"/>
    </row>
    <row r="16" spans="2:8">
      <c r="B16" s="131"/>
      <c r="C16" s="131"/>
      <c r="D16" s="195"/>
      <c r="E16" s="195"/>
      <c r="F16" s="195"/>
      <c r="G16" s="131"/>
    </row>
    <row r="17" spans="2:7">
      <c r="B17" s="131">
        <v>2012</v>
      </c>
      <c r="C17" s="131"/>
      <c r="D17" s="195">
        <v>0.47</v>
      </c>
      <c r="E17" s="195"/>
      <c r="F17" s="195">
        <v>0.46</v>
      </c>
      <c r="G17" s="131"/>
    </row>
    <row r="18" spans="2:7">
      <c r="B18" s="131"/>
      <c r="C18" s="131"/>
      <c r="D18" s="195"/>
      <c r="E18" s="195"/>
      <c r="F18" s="195"/>
      <c r="G18" s="131"/>
    </row>
    <row r="19" spans="2:7">
      <c r="B19" s="131">
        <v>2013</v>
      </c>
      <c r="C19" s="131"/>
      <c r="D19" s="195">
        <v>0.47499999999999998</v>
      </c>
      <c r="E19" s="195"/>
      <c r="F19" s="195">
        <v>0.47</v>
      </c>
      <c r="G19" s="131"/>
    </row>
    <row r="20" spans="2:7">
      <c r="B20" s="131"/>
      <c r="C20" s="131"/>
      <c r="D20" s="195"/>
      <c r="E20" s="195"/>
      <c r="F20" s="195"/>
      <c r="G20" s="131"/>
    </row>
    <row r="21" spans="2:7">
      <c r="B21" s="131">
        <v>2014</v>
      </c>
      <c r="C21" s="131"/>
      <c r="D21" s="195">
        <v>0.47399999999999998</v>
      </c>
      <c r="E21" s="195"/>
      <c r="F21" s="195">
        <v>0.47</v>
      </c>
      <c r="G21" s="131"/>
    </row>
    <row r="22" spans="2:7">
      <c r="B22" s="131"/>
      <c r="C22" s="131"/>
      <c r="D22" s="195"/>
      <c r="E22" s="195"/>
      <c r="F22" s="195"/>
      <c r="G22" s="131"/>
    </row>
    <row r="23" spans="2:7">
      <c r="B23" s="131">
        <v>2015</v>
      </c>
      <c r="C23" s="131"/>
      <c r="D23" s="195">
        <v>0.47499999999999998</v>
      </c>
      <c r="E23" s="195"/>
      <c r="F23" s="195">
        <v>0.46</v>
      </c>
      <c r="G23" s="131"/>
    </row>
    <row r="24" spans="2:7" ht="16" thickBot="1">
      <c r="B24" s="194"/>
      <c r="C24" s="194"/>
      <c r="D24" s="194"/>
      <c r="E24" s="194"/>
      <c r="F24" s="194"/>
      <c r="G24" s="194"/>
    </row>
    <row r="25" spans="2:7" ht="16" thickTop="1">
      <c r="B25" s="132"/>
      <c r="C25" s="132"/>
      <c r="D25" s="132"/>
      <c r="E25" s="132"/>
      <c r="F25" s="132"/>
      <c r="G25" s="131"/>
    </row>
    <row r="26" spans="2:7">
      <c r="B26" s="196" t="s">
        <v>209</v>
      </c>
      <c r="C26" s="131"/>
      <c r="D26" s="131"/>
      <c r="E26" s="131"/>
      <c r="F26" s="131"/>
      <c r="G26" s="131"/>
    </row>
    <row r="27" spans="2:7">
      <c r="B27" s="131"/>
      <c r="C27" s="131"/>
      <c r="D27" s="131"/>
      <c r="E27" s="131"/>
      <c r="F27" s="131"/>
      <c r="G27" s="131"/>
    </row>
    <row r="28" spans="2:7">
      <c r="B28" s="196" t="s">
        <v>210</v>
      </c>
      <c r="C28" s="131"/>
      <c r="D28" s="131"/>
      <c r="E28" s="131"/>
      <c r="F28" s="131"/>
      <c r="G28" s="131"/>
    </row>
  </sheetData>
  <mergeCells count="3">
    <mergeCell ref="B5:F5"/>
    <mergeCell ref="B6:F6"/>
    <mergeCell ref="B7:F7"/>
  </mergeCells>
  <printOptions horizontalCentered="1"/>
  <pageMargins left="0.75" right="0.75" top="1" bottom="1" header="0.5" footer="0.5"/>
  <pageSetup orientation="portrait" r:id="rId1"/>
  <headerFooter alignWithMargins="0">
    <oddHeader>&amp;RExhibit No. DCP-7
Dockets UE-160228/UG-160229
Page 1 of 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8"/>
  <sheetViews>
    <sheetView view="pageLayout" zoomScaleNormal="100" workbookViewId="0">
      <selection activeCell="A24" sqref="A24"/>
    </sheetView>
  </sheetViews>
  <sheetFormatPr defaultRowHeight="15.5"/>
  <cols>
    <col min="1" max="1" width="27.53515625" customWidth="1"/>
    <col min="2" max="2" width="12" customWidth="1"/>
    <col min="3" max="6" width="10.53515625" customWidth="1"/>
    <col min="7" max="7" width="9.4609375" customWidth="1"/>
    <col min="8" max="8" width="9.53515625" customWidth="1"/>
  </cols>
  <sheetData>
    <row r="1" spans="1:10">
      <c r="G1" s="107"/>
    </row>
    <row r="2" spans="1:10">
      <c r="G2" s="107"/>
    </row>
    <row r="4" spans="1:10" ht="18">
      <c r="A4" s="275" t="s">
        <v>111</v>
      </c>
      <c r="B4" s="275"/>
      <c r="C4" s="275"/>
      <c r="D4" s="275"/>
      <c r="E4" s="275"/>
      <c r="F4" s="275"/>
      <c r="G4" s="275"/>
      <c r="H4" s="275"/>
      <c r="I4" s="126"/>
      <c r="J4" s="126"/>
    </row>
    <row r="5" spans="1:10" ht="18">
      <c r="A5" s="274" t="s">
        <v>115</v>
      </c>
      <c r="B5" s="274"/>
      <c r="C5" s="274"/>
      <c r="D5" s="274"/>
      <c r="E5" s="274"/>
      <c r="F5" s="274"/>
      <c r="G5" s="274"/>
      <c r="H5" s="274"/>
    </row>
    <row r="6" spans="1:10" ht="16" thickBot="1">
      <c r="A6" s="84"/>
      <c r="B6" s="84"/>
      <c r="C6" s="84"/>
      <c r="D6" s="84"/>
      <c r="E6" s="84"/>
      <c r="F6" s="84"/>
      <c r="G6" s="84"/>
      <c r="H6" s="84"/>
    </row>
    <row r="7" spans="1:10" ht="16" thickTop="1"/>
    <row r="8" spans="1:10">
      <c r="B8" s="108" t="s">
        <v>109</v>
      </c>
      <c r="C8" s="28" t="s">
        <v>112</v>
      </c>
      <c r="D8" s="28" t="s">
        <v>96</v>
      </c>
      <c r="E8" s="28" t="s">
        <v>97</v>
      </c>
      <c r="F8" s="28" t="s">
        <v>9</v>
      </c>
      <c r="G8" s="28" t="s">
        <v>9</v>
      </c>
      <c r="H8" s="28" t="s">
        <v>95</v>
      </c>
    </row>
    <row r="9" spans="1:10">
      <c r="B9" s="108" t="s">
        <v>110</v>
      </c>
      <c r="C9" s="108" t="s">
        <v>117</v>
      </c>
      <c r="D9" s="28" t="s">
        <v>99</v>
      </c>
      <c r="E9" s="28" t="s">
        <v>100</v>
      </c>
      <c r="F9" s="28" t="s">
        <v>199</v>
      </c>
      <c r="G9" s="28" t="s">
        <v>98</v>
      </c>
      <c r="H9" s="28" t="str">
        <f>+G9</f>
        <v>Bond</v>
      </c>
    </row>
    <row r="10" spans="1:10">
      <c r="A10" t="str">
        <f>+'[18]Sch 6, p 2'!A11</f>
        <v>Company</v>
      </c>
      <c r="B10" s="256">
        <v>0</v>
      </c>
      <c r="C10" s="28" t="s">
        <v>85</v>
      </c>
      <c r="D10" s="28" t="s">
        <v>102</v>
      </c>
      <c r="E10" s="28" t="s">
        <v>103</v>
      </c>
      <c r="F10" s="28" t="s">
        <v>200</v>
      </c>
      <c r="G10" s="28" t="s">
        <v>101</v>
      </c>
      <c r="H10" s="28" t="str">
        <f>+G10</f>
        <v>Rating</v>
      </c>
    </row>
    <row r="11" spans="1:10">
      <c r="A11" s="30"/>
      <c r="B11" s="30"/>
      <c r="C11" s="30"/>
      <c r="D11" s="30"/>
      <c r="E11" s="30"/>
      <c r="F11" s="30"/>
      <c r="G11" s="30"/>
      <c r="H11" s="30"/>
    </row>
    <row r="12" spans="1:10">
      <c r="A12" s="29"/>
      <c r="B12" s="29"/>
      <c r="C12" s="29"/>
      <c r="D12" s="29"/>
      <c r="E12" s="29"/>
      <c r="F12" s="29"/>
      <c r="G12" s="29"/>
      <c r="H12" s="29"/>
    </row>
    <row r="13" spans="1:10">
      <c r="A13" s="230" t="s">
        <v>249</v>
      </c>
      <c r="B13" s="224">
        <v>2500000</v>
      </c>
      <c r="C13" s="191">
        <v>0.67</v>
      </c>
      <c r="D13" s="191">
        <v>0.5</v>
      </c>
      <c r="E13" s="136">
        <v>2</v>
      </c>
      <c r="F13" s="223" t="s">
        <v>19</v>
      </c>
      <c r="G13" s="223" t="s">
        <v>19</v>
      </c>
      <c r="H13" s="223" t="s">
        <v>211</v>
      </c>
    </row>
    <row r="14" spans="1:10">
      <c r="A14" s="29"/>
      <c r="B14" s="113"/>
      <c r="C14" s="29"/>
      <c r="D14" s="29"/>
      <c r="E14" s="29"/>
      <c r="F14" s="29"/>
      <c r="G14" s="115"/>
      <c r="H14" s="29"/>
    </row>
    <row r="15" spans="1:10">
      <c r="A15" s="99" t="s">
        <v>104</v>
      </c>
      <c r="B15" s="114"/>
      <c r="C15" s="29"/>
      <c r="D15" s="29"/>
      <c r="E15" s="29"/>
      <c r="F15" s="29"/>
      <c r="G15" s="29"/>
      <c r="H15" s="29"/>
    </row>
    <row r="16" spans="1:10">
      <c r="A16" s="29"/>
      <c r="B16" s="113"/>
      <c r="C16" s="29"/>
      <c r="D16" s="29"/>
      <c r="E16" s="29"/>
      <c r="F16" s="29"/>
      <c r="G16" s="29"/>
      <c r="H16" s="29"/>
    </row>
    <row r="17" spans="1:11">
      <c r="A17" s="109" t="s">
        <v>230</v>
      </c>
      <c r="B17" s="98">
        <v>2900000</v>
      </c>
      <c r="C17" s="86">
        <v>0.67</v>
      </c>
      <c r="D17" s="86">
        <v>0.53700000000000003</v>
      </c>
      <c r="E17" s="28">
        <v>2</v>
      </c>
      <c r="F17" s="28" t="s">
        <v>19</v>
      </c>
      <c r="G17" s="108" t="s">
        <v>19</v>
      </c>
      <c r="H17" s="108" t="s">
        <v>114</v>
      </c>
      <c r="K17" s="28"/>
    </row>
    <row r="18" spans="1:11">
      <c r="A18" s="110" t="s">
        <v>250</v>
      </c>
      <c r="B18" s="98">
        <v>8700000</v>
      </c>
      <c r="C18" s="86">
        <v>0.85</v>
      </c>
      <c r="D18" s="86">
        <v>0.51400000000000001</v>
      </c>
      <c r="E18" s="28">
        <v>2</v>
      </c>
      <c r="F18" s="108" t="s">
        <v>118</v>
      </c>
      <c r="G18" s="108" t="s">
        <v>19</v>
      </c>
      <c r="H18" s="108" t="s">
        <v>267</v>
      </c>
      <c r="K18" s="28"/>
    </row>
    <row r="19" spans="1:11">
      <c r="A19" s="109" t="s">
        <v>251</v>
      </c>
      <c r="B19" s="98">
        <v>3000000</v>
      </c>
      <c r="C19" s="86">
        <v>0.55000000000000004</v>
      </c>
      <c r="D19" s="86">
        <v>0.44</v>
      </c>
      <c r="E19" s="123">
        <v>2</v>
      </c>
      <c r="F19" s="10" t="s">
        <v>62</v>
      </c>
      <c r="G19" s="108" t="s">
        <v>86</v>
      </c>
      <c r="H19" s="108" t="s">
        <v>201</v>
      </c>
      <c r="K19" s="28"/>
    </row>
    <row r="20" spans="1:11">
      <c r="A20" s="109" t="s">
        <v>233</v>
      </c>
      <c r="B20" s="98">
        <v>3700000</v>
      </c>
      <c r="C20" s="86">
        <v>1</v>
      </c>
      <c r="D20" s="86">
        <v>0.54400000000000004</v>
      </c>
      <c r="E20" s="123">
        <v>2</v>
      </c>
      <c r="F20" s="10" t="s">
        <v>63</v>
      </c>
      <c r="G20" s="108" t="s">
        <v>19</v>
      </c>
      <c r="H20" s="108" t="s">
        <v>114</v>
      </c>
      <c r="K20" s="28"/>
    </row>
    <row r="21" spans="1:11">
      <c r="A21" s="109" t="s">
        <v>241</v>
      </c>
      <c r="B21" s="98">
        <v>2900000</v>
      </c>
      <c r="C21" s="86">
        <v>0.78</v>
      </c>
      <c r="D21" s="86">
        <v>0.46899999999999997</v>
      </c>
      <c r="E21" s="28">
        <v>3</v>
      </c>
      <c r="F21" s="108" t="s">
        <v>202</v>
      </c>
      <c r="G21" s="108" t="s">
        <v>268</v>
      </c>
      <c r="H21" s="108" t="s">
        <v>114</v>
      </c>
      <c r="K21" s="28"/>
    </row>
    <row r="22" spans="1:11">
      <c r="A22" s="109" t="s">
        <v>252</v>
      </c>
      <c r="B22" s="98">
        <v>6200000</v>
      </c>
      <c r="C22" s="86">
        <v>1</v>
      </c>
      <c r="D22" s="86">
        <v>0.55700000000000005</v>
      </c>
      <c r="E22" s="28">
        <v>2</v>
      </c>
      <c r="F22" s="108" t="s">
        <v>19</v>
      </c>
      <c r="G22" s="108" t="s">
        <v>105</v>
      </c>
      <c r="H22" s="108" t="s">
        <v>114</v>
      </c>
      <c r="K22" s="28"/>
    </row>
    <row r="23" spans="1:11">
      <c r="A23" s="109" t="s">
        <v>253</v>
      </c>
      <c r="B23" s="98">
        <v>8300000</v>
      </c>
      <c r="C23" s="86">
        <v>1</v>
      </c>
      <c r="D23" s="86">
        <v>0.56999999999999995</v>
      </c>
      <c r="E23" s="28">
        <v>1</v>
      </c>
      <c r="F23" s="108" t="s">
        <v>118</v>
      </c>
      <c r="G23" s="108" t="s">
        <v>86</v>
      </c>
      <c r="H23" s="108" t="s">
        <v>201</v>
      </c>
      <c r="K23" s="28"/>
    </row>
    <row r="24" spans="1:11">
      <c r="A24" s="109" t="s">
        <v>244</v>
      </c>
      <c r="B24" s="98">
        <v>3500000</v>
      </c>
      <c r="C24" s="86">
        <v>1</v>
      </c>
      <c r="D24" s="86">
        <v>0.52200000000000002</v>
      </c>
      <c r="E24" s="28">
        <v>2</v>
      </c>
      <c r="F24" s="28" t="s">
        <v>217</v>
      </c>
      <c r="G24" s="108" t="s">
        <v>19</v>
      </c>
      <c r="H24" s="108" t="s">
        <v>114</v>
      </c>
      <c r="K24" s="28"/>
    </row>
    <row r="25" spans="1:11" ht="16" thickBot="1">
      <c r="A25" s="84"/>
      <c r="B25" s="84"/>
      <c r="C25" s="190"/>
      <c r="D25" s="190"/>
      <c r="E25" s="190"/>
      <c r="F25" s="190"/>
      <c r="G25" s="85"/>
      <c r="H25" s="85"/>
      <c r="I25" s="191"/>
      <c r="J25" s="136"/>
    </row>
    <row r="26" spans="1:11" ht="16" thickTop="1">
      <c r="A26" s="29"/>
      <c r="B26" s="29"/>
      <c r="C26" s="100"/>
      <c r="D26" s="100"/>
      <c r="E26" s="100"/>
      <c r="F26" s="100"/>
      <c r="G26" s="29"/>
      <c r="H26" s="29"/>
      <c r="I26" s="29"/>
      <c r="J26" s="29"/>
    </row>
    <row r="27" spans="1:11">
      <c r="A27" s="230" t="s">
        <v>254</v>
      </c>
      <c r="B27" s="29"/>
      <c r="C27" s="100"/>
      <c r="D27" s="100"/>
      <c r="E27" s="100"/>
      <c r="F27" s="100"/>
      <c r="G27" s="29"/>
      <c r="H27" s="29"/>
      <c r="I27" s="29"/>
      <c r="J27" s="29"/>
    </row>
    <row r="28" spans="1:11">
      <c r="A28" s="29"/>
      <c r="B28" s="29"/>
      <c r="C28" s="100"/>
      <c r="D28" s="100"/>
      <c r="E28" s="100"/>
      <c r="F28" s="100"/>
      <c r="G28" s="29"/>
      <c r="H28" s="29"/>
      <c r="I28" s="29"/>
      <c r="J28" s="29"/>
    </row>
    <row r="29" spans="1:11">
      <c r="A29" s="29" t="s">
        <v>230</v>
      </c>
      <c r="B29" s="252">
        <f>+B17</f>
        <v>2900000</v>
      </c>
      <c r="C29" s="191">
        <f t="shared" ref="C29:H29" si="0">+C17</f>
        <v>0.67</v>
      </c>
      <c r="D29" s="191">
        <f t="shared" si="0"/>
        <v>0.53700000000000003</v>
      </c>
      <c r="E29" s="227">
        <f t="shared" si="0"/>
        <v>2</v>
      </c>
      <c r="F29" s="227" t="str">
        <f t="shared" si="0"/>
        <v>A-</v>
      </c>
      <c r="G29" s="227" t="str">
        <f t="shared" si="0"/>
        <v>A-</v>
      </c>
      <c r="H29" s="227" t="str">
        <f t="shared" si="0"/>
        <v>A3</v>
      </c>
      <c r="I29" s="29"/>
      <c r="J29" s="29"/>
    </row>
    <row r="30" spans="1:11">
      <c r="A30" s="29" t="s">
        <v>255</v>
      </c>
      <c r="B30" s="226">
        <v>12000000</v>
      </c>
      <c r="C30" s="191">
        <v>0.85</v>
      </c>
      <c r="D30" s="191">
        <v>0.497</v>
      </c>
      <c r="E30" s="227">
        <v>2</v>
      </c>
      <c r="F30" s="228" t="s">
        <v>62</v>
      </c>
      <c r="G30" s="228" t="s">
        <v>269</v>
      </c>
      <c r="H30" s="228" t="s">
        <v>211</v>
      </c>
      <c r="I30" s="29"/>
      <c r="J30" s="29"/>
    </row>
    <row r="31" spans="1:11">
      <c r="A31" s="110" t="s">
        <v>229</v>
      </c>
      <c r="B31" s="98">
        <v>32000000</v>
      </c>
      <c r="C31" s="86">
        <v>0.81</v>
      </c>
      <c r="D31" s="86">
        <v>0.502</v>
      </c>
      <c r="E31" s="28">
        <v>2</v>
      </c>
      <c r="F31" s="108" t="s">
        <v>19</v>
      </c>
      <c r="G31" s="108" t="s">
        <v>270</v>
      </c>
      <c r="H31" s="108" t="s">
        <v>211</v>
      </c>
      <c r="I31" s="29"/>
      <c r="J31" s="29"/>
    </row>
    <row r="32" spans="1:11">
      <c r="A32" s="29" t="s">
        <v>231</v>
      </c>
      <c r="B32" s="224">
        <f>+B13</f>
        <v>2500000</v>
      </c>
      <c r="C32" s="191">
        <f>+C13</f>
        <v>0.67</v>
      </c>
      <c r="D32" s="191">
        <f>+D13</f>
        <v>0.5</v>
      </c>
      <c r="E32" s="227">
        <f>+E13</f>
        <v>2</v>
      </c>
      <c r="F32" s="227" t="str">
        <f t="shared" ref="F32:H32" si="1">+F13</f>
        <v>A-</v>
      </c>
      <c r="G32" s="227" t="str">
        <f t="shared" si="1"/>
        <v>A-</v>
      </c>
      <c r="H32" s="227" t="str">
        <f t="shared" si="1"/>
        <v>Baa1</v>
      </c>
      <c r="I32" s="29"/>
      <c r="J32" s="29"/>
    </row>
    <row r="33" spans="1:10">
      <c r="A33" s="29" t="s">
        <v>256</v>
      </c>
      <c r="B33" s="224">
        <v>12000000</v>
      </c>
      <c r="C33" s="191">
        <v>0.66</v>
      </c>
      <c r="D33" s="191">
        <v>0.314</v>
      </c>
      <c r="E33" s="227">
        <v>2</v>
      </c>
      <c r="F33" s="228" t="s">
        <v>62</v>
      </c>
      <c r="G33" s="228" t="s">
        <v>269</v>
      </c>
      <c r="H33" s="228" t="s">
        <v>201</v>
      </c>
      <c r="I33" s="29"/>
      <c r="J33" s="29"/>
    </row>
    <row r="34" spans="1:10">
      <c r="A34" s="29" t="s">
        <v>257</v>
      </c>
      <c r="B34" s="224">
        <v>17000000</v>
      </c>
      <c r="C34" s="191">
        <v>0.47</v>
      </c>
      <c r="D34" s="191">
        <v>0.498</v>
      </c>
      <c r="E34" s="227">
        <v>2</v>
      </c>
      <c r="F34" s="228" t="s">
        <v>19</v>
      </c>
      <c r="G34" s="228" t="s">
        <v>311</v>
      </c>
      <c r="H34" s="228" t="s">
        <v>267</v>
      </c>
      <c r="I34" s="29"/>
      <c r="J34" s="29"/>
    </row>
    <row r="35" spans="1:10">
      <c r="A35" s="29" t="s">
        <v>258</v>
      </c>
      <c r="B35" s="224">
        <v>23000000</v>
      </c>
      <c r="C35" s="191">
        <f t="shared" ref="C35" si="2">+C23</f>
        <v>1</v>
      </c>
      <c r="D35" s="191">
        <v>0.46700000000000003</v>
      </c>
      <c r="E35" s="227">
        <v>2</v>
      </c>
      <c r="F35" s="228" t="s">
        <v>62</v>
      </c>
      <c r="G35" s="228" t="s">
        <v>312</v>
      </c>
      <c r="H35" s="228" t="s">
        <v>267</v>
      </c>
      <c r="I35" s="29"/>
      <c r="J35" s="29"/>
    </row>
    <row r="36" spans="1:10">
      <c r="A36" s="29" t="s">
        <v>232</v>
      </c>
      <c r="B36" s="224">
        <v>1800000</v>
      </c>
      <c r="C36" s="191">
        <v>1</v>
      </c>
      <c r="D36" s="191">
        <v>0.47299999999999998</v>
      </c>
      <c r="E36" s="227">
        <v>2</v>
      </c>
      <c r="F36" s="228" t="s">
        <v>62</v>
      </c>
      <c r="G36" s="228" t="s">
        <v>86</v>
      </c>
      <c r="H36" s="228" t="s">
        <v>211</v>
      </c>
      <c r="I36" s="29"/>
      <c r="J36" s="29"/>
    </row>
    <row r="37" spans="1:10">
      <c r="A37" s="29" t="s">
        <v>240</v>
      </c>
      <c r="B37" s="224">
        <v>4500000</v>
      </c>
      <c r="C37" s="191">
        <v>1</v>
      </c>
      <c r="D37" s="191">
        <v>0.49099999999999999</v>
      </c>
      <c r="E37" s="227">
        <v>3</v>
      </c>
      <c r="F37" s="228" t="s">
        <v>62</v>
      </c>
      <c r="G37" s="228" t="s">
        <v>86</v>
      </c>
      <c r="H37" s="228" t="s">
        <v>106</v>
      </c>
      <c r="I37" s="29"/>
      <c r="J37" s="29"/>
    </row>
    <row r="38" spans="1:10">
      <c r="A38" s="29" t="s">
        <v>233</v>
      </c>
      <c r="B38" s="224">
        <f t="shared" ref="B38:E39" si="3">+B20</f>
        <v>3700000</v>
      </c>
      <c r="C38" s="191">
        <f t="shared" si="3"/>
        <v>1</v>
      </c>
      <c r="D38" s="191">
        <f t="shared" si="3"/>
        <v>0.54400000000000004</v>
      </c>
      <c r="E38" s="227">
        <f t="shared" si="3"/>
        <v>2</v>
      </c>
      <c r="F38" s="227" t="str">
        <f t="shared" ref="F38:H38" si="4">+F20</f>
        <v>A</v>
      </c>
      <c r="G38" s="227" t="str">
        <f t="shared" si="4"/>
        <v>A-</v>
      </c>
      <c r="H38" s="227" t="str">
        <f t="shared" si="4"/>
        <v>A3</v>
      </c>
      <c r="I38" s="29"/>
      <c r="J38" s="29"/>
    </row>
    <row r="39" spans="1:10">
      <c r="A39" s="255" t="s">
        <v>259</v>
      </c>
      <c r="B39" s="224">
        <f t="shared" si="3"/>
        <v>2900000</v>
      </c>
      <c r="C39" s="191">
        <f t="shared" si="3"/>
        <v>0.78</v>
      </c>
      <c r="D39" s="191">
        <f t="shared" si="3"/>
        <v>0.46899999999999997</v>
      </c>
      <c r="E39" s="227">
        <f t="shared" si="3"/>
        <v>3</v>
      </c>
      <c r="F39" s="227" t="str">
        <f t="shared" ref="F39:H39" si="5">+F21</f>
        <v>A+</v>
      </c>
      <c r="G39" s="227" t="str">
        <f t="shared" si="5"/>
        <v>nr</v>
      </c>
      <c r="H39" s="227" t="str">
        <f t="shared" si="5"/>
        <v>A3</v>
      </c>
      <c r="I39" s="29"/>
      <c r="J39" s="29"/>
    </row>
    <row r="40" spans="1:10">
      <c r="A40" s="255" t="s">
        <v>242</v>
      </c>
      <c r="B40" s="224">
        <v>1200000</v>
      </c>
      <c r="C40" s="191">
        <v>0.52</v>
      </c>
      <c r="D40" s="191">
        <v>0.57599999999999996</v>
      </c>
      <c r="E40" s="227">
        <v>3</v>
      </c>
      <c r="F40" s="228" t="s">
        <v>62</v>
      </c>
      <c r="G40" s="228" t="s">
        <v>243</v>
      </c>
      <c r="H40" s="228" t="s">
        <v>106</v>
      </c>
      <c r="I40" s="29"/>
      <c r="J40" s="29"/>
    </row>
    <row r="41" spans="1:10">
      <c r="A41" s="255" t="s">
        <v>260</v>
      </c>
      <c r="B41" s="224">
        <v>29000000</v>
      </c>
      <c r="C41" s="191">
        <v>0.81</v>
      </c>
      <c r="D41" s="191">
        <v>0.504</v>
      </c>
      <c r="E41" s="227">
        <v>3</v>
      </c>
      <c r="F41" s="228" t="s">
        <v>62</v>
      </c>
      <c r="G41" s="228" t="s">
        <v>270</v>
      </c>
      <c r="H41" s="228" t="s">
        <v>201</v>
      </c>
      <c r="I41" s="29"/>
      <c r="J41" s="29"/>
    </row>
    <row r="42" spans="1:10">
      <c r="A42" s="255" t="s">
        <v>261</v>
      </c>
      <c r="B42" s="224">
        <f>+B24</f>
        <v>3500000</v>
      </c>
      <c r="C42" s="191">
        <f>+C24</f>
        <v>1</v>
      </c>
      <c r="D42" s="191">
        <f>+D24</f>
        <v>0.52200000000000002</v>
      </c>
      <c r="E42" s="227">
        <f>+E24</f>
        <v>2</v>
      </c>
      <c r="F42" s="227" t="str">
        <f t="shared" ref="F42:H42" si="6">+F24</f>
        <v>NR</v>
      </c>
      <c r="G42" s="227" t="str">
        <f t="shared" si="6"/>
        <v>A-</v>
      </c>
      <c r="H42" s="227" t="str">
        <f t="shared" si="6"/>
        <v>A3</v>
      </c>
      <c r="I42" s="29"/>
      <c r="J42" s="29"/>
    </row>
    <row r="43" spans="1:10">
      <c r="A43" s="255" t="s">
        <v>262</v>
      </c>
      <c r="B43" s="224">
        <v>26000000</v>
      </c>
      <c r="C43" s="191">
        <v>0.34</v>
      </c>
      <c r="D43" s="191">
        <v>0.47299999999999998</v>
      </c>
      <c r="E43" s="227">
        <v>3</v>
      </c>
      <c r="F43" s="228" t="s">
        <v>118</v>
      </c>
      <c r="G43" s="228" t="s">
        <v>271</v>
      </c>
      <c r="H43" s="228" t="s">
        <v>267</v>
      </c>
      <c r="I43" s="29"/>
      <c r="J43" s="29"/>
    </row>
    <row r="44" spans="1:10">
      <c r="A44" s="29" t="s">
        <v>216</v>
      </c>
      <c r="B44" s="224">
        <v>7900000</v>
      </c>
      <c r="C44" s="191">
        <v>1</v>
      </c>
      <c r="D44" s="191">
        <v>0.52500000000000002</v>
      </c>
      <c r="E44" s="227">
        <v>2</v>
      </c>
      <c r="F44" s="228" t="s">
        <v>19</v>
      </c>
      <c r="G44" s="228" t="s">
        <v>19</v>
      </c>
      <c r="H44" s="228" t="s">
        <v>201</v>
      </c>
      <c r="I44" s="29"/>
      <c r="J44" s="29"/>
    </row>
    <row r="45" spans="1:10" ht="16" thickBot="1">
      <c r="A45" s="84"/>
      <c r="B45" s="84"/>
      <c r="C45" s="229"/>
      <c r="D45" s="190"/>
      <c r="E45" s="229"/>
      <c r="F45" s="229"/>
      <c r="G45" s="84"/>
      <c r="H45" s="84"/>
      <c r="I45" s="29"/>
      <c r="J45" s="29"/>
    </row>
    <row r="46" spans="1:10" ht="16" thickTop="1">
      <c r="A46" s="29"/>
      <c r="B46" s="29"/>
      <c r="C46" s="100"/>
      <c r="D46" s="100"/>
      <c r="E46" s="100"/>
      <c r="F46" s="100"/>
      <c r="G46" s="29"/>
      <c r="H46" s="29"/>
      <c r="I46" s="29"/>
      <c r="J46" s="29"/>
    </row>
    <row r="47" spans="1:10">
      <c r="A47" s="29"/>
      <c r="B47" s="29"/>
      <c r="C47" s="100"/>
      <c r="D47" s="100"/>
      <c r="E47" s="100"/>
      <c r="F47" s="100"/>
      <c r="G47" s="29"/>
      <c r="H47" s="29"/>
      <c r="I47" s="29"/>
      <c r="J47" s="29"/>
    </row>
    <row r="48" spans="1:10">
      <c r="A48" t="s">
        <v>303</v>
      </c>
      <c r="C48" s="101"/>
      <c r="D48" s="101"/>
      <c r="E48" s="101"/>
      <c r="F48" s="101"/>
    </row>
  </sheetData>
  <mergeCells count="2">
    <mergeCell ref="A5:H5"/>
    <mergeCell ref="A4:H4"/>
  </mergeCells>
  <phoneticPr fontId="8" type="noConversion"/>
  <pageMargins left="0.75" right="0.75" top="1" bottom="1" header="0.5" footer="0.5"/>
  <pageSetup scale="74" orientation="portrait" r:id="rId1"/>
  <headerFooter alignWithMargins="0">
    <oddHeader>&amp;RExhibit No. DCP-8
Dockets UE-160228/UG-160229
Page 1 of 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6"/>
  <sheetViews>
    <sheetView showOutlineSymbols="0" view="pageLayout" zoomScaleNormal="100" workbookViewId="0">
      <selection activeCell="I48" sqref="I48"/>
    </sheetView>
  </sheetViews>
  <sheetFormatPr defaultColWidth="9.765625" defaultRowHeight="15.5"/>
  <cols>
    <col min="1" max="1" width="25.23046875" style="13" customWidth="1"/>
    <col min="2" max="2" width="2.765625" style="13" customWidth="1"/>
    <col min="3" max="3" width="8.765625" style="13" customWidth="1"/>
    <col min="4" max="7" width="9.765625" style="13" customWidth="1"/>
    <col min="8" max="8" width="2.765625" style="13" customWidth="1"/>
    <col min="9" max="16384" width="9.765625" style="13"/>
  </cols>
  <sheetData>
    <row r="1" spans="1:9">
      <c r="G1" s="1"/>
      <c r="H1" s="24"/>
    </row>
    <row r="2" spans="1:9">
      <c r="G2" s="24"/>
    </row>
    <row r="3" spans="1:9">
      <c r="H3" s="1"/>
      <c r="I3" s="1"/>
    </row>
    <row r="4" spans="1:9">
      <c r="I4" s="1"/>
    </row>
    <row r="5" spans="1:9" ht="20">
      <c r="A5" s="2" t="s">
        <v>111</v>
      </c>
      <c r="B5" s="2"/>
      <c r="C5" s="2"/>
      <c r="D5" s="2"/>
      <c r="E5" s="2"/>
      <c r="F5" s="2"/>
      <c r="G5" s="2"/>
      <c r="H5" s="2"/>
      <c r="I5" s="2"/>
    </row>
    <row r="6" spans="1:9" ht="20">
      <c r="A6" s="2" t="s">
        <v>22</v>
      </c>
      <c r="B6" s="2"/>
      <c r="C6" s="2"/>
      <c r="D6" s="2"/>
      <c r="E6" s="2"/>
      <c r="F6" s="2"/>
      <c r="G6" s="2"/>
      <c r="H6" s="2"/>
      <c r="I6" s="2"/>
    </row>
    <row r="9" spans="1:9" ht="16" thickTop="1">
      <c r="A9" s="14"/>
      <c r="B9" s="14"/>
      <c r="C9" s="14"/>
      <c r="D9" s="14"/>
      <c r="E9" s="14"/>
      <c r="F9" s="14"/>
      <c r="G9" s="14"/>
      <c r="H9" s="14"/>
      <c r="I9" s="14"/>
    </row>
    <row r="10" spans="1:9">
      <c r="A10" s="1"/>
      <c r="B10" s="1"/>
      <c r="C10" s="213" t="s">
        <v>113</v>
      </c>
      <c r="D10" s="276" t="s">
        <v>263</v>
      </c>
      <c r="E10" s="276"/>
      <c r="F10" s="276"/>
      <c r="G10" s="276"/>
      <c r="H10" s="1"/>
      <c r="I10" s="1"/>
    </row>
    <row r="11" spans="1:9">
      <c r="A11" s="213" t="s">
        <v>17</v>
      </c>
      <c r="B11" s="1"/>
      <c r="C11" s="213" t="s">
        <v>24</v>
      </c>
      <c r="D11" s="213" t="s">
        <v>24</v>
      </c>
      <c r="E11" s="216" t="s">
        <v>25</v>
      </c>
      <c r="F11" s="216" t="s">
        <v>26</v>
      </c>
      <c r="G11" s="216" t="s">
        <v>23</v>
      </c>
      <c r="H11" s="213"/>
      <c r="I11" s="213" t="s">
        <v>27</v>
      </c>
    </row>
    <row r="12" spans="1:9" ht="16" thickBot="1"/>
    <row r="13" spans="1:9" ht="16" thickTop="1">
      <c r="A13" s="14"/>
      <c r="B13" s="14"/>
      <c r="C13" s="14"/>
      <c r="D13" s="14"/>
      <c r="E13" s="14"/>
      <c r="F13" s="14"/>
      <c r="G13" s="14"/>
      <c r="H13" s="14"/>
      <c r="I13" s="14"/>
    </row>
    <row r="14" spans="1:9">
      <c r="A14" s="24" t="s">
        <v>104</v>
      </c>
    </row>
    <row r="16" spans="1:9">
      <c r="A16" s="4" t="str">
        <f>+'DCP-8'!A17</f>
        <v>ALLETE</v>
      </c>
      <c r="C16" s="208">
        <v>0.52</v>
      </c>
      <c r="D16" s="12">
        <f>+C16*4</f>
        <v>2.08</v>
      </c>
      <c r="E16" s="12">
        <v>65.41</v>
      </c>
      <c r="F16" s="12">
        <v>54.03</v>
      </c>
      <c r="G16" s="12">
        <f>AVERAGE(E16:F16)</f>
        <v>59.72</v>
      </c>
      <c r="I16" s="6">
        <f>+D16/G16</f>
        <v>3.4829202947086406E-2</v>
      </c>
    </row>
    <row r="17" spans="1:9">
      <c r="A17" s="4" t="str">
        <f>+'DCP-8'!A18</f>
        <v>Alliant Energy</v>
      </c>
      <c r="C17" s="208">
        <v>0.29499999999999998</v>
      </c>
      <c r="D17" s="12">
        <f t="shared" ref="D17:D24" si="0">+C17*4</f>
        <v>1.18</v>
      </c>
      <c r="E17" s="12">
        <v>40.99</v>
      </c>
      <c r="F17" s="12">
        <v>35.08</v>
      </c>
      <c r="G17" s="12">
        <f t="shared" ref="G17:G24" si="1">AVERAGE(E17:F17)</f>
        <v>38.034999999999997</v>
      </c>
      <c r="I17" s="6">
        <f t="shared" ref="I17:I24" si="2">+D17/G17</f>
        <v>3.102405678979887E-2</v>
      </c>
    </row>
    <row r="18" spans="1:9">
      <c r="A18" s="4" t="s">
        <v>231</v>
      </c>
      <c r="C18" s="208">
        <v>0.34300000000000003</v>
      </c>
      <c r="D18" s="12">
        <f t="shared" si="0"/>
        <v>1.3720000000000001</v>
      </c>
      <c r="E18" s="12">
        <v>45.22</v>
      </c>
      <c r="F18" s="12">
        <v>38.83</v>
      </c>
      <c r="G18" s="12">
        <f t="shared" si="1"/>
        <v>42.024999999999999</v>
      </c>
      <c r="I18" s="6">
        <f t="shared" si="2"/>
        <v>3.2647233789411069E-2</v>
      </c>
    </row>
    <row r="19" spans="1:9">
      <c r="A19" s="4" t="str">
        <f>+'DCP-8'!A19</f>
        <v>Black Hills Corp</v>
      </c>
      <c r="C19" s="208">
        <v>0.42</v>
      </c>
      <c r="D19" s="12">
        <f t="shared" si="0"/>
        <v>1.68</v>
      </c>
      <c r="E19" s="12">
        <v>64.58</v>
      </c>
      <c r="F19" s="12">
        <v>57.1</v>
      </c>
      <c r="G19" s="12">
        <f t="shared" si="1"/>
        <v>60.84</v>
      </c>
      <c r="I19" s="6">
        <f t="shared" si="2"/>
        <v>2.7613412228796843E-2</v>
      </c>
    </row>
    <row r="20" spans="1:9">
      <c r="A20" s="4" t="str">
        <f>+'DCP-8'!A20</f>
        <v>IDACORP</v>
      </c>
      <c r="C20" s="208">
        <v>0.51</v>
      </c>
      <c r="D20" s="12">
        <f t="shared" si="0"/>
        <v>2.04</v>
      </c>
      <c r="E20" s="12">
        <v>83.4</v>
      </c>
      <c r="F20" s="12">
        <v>69.83</v>
      </c>
      <c r="G20" s="12">
        <f t="shared" si="1"/>
        <v>76.615000000000009</v>
      </c>
      <c r="I20" s="6">
        <f t="shared" si="2"/>
        <v>2.6626639691966322E-2</v>
      </c>
    </row>
    <row r="21" spans="1:9">
      <c r="A21" s="4" t="str">
        <f>+'DCP-8'!A21</f>
        <v>NorthWestern Corp</v>
      </c>
      <c r="C21" s="208">
        <v>0.5</v>
      </c>
      <c r="D21" s="12">
        <f t="shared" si="0"/>
        <v>2</v>
      </c>
      <c r="E21" s="12">
        <v>63.75</v>
      </c>
      <c r="F21" s="12">
        <v>55.34</v>
      </c>
      <c r="G21" s="12">
        <f t="shared" si="1"/>
        <v>59.545000000000002</v>
      </c>
      <c r="I21" s="6">
        <f t="shared" si="2"/>
        <v>3.3588042656814171E-2</v>
      </c>
    </row>
    <row r="22" spans="1:9">
      <c r="A22" s="4" t="str">
        <f>+'DCP-8'!A22</f>
        <v>OGE Energy Corp</v>
      </c>
      <c r="C22" s="208">
        <v>0.27500000000000002</v>
      </c>
      <c r="D22" s="12">
        <f t="shared" si="0"/>
        <v>1.1000000000000001</v>
      </c>
      <c r="E22" s="12">
        <v>32.96</v>
      </c>
      <c r="F22" s="12">
        <v>28.97</v>
      </c>
      <c r="G22" s="12">
        <f t="shared" si="1"/>
        <v>30.965</v>
      </c>
      <c r="I22" s="6">
        <f t="shared" si="2"/>
        <v>3.5523978685612793E-2</v>
      </c>
    </row>
    <row r="23" spans="1:9">
      <c r="A23" s="4" t="str">
        <f>+'DCP-8'!A23</f>
        <v>Pinnacle West Capital</v>
      </c>
      <c r="C23" s="208">
        <v>0.625</v>
      </c>
      <c r="D23" s="12">
        <f t="shared" si="0"/>
        <v>2.5</v>
      </c>
      <c r="E23" s="12">
        <v>82.78</v>
      </c>
      <c r="F23" s="12">
        <v>70.11</v>
      </c>
      <c r="G23" s="12">
        <f t="shared" si="1"/>
        <v>76.444999999999993</v>
      </c>
      <c r="I23" s="6">
        <f t="shared" si="2"/>
        <v>3.2703250703119892E-2</v>
      </c>
    </row>
    <row r="24" spans="1:9">
      <c r="A24" s="4" t="str">
        <f>+'DCP-8'!A24</f>
        <v>Portland General Corp</v>
      </c>
      <c r="C24" s="208">
        <v>0.32</v>
      </c>
      <c r="D24" s="12">
        <f t="shared" si="0"/>
        <v>1.28</v>
      </c>
      <c r="E24" s="12">
        <v>45.21</v>
      </c>
      <c r="F24" s="12">
        <v>39.47</v>
      </c>
      <c r="G24" s="12">
        <f t="shared" si="1"/>
        <v>42.34</v>
      </c>
      <c r="I24" s="6">
        <f t="shared" si="2"/>
        <v>3.0231459612659422E-2</v>
      </c>
    </row>
    <row r="25" spans="1:9">
      <c r="C25" s="209"/>
      <c r="D25" s="12"/>
      <c r="E25" s="12"/>
      <c r="F25" s="12"/>
      <c r="G25" s="12"/>
      <c r="I25" s="6"/>
    </row>
    <row r="26" spans="1:9">
      <c r="A26" s="4" t="s">
        <v>30</v>
      </c>
      <c r="C26" s="209"/>
      <c r="D26" s="12"/>
      <c r="E26" s="12"/>
      <c r="F26" s="12"/>
      <c r="G26" s="12"/>
      <c r="I26" s="15">
        <f>+AVERAGE(I16:I24)</f>
        <v>3.1643030789473975E-2</v>
      </c>
    </row>
    <row r="27" spans="1:9" ht="16" thickBot="1">
      <c r="A27" s="200"/>
      <c r="B27" s="36"/>
      <c r="C27" s="210"/>
      <c r="D27" s="37"/>
      <c r="E27" s="37"/>
      <c r="F27" s="37"/>
      <c r="G27" s="37"/>
      <c r="H27" s="36"/>
      <c r="I27" s="38"/>
    </row>
    <row r="28" spans="1:9" ht="29.25" customHeight="1" thickTop="1">
      <c r="A28" s="1" t="str">
        <f>+'DCP-8'!A27</f>
        <v>McKenzie Proxy Group</v>
      </c>
      <c r="C28" s="209"/>
      <c r="D28" s="12"/>
      <c r="E28" s="12"/>
      <c r="F28" s="12"/>
      <c r="G28" s="12"/>
      <c r="I28" s="6"/>
    </row>
    <row r="29" spans="1:9">
      <c r="C29" s="209"/>
      <c r="D29" s="12"/>
      <c r="E29" s="12"/>
      <c r="F29" s="12"/>
      <c r="G29" s="12"/>
      <c r="I29" s="6"/>
    </row>
    <row r="30" spans="1:9">
      <c r="A30" s="4" t="str">
        <f>+'DCP-8'!A29</f>
        <v>ALLETE</v>
      </c>
      <c r="C30" s="208">
        <f>+C16</f>
        <v>0.52</v>
      </c>
      <c r="D30" s="12">
        <f t="shared" ref="D30:D45" si="3">+C30*4</f>
        <v>2.08</v>
      </c>
      <c r="E30" s="12">
        <f>+E16</f>
        <v>65.41</v>
      </c>
      <c r="F30" s="12">
        <f>+F16</f>
        <v>54.03</v>
      </c>
      <c r="G30" s="12">
        <f t="shared" ref="G30:G45" si="4">AVERAGE(E30:F30)</f>
        <v>59.72</v>
      </c>
      <c r="I30" s="6">
        <f t="shared" ref="I30:I45" si="5">+D30/G30</f>
        <v>3.4829202947086406E-2</v>
      </c>
    </row>
    <row r="31" spans="1:9">
      <c r="A31" s="4" t="str">
        <f>+'DCP-8'!A30</f>
        <v>Ameren Corp</v>
      </c>
      <c r="C31" s="208">
        <v>0.42499999999999999</v>
      </c>
      <c r="D31" s="12">
        <f t="shared" si="3"/>
        <v>1.7</v>
      </c>
      <c r="E31" s="19">
        <v>54.08</v>
      </c>
      <c r="F31" s="19">
        <v>46.3</v>
      </c>
      <c r="G31" s="12">
        <f t="shared" si="4"/>
        <v>50.19</v>
      </c>
      <c r="I31" s="6">
        <f t="shared" si="5"/>
        <v>3.3871289101414626E-2</v>
      </c>
    </row>
    <row r="32" spans="1:9">
      <c r="A32" s="4" t="str">
        <f>+'DCP-8'!A31</f>
        <v>American Electric Power</v>
      </c>
      <c r="C32" s="208">
        <v>0.56000000000000005</v>
      </c>
      <c r="D32" s="12">
        <f t="shared" si="3"/>
        <v>2.2400000000000002</v>
      </c>
      <c r="E32" s="12">
        <v>71.319999999999993</v>
      </c>
      <c r="F32" s="12">
        <v>62.61</v>
      </c>
      <c r="G32" s="12">
        <f t="shared" si="4"/>
        <v>66.965000000000003</v>
      </c>
      <c r="I32" s="6">
        <f t="shared" si="5"/>
        <v>3.3450309863361456E-2</v>
      </c>
    </row>
    <row r="33" spans="1:9">
      <c r="A33" s="4" t="str">
        <f>+'DCP-8'!A32</f>
        <v>Avista Corp</v>
      </c>
      <c r="C33" s="208">
        <f>+C18</f>
        <v>0.34300000000000003</v>
      </c>
      <c r="D33" s="12">
        <f t="shared" si="3"/>
        <v>1.3720000000000001</v>
      </c>
      <c r="E33" s="12">
        <f>+E18</f>
        <v>45.22</v>
      </c>
      <c r="F33" s="12">
        <f>+F18</f>
        <v>38.83</v>
      </c>
      <c r="G33" s="12">
        <f t="shared" si="4"/>
        <v>42.024999999999999</v>
      </c>
      <c r="I33" s="6">
        <f t="shared" si="5"/>
        <v>3.2647233789411069E-2</v>
      </c>
    </row>
    <row r="34" spans="1:9">
      <c r="A34" s="4" t="str">
        <f>+'DCP-8'!A33</f>
        <v>CMS Energy</v>
      </c>
      <c r="C34" s="208">
        <v>0.31</v>
      </c>
      <c r="D34" s="12">
        <f t="shared" si="3"/>
        <v>1.24</v>
      </c>
      <c r="E34" s="12">
        <v>46.25</v>
      </c>
      <c r="F34" s="12">
        <v>39.85</v>
      </c>
      <c r="G34" s="12">
        <f t="shared" si="4"/>
        <v>43.05</v>
      </c>
      <c r="I34" s="6">
        <f t="shared" si="5"/>
        <v>2.8803716608594657E-2</v>
      </c>
    </row>
    <row r="35" spans="1:9">
      <c r="A35" s="4" t="str">
        <f>+'DCP-8'!A34</f>
        <v>DTE Energy Corp</v>
      </c>
      <c r="C35" s="208">
        <v>0.73</v>
      </c>
      <c r="D35" s="12">
        <f t="shared" si="3"/>
        <v>2.92</v>
      </c>
      <c r="E35" s="12">
        <v>100.45</v>
      </c>
      <c r="F35" s="12">
        <v>86.81</v>
      </c>
      <c r="G35" s="12">
        <f t="shared" si="4"/>
        <v>93.63</v>
      </c>
      <c r="I35" s="6">
        <f t="shared" si="5"/>
        <v>3.1186585496101676E-2</v>
      </c>
    </row>
    <row r="36" spans="1:9">
      <c r="A36" s="4" t="str">
        <f>+'DCP-8'!A35</f>
        <v>Edison International</v>
      </c>
      <c r="C36" s="208">
        <v>0.48</v>
      </c>
      <c r="D36" s="12">
        <f t="shared" si="3"/>
        <v>1.92</v>
      </c>
      <c r="E36" s="12">
        <v>78.72</v>
      </c>
      <c r="F36" s="12">
        <v>68.47</v>
      </c>
      <c r="G36" s="12">
        <f t="shared" si="4"/>
        <v>73.594999999999999</v>
      </c>
      <c r="I36" s="6">
        <f t="shared" si="5"/>
        <v>2.6088728853862354E-2</v>
      </c>
    </row>
    <row r="37" spans="1:9">
      <c r="A37" s="4" t="str">
        <f>+'DCP-8'!A36</f>
        <v>El Paso Electric</v>
      </c>
      <c r="C37" s="208">
        <v>0.31</v>
      </c>
      <c r="D37" s="12">
        <f t="shared" si="3"/>
        <v>1.24</v>
      </c>
      <c r="E37" s="12">
        <v>48.38</v>
      </c>
      <c r="F37" s="12">
        <v>42.42</v>
      </c>
      <c r="G37" s="12">
        <f t="shared" si="4"/>
        <v>45.400000000000006</v>
      </c>
      <c r="I37" s="6">
        <f t="shared" si="5"/>
        <v>2.7312775330396472E-2</v>
      </c>
    </row>
    <row r="38" spans="1:9">
      <c r="A38" s="4" t="str">
        <f>+'DCP-8'!A37</f>
        <v>Great Plains Energy</v>
      </c>
      <c r="C38" s="208">
        <v>0.26300000000000001</v>
      </c>
      <c r="D38" s="12">
        <f t="shared" si="3"/>
        <v>1.052</v>
      </c>
      <c r="E38" s="12">
        <v>31.24</v>
      </c>
      <c r="F38" s="12">
        <v>28.08</v>
      </c>
      <c r="G38" s="12">
        <f t="shared" si="4"/>
        <v>29.659999999999997</v>
      </c>
      <c r="I38" s="6">
        <f t="shared" si="5"/>
        <v>3.5468644639244783E-2</v>
      </c>
    </row>
    <row r="39" spans="1:9">
      <c r="A39" s="4" t="str">
        <f>+'DCP-8'!A38</f>
        <v>IDACORP</v>
      </c>
      <c r="C39" s="208">
        <f>+C20</f>
        <v>0.51</v>
      </c>
      <c r="D39" s="12">
        <f t="shared" si="3"/>
        <v>2.04</v>
      </c>
      <c r="E39" s="12">
        <f>+E20</f>
        <v>83.4</v>
      </c>
      <c r="F39" s="12">
        <f>+F20</f>
        <v>69.83</v>
      </c>
      <c r="G39" s="12">
        <f t="shared" si="4"/>
        <v>76.615000000000009</v>
      </c>
      <c r="I39" s="6">
        <f t="shared" si="5"/>
        <v>2.6626639691966322E-2</v>
      </c>
    </row>
    <row r="40" spans="1:9">
      <c r="A40" s="4" t="str">
        <f>+'DCP-8'!A39</f>
        <v>NorthWestern</v>
      </c>
      <c r="C40" s="208">
        <f>+C21</f>
        <v>0.5</v>
      </c>
      <c r="D40" s="12">
        <f t="shared" si="3"/>
        <v>2</v>
      </c>
      <c r="E40" s="12">
        <f>+E21</f>
        <v>63.75</v>
      </c>
      <c r="F40" s="12">
        <f>+F21</f>
        <v>55.34</v>
      </c>
      <c r="G40" s="12">
        <f t="shared" si="4"/>
        <v>59.545000000000002</v>
      </c>
      <c r="I40" s="6">
        <f t="shared" si="5"/>
        <v>3.3588042656814171E-2</v>
      </c>
    </row>
    <row r="41" spans="1:9">
      <c r="A41" s="4" t="str">
        <f>+'DCP-8'!A40</f>
        <v>Otter Tail Corp</v>
      </c>
      <c r="C41" s="208">
        <v>0.313</v>
      </c>
      <c r="D41" s="12">
        <f t="shared" si="3"/>
        <v>1.252</v>
      </c>
      <c r="E41" s="12">
        <v>35.369999999999997</v>
      </c>
      <c r="F41" s="12">
        <v>27.77</v>
      </c>
      <c r="G41" s="12">
        <f t="shared" si="4"/>
        <v>31.57</v>
      </c>
      <c r="I41" s="6">
        <f t="shared" si="5"/>
        <v>3.9657903072537221E-2</v>
      </c>
    </row>
    <row r="42" spans="1:9">
      <c r="A42" s="4" t="str">
        <f>+'DCP-8'!A41</f>
        <v>PG&amp;E Corp</v>
      </c>
      <c r="C42" s="208">
        <v>0.49</v>
      </c>
      <c r="D42" s="12">
        <f t="shared" si="3"/>
        <v>1.96</v>
      </c>
      <c r="E42" s="12">
        <v>65.430000000000007</v>
      </c>
      <c r="F42" s="12">
        <v>56.39</v>
      </c>
      <c r="G42" s="12">
        <f t="shared" si="4"/>
        <v>60.910000000000004</v>
      </c>
      <c r="I42" s="6">
        <f t="shared" si="5"/>
        <v>3.2178624199638808E-2</v>
      </c>
    </row>
    <row r="43" spans="1:9">
      <c r="A43" s="4" t="str">
        <f>+'DCP-8'!A42</f>
        <v>Portland General Electric</v>
      </c>
      <c r="C43" s="208">
        <f>+C24</f>
        <v>0.32</v>
      </c>
      <c r="D43" s="12">
        <f t="shared" si="3"/>
        <v>1.28</v>
      </c>
      <c r="E43" s="12">
        <f>+E24</f>
        <v>45.21</v>
      </c>
      <c r="F43" s="12">
        <f>+F24</f>
        <v>39.47</v>
      </c>
      <c r="G43" s="12">
        <f t="shared" si="4"/>
        <v>42.34</v>
      </c>
      <c r="I43" s="6">
        <f t="shared" si="5"/>
        <v>3.0231459612659422E-2</v>
      </c>
    </row>
    <row r="44" spans="1:9">
      <c r="A44" s="4" t="str">
        <f>+'DCP-8'!A43</f>
        <v>Sempra Energy</v>
      </c>
      <c r="C44" s="208">
        <v>0.755</v>
      </c>
      <c r="D44" s="12">
        <f t="shared" si="3"/>
        <v>3.02</v>
      </c>
      <c r="E44" s="12">
        <v>114.66</v>
      </c>
      <c r="F44" s="12">
        <v>101.17</v>
      </c>
      <c r="G44" s="12">
        <f t="shared" si="4"/>
        <v>107.91499999999999</v>
      </c>
      <c r="I44" s="6">
        <f t="shared" si="5"/>
        <v>2.7984988185145717E-2</v>
      </c>
    </row>
    <row r="45" spans="1:9">
      <c r="A45" s="4" t="str">
        <f>+'DCP-8'!A44</f>
        <v>Westar Energy, Inc.</v>
      </c>
      <c r="C45" s="208">
        <v>0.38</v>
      </c>
      <c r="D45" s="12">
        <f t="shared" si="3"/>
        <v>1.52</v>
      </c>
      <c r="E45" s="12">
        <v>56.83</v>
      </c>
      <c r="F45" s="12">
        <v>50.74</v>
      </c>
      <c r="G45" s="12">
        <f t="shared" si="4"/>
        <v>53.784999999999997</v>
      </c>
      <c r="I45" s="6">
        <f t="shared" si="5"/>
        <v>2.8260667472343591E-2</v>
      </c>
    </row>
    <row r="46" spans="1:9">
      <c r="A46" s="27"/>
      <c r="B46" s="27"/>
      <c r="C46" s="211"/>
      <c r="D46" s="31"/>
      <c r="E46" s="31"/>
      <c r="F46" s="31"/>
      <c r="G46" s="31"/>
      <c r="H46" s="27"/>
      <c r="I46" s="32"/>
    </row>
    <row r="47" spans="1:9">
      <c r="A47" s="13" t="s">
        <v>30</v>
      </c>
      <c r="C47" s="209"/>
      <c r="D47" s="12"/>
      <c r="E47" s="12"/>
      <c r="F47" s="12"/>
      <c r="G47" s="12"/>
      <c r="I47" s="23">
        <f>AVERAGE(I30:I45)</f>
        <v>3.1386675720036172E-2</v>
      </c>
    </row>
    <row r="48" spans="1:9" ht="16" thickBot="1">
      <c r="A48" s="36"/>
      <c r="B48" s="36"/>
      <c r="C48" s="210"/>
      <c r="D48" s="37"/>
      <c r="E48" s="37"/>
      <c r="F48" s="37"/>
      <c r="G48" s="37"/>
      <c r="H48" s="36"/>
      <c r="I48" s="38"/>
    </row>
    <row r="49" spans="1:9" ht="16" thickTop="1">
      <c r="D49" s="12"/>
      <c r="E49" s="12"/>
      <c r="F49" s="12"/>
      <c r="G49" s="12"/>
      <c r="I49" s="6"/>
    </row>
    <row r="50" spans="1:9">
      <c r="A50" s="13" t="s">
        <v>84</v>
      </c>
      <c r="B50" s="26"/>
      <c r="C50" s="26"/>
      <c r="D50" s="31"/>
      <c r="E50" s="31"/>
      <c r="F50" s="31"/>
      <c r="G50" s="31"/>
      <c r="H50" s="26"/>
      <c r="I50" s="32"/>
    </row>
    <row r="51" spans="1:9">
      <c r="D51" s="12"/>
      <c r="E51" s="12"/>
      <c r="F51" s="12"/>
      <c r="G51" s="12"/>
      <c r="I51" s="15"/>
    </row>
    <row r="52" spans="1:9">
      <c r="A52" s="27"/>
      <c r="B52" s="27"/>
      <c r="C52" s="27"/>
      <c r="D52" s="31"/>
      <c r="E52" s="31"/>
      <c r="F52" s="31"/>
      <c r="G52" s="31"/>
      <c r="H52" s="27"/>
      <c r="I52" s="32"/>
    </row>
    <row r="53" spans="1:9">
      <c r="A53" s="26"/>
      <c r="B53" s="26"/>
      <c r="C53" s="26"/>
      <c r="D53" s="31"/>
      <c r="E53" s="31"/>
      <c r="F53" s="31"/>
      <c r="G53" s="31"/>
      <c r="H53" s="26"/>
      <c r="I53" s="32"/>
    </row>
    <row r="58" spans="1:9">
      <c r="D58" s="12"/>
      <c r="E58" s="12"/>
      <c r="F58" s="12"/>
      <c r="G58" s="12"/>
      <c r="H58" s="12"/>
      <c r="I58" s="6"/>
    </row>
    <row r="59" spans="1:9">
      <c r="D59" s="12"/>
      <c r="E59" s="12"/>
      <c r="F59" s="12"/>
      <c r="G59" s="12"/>
      <c r="I59" s="6"/>
    </row>
    <row r="60" spans="1:9">
      <c r="D60" s="12"/>
      <c r="E60" s="12"/>
      <c r="F60" s="12"/>
      <c r="G60" s="12"/>
      <c r="H60" s="12"/>
      <c r="I60" s="6"/>
    </row>
    <row r="61" spans="1:9">
      <c r="D61" s="12"/>
      <c r="E61" s="12"/>
      <c r="F61" s="12"/>
      <c r="G61" s="12"/>
      <c r="H61" s="12"/>
      <c r="I61" s="6"/>
    </row>
    <row r="62" spans="1:9">
      <c r="D62" s="12"/>
      <c r="E62" s="12"/>
      <c r="F62" s="12"/>
      <c r="G62" s="12"/>
      <c r="H62" s="12"/>
      <c r="I62" s="6"/>
    </row>
    <row r="63" spans="1:9">
      <c r="D63" s="12"/>
      <c r="E63" s="12"/>
      <c r="F63" s="12"/>
      <c r="G63" s="12"/>
      <c r="H63" s="12"/>
      <c r="I63" s="6"/>
    </row>
    <row r="64" spans="1:9">
      <c r="D64" s="12"/>
      <c r="E64" s="12"/>
      <c r="F64" s="12"/>
      <c r="G64" s="12"/>
      <c r="H64" s="12"/>
      <c r="I64" s="6"/>
    </row>
    <row r="65" spans="1:9">
      <c r="D65" s="12"/>
      <c r="E65" s="12"/>
      <c r="F65" s="12"/>
      <c r="G65" s="12"/>
      <c r="H65" s="12"/>
      <c r="I65" s="6"/>
    </row>
    <row r="66" spans="1:9">
      <c r="D66" s="12"/>
      <c r="E66" s="12"/>
      <c r="F66" s="12"/>
      <c r="G66" s="12"/>
      <c r="H66" s="12"/>
      <c r="I66" s="6"/>
    </row>
    <row r="67" spans="1:9">
      <c r="D67" s="12"/>
      <c r="E67" s="12"/>
      <c r="F67" s="12"/>
      <c r="G67" s="12"/>
      <c r="H67" s="12"/>
      <c r="I67" s="6"/>
    </row>
    <row r="68" spans="1:9">
      <c r="D68" s="12"/>
      <c r="E68" s="12"/>
      <c r="F68" s="12"/>
      <c r="G68" s="12"/>
      <c r="H68" s="12"/>
      <c r="I68" s="6"/>
    </row>
    <row r="69" spans="1:9">
      <c r="A69" s="27"/>
      <c r="B69" s="27"/>
      <c r="C69" s="27"/>
      <c r="D69" s="33"/>
      <c r="E69" s="33"/>
      <c r="F69" s="33"/>
      <c r="G69" s="33"/>
      <c r="H69" s="33"/>
      <c r="I69" s="32"/>
    </row>
    <row r="70" spans="1:9">
      <c r="A70" s="26"/>
      <c r="B70" s="26"/>
      <c r="C70" s="26"/>
      <c r="D70" s="33"/>
      <c r="E70" s="33"/>
      <c r="F70" s="33"/>
      <c r="G70" s="33"/>
      <c r="H70" s="33"/>
      <c r="I70" s="32"/>
    </row>
    <row r="71" spans="1:9">
      <c r="D71" s="5"/>
      <c r="E71" s="5"/>
      <c r="F71" s="5"/>
      <c r="G71" s="5"/>
      <c r="H71" s="5"/>
      <c r="I71" s="15"/>
    </row>
    <row r="72" spans="1:9">
      <c r="A72" s="27"/>
      <c r="B72" s="27"/>
      <c r="C72" s="27"/>
      <c r="D72" s="27"/>
      <c r="E72" s="27"/>
      <c r="F72" s="27"/>
      <c r="G72" s="27"/>
      <c r="H72" s="27"/>
      <c r="I72" s="27"/>
    </row>
    <row r="73" spans="1:9">
      <c r="A73" s="26"/>
      <c r="B73" s="26"/>
      <c r="C73" s="26"/>
      <c r="D73" s="26"/>
      <c r="E73" s="26"/>
      <c r="F73" s="26"/>
      <c r="G73" s="26"/>
      <c r="H73" s="26"/>
      <c r="I73" s="26"/>
    </row>
    <row r="74" spans="1:9">
      <c r="D74" s="12"/>
      <c r="E74" s="12"/>
      <c r="F74" s="12"/>
      <c r="G74" s="12"/>
      <c r="H74" s="12"/>
      <c r="I74" s="15"/>
    </row>
    <row r="75" spans="1:9">
      <c r="A75" s="27"/>
      <c r="B75" s="27"/>
      <c r="C75" s="27"/>
      <c r="D75" s="27"/>
      <c r="E75" s="27"/>
      <c r="F75" s="27"/>
      <c r="G75" s="27"/>
      <c r="H75" s="27"/>
      <c r="I75" s="27"/>
    </row>
    <row r="76" spans="1:9">
      <c r="A76" s="26"/>
      <c r="B76" s="26"/>
      <c r="C76" s="26"/>
      <c r="D76" s="26"/>
      <c r="E76" s="26"/>
      <c r="F76" s="26"/>
      <c r="G76" s="26"/>
      <c r="H76" s="26"/>
      <c r="I76" s="26"/>
    </row>
  </sheetData>
  <mergeCells count="1">
    <mergeCell ref="D10:G10"/>
  </mergeCells>
  <phoneticPr fontId="0" type="noConversion"/>
  <printOptions horizontalCentered="1"/>
  <pageMargins left="0.5" right="0.5" top="0.5" bottom="0.55000000000000004" header="0" footer="0"/>
  <pageSetup scale="90" orientation="portrait" r:id="rId1"/>
  <headerFooter alignWithMargins="0">
    <oddHeader>&amp;RExhibit No. DCP-9
Dockets UE-160228/UG-160229
Page 1 of 4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2"/>
  <sheetViews>
    <sheetView showOutlineSymbols="0" view="pageLayout" zoomScaleNormal="100" workbookViewId="0">
      <selection activeCell="L48" sqref="L48"/>
    </sheetView>
  </sheetViews>
  <sheetFormatPr defaultColWidth="9.765625" defaultRowHeight="15.5"/>
  <cols>
    <col min="1" max="1" width="26.53515625" style="13" customWidth="1"/>
    <col min="2" max="2" width="1.53515625" style="13" customWidth="1"/>
    <col min="3" max="16384" width="9.765625" style="13"/>
  </cols>
  <sheetData>
    <row r="1" spans="1:12">
      <c r="K1" s="1"/>
    </row>
    <row r="2" spans="1:12">
      <c r="K2" s="1"/>
    </row>
    <row r="3" spans="1:12">
      <c r="K3" s="1"/>
    </row>
    <row r="4" spans="1:12">
      <c r="K4" s="1"/>
    </row>
    <row r="5" spans="1:12" ht="20">
      <c r="A5" s="277" t="str">
        <f>'DCP-9 , P 1'!A5</f>
        <v>PROXY COMPANIES</v>
      </c>
      <c r="B5" s="277"/>
      <c r="C5" s="277"/>
      <c r="D5" s="277"/>
      <c r="E5" s="277"/>
      <c r="F5" s="277"/>
      <c r="G5" s="277"/>
      <c r="H5" s="277"/>
      <c r="I5" s="277"/>
      <c r="J5" s="277"/>
      <c r="K5" s="277"/>
      <c r="L5" s="277"/>
    </row>
    <row r="6" spans="1:12" ht="20">
      <c r="A6" s="277" t="s">
        <v>28</v>
      </c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</row>
    <row r="8" spans="1:12" ht="16" thickBot="1"/>
    <row r="9" spans="1:12" ht="16" thickTop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2">
      <c r="A10" s="213" t="str">
        <f>'DCP-9 , P 1'!A11</f>
        <v>COMPANY</v>
      </c>
      <c r="B10" s="1"/>
      <c r="C10" s="213">
        <v>2011</v>
      </c>
      <c r="D10" s="213">
        <v>2012</v>
      </c>
      <c r="E10" s="213">
        <v>2013</v>
      </c>
      <c r="F10" s="213">
        <v>2014</v>
      </c>
      <c r="G10" s="213">
        <v>2015</v>
      </c>
      <c r="H10" s="213" t="s">
        <v>30</v>
      </c>
      <c r="I10" s="213">
        <v>2016</v>
      </c>
      <c r="J10" s="213">
        <v>2017</v>
      </c>
      <c r="K10" s="213" t="s">
        <v>238</v>
      </c>
      <c r="L10" s="213" t="s">
        <v>30</v>
      </c>
    </row>
    <row r="12" spans="1:12" ht="16" thickTop="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</row>
    <row r="14" spans="1:12">
      <c r="A14" s="24" t="str">
        <f>'DCP-9 , P 1'!A14</f>
        <v>Parcell Proxy Group</v>
      </c>
    </row>
    <row r="16" spans="1:12">
      <c r="A16" s="7" t="str">
        <f>+'DCP-9 , P 1'!A16</f>
        <v>ALLETE</v>
      </c>
      <c r="B16" s="7"/>
      <c r="C16" s="6">
        <v>2.9000000000000001E-2</v>
      </c>
      <c r="D16" s="6">
        <v>2.3E-2</v>
      </c>
      <c r="E16" s="6">
        <v>2.1999999999999999E-2</v>
      </c>
      <c r="F16" s="6">
        <v>2.5000000000000001E-2</v>
      </c>
      <c r="G16" s="6">
        <v>3.5999999999999997E-2</v>
      </c>
      <c r="H16" s="6">
        <f>AVERAGE(C16:G16)</f>
        <v>2.7000000000000003E-2</v>
      </c>
      <c r="I16" s="6">
        <v>0.03</v>
      </c>
      <c r="J16" s="6">
        <v>0.03</v>
      </c>
      <c r="K16" s="6">
        <v>0.03</v>
      </c>
      <c r="L16" s="6">
        <f>AVERAGE(I16:K16)</f>
        <v>0.03</v>
      </c>
    </row>
    <row r="17" spans="1:12">
      <c r="A17" s="7" t="str">
        <f>+'DCP-9 , P 1'!A17</f>
        <v>Alliant Energy</v>
      </c>
      <c r="B17" s="7"/>
      <c r="C17" s="6">
        <v>3.3000000000000002E-2</v>
      </c>
      <c r="D17" s="6">
        <v>3.9E-2</v>
      </c>
      <c r="E17" s="6">
        <v>4.9000000000000002E-2</v>
      </c>
      <c r="F17" s="6">
        <v>4.2999999999999997E-2</v>
      </c>
      <c r="G17" s="6">
        <v>3.4000000000000002E-2</v>
      </c>
      <c r="H17" s="6">
        <f t="shared" ref="H17:H24" si="0">AVERAGE(C17:G17)</f>
        <v>3.9600000000000003E-2</v>
      </c>
      <c r="I17" s="6">
        <v>0.04</v>
      </c>
      <c r="J17" s="6">
        <v>4.4999999999999998E-2</v>
      </c>
      <c r="K17" s="6">
        <v>5.5E-2</v>
      </c>
      <c r="L17" s="6">
        <f t="shared" ref="L17:L24" si="1">AVERAGE(I17:K17)</f>
        <v>4.6666666666666662E-2</v>
      </c>
    </row>
    <row r="18" spans="1:12">
      <c r="A18" s="7" t="str">
        <f>+'DCP-9 , P 1'!A18</f>
        <v>Avista Corp</v>
      </c>
      <c r="B18" s="7"/>
      <c r="C18" s="6">
        <v>3.1E-2</v>
      </c>
      <c r="D18" s="6">
        <v>8.0000000000000002E-3</v>
      </c>
      <c r="E18" s="62">
        <v>2.9000000000000001E-2</v>
      </c>
      <c r="F18" s="62">
        <v>2.4E-2</v>
      </c>
      <c r="G18" s="62">
        <v>2.3E-2</v>
      </c>
      <c r="H18" s="6">
        <f t="shared" si="0"/>
        <v>2.3E-2</v>
      </c>
      <c r="I18" s="6">
        <v>2.5000000000000001E-2</v>
      </c>
      <c r="J18" s="6">
        <v>2.5000000000000001E-2</v>
      </c>
      <c r="K18" s="6">
        <v>3.5000000000000003E-2</v>
      </c>
      <c r="L18" s="6">
        <f t="shared" si="1"/>
        <v>2.8333333333333335E-2</v>
      </c>
    </row>
    <row r="19" spans="1:12">
      <c r="A19" s="7" t="str">
        <f>+'DCP-9 , P 1'!A19</f>
        <v>Black Hills Corp</v>
      </c>
      <c r="B19" s="7"/>
      <c r="C19" s="6">
        <v>0</v>
      </c>
      <c r="D19" s="6">
        <v>1.7999999999999999E-2</v>
      </c>
      <c r="E19" s="6">
        <v>3.6999999999999998E-2</v>
      </c>
      <c r="F19" s="6">
        <v>4.2999999999999997E-2</v>
      </c>
      <c r="G19" s="6">
        <v>3.7999999999999999E-2</v>
      </c>
      <c r="H19" s="6">
        <f t="shared" si="0"/>
        <v>2.7199999999999995E-2</v>
      </c>
      <c r="I19" s="6">
        <v>3.5000000000000003E-2</v>
      </c>
      <c r="J19" s="6">
        <v>0.05</v>
      </c>
      <c r="K19" s="6">
        <v>0.05</v>
      </c>
      <c r="L19" s="6">
        <f t="shared" si="1"/>
        <v>4.5000000000000005E-2</v>
      </c>
    </row>
    <row r="20" spans="1:12">
      <c r="A20" s="7" t="str">
        <f>+'DCP-9 , P 1'!A20</f>
        <v>IDACORP</v>
      </c>
      <c r="B20" s="7"/>
      <c r="C20" s="6">
        <v>6.5000000000000002E-2</v>
      </c>
      <c r="D20" s="6">
        <v>5.7000000000000002E-2</v>
      </c>
      <c r="E20" s="6">
        <v>5.6000000000000001E-2</v>
      </c>
      <c r="F20" s="6">
        <v>5.3999999999999999E-2</v>
      </c>
      <c r="G20" s="6">
        <v>4.8000000000000001E-2</v>
      </c>
      <c r="H20" s="6">
        <f t="shared" si="0"/>
        <v>5.5999999999999994E-2</v>
      </c>
      <c r="I20" s="6">
        <v>4.4999999999999998E-2</v>
      </c>
      <c r="J20" s="6">
        <v>0.04</v>
      </c>
      <c r="K20" s="6">
        <v>3.5000000000000003E-2</v>
      </c>
      <c r="L20" s="6">
        <f t="shared" si="1"/>
        <v>0.04</v>
      </c>
    </row>
    <row r="21" spans="1:12">
      <c r="A21" s="7" t="str">
        <f>+'DCP-9 , P 1'!A21</f>
        <v>NorthWestern Corp</v>
      </c>
      <c r="B21" s="7"/>
      <c r="C21" s="6">
        <v>4.7E-2</v>
      </c>
      <c r="D21" s="6">
        <v>3.2000000000000001E-2</v>
      </c>
      <c r="E21" s="6">
        <v>3.5000000000000003E-2</v>
      </c>
      <c r="F21" s="6">
        <v>3.7999999999999999E-2</v>
      </c>
      <c r="G21" s="6">
        <v>0.03</v>
      </c>
      <c r="H21" s="6">
        <f t="shared" si="0"/>
        <v>3.6400000000000002E-2</v>
      </c>
      <c r="I21" s="6">
        <v>0.03</v>
      </c>
      <c r="J21" s="6">
        <v>0.04</v>
      </c>
      <c r="K21" s="6">
        <v>0.04</v>
      </c>
      <c r="L21" s="6">
        <f t="shared" si="1"/>
        <v>3.6666666666666674E-2</v>
      </c>
    </row>
    <row r="22" spans="1:12">
      <c r="A22" s="7" t="str">
        <f>+'DCP-9 , P 1'!A22</f>
        <v>OGE Energy Corp</v>
      </c>
      <c r="B22" s="7"/>
      <c r="C22" s="6">
        <v>7.6999999999999999E-2</v>
      </c>
      <c r="D22" s="6">
        <v>7.1999999999999995E-2</v>
      </c>
      <c r="E22" s="6">
        <v>7.2999999999999995E-2</v>
      </c>
      <c r="F22" s="6">
        <v>6.5000000000000002E-2</v>
      </c>
      <c r="G22" s="6">
        <v>0.04</v>
      </c>
      <c r="H22" s="6">
        <f t="shared" si="0"/>
        <v>6.5399999999999986E-2</v>
      </c>
      <c r="I22" s="6">
        <v>3.5000000000000003E-2</v>
      </c>
      <c r="J22" s="6">
        <v>3.5000000000000003E-2</v>
      </c>
      <c r="K22" s="6">
        <v>3.5000000000000003E-2</v>
      </c>
      <c r="L22" s="6">
        <f t="shared" si="1"/>
        <v>3.5000000000000003E-2</v>
      </c>
    </row>
    <row r="23" spans="1:12">
      <c r="A23" s="7" t="str">
        <f>+'DCP-9 , P 1'!A23</f>
        <v>Pinnacle West Capital</v>
      </c>
      <c r="B23" s="7"/>
      <c r="C23" s="6">
        <v>2.8000000000000001E-2</v>
      </c>
      <c r="D23" s="6">
        <v>4.1000000000000002E-2</v>
      </c>
      <c r="E23" s="6">
        <v>4.1000000000000002E-2</v>
      </c>
      <c r="F23" s="6">
        <v>3.5000000000000003E-2</v>
      </c>
      <c r="G23" s="6">
        <v>3.9E-2</v>
      </c>
      <c r="H23" s="6">
        <f t="shared" si="0"/>
        <v>3.6800000000000006E-2</v>
      </c>
      <c r="I23" s="6">
        <v>3.5000000000000003E-2</v>
      </c>
      <c r="J23" s="6">
        <v>3.5000000000000003E-2</v>
      </c>
      <c r="K23" s="6">
        <v>3.5000000000000003E-2</v>
      </c>
      <c r="L23" s="6">
        <f t="shared" si="1"/>
        <v>3.5000000000000003E-2</v>
      </c>
    </row>
    <row r="24" spans="1:12">
      <c r="A24" s="7" t="str">
        <f>+'DCP-9 , P 1'!A24</f>
        <v>Portland General Corp</v>
      </c>
      <c r="B24" s="7"/>
      <c r="C24" s="6">
        <v>4.1000000000000002E-2</v>
      </c>
      <c r="D24" s="6">
        <v>3.5000000000000003E-2</v>
      </c>
      <c r="E24" s="6">
        <v>2.9000000000000001E-2</v>
      </c>
      <c r="F24" s="6">
        <v>4.5999999999999999E-2</v>
      </c>
      <c r="G24" s="6">
        <v>3.3000000000000002E-2</v>
      </c>
      <c r="H24" s="6">
        <f t="shared" si="0"/>
        <v>3.6800000000000006E-2</v>
      </c>
      <c r="I24" s="6">
        <v>0.04</v>
      </c>
      <c r="J24" s="6">
        <v>0.04</v>
      </c>
      <c r="K24" s="6">
        <v>0.04</v>
      </c>
      <c r="L24" s="6">
        <f t="shared" si="1"/>
        <v>0.04</v>
      </c>
    </row>
    <row r="25" spans="1:12">
      <c r="A25" s="7"/>
      <c r="B25" s="7"/>
      <c r="C25" s="6"/>
      <c r="D25" s="6"/>
      <c r="E25" s="6"/>
      <c r="F25" s="6"/>
      <c r="G25" s="6"/>
      <c r="H25" s="6"/>
      <c r="I25" s="6"/>
      <c r="J25" s="6"/>
      <c r="K25" s="6"/>
      <c r="L25" s="6"/>
    </row>
    <row r="26" spans="1:12">
      <c r="A26" s="111" t="s">
        <v>30</v>
      </c>
      <c r="B26" s="7"/>
      <c r="C26" s="6"/>
      <c r="D26" s="6"/>
      <c r="E26" s="6"/>
      <c r="F26" s="6"/>
      <c r="G26" s="6"/>
      <c r="H26" s="15">
        <f>+AVERAGE(H16:H24)</f>
        <v>3.8688888888888884E-2</v>
      </c>
      <c r="I26" s="15"/>
      <c r="J26" s="15"/>
      <c r="K26" s="15"/>
      <c r="L26" s="15">
        <f>+AVERAGE(L16:L24)</f>
        <v>3.7407407407407417E-2</v>
      </c>
    </row>
    <row r="27" spans="1:12">
      <c r="A27" s="40"/>
      <c r="B27" s="40"/>
      <c r="C27" s="35"/>
      <c r="D27" s="35"/>
      <c r="E27" s="35"/>
      <c r="F27" s="35"/>
      <c r="G27" s="35"/>
      <c r="H27" s="35"/>
      <c r="I27" s="35"/>
      <c r="J27" s="35"/>
      <c r="K27" s="35"/>
      <c r="L27" s="35"/>
    </row>
    <row r="28" spans="1:12" ht="31.5" customHeight="1">
      <c r="A28" s="105" t="str">
        <f>+'DCP-9 , P 1'!A28</f>
        <v>McKenzie Proxy Group</v>
      </c>
      <c r="B28" s="7"/>
      <c r="C28" s="6"/>
      <c r="D28" s="6"/>
      <c r="E28" s="6"/>
      <c r="F28" s="6"/>
      <c r="G28" s="6"/>
      <c r="H28" s="6"/>
      <c r="I28" s="6"/>
      <c r="J28" s="6"/>
      <c r="K28" s="6"/>
      <c r="L28" s="6"/>
    </row>
    <row r="29" spans="1:12">
      <c r="A29" s="7"/>
      <c r="B29" s="7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>
      <c r="A30" s="7" t="str">
        <f>+'DCP-9 , P 1'!A30</f>
        <v>ALLETE</v>
      </c>
      <c r="B30" s="7"/>
      <c r="C30" s="6">
        <f>+C16</f>
        <v>2.9000000000000001E-2</v>
      </c>
      <c r="D30" s="6">
        <f>+D16</f>
        <v>2.3E-2</v>
      </c>
      <c r="E30" s="6">
        <f>+E16</f>
        <v>2.1999999999999999E-2</v>
      </c>
      <c r="F30" s="6">
        <f>+F16</f>
        <v>2.5000000000000001E-2</v>
      </c>
      <c r="G30" s="6">
        <f>+G16</f>
        <v>3.5999999999999997E-2</v>
      </c>
      <c r="H30" s="6">
        <f t="shared" ref="H30:H45" si="2">AVERAGE(C30:G30)</f>
        <v>2.7000000000000003E-2</v>
      </c>
      <c r="I30" s="6">
        <f>+I16</f>
        <v>0.03</v>
      </c>
      <c r="J30" s="6">
        <f>+J16</f>
        <v>0.03</v>
      </c>
      <c r="K30" s="6">
        <f>+K16</f>
        <v>0.03</v>
      </c>
      <c r="L30" s="6">
        <f t="shared" ref="L30:L45" si="3">AVERAGE(I30:K30)</f>
        <v>0.03</v>
      </c>
    </row>
    <row r="31" spans="1:12">
      <c r="A31" s="7" t="str">
        <f>+'DCP-9 , P 1'!A31</f>
        <v>Ameren Corp</v>
      </c>
      <c r="B31" s="7"/>
      <c r="C31" s="6">
        <v>2.8000000000000001E-2</v>
      </c>
      <c r="D31" s="6">
        <v>0.03</v>
      </c>
      <c r="E31" s="6">
        <v>1.9E-2</v>
      </c>
      <c r="F31" s="6">
        <v>2.9000000000000001E-2</v>
      </c>
      <c r="G31" s="6">
        <v>2.5000000000000001E-2</v>
      </c>
      <c r="H31" s="6">
        <f t="shared" si="2"/>
        <v>2.6200000000000001E-2</v>
      </c>
      <c r="I31" s="6">
        <v>2.5000000000000001E-2</v>
      </c>
      <c r="J31" s="6">
        <v>3.5000000000000003E-2</v>
      </c>
      <c r="K31" s="6">
        <v>3.5000000000000003E-2</v>
      </c>
      <c r="L31" s="6">
        <f t="shared" si="3"/>
        <v>3.1666666666666669E-2</v>
      </c>
    </row>
    <row r="32" spans="1:12">
      <c r="A32" s="7" t="str">
        <f>+'DCP-9 , P 1'!A32</f>
        <v>American Electric Power</v>
      </c>
      <c r="B32" s="7"/>
      <c r="C32" s="6">
        <v>4.2000000000000003E-2</v>
      </c>
      <c r="D32" s="6">
        <v>3.5000000000000003E-2</v>
      </c>
      <c r="E32" s="6">
        <v>3.6999999999999998E-2</v>
      </c>
      <c r="F32" s="6">
        <v>3.7999999999999999E-2</v>
      </c>
      <c r="G32" s="6">
        <v>3.9E-2</v>
      </c>
      <c r="H32" s="6">
        <f t="shared" si="2"/>
        <v>3.8200000000000005E-2</v>
      </c>
      <c r="I32" s="6">
        <v>3.5000000000000003E-2</v>
      </c>
      <c r="J32" s="6">
        <v>3.5000000000000003E-2</v>
      </c>
      <c r="K32" s="6">
        <v>3.5000000000000003E-2</v>
      </c>
      <c r="L32" s="6">
        <f t="shared" si="3"/>
        <v>3.5000000000000003E-2</v>
      </c>
    </row>
    <row r="33" spans="1:12">
      <c r="A33" s="7" t="str">
        <f>+'DCP-9 , P 1'!A33</f>
        <v>Avista Corp</v>
      </c>
      <c r="B33" s="7"/>
      <c r="C33" s="6">
        <f>+C18</f>
        <v>3.1E-2</v>
      </c>
      <c r="D33" s="6">
        <f t="shared" ref="D33:K33" si="4">+D18</f>
        <v>8.0000000000000002E-3</v>
      </c>
      <c r="E33" s="6">
        <f t="shared" si="4"/>
        <v>2.9000000000000001E-2</v>
      </c>
      <c r="F33" s="6">
        <f t="shared" si="4"/>
        <v>2.4E-2</v>
      </c>
      <c r="G33" s="6">
        <f t="shared" si="4"/>
        <v>2.3E-2</v>
      </c>
      <c r="H33" s="6">
        <f t="shared" si="2"/>
        <v>2.3E-2</v>
      </c>
      <c r="I33" s="6">
        <f t="shared" si="4"/>
        <v>2.5000000000000001E-2</v>
      </c>
      <c r="J33" s="6">
        <f t="shared" si="4"/>
        <v>2.5000000000000001E-2</v>
      </c>
      <c r="K33" s="6">
        <f t="shared" si="4"/>
        <v>3.5000000000000003E-2</v>
      </c>
      <c r="L33" s="6">
        <f t="shared" si="3"/>
        <v>2.8333333333333335E-2</v>
      </c>
    </row>
    <row r="34" spans="1:12">
      <c r="A34" s="7" t="str">
        <f>+'DCP-9 , P 1'!A34</f>
        <v>CMS Energy</v>
      </c>
      <c r="B34" s="7"/>
      <c r="C34" s="6">
        <v>5.6000000000000001E-2</v>
      </c>
      <c r="D34" s="6">
        <v>0.05</v>
      </c>
      <c r="E34" s="6">
        <v>5.1999999999999998E-2</v>
      </c>
      <c r="F34" s="6">
        <v>0.05</v>
      </c>
      <c r="G34" s="6">
        <v>5.1999999999999998E-2</v>
      </c>
      <c r="H34" s="6">
        <f t="shared" si="2"/>
        <v>5.2000000000000005E-2</v>
      </c>
      <c r="I34" s="6">
        <v>0.05</v>
      </c>
      <c r="J34" s="6">
        <v>5.5E-2</v>
      </c>
      <c r="K34" s="6">
        <v>0.05</v>
      </c>
      <c r="L34" s="6">
        <f t="shared" si="3"/>
        <v>5.1666666666666673E-2</v>
      </c>
    </row>
    <row r="35" spans="1:12">
      <c r="A35" s="7" t="str">
        <f>+'DCP-9 , P 1'!A35</f>
        <v>DTE Energy Corp</v>
      </c>
      <c r="B35" s="7"/>
      <c r="C35" s="6">
        <v>3.4000000000000002E-2</v>
      </c>
      <c r="D35" s="6">
        <v>3.5000000000000003E-2</v>
      </c>
      <c r="E35" s="6">
        <v>2.7E-2</v>
      </c>
      <c r="F35" s="6">
        <v>5.1999999999999998E-2</v>
      </c>
      <c r="G35" s="6">
        <v>3.4000000000000002E-2</v>
      </c>
      <c r="H35" s="6">
        <f t="shared" si="2"/>
        <v>3.6400000000000002E-2</v>
      </c>
      <c r="I35" s="6">
        <f t="shared" ref="I35" si="5">+I19</f>
        <v>3.5000000000000003E-2</v>
      </c>
      <c r="J35" s="6">
        <v>0.04</v>
      </c>
      <c r="K35" s="6">
        <v>0.04</v>
      </c>
      <c r="L35" s="6">
        <f t="shared" si="3"/>
        <v>3.8333333333333337E-2</v>
      </c>
    </row>
    <row r="36" spans="1:12">
      <c r="A36" s="7" t="str">
        <f>+'DCP-9 , P 1'!A36</f>
        <v>Edison International</v>
      </c>
      <c r="B36" s="7"/>
      <c r="C36" s="6">
        <v>6.3E-2</v>
      </c>
      <c r="D36" s="6">
        <v>0.114</v>
      </c>
      <c r="E36" s="6">
        <v>8.1000000000000003E-2</v>
      </c>
      <c r="F36" s="6">
        <v>8.7999999999999995E-2</v>
      </c>
      <c r="G36" s="6">
        <v>7.1999999999999995E-2</v>
      </c>
      <c r="H36" s="6">
        <f t="shared" si="2"/>
        <v>8.3599999999999994E-2</v>
      </c>
      <c r="I36" s="6">
        <v>5.5E-2</v>
      </c>
      <c r="J36" s="6">
        <v>5.5E-2</v>
      </c>
      <c r="K36" s="6">
        <v>5.5E-2</v>
      </c>
      <c r="L36" s="6">
        <f t="shared" si="3"/>
        <v>5.5E-2</v>
      </c>
    </row>
    <row r="37" spans="1:12">
      <c r="A37" s="7" t="str">
        <f>+'DCP-9 , P 1'!A37</f>
        <v>El Paso Electric</v>
      </c>
      <c r="B37" s="7"/>
      <c r="C37" s="6">
        <v>0.1</v>
      </c>
      <c r="D37" s="6">
        <v>6.3E-2</v>
      </c>
      <c r="E37" s="6">
        <v>4.9000000000000002E-2</v>
      </c>
      <c r="F37" s="6">
        <v>4.8000000000000001E-2</v>
      </c>
      <c r="G37" s="6">
        <v>3.4000000000000002E-2</v>
      </c>
      <c r="H37" s="6">
        <f t="shared" si="2"/>
        <v>5.8800000000000005E-2</v>
      </c>
      <c r="I37" s="6">
        <f>+I22</f>
        <v>3.5000000000000003E-2</v>
      </c>
      <c r="J37" s="6">
        <f>+J22</f>
        <v>3.5000000000000003E-2</v>
      </c>
      <c r="K37" s="6">
        <v>0.03</v>
      </c>
      <c r="L37" s="6">
        <f t="shared" si="3"/>
        <v>3.3333333333333333E-2</v>
      </c>
    </row>
    <row r="38" spans="1:12">
      <c r="A38" s="7" t="str">
        <f>+'DCP-9 , P 1'!A38</f>
        <v>Great Plains Energy</v>
      </c>
      <c r="B38" s="7"/>
      <c r="C38" s="6">
        <v>0.02</v>
      </c>
      <c r="D38" s="6">
        <v>2.1999999999999999E-2</v>
      </c>
      <c r="E38" s="6">
        <v>3.2000000000000001E-2</v>
      </c>
      <c r="F38" s="6">
        <v>2.7E-2</v>
      </c>
      <c r="G38" s="6">
        <v>1.6E-2</v>
      </c>
      <c r="H38" s="6">
        <f t="shared" si="2"/>
        <v>2.3399999999999997E-2</v>
      </c>
      <c r="I38" s="6">
        <v>2.5000000000000001E-2</v>
      </c>
      <c r="J38" s="6">
        <v>2.5000000000000001E-2</v>
      </c>
      <c r="K38" s="6">
        <v>0.03</v>
      </c>
      <c r="L38" s="6">
        <f t="shared" si="3"/>
        <v>2.6666666666666668E-2</v>
      </c>
    </row>
    <row r="39" spans="1:12">
      <c r="A39" s="7" t="str">
        <f>+'DCP-9 , P 1'!A39</f>
        <v>IDACORP</v>
      </c>
      <c r="B39" s="7"/>
      <c r="C39" s="6">
        <f>+C20</f>
        <v>6.5000000000000002E-2</v>
      </c>
      <c r="D39" s="6">
        <f t="shared" ref="D39:K39" si="6">+D20</f>
        <v>5.7000000000000002E-2</v>
      </c>
      <c r="E39" s="6">
        <f t="shared" si="6"/>
        <v>5.6000000000000001E-2</v>
      </c>
      <c r="F39" s="6">
        <f t="shared" si="6"/>
        <v>5.3999999999999999E-2</v>
      </c>
      <c r="G39" s="6">
        <f t="shared" si="6"/>
        <v>4.8000000000000001E-2</v>
      </c>
      <c r="H39" s="6">
        <f t="shared" si="2"/>
        <v>5.5999999999999994E-2</v>
      </c>
      <c r="I39" s="6">
        <f t="shared" si="6"/>
        <v>4.4999999999999998E-2</v>
      </c>
      <c r="J39" s="6">
        <f t="shared" si="6"/>
        <v>0.04</v>
      </c>
      <c r="K39" s="6">
        <f t="shared" si="6"/>
        <v>3.5000000000000003E-2</v>
      </c>
      <c r="L39" s="6">
        <f t="shared" si="3"/>
        <v>0.04</v>
      </c>
    </row>
    <row r="40" spans="1:12">
      <c r="A40" s="7" t="str">
        <f>+'DCP-9 , P 1'!A40</f>
        <v>NorthWestern</v>
      </c>
      <c r="B40" s="7"/>
      <c r="C40" s="6">
        <f>+C21</f>
        <v>4.7E-2</v>
      </c>
      <c r="D40" s="6">
        <f t="shared" ref="D40:K40" si="7">+D21</f>
        <v>3.2000000000000001E-2</v>
      </c>
      <c r="E40" s="6">
        <f t="shared" si="7"/>
        <v>3.5000000000000003E-2</v>
      </c>
      <c r="F40" s="6">
        <f t="shared" si="7"/>
        <v>3.7999999999999999E-2</v>
      </c>
      <c r="G40" s="6">
        <f t="shared" si="7"/>
        <v>0.03</v>
      </c>
      <c r="H40" s="6">
        <f t="shared" si="2"/>
        <v>3.6400000000000002E-2</v>
      </c>
      <c r="I40" s="6">
        <f t="shared" si="7"/>
        <v>0.03</v>
      </c>
      <c r="J40" s="6">
        <f t="shared" si="7"/>
        <v>0.04</v>
      </c>
      <c r="K40" s="6">
        <f t="shared" si="7"/>
        <v>0.04</v>
      </c>
      <c r="L40" s="6">
        <f t="shared" si="3"/>
        <v>3.6666666666666674E-2</v>
      </c>
    </row>
    <row r="41" spans="1:12">
      <c r="A41" s="7" t="str">
        <f>+'DCP-9 , P 1'!A41</f>
        <v>Otter Tail Corp</v>
      </c>
      <c r="B41" s="7"/>
      <c r="C41" s="6">
        <v>0</v>
      </c>
      <c r="D41" s="6">
        <v>0</v>
      </c>
      <c r="E41" s="6">
        <v>1.2E-2</v>
      </c>
      <c r="F41" s="6">
        <v>2.1999999999999999E-2</v>
      </c>
      <c r="G41" s="6">
        <v>0.02</v>
      </c>
      <c r="H41" s="6">
        <f t="shared" si="2"/>
        <v>1.0800000000000001E-2</v>
      </c>
      <c r="I41" s="6">
        <v>0.02</v>
      </c>
      <c r="J41" s="6">
        <v>0.02</v>
      </c>
      <c r="K41" s="6">
        <v>0.04</v>
      </c>
      <c r="L41" s="6">
        <f t="shared" si="3"/>
        <v>2.6666666666666668E-2</v>
      </c>
    </row>
    <row r="42" spans="1:12">
      <c r="A42" s="7" t="str">
        <f>+'DCP-9 , P 1'!A42</f>
        <v>PG&amp;E Corp</v>
      </c>
      <c r="B42" s="7"/>
      <c r="C42" s="6">
        <v>3.4000000000000002E-2</v>
      </c>
      <c r="D42" s="6">
        <v>0.01</v>
      </c>
      <c r="E42" s="6">
        <v>2E-3</v>
      </c>
      <c r="F42" s="6">
        <v>3.9E-2</v>
      </c>
      <c r="G42" s="6">
        <v>7.0000000000000001E-3</v>
      </c>
      <c r="H42" s="6">
        <f t="shared" si="2"/>
        <v>1.8400000000000003E-2</v>
      </c>
      <c r="I42" s="6">
        <v>3.5000000000000003E-2</v>
      </c>
      <c r="J42" s="6">
        <v>0.05</v>
      </c>
      <c r="K42" s="6">
        <v>0.05</v>
      </c>
      <c r="L42" s="6">
        <f t="shared" si="3"/>
        <v>4.5000000000000005E-2</v>
      </c>
    </row>
    <row r="43" spans="1:12">
      <c r="A43" s="7" t="str">
        <f>+'DCP-9 , P 1'!A43</f>
        <v>Portland General Electric</v>
      </c>
      <c r="B43" s="7"/>
      <c r="C43" s="6">
        <f>+C24</f>
        <v>4.1000000000000002E-2</v>
      </c>
      <c r="D43" s="6">
        <f t="shared" ref="D43:K43" si="8">+D24</f>
        <v>3.5000000000000003E-2</v>
      </c>
      <c r="E43" s="6">
        <f t="shared" si="8"/>
        <v>2.9000000000000001E-2</v>
      </c>
      <c r="F43" s="6">
        <f t="shared" si="8"/>
        <v>4.5999999999999999E-2</v>
      </c>
      <c r="G43" s="6">
        <f t="shared" si="8"/>
        <v>3.3000000000000002E-2</v>
      </c>
      <c r="H43" s="6">
        <f t="shared" si="2"/>
        <v>3.6800000000000006E-2</v>
      </c>
      <c r="I43" s="6">
        <f t="shared" si="8"/>
        <v>0.04</v>
      </c>
      <c r="J43" s="6">
        <f t="shared" si="8"/>
        <v>0.04</v>
      </c>
      <c r="K43" s="6">
        <f t="shared" si="8"/>
        <v>0.04</v>
      </c>
      <c r="L43" s="6">
        <f t="shared" si="3"/>
        <v>0.04</v>
      </c>
    </row>
    <row r="44" spans="1:12">
      <c r="A44" s="7" t="str">
        <f>+'DCP-9 , P 1'!A44</f>
        <v>Sempra Energy</v>
      </c>
      <c r="B44" s="7"/>
      <c r="C44" s="6">
        <v>6.5000000000000002E-2</v>
      </c>
      <c r="D44" s="6">
        <v>5.0999999999999997E-2</v>
      </c>
      <c r="E44" s="6">
        <v>4.1000000000000002E-2</v>
      </c>
      <c r="F44" s="6">
        <v>0.05</v>
      </c>
      <c r="G44" s="6">
        <v>5.8000000000000003E-2</v>
      </c>
      <c r="H44" s="6">
        <f t="shared" si="2"/>
        <v>5.3000000000000005E-2</v>
      </c>
      <c r="I44" s="6">
        <v>0.04</v>
      </c>
      <c r="J44" s="6">
        <v>4.4999999999999998E-2</v>
      </c>
      <c r="K44" s="6">
        <v>7.0000000000000007E-2</v>
      </c>
      <c r="L44" s="6">
        <f t="shared" si="3"/>
        <v>5.1666666666666666E-2</v>
      </c>
    </row>
    <row r="45" spans="1:12">
      <c r="A45" s="7" t="str">
        <f>+'DCP-9 , P 1'!A45</f>
        <v>Westar Energy, Inc.</v>
      </c>
      <c r="B45" s="7"/>
      <c r="C45" s="6">
        <v>2.7E-2</v>
      </c>
      <c r="D45" s="6">
        <v>0.04</v>
      </c>
      <c r="E45" s="6">
        <v>4.2000000000000003E-2</v>
      </c>
      <c r="F45" s="6">
        <v>4.2999999999999997E-2</v>
      </c>
      <c r="G45" s="6">
        <v>2.9000000000000001E-2</v>
      </c>
      <c r="H45" s="6">
        <f t="shared" si="2"/>
        <v>3.6200000000000003E-2</v>
      </c>
      <c r="I45" s="6">
        <v>4.4999999999999998E-2</v>
      </c>
      <c r="J45" s="6">
        <v>4.4999999999999998E-2</v>
      </c>
      <c r="K45" s="6">
        <v>0.05</v>
      </c>
      <c r="L45" s="6">
        <f t="shared" si="3"/>
        <v>4.6666666666666669E-2</v>
      </c>
    </row>
    <row r="46" spans="1:12">
      <c r="A46" s="7"/>
      <c r="B46" s="7"/>
      <c r="C46" s="6"/>
      <c r="D46" s="6"/>
      <c r="E46" s="6"/>
      <c r="F46" s="6"/>
      <c r="G46" s="6"/>
      <c r="H46" s="6"/>
      <c r="I46" s="6"/>
      <c r="J46" s="6"/>
      <c r="K46" s="6"/>
      <c r="L46" s="6"/>
    </row>
    <row r="47" spans="1:12">
      <c r="A47" s="7" t="s">
        <v>30</v>
      </c>
      <c r="B47" s="7"/>
      <c r="C47" s="6"/>
      <c r="D47" s="6"/>
      <c r="E47" s="6"/>
      <c r="F47" s="6"/>
      <c r="G47" s="6"/>
      <c r="H47" s="23">
        <f>AVERAGE(H30:H45)</f>
        <v>3.8512500000000005E-2</v>
      </c>
      <c r="I47" s="23"/>
      <c r="J47" s="6"/>
      <c r="K47" s="6"/>
      <c r="L47" s="23">
        <f>AVERAGE(L30:L45)</f>
        <v>3.8541666666666662E-2</v>
      </c>
    </row>
    <row r="48" spans="1:12" ht="16" thickBot="1">
      <c r="A48" s="43"/>
      <c r="B48" s="43"/>
      <c r="C48" s="38"/>
      <c r="D48" s="38"/>
      <c r="E48" s="38"/>
      <c r="F48" s="38"/>
      <c r="G48" s="38"/>
      <c r="H48" s="38"/>
      <c r="I48" s="38"/>
      <c r="J48" s="38"/>
      <c r="K48" s="38"/>
      <c r="L48" s="38"/>
    </row>
    <row r="49" spans="1:12" ht="16" thickTop="1">
      <c r="A49" s="41"/>
      <c r="B49" s="41"/>
      <c r="C49" s="32"/>
      <c r="D49" s="32"/>
      <c r="E49" s="32"/>
      <c r="F49" s="32"/>
      <c r="G49" s="32"/>
      <c r="H49" s="32"/>
      <c r="I49" s="32"/>
      <c r="J49" s="32"/>
      <c r="K49" s="32"/>
      <c r="L49" s="32"/>
    </row>
    <row r="50" spans="1:12">
      <c r="A50" s="7" t="s">
        <v>29</v>
      </c>
    </row>
    <row r="56" spans="1:12">
      <c r="H56" s="18"/>
    </row>
    <row r="57" spans="1:12">
      <c r="C57" s="21"/>
      <c r="D57" s="21"/>
      <c r="E57" s="21"/>
      <c r="F57" s="21"/>
      <c r="G57" s="21"/>
      <c r="H57" s="18"/>
    </row>
    <row r="58" spans="1:12">
      <c r="C58" s="21"/>
      <c r="D58" s="21"/>
      <c r="E58" s="21"/>
      <c r="F58" s="21"/>
      <c r="G58" s="21"/>
      <c r="H58" s="21"/>
    </row>
    <row r="59" spans="1:12">
      <c r="C59" s="21"/>
      <c r="D59" s="21"/>
      <c r="E59" s="21"/>
      <c r="F59" s="21"/>
      <c r="G59" s="21"/>
      <c r="H59" s="21"/>
    </row>
    <row r="60" spans="1:12">
      <c r="C60" s="21"/>
      <c r="D60" s="21"/>
      <c r="E60" s="21"/>
      <c r="F60" s="21"/>
      <c r="G60" s="21"/>
      <c r="H60" s="21"/>
    </row>
    <row r="61" spans="1:12">
      <c r="C61" s="21"/>
      <c r="D61" s="21"/>
      <c r="E61" s="21"/>
      <c r="F61" s="21"/>
      <c r="G61" s="21"/>
      <c r="H61" s="21"/>
    </row>
    <row r="62" spans="1:12">
      <c r="C62" s="21"/>
      <c r="D62" s="21"/>
      <c r="E62" s="21"/>
      <c r="F62" s="21"/>
      <c r="G62" s="21"/>
      <c r="H62" s="21"/>
    </row>
  </sheetData>
  <mergeCells count="2">
    <mergeCell ref="A5:L5"/>
    <mergeCell ref="A6:L6"/>
  </mergeCells>
  <phoneticPr fontId="0" type="noConversion"/>
  <printOptions horizontalCentered="1"/>
  <pageMargins left="0.5" right="0.5" top="0.5" bottom="0.55000000000000004" header="0" footer="0"/>
  <pageSetup scale="63" orientation="portrait" r:id="rId1"/>
  <headerFooter alignWithMargins="0">
    <oddHeader>&amp;RExhibit No. DCP-9
Dockets UE-160228/UG-160229
Page 2 of 4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1"/>
  <sheetViews>
    <sheetView showOutlineSymbols="0" view="pageLayout" zoomScaleNormal="87" workbookViewId="0">
      <selection activeCell="F43" sqref="F43"/>
    </sheetView>
  </sheetViews>
  <sheetFormatPr defaultColWidth="9.765625" defaultRowHeight="15.5"/>
  <cols>
    <col min="1" max="1" width="26.69140625" style="13" customWidth="1"/>
    <col min="2" max="2" width="1.4609375" style="13" customWidth="1"/>
    <col min="3" max="6" width="9.765625" style="13" customWidth="1"/>
    <col min="7" max="7" width="2.765625" style="13" customWidth="1"/>
    <col min="8" max="16384" width="9.765625" style="13"/>
  </cols>
  <sheetData>
    <row r="1" spans="1:11">
      <c r="J1" s="1"/>
    </row>
    <row r="2" spans="1:11">
      <c r="J2" s="1"/>
    </row>
    <row r="3" spans="1:11">
      <c r="A3" s="117"/>
      <c r="J3" s="1"/>
      <c r="K3" s="1"/>
    </row>
    <row r="4" spans="1:11" ht="20">
      <c r="A4" s="2" t="str">
        <f>'DCP-9 , P 2'!A5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11" ht="20">
      <c r="A5" s="2" t="s">
        <v>31</v>
      </c>
      <c r="B5" s="2"/>
      <c r="C5" s="2"/>
      <c r="D5" s="2"/>
      <c r="E5" s="2"/>
      <c r="F5" s="2"/>
      <c r="G5" s="2"/>
      <c r="H5" s="2"/>
      <c r="I5" s="2"/>
      <c r="J5" s="2"/>
      <c r="K5" s="2"/>
    </row>
    <row r="8" spans="1:1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</row>
    <row r="9" spans="1:11">
      <c r="A9" s="1"/>
      <c r="B9" s="1"/>
      <c r="C9" s="214" t="s">
        <v>32</v>
      </c>
      <c r="D9" s="214"/>
      <c r="E9" s="214"/>
      <c r="F9" s="214"/>
      <c r="G9" s="1"/>
      <c r="H9" s="214" t="s">
        <v>245</v>
      </c>
      <c r="I9" s="214"/>
      <c r="J9" s="214"/>
      <c r="K9" s="214"/>
    </row>
    <row r="10" spans="1:11">
      <c r="A10" s="213" t="str">
        <f>'DCP-9 , P 2'!A10</f>
        <v>COMPANY</v>
      </c>
      <c r="B10" s="1"/>
      <c r="C10" s="215" t="s">
        <v>33</v>
      </c>
      <c r="D10" s="215" t="s">
        <v>24</v>
      </c>
      <c r="E10" s="215" t="s">
        <v>34</v>
      </c>
      <c r="F10" s="215" t="s">
        <v>30</v>
      </c>
      <c r="G10" s="1"/>
      <c r="H10" s="215" t="s">
        <v>33</v>
      </c>
      <c r="I10" s="215" t="s">
        <v>24</v>
      </c>
      <c r="J10" s="215" t="s">
        <v>34</v>
      </c>
      <c r="K10" s="215" t="s">
        <v>30</v>
      </c>
    </row>
    <row r="12" spans="1:11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</row>
    <row r="14" spans="1:11">
      <c r="A14" s="24" t="str">
        <f>'DCP-9 , P 2'!A14</f>
        <v>Parcell Proxy Group</v>
      </c>
    </row>
    <row r="16" spans="1:11">
      <c r="A16" s="13" t="str">
        <f>+'DCP-9 , P 2'!A16</f>
        <v>ALLETE</v>
      </c>
      <c r="C16" s="6">
        <v>0.05</v>
      </c>
      <c r="D16" s="6">
        <v>2.5000000000000001E-2</v>
      </c>
      <c r="E16" s="6">
        <v>0.06</v>
      </c>
      <c r="F16" s="6">
        <f>AVERAGE(C16:E16)</f>
        <v>4.5000000000000005E-2</v>
      </c>
      <c r="G16" s="6"/>
      <c r="H16" s="6">
        <v>0.04</v>
      </c>
      <c r="I16" s="6">
        <v>3.5000000000000003E-2</v>
      </c>
      <c r="J16" s="6">
        <v>0.04</v>
      </c>
      <c r="K16" s="6">
        <f>AVERAGE(H16:J16)</f>
        <v>3.8333333333333337E-2</v>
      </c>
    </row>
    <row r="17" spans="1:11">
      <c r="A17" s="13" t="str">
        <f>+'DCP-9 , P 2'!A17</f>
        <v>Alliant Energy</v>
      </c>
      <c r="C17" s="6">
        <v>7.0000000000000007E-2</v>
      </c>
      <c r="D17" s="6">
        <v>6.5000000000000002E-2</v>
      </c>
      <c r="E17" s="6">
        <v>0.04</v>
      </c>
      <c r="F17" s="6">
        <f t="shared" ref="F17:F24" si="0">AVERAGE(C17:E17)</f>
        <v>5.8333333333333341E-2</v>
      </c>
      <c r="G17" s="6"/>
      <c r="H17" s="6">
        <v>0.06</v>
      </c>
      <c r="I17" s="6">
        <v>4.4999999999999998E-2</v>
      </c>
      <c r="J17" s="6">
        <v>0.04</v>
      </c>
      <c r="K17" s="6">
        <f t="shared" ref="K17:K24" si="1">AVERAGE(H17:J17)</f>
        <v>4.8333333333333332E-2</v>
      </c>
    </row>
    <row r="18" spans="1:11">
      <c r="A18" s="13" t="str">
        <f>+'DCP-9 , P 2'!A18</f>
        <v>Avista Corp</v>
      </c>
      <c r="C18" s="6">
        <v>0.04</v>
      </c>
      <c r="D18" s="116">
        <v>0.09</v>
      </c>
      <c r="E18" s="6">
        <v>0.04</v>
      </c>
      <c r="F18" s="6">
        <f t="shared" si="0"/>
        <v>5.6666666666666671E-2</v>
      </c>
      <c r="G18" s="6"/>
      <c r="H18" s="6">
        <v>0.05</v>
      </c>
      <c r="I18" s="6">
        <v>0.04</v>
      </c>
      <c r="J18" s="6">
        <v>3.5000000000000003E-2</v>
      </c>
      <c r="K18" s="6">
        <f t="shared" si="1"/>
        <v>4.1666666666666664E-2</v>
      </c>
    </row>
    <row r="19" spans="1:11">
      <c r="A19" s="13" t="str">
        <f>+'DCP-9 , P 2'!A19</f>
        <v>Black Hills Corp</v>
      </c>
      <c r="C19" s="6">
        <v>0.15</v>
      </c>
      <c r="D19" s="6">
        <v>0.02</v>
      </c>
      <c r="E19" s="6">
        <v>1.4999999999999999E-2</v>
      </c>
      <c r="F19" s="6">
        <f t="shared" si="0"/>
        <v>6.1666666666666668E-2</v>
      </c>
      <c r="G19" s="6"/>
      <c r="H19" s="6">
        <v>6.5000000000000002E-2</v>
      </c>
      <c r="I19" s="6">
        <v>0.06</v>
      </c>
      <c r="J19" s="6">
        <v>0.05</v>
      </c>
      <c r="K19" s="6">
        <f t="shared" si="1"/>
        <v>5.8333333333333327E-2</v>
      </c>
    </row>
    <row r="20" spans="1:11">
      <c r="A20" s="13" t="str">
        <f>+'DCP-9 , P 2'!A20</f>
        <v>IDACORP</v>
      </c>
      <c r="C20" s="6">
        <v>0.08</v>
      </c>
      <c r="D20" s="6">
        <v>0.08</v>
      </c>
      <c r="E20" s="6">
        <v>0.06</v>
      </c>
      <c r="F20" s="6">
        <f t="shared" si="0"/>
        <v>7.3333333333333334E-2</v>
      </c>
      <c r="G20" s="6"/>
      <c r="H20" s="6">
        <v>0.03</v>
      </c>
      <c r="I20" s="6">
        <v>7.4999999999999997E-2</v>
      </c>
      <c r="J20" s="6">
        <v>0.04</v>
      </c>
      <c r="K20" s="6">
        <f t="shared" si="1"/>
        <v>4.8333333333333332E-2</v>
      </c>
    </row>
    <row r="21" spans="1:11">
      <c r="A21" s="13" t="str">
        <f>+'DCP-9 , P 2'!A21</f>
        <v>NorthWestern Corp</v>
      </c>
      <c r="C21" s="6">
        <v>7.0000000000000007E-2</v>
      </c>
      <c r="D21" s="6">
        <v>4.4999999999999998E-2</v>
      </c>
      <c r="E21" s="6">
        <v>7.0000000000000007E-2</v>
      </c>
      <c r="F21" s="6">
        <f t="shared" si="0"/>
        <v>6.1666666666666668E-2</v>
      </c>
      <c r="G21" s="6"/>
      <c r="H21" s="6">
        <v>6.5000000000000002E-2</v>
      </c>
      <c r="I21" s="6">
        <v>5.5E-2</v>
      </c>
      <c r="J21" s="6">
        <v>4.4999999999999998E-2</v>
      </c>
      <c r="K21" s="6">
        <f t="shared" si="1"/>
        <v>5.4999999999999993E-2</v>
      </c>
    </row>
    <row r="22" spans="1:11">
      <c r="A22" s="13" t="str">
        <f>+'DCP-9 , P 2'!A22</f>
        <v>OGE Energy Corp</v>
      </c>
      <c r="C22" s="6">
        <v>6.5000000000000002E-2</v>
      </c>
      <c r="D22" s="6">
        <v>0.06</v>
      </c>
      <c r="E22" s="6">
        <v>8.5000000000000006E-2</v>
      </c>
      <c r="F22" s="6">
        <f t="shared" si="0"/>
        <v>7.0000000000000007E-2</v>
      </c>
      <c r="G22" s="6"/>
      <c r="H22" s="6">
        <v>0.03</v>
      </c>
      <c r="I22" s="6">
        <v>9.5000000000000001E-2</v>
      </c>
      <c r="J22" s="6">
        <v>3.5000000000000003E-2</v>
      </c>
      <c r="K22" s="6">
        <f t="shared" si="1"/>
        <v>5.3333333333333337E-2</v>
      </c>
    </row>
    <row r="23" spans="1:11">
      <c r="A23" s="13" t="str">
        <f>+'DCP-9 , P 2'!A23</f>
        <v>Pinnacle West Capital</v>
      </c>
      <c r="C23" s="6">
        <v>8.5000000000000006E-2</v>
      </c>
      <c r="D23" s="6">
        <v>0.02</v>
      </c>
      <c r="E23" s="6">
        <v>3.5000000000000003E-2</v>
      </c>
      <c r="F23" s="6">
        <f t="shared" si="0"/>
        <v>4.6666666666666669E-2</v>
      </c>
      <c r="G23" s="6"/>
      <c r="H23" s="6">
        <v>0.04</v>
      </c>
      <c r="I23" s="6">
        <v>0.05</v>
      </c>
      <c r="J23" s="6">
        <v>3.5000000000000003E-2</v>
      </c>
      <c r="K23" s="6">
        <f t="shared" si="1"/>
        <v>4.1666666666666664E-2</v>
      </c>
    </row>
    <row r="24" spans="1:11">
      <c r="A24" s="13" t="str">
        <f>+'DCP-9 , P 2'!A24</f>
        <v>Portland General Corp</v>
      </c>
      <c r="C24" s="6">
        <v>6.5000000000000002E-2</v>
      </c>
      <c r="D24" s="6">
        <v>2.5000000000000001E-2</v>
      </c>
      <c r="E24" s="6">
        <v>0.03</v>
      </c>
      <c r="F24" s="6">
        <f t="shared" si="0"/>
        <v>0.04</v>
      </c>
      <c r="G24" s="6"/>
      <c r="H24" s="6">
        <v>5.5E-2</v>
      </c>
      <c r="I24" s="6">
        <v>0.06</v>
      </c>
      <c r="J24" s="6">
        <v>0.04</v>
      </c>
      <c r="K24" s="6">
        <f t="shared" si="1"/>
        <v>5.1666666666666666E-2</v>
      </c>
    </row>
    <row r="25" spans="1:11">
      <c r="C25" s="6"/>
      <c r="D25" s="6"/>
      <c r="E25" s="6"/>
      <c r="F25" s="6"/>
      <c r="G25" s="6"/>
      <c r="H25" s="6"/>
      <c r="I25" s="6"/>
      <c r="J25" s="6"/>
      <c r="K25" s="6"/>
    </row>
    <row r="26" spans="1:11">
      <c r="A26" s="4" t="s">
        <v>30</v>
      </c>
      <c r="C26" s="6"/>
      <c r="D26" s="6"/>
      <c r="E26" s="6"/>
      <c r="F26" s="15">
        <f>AVERAGE(F16:F24)</f>
        <v>5.7037037037037046E-2</v>
      </c>
      <c r="G26" s="6"/>
      <c r="H26" s="6"/>
      <c r="I26" s="6"/>
      <c r="J26" s="6"/>
      <c r="K26" s="15">
        <f>AVERAGE(K16:K24)</f>
        <v>4.8518518518518516E-2</v>
      </c>
    </row>
    <row r="27" spans="1:11">
      <c r="A27" s="34"/>
      <c r="B27" s="34"/>
      <c r="C27" s="35"/>
      <c r="D27" s="35"/>
      <c r="E27" s="35"/>
      <c r="F27" s="35"/>
      <c r="G27" s="35"/>
      <c r="H27" s="35"/>
      <c r="I27" s="35"/>
      <c r="J27" s="35"/>
      <c r="K27" s="35"/>
    </row>
    <row r="28" spans="1:11" ht="29.25" customHeight="1">
      <c r="A28" s="24" t="str">
        <f>+'DCP-9 , P 2'!A28</f>
        <v>McKenzie Proxy Group</v>
      </c>
      <c r="C28" s="6"/>
      <c r="D28" s="6"/>
      <c r="E28" s="6"/>
      <c r="F28" s="6"/>
      <c r="G28" s="6"/>
      <c r="H28" s="6"/>
      <c r="I28" s="6"/>
      <c r="J28" s="6"/>
      <c r="K28" s="6"/>
    </row>
    <row r="29" spans="1:11">
      <c r="C29" s="6"/>
      <c r="D29" s="6"/>
      <c r="E29" s="6"/>
      <c r="F29" s="6"/>
      <c r="G29" s="6"/>
      <c r="H29" s="6"/>
      <c r="I29" s="6"/>
      <c r="J29" s="6"/>
      <c r="K29" s="6"/>
    </row>
    <row r="30" spans="1:11">
      <c r="A30" s="13" t="str">
        <f>+'DCP-9 , P 2'!A30</f>
        <v>ALLETE</v>
      </c>
      <c r="C30" s="6">
        <f>+C16</f>
        <v>0.05</v>
      </c>
      <c r="D30" s="6">
        <f>+D16</f>
        <v>2.5000000000000001E-2</v>
      </c>
      <c r="E30" s="6">
        <f>+E16</f>
        <v>0.06</v>
      </c>
      <c r="F30" s="6">
        <f t="shared" ref="F30:F45" si="2">AVERAGE(C30:E30)</f>
        <v>4.5000000000000005E-2</v>
      </c>
      <c r="G30" s="6"/>
      <c r="H30" s="6">
        <f>+H16</f>
        <v>0.04</v>
      </c>
      <c r="I30" s="6">
        <f>+I16</f>
        <v>3.5000000000000003E-2</v>
      </c>
      <c r="J30" s="6">
        <f>+J16</f>
        <v>0.04</v>
      </c>
      <c r="K30" s="6">
        <f t="shared" ref="K30:K45" si="3">AVERAGE(H30:J30)</f>
        <v>3.8333333333333337E-2</v>
      </c>
    </row>
    <row r="31" spans="1:11">
      <c r="A31" s="13" t="str">
        <f>+'DCP-9 , P 2'!A31</f>
        <v>Ameren Corp</v>
      </c>
      <c r="C31" s="6">
        <v>-0.04</v>
      </c>
      <c r="D31" s="6">
        <v>-0.03</v>
      </c>
      <c r="E31" s="6">
        <v>-0.03</v>
      </c>
      <c r="F31" s="6" t="s">
        <v>264</v>
      </c>
      <c r="G31" s="6"/>
      <c r="H31" s="6">
        <v>0.06</v>
      </c>
      <c r="I31" s="6">
        <v>0.04</v>
      </c>
      <c r="J31" s="6">
        <v>3.5000000000000003E-2</v>
      </c>
      <c r="K31" s="6">
        <f t="shared" si="3"/>
        <v>4.5000000000000005E-2</v>
      </c>
    </row>
    <row r="32" spans="1:11">
      <c r="A32" s="13" t="str">
        <f>+'DCP-9 , P 2'!A32</f>
        <v>American Electric Power</v>
      </c>
      <c r="C32" s="6">
        <v>3.5000000000000003E-2</v>
      </c>
      <c r="D32" s="6">
        <v>0.04</v>
      </c>
      <c r="E32" s="6">
        <v>0.05</v>
      </c>
      <c r="F32" s="6">
        <f t="shared" si="2"/>
        <v>4.1666666666666664E-2</v>
      </c>
      <c r="G32" s="6"/>
      <c r="H32" s="6">
        <v>0.04</v>
      </c>
      <c r="I32" s="6">
        <v>0.05</v>
      </c>
      <c r="J32" s="6">
        <v>0.04</v>
      </c>
      <c r="K32" s="6">
        <f t="shared" si="3"/>
        <v>4.3333333333333335E-2</v>
      </c>
    </row>
    <row r="33" spans="1:11">
      <c r="A33" s="13" t="str">
        <f>+'DCP-9 , P 2'!A33</f>
        <v>Avista Corp</v>
      </c>
      <c r="C33" s="6">
        <f>+C18</f>
        <v>0.04</v>
      </c>
      <c r="D33" s="6">
        <f t="shared" ref="D33" si="4">+D18</f>
        <v>0.09</v>
      </c>
      <c r="E33" s="6">
        <f>+E18</f>
        <v>0.04</v>
      </c>
      <c r="F33" s="6">
        <f t="shared" si="2"/>
        <v>5.6666666666666671E-2</v>
      </c>
      <c r="G33" s="6"/>
      <c r="H33" s="6">
        <f>+H18</f>
        <v>0.05</v>
      </c>
      <c r="I33" s="6">
        <f t="shared" ref="I33:J33" si="5">+I18</f>
        <v>0.04</v>
      </c>
      <c r="J33" s="6">
        <f t="shared" si="5"/>
        <v>3.5000000000000003E-2</v>
      </c>
      <c r="K33" s="6">
        <f t="shared" si="3"/>
        <v>4.1666666666666664E-2</v>
      </c>
    </row>
    <row r="34" spans="1:11">
      <c r="A34" s="13" t="str">
        <f>+'DCP-9 , P 2'!A34</f>
        <v>CMS Energy</v>
      </c>
      <c r="C34" s="6">
        <v>8.5000000000000006E-2</v>
      </c>
      <c r="D34" s="6">
        <v>0.16500000000000001</v>
      </c>
      <c r="E34" s="6">
        <v>0.04</v>
      </c>
      <c r="F34" s="6">
        <f t="shared" si="2"/>
        <v>9.6666666666666665E-2</v>
      </c>
      <c r="G34" s="6"/>
      <c r="H34" s="6">
        <v>0.06</v>
      </c>
      <c r="I34" s="6">
        <v>6.5000000000000002E-2</v>
      </c>
      <c r="J34" s="6">
        <v>0.06</v>
      </c>
      <c r="K34" s="6">
        <f t="shared" si="3"/>
        <v>6.1666666666666668E-2</v>
      </c>
    </row>
    <row r="35" spans="1:11">
      <c r="A35" s="13" t="str">
        <f>+'DCP-9 , P 2'!A35</f>
        <v>DTE Energy Corp</v>
      </c>
      <c r="C35" s="6">
        <v>6.5000000000000002E-2</v>
      </c>
      <c r="D35" s="6">
        <v>0.05</v>
      </c>
      <c r="E35" s="6">
        <v>0.04</v>
      </c>
      <c r="F35" s="6">
        <f t="shared" si="2"/>
        <v>5.1666666666666666E-2</v>
      </c>
      <c r="G35" s="6"/>
      <c r="H35" s="6">
        <v>0.05</v>
      </c>
      <c r="I35" s="6">
        <v>5.5E-2</v>
      </c>
      <c r="J35" s="6">
        <v>4.4999999999999998E-2</v>
      </c>
      <c r="K35" s="6">
        <f t="shared" si="3"/>
        <v>5.000000000000001E-2</v>
      </c>
    </row>
    <row r="36" spans="1:11">
      <c r="A36" s="13" t="str">
        <f>+'DCP-9 , P 2'!A36</f>
        <v>Edison International</v>
      </c>
      <c r="C36" s="6">
        <v>3.5000000000000003E-2</v>
      </c>
      <c r="D36" s="6">
        <v>0.04</v>
      </c>
      <c r="E36" s="6">
        <v>1.4999999999999999E-2</v>
      </c>
      <c r="F36" s="6">
        <f t="shared" si="2"/>
        <v>3.0000000000000002E-2</v>
      </c>
      <c r="G36" s="6"/>
      <c r="H36" s="6">
        <v>3.5000000000000003E-2</v>
      </c>
      <c r="I36" s="6">
        <v>0.09</v>
      </c>
      <c r="J36" s="6">
        <v>5.5E-2</v>
      </c>
      <c r="K36" s="6">
        <f t="shared" si="3"/>
        <v>0.06</v>
      </c>
    </row>
    <row r="37" spans="1:11">
      <c r="A37" s="13" t="str">
        <f>+'DCP-9 , P 2'!A37</f>
        <v>El Paso Electric</v>
      </c>
      <c r="C37" s="6">
        <v>0.04</v>
      </c>
      <c r="D37" s="6"/>
      <c r="E37" s="6">
        <v>7.4999999999999997E-2</v>
      </c>
      <c r="F37" s="6">
        <f t="shared" si="2"/>
        <v>5.7499999999999996E-2</v>
      </c>
      <c r="G37" s="6"/>
      <c r="H37" s="6">
        <v>2.5000000000000001E-2</v>
      </c>
      <c r="I37" s="6">
        <v>0.05</v>
      </c>
      <c r="J37" s="6">
        <f>+J22</f>
        <v>3.5000000000000003E-2</v>
      </c>
      <c r="K37" s="6">
        <f t="shared" si="3"/>
        <v>3.6666666666666674E-2</v>
      </c>
    </row>
    <row r="38" spans="1:11">
      <c r="A38" s="13" t="str">
        <f>+'DCP-9 , P 2'!A38</f>
        <v>Great Plains Energy</v>
      </c>
      <c r="C38" s="6">
        <v>0.04</v>
      </c>
      <c r="D38" s="6">
        <v>-0.03</v>
      </c>
      <c r="E38" s="6">
        <v>0.02</v>
      </c>
      <c r="F38" s="6">
        <f t="shared" si="2"/>
        <v>0.01</v>
      </c>
      <c r="G38" s="6"/>
      <c r="H38" s="6">
        <v>4.4999999999999998E-2</v>
      </c>
      <c r="I38" s="6">
        <v>5.5E-2</v>
      </c>
      <c r="J38" s="6">
        <v>2.5000000000000001E-2</v>
      </c>
      <c r="K38" s="6">
        <f t="shared" si="3"/>
        <v>4.1666666666666664E-2</v>
      </c>
    </row>
    <row r="39" spans="1:11">
      <c r="A39" s="13" t="str">
        <f>+'DCP-9 , P 2'!A39</f>
        <v>IDACORP</v>
      </c>
      <c r="C39" s="6">
        <f>+C20</f>
        <v>0.08</v>
      </c>
      <c r="D39" s="6">
        <f t="shared" ref="D39" si="6">+D20</f>
        <v>0.08</v>
      </c>
      <c r="E39" s="6">
        <f>+E20</f>
        <v>0.06</v>
      </c>
      <c r="F39" s="6">
        <f t="shared" si="2"/>
        <v>7.3333333333333334E-2</v>
      </c>
      <c r="G39" s="6"/>
      <c r="H39" s="6">
        <f>+H20</f>
        <v>0.03</v>
      </c>
      <c r="I39" s="6">
        <f t="shared" ref="I39:J40" si="7">+I20</f>
        <v>7.4999999999999997E-2</v>
      </c>
      <c r="J39" s="6">
        <f t="shared" si="7"/>
        <v>0.04</v>
      </c>
      <c r="K39" s="6">
        <f t="shared" si="3"/>
        <v>4.8333333333333332E-2</v>
      </c>
    </row>
    <row r="40" spans="1:11">
      <c r="A40" s="13" t="str">
        <f>+'DCP-9 , P 2'!A40</f>
        <v>NorthWestern</v>
      </c>
      <c r="C40" s="6">
        <f>+C21</f>
        <v>7.0000000000000007E-2</v>
      </c>
      <c r="D40" s="6">
        <f t="shared" ref="D40:E40" si="8">+D21</f>
        <v>4.4999999999999998E-2</v>
      </c>
      <c r="E40" s="6">
        <f t="shared" si="8"/>
        <v>7.0000000000000007E-2</v>
      </c>
      <c r="F40" s="6">
        <f t="shared" si="2"/>
        <v>6.1666666666666668E-2</v>
      </c>
      <c r="G40" s="6"/>
      <c r="H40" s="6">
        <f>+H21</f>
        <v>6.5000000000000002E-2</v>
      </c>
      <c r="I40" s="6">
        <f t="shared" si="7"/>
        <v>5.5E-2</v>
      </c>
      <c r="J40" s="6">
        <f t="shared" si="7"/>
        <v>4.4999999999999998E-2</v>
      </c>
      <c r="K40" s="6">
        <f t="shared" si="3"/>
        <v>5.4999999999999993E-2</v>
      </c>
    </row>
    <row r="41" spans="1:11">
      <c r="A41" s="13" t="str">
        <f>+'DCP-9 , P 2'!A41</f>
        <v>Otter Tail Corp</v>
      </c>
      <c r="C41" s="6">
        <v>0.155</v>
      </c>
      <c r="D41" s="6">
        <v>5.0000000000000001E-3</v>
      </c>
      <c r="E41" s="6">
        <v>-3.5000000000000003E-2</v>
      </c>
      <c r="F41" s="6">
        <f t="shared" si="2"/>
        <v>4.1666666666666664E-2</v>
      </c>
      <c r="G41" s="6"/>
      <c r="H41" s="6">
        <v>0.06</v>
      </c>
      <c r="I41" s="6">
        <v>1.4999999999999999E-2</v>
      </c>
      <c r="J41" s="6">
        <v>4.4999999999999998E-2</v>
      </c>
      <c r="K41" s="6">
        <f t="shared" si="3"/>
        <v>0.04</v>
      </c>
    </row>
    <row r="42" spans="1:11">
      <c r="A42" s="13" t="str">
        <f>+'DCP-9 , P 2'!A42</f>
        <v>PG&amp;E Corp</v>
      </c>
      <c r="C42" s="6">
        <v>-5.5E-2</v>
      </c>
      <c r="D42" s="6">
        <v>1.4999999999999999E-2</v>
      </c>
      <c r="E42" s="6">
        <v>3.5000000000000003E-2</v>
      </c>
      <c r="F42" s="6" t="s">
        <v>264</v>
      </c>
      <c r="G42" s="6"/>
      <c r="H42" s="6">
        <v>0.12</v>
      </c>
      <c r="I42" s="6">
        <v>4.4999999999999998E-2</v>
      </c>
      <c r="J42" s="6">
        <v>0.05</v>
      </c>
      <c r="K42" s="6">
        <f t="shared" si="3"/>
        <v>7.1666666666666656E-2</v>
      </c>
    </row>
    <row r="43" spans="1:11">
      <c r="A43" s="13" t="str">
        <f>+'DCP-9 , P 2'!A43</f>
        <v>Portland General Electric</v>
      </c>
      <c r="C43" s="6">
        <f>+C24</f>
        <v>6.5000000000000002E-2</v>
      </c>
      <c r="D43" s="6">
        <f>+D24</f>
        <v>2.5000000000000001E-2</v>
      </c>
      <c r="E43" s="6">
        <f t="shared" ref="E43" si="9">+E24</f>
        <v>0.03</v>
      </c>
      <c r="F43" s="6">
        <f t="shared" si="2"/>
        <v>0.04</v>
      </c>
      <c r="G43" s="6"/>
      <c r="H43" s="6">
        <f>+H24</f>
        <v>5.5E-2</v>
      </c>
      <c r="I43" s="6">
        <f t="shared" ref="I43:J43" si="10">+I24</f>
        <v>0.06</v>
      </c>
      <c r="J43" s="6">
        <f t="shared" si="10"/>
        <v>0.04</v>
      </c>
      <c r="K43" s="6">
        <f t="shared" si="3"/>
        <v>5.1666666666666666E-2</v>
      </c>
    </row>
    <row r="44" spans="1:11">
      <c r="A44" s="13" t="str">
        <f>+'DCP-9 , P 2'!A44</f>
        <v>Sempra Energy</v>
      </c>
      <c r="C44" s="6">
        <v>1.4999999999999999E-2</v>
      </c>
      <c r="D44" s="6">
        <v>0.12</v>
      </c>
      <c r="E44" s="6">
        <v>5.5E-2</v>
      </c>
      <c r="F44" s="6">
        <f t="shared" si="2"/>
        <v>6.3333333333333339E-2</v>
      </c>
      <c r="G44" s="6"/>
      <c r="H44" s="6">
        <v>0.1</v>
      </c>
      <c r="I44" s="6">
        <v>6.5000000000000002E-2</v>
      </c>
      <c r="J44" s="6">
        <v>0.05</v>
      </c>
      <c r="K44" s="6">
        <f t="shared" si="3"/>
        <v>7.166666666666667E-2</v>
      </c>
    </row>
    <row r="45" spans="1:11">
      <c r="A45" s="13" t="str">
        <f>+'DCP-9 , P 2'!A45</f>
        <v>Westar Energy, Inc.</v>
      </c>
      <c r="C45" s="6">
        <v>0.09</v>
      </c>
      <c r="D45" s="6">
        <v>0.03</v>
      </c>
      <c r="E45" s="6">
        <v>0.04</v>
      </c>
      <c r="F45" s="6">
        <f t="shared" si="2"/>
        <v>5.3333333333333337E-2</v>
      </c>
      <c r="G45" s="6"/>
      <c r="H45" s="6">
        <v>0.06</v>
      </c>
      <c r="I45" s="6">
        <v>0.03</v>
      </c>
      <c r="J45" s="6">
        <v>0.05</v>
      </c>
      <c r="K45" s="6">
        <f t="shared" si="3"/>
        <v>4.6666666666666669E-2</v>
      </c>
    </row>
    <row r="46" spans="1:11">
      <c r="C46" s="6"/>
      <c r="D46" s="6"/>
      <c r="E46" s="6"/>
      <c r="F46" s="6"/>
      <c r="G46" s="6"/>
      <c r="H46" s="6"/>
      <c r="I46" s="6"/>
      <c r="J46" s="6"/>
      <c r="K46" s="6"/>
    </row>
    <row r="47" spans="1:11">
      <c r="A47" s="13" t="s">
        <v>30</v>
      </c>
      <c r="C47" s="6"/>
      <c r="D47" s="6"/>
      <c r="E47" s="6"/>
      <c r="F47" s="23">
        <f>AVERAGE(F30:F45)</f>
        <v>5.1607142857142858E-2</v>
      </c>
      <c r="G47" s="6"/>
      <c r="H47" s="23"/>
      <c r="I47" s="6"/>
      <c r="J47" s="6"/>
      <c r="K47" s="23">
        <f>AVERAGE(K30:K45)</f>
        <v>5.0208333333333334E-2</v>
      </c>
    </row>
    <row r="48" spans="1:11" ht="16" thickBot="1">
      <c r="A48" s="36"/>
      <c r="B48" s="36"/>
      <c r="C48" s="38"/>
      <c r="D48" s="38"/>
      <c r="E48" s="38"/>
      <c r="F48" s="38"/>
      <c r="G48" s="38"/>
      <c r="H48" s="38"/>
      <c r="I48" s="38"/>
      <c r="J48" s="38"/>
      <c r="K48" s="38"/>
    </row>
    <row r="49" spans="1:11" ht="16" thickTop="1">
      <c r="C49" s="6"/>
      <c r="D49" s="6"/>
      <c r="E49" s="6"/>
      <c r="F49" s="6"/>
      <c r="G49" s="6"/>
      <c r="H49" s="6"/>
      <c r="I49" s="6"/>
      <c r="J49" s="6"/>
      <c r="K49" s="6"/>
    </row>
    <row r="50" spans="1:11">
      <c r="A50" s="13" t="str">
        <f>+'DCP-9 , P 2'!A50</f>
        <v>Source:  Value Line Investment Survey.</v>
      </c>
      <c r="C50" s="6"/>
      <c r="D50" s="6"/>
      <c r="E50" s="6"/>
      <c r="F50" s="6"/>
      <c r="G50" s="6"/>
      <c r="H50" s="6"/>
      <c r="I50" s="6"/>
      <c r="J50" s="6"/>
      <c r="K50" s="6"/>
    </row>
    <row r="51" spans="1:11">
      <c r="A51" s="26"/>
      <c r="B51" s="26"/>
      <c r="C51" s="26"/>
      <c r="D51" s="26"/>
      <c r="E51" s="26"/>
      <c r="F51" s="26"/>
      <c r="G51" s="26"/>
      <c r="H51" s="26"/>
      <c r="I51" s="26"/>
      <c r="J51" s="26"/>
      <c r="K51" s="26"/>
    </row>
    <row r="55" spans="1:11">
      <c r="D55" s="20"/>
      <c r="E55" s="20"/>
      <c r="F55" s="20"/>
    </row>
    <row r="56" spans="1:11">
      <c r="D56" s="19"/>
      <c r="E56" s="19"/>
      <c r="F56" s="19"/>
    </row>
    <row r="57" spans="1:11">
      <c r="D57" s="19"/>
      <c r="E57" s="19"/>
      <c r="F57" s="19"/>
    </row>
    <row r="58" spans="1:11">
      <c r="D58" s="19"/>
      <c r="E58" s="19"/>
      <c r="F58" s="19"/>
    </row>
    <row r="59" spans="1:11">
      <c r="D59" s="20"/>
      <c r="E59" s="20"/>
      <c r="F59" s="20"/>
    </row>
    <row r="60" spans="1:11">
      <c r="D60" s="20"/>
      <c r="E60" s="20"/>
      <c r="F60" s="20"/>
    </row>
    <row r="61" spans="1:11">
      <c r="D61" s="20"/>
      <c r="E61" s="20"/>
      <c r="F61" s="20"/>
    </row>
  </sheetData>
  <phoneticPr fontId="0" type="noConversion"/>
  <printOptions horizontalCentered="1"/>
  <pageMargins left="0.5" right="0.5" top="0.5" bottom="0.55000000000000004" header="0" footer="0"/>
  <pageSetup scale="73" orientation="portrait" r:id="rId1"/>
  <headerFooter alignWithMargins="0">
    <oddHeader>&amp;RExhibit No. DCP-9
Dockets UE-160228/UG-160229
Page 3 of 4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5"/>
  <sheetViews>
    <sheetView showOutlineSymbols="0" view="pageLayout" zoomScaleNormal="100" workbookViewId="0">
      <selection activeCell="I74" sqref="I74"/>
    </sheetView>
  </sheetViews>
  <sheetFormatPr defaultColWidth="9.765625" defaultRowHeight="15.5"/>
  <cols>
    <col min="1" max="1" width="27.53515625" style="13" customWidth="1"/>
    <col min="2" max="2" width="1.765625" style="13" customWidth="1"/>
    <col min="3" max="4" width="12.765625" style="13" customWidth="1"/>
    <col min="5" max="5" width="13.69140625" style="13" customWidth="1"/>
    <col min="6" max="6" width="12.765625" style="13" customWidth="1"/>
    <col min="7" max="7" width="13.69140625" style="13" customWidth="1"/>
    <col min="8" max="8" width="11" style="13" customWidth="1"/>
    <col min="9" max="10" width="10.765625" style="13" customWidth="1"/>
    <col min="11" max="16384" width="9.765625" style="13"/>
  </cols>
  <sheetData>
    <row r="1" spans="1:10">
      <c r="I1" s="1"/>
    </row>
    <row r="2" spans="1:10">
      <c r="I2" s="1"/>
    </row>
    <row r="3" spans="1:10">
      <c r="I3" s="1"/>
      <c r="J3" s="1"/>
    </row>
    <row r="4" spans="1:10">
      <c r="J4" s="1"/>
    </row>
    <row r="5" spans="1:10" ht="20">
      <c r="A5" s="2" t="str">
        <f>'DCP-9, P 3'!A4</f>
        <v>PROXY COMPANIES</v>
      </c>
      <c r="B5" s="2"/>
      <c r="C5" s="2"/>
      <c r="D5" s="2"/>
      <c r="E5" s="2"/>
      <c r="F5" s="2"/>
      <c r="G5" s="2"/>
      <c r="H5" s="2"/>
      <c r="I5" s="2"/>
      <c r="J5" s="2"/>
    </row>
    <row r="6" spans="1:10" ht="20">
      <c r="A6" s="2" t="s">
        <v>35</v>
      </c>
      <c r="B6" s="2"/>
      <c r="C6" s="2"/>
      <c r="D6" s="2"/>
      <c r="E6" s="2"/>
      <c r="F6" s="2"/>
      <c r="G6" s="2"/>
      <c r="H6" s="2"/>
      <c r="I6" s="2"/>
      <c r="J6" s="2"/>
    </row>
    <row r="11" spans="1:10">
      <c r="A11" s="14"/>
      <c r="B11" s="14"/>
      <c r="C11" s="14"/>
      <c r="D11" s="14"/>
      <c r="E11" s="14"/>
      <c r="F11" s="14"/>
      <c r="G11" s="14"/>
      <c r="H11" s="14"/>
      <c r="I11" s="14"/>
      <c r="J11" s="14"/>
    </row>
    <row r="12" spans="1:10">
      <c r="A12" s="1"/>
      <c r="B12" s="1"/>
      <c r="C12" s="1"/>
      <c r="D12" s="213" t="s">
        <v>38</v>
      </c>
      <c r="E12" s="213" t="s">
        <v>40</v>
      </c>
      <c r="F12" s="213" t="s">
        <v>38</v>
      </c>
      <c r="G12" s="213" t="s">
        <v>40</v>
      </c>
      <c r="H12" s="213" t="s">
        <v>78</v>
      </c>
      <c r="I12" s="1"/>
      <c r="J12" s="1"/>
    </row>
    <row r="13" spans="1:10">
      <c r="A13" s="1"/>
      <c r="B13" s="1"/>
      <c r="C13" s="213" t="s">
        <v>37</v>
      </c>
      <c r="D13" s="213" t="s">
        <v>39</v>
      </c>
      <c r="E13" s="213" t="s">
        <v>39</v>
      </c>
      <c r="F13" s="213" t="s">
        <v>41</v>
      </c>
      <c r="G13" s="213" t="s">
        <v>41</v>
      </c>
      <c r="H13" s="213" t="s">
        <v>33</v>
      </c>
      <c r="I13" s="213" t="s">
        <v>23</v>
      </c>
      <c r="J13" s="213" t="s">
        <v>42</v>
      </c>
    </row>
    <row r="14" spans="1:10">
      <c r="A14" s="213" t="str">
        <f>+'DCP-9, P 3'!A10</f>
        <v>COMPANY</v>
      </c>
      <c r="B14" s="1"/>
      <c r="C14" s="213" t="s">
        <v>27</v>
      </c>
      <c r="D14" s="213" t="s">
        <v>7</v>
      </c>
      <c r="E14" s="213" t="s">
        <v>7</v>
      </c>
      <c r="F14" s="213" t="s">
        <v>7</v>
      </c>
      <c r="G14" s="213" t="s">
        <v>7</v>
      </c>
      <c r="H14" s="213" t="s">
        <v>7</v>
      </c>
      <c r="I14" s="213" t="s">
        <v>7</v>
      </c>
      <c r="J14" s="213" t="s">
        <v>43</v>
      </c>
    </row>
    <row r="15" spans="1:10" ht="16" thickBot="1"/>
    <row r="16" spans="1:10">
      <c r="A16" s="14"/>
      <c r="B16" s="14"/>
      <c r="C16" s="14"/>
      <c r="D16" s="14"/>
      <c r="E16" s="14"/>
      <c r="F16" s="14"/>
      <c r="G16" s="14"/>
      <c r="H16" s="14"/>
      <c r="I16" s="14"/>
      <c r="J16" s="14"/>
    </row>
    <row r="17" spans="1:10">
      <c r="A17" s="22"/>
    </row>
    <row r="18" spans="1:10">
      <c r="A18" s="44" t="str">
        <f>+'DCP-9, P 3'!A14</f>
        <v>Parcell Proxy Group</v>
      </c>
    </row>
    <row r="20" spans="1:10">
      <c r="A20" s="22"/>
      <c r="C20" s="6"/>
      <c r="D20" s="6"/>
      <c r="E20" s="6"/>
      <c r="F20" s="6"/>
      <c r="G20" s="6"/>
      <c r="H20" s="62"/>
      <c r="I20" s="6"/>
      <c r="J20" s="6"/>
    </row>
    <row r="21" spans="1:10">
      <c r="A21" s="22" t="str">
        <f>+'DCP-9, P 3'!A16</f>
        <v>ALLETE</v>
      </c>
      <c r="C21" s="6">
        <f>'DCP-9 , P 1'!I16*(1+0.5*I21)</f>
        <v>3.5492118776512614E-2</v>
      </c>
      <c r="D21" s="6">
        <f>+'DCP-9 , P 2'!H16</f>
        <v>2.7000000000000003E-2</v>
      </c>
      <c r="E21" s="6">
        <f>+'DCP-9 , P 2'!L16</f>
        <v>0.03</v>
      </c>
      <c r="F21" s="6">
        <f>+'DCP-9, P 3'!F16</f>
        <v>4.5000000000000005E-2</v>
      </c>
      <c r="G21" s="6">
        <f>+'DCP-9, P 3'!K16</f>
        <v>3.8333333333333337E-2</v>
      </c>
      <c r="H21" s="6">
        <v>0.05</v>
      </c>
      <c r="I21" s="6">
        <f>AVERAGE(D21:H21)</f>
        <v>3.8066666666666672E-2</v>
      </c>
      <c r="J21" s="6">
        <f>C21+I21</f>
        <v>7.3558785443179286E-2</v>
      </c>
    </row>
    <row r="22" spans="1:10">
      <c r="A22" s="22" t="str">
        <f>+'DCP-9, P 3'!A17</f>
        <v>Alliant Energy</v>
      </c>
      <c r="C22" s="6">
        <f>'DCP-9 , P 1'!I17*(1+0.5*I22)</f>
        <v>3.1827373033609392E-2</v>
      </c>
      <c r="D22" s="6">
        <f>+'DCP-9 , P 2'!H17</f>
        <v>3.9600000000000003E-2</v>
      </c>
      <c r="E22" s="6">
        <f>+'DCP-9 , P 2'!L17</f>
        <v>4.6666666666666662E-2</v>
      </c>
      <c r="F22" s="6">
        <f>+'DCP-9, P 3'!F17</f>
        <v>5.8333333333333341E-2</v>
      </c>
      <c r="G22" s="6">
        <f>+'DCP-9, P 3'!K17</f>
        <v>4.8333333333333332E-2</v>
      </c>
      <c r="H22" s="6">
        <v>6.6000000000000003E-2</v>
      </c>
      <c r="I22" s="6">
        <f t="shared" ref="I22:I29" si="0">AVERAGE(D22:H22)</f>
        <v>5.1786666666666668E-2</v>
      </c>
      <c r="J22" s="6">
        <f t="shared" ref="J22:J29" si="1">C22+I22</f>
        <v>8.361403970027606E-2</v>
      </c>
    </row>
    <row r="23" spans="1:10">
      <c r="A23" s="22" t="str">
        <f>+'DCP-9, P 3'!A18</f>
        <v>Avista Corp</v>
      </c>
      <c r="C23" s="6">
        <f>'DCP-9 , P 1'!I18*(1+0.5*I23)</f>
        <v>3.3299090224072979E-2</v>
      </c>
      <c r="D23" s="6">
        <f>+'DCP-9 , P 2'!H18</f>
        <v>2.3E-2</v>
      </c>
      <c r="E23" s="6">
        <f>+'DCP-9 , P 2'!L18</f>
        <v>2.8333333333333335E-2</v>
      </c>
      <c r="F23" s="6">
        <f>+'DCP-9, P 3'!F18</f>
        <v>5.6666666666666671E-2</v>
      </c>
      <c r="G23" s="6">
        <f>+'DCP-9, P 3'!K18</f>
        <v>4.1666666666666664E-2</v>
      </c>
      <c r="H23" s="6">
        <v>0.05</v>
      </c>
      <c r="I23" s="6">
        <f t="shared" si="0"/>
        <v>3.9933333333333335E-2</v>
      </c>
      <c r="J23" s="6">
        <f t="shared" si="1"/>
        <v>7.3232423557406306E-2</v>
      </c>
    </row>
    <row r="24" spans="1:10">
      <c r="A24" s="22" t="str">
        <f>+'DCP-9, P 3'!A19</f>
        <v>Black Hills Corp</v>
      </c>
      <c r="C24" s="6">
        <f>'DCP-9 , P 1'!I19*(1+0.5*I24)</f>
        <v>2.8323629191321496E-2</v>
      </c>
      <c r="D24" s="6">
        <f>+'DCP-9 , P 2'!H19</f>
        <v>2.7199999999999995E-2</v>
      </c>
      <c r="E24" s="6">
        <f>+'DCP-9 , P 2'!L19</f>
        <v>4.5000000000000005E-2</v>
      </c>
      <c r="F24" s="6">
        <f>+'DCP-9, P 3'!F19</f>
        <v>6.1666666666666668E-2</v>
      </c>
      <c r="G24" s="6">
        <f>+'DCP-9, P 3'!K19</f>
        <v>5.8333333333333327E-2</v>
      </c>
      <c r="H24" s="6">
        <v>6.5000000000000002E-2</v>
      </c>
      <c r="I24" s="6">
        <f t="shared" si="0"/>
        <v>5.144E-2</v>
      </c>
      <c r="J24" s="6">
        <f t="shared" si="1"/>
        <v>7.9763629191321489E-2</v>
      </c>
    </row>
    <row r="25" spans="1:10">
      <c r="A25" s="22" t="str">
        <f>+'DCP-9, P 3'!A20</f>
        <v>IDACORP</v>
      </c>
      <c r="C25" s="6">
        <f>'DCP-9 , P 1'!I20*(1+0.5*I25)</f>
        <v>2.7312719441362654E-2</v>
      </c>
      <c r="D25" s="6">
        <f>+'DCP-9 , P 2'!H20</f>
        <v>5.5999999999999994E-2</v>
      </c>
      <c r="E25" s="6">
        <f>+'DCP-9 , P 2'!L20</f>
        <v>0.04</v>
      </c>
      <c r="F25" s="6">
        <f>+'DCP-9, P 3'!F20</f>
        <v>7.3333333333333334E-2</v>
      </c>
      <c r="G25" s="6">
        <f>+'DCP-9, P 3'!K20</f>
        <v>4.8333333333333332E-2</v>
      </c>
      <c r="H25" s="6">
        <v>0.04</v>
      </c>
      <c r="I25" s="6">
        <f t="shared" si="0"/>
        <v>5.1533333333333334E-2</v>
      </c>
      <c r="J25" s="6">
        <f t="shared" si="1"/>
        <v>7.8846052774695988E-2</v>
      </c>
    </row>
    <row r="26" spans="1:10">
      <c r="A26" s="22" t="str">
        <f>+'DCP-9, P 3'!A21</f>
        <v>NorthWestern Corp</v>
      </c>
      <c r="C26" s="6">
        <f>'DCP-9 , P 1'!I21*(1+0.5*I26)</f>
        <v>3.43932599994402E-2</v>
      </c>
      <c r="D26" s="6">
        <f>+'DCP-9 , P 2'!H21</f>
        <v>3.6400000000000002E-2</v>
      </c>
      <c r="E26" s="6">
        <f>+'DCP-9 , P 2'!L21</f>
        <v>3.6666666666666674E-2</v>
      </c>
      <c r="F26" s="6">
        <f>+'DCP-9, P 3'!F21</f>
        <v>6.1666666666666668E-2</v>
      </c>
      <c r="G26" s="6">
        <f>+'DCP-9, P 3'!K21</f>
        <v>5.4999999999999993E-2</v>
      </c>
      <c r="H26" s="6">
        <v>0.05</v>
      </c>
      <c r="I26" s="6">
        <f t="shared" si="0"/>
        <v>4.7946666666666672E-2</v>
      </c>
      <c r="J26" s="6">
        <f t="shared" si="1"/>
        <v>8.2339926666106872E-2</v>
      </c>
    </row>
    <row r="27" spans="1:10">
      <c r="A27" s="22" t="str">
        <f>+'DCP-9, P 3'!A22</f>
        <v>OGE Energy Corp</v>
      </c>
      <c r="C27" s="6">
        <f>'DCP-9 , P 1'!I22*(1+0.5*I27)</f>
        <v>3.6471521610420374E-2</v>
      </c>
      <c r="D27" s="6">
        <f>+'DCP-9 , P 2'!H22</f>
        <v>6.5399999999999986E-2</v>
      </c>
      <c r="E27" s="6">
        <f>+'DCP-9 , P 2'!L22</f>
        <v>3.5000000000000003E-2</v>
      </c>
      <c r="F27" s="6">
        <f>+'DCP-9, P 3'!F22</f>
        <v>7.0000000000000007E-2</v>
      </c>
      <c r="G27" s="6">
        <f>+'DCP-9, P 3'!K22</f>
        <v>5.3333333333333337E-2</v>
      </c>
      <c r="H27" s="6">
        <v>4.2999999999999997E-2</v>
      </c>
      <c r="I27" s="6">
        <f t="shared" si="0"/>
        <v>5.3346666666666667E-2</v>
      </c>
      <c r="J27" s="6">
        <f t="shared" si="1"/>
        <v>8.9818188277087041E-2</v>
      </c>
    </row>
    <row r="28" spans="1:10">
      <c r="A28" s="22" t="str">
        <f>+'DCP-9, P 3'!A23</f>
        <v>Pinnacle West Capital</v>
      </c>
      <c r="C28" s="6">
        <f>'DCP-9 , P 1'!I23*(1+0.5*I28)</f>
        <v>3.3348921882835149E-2</v>
      </c>
      <c r="D28" s="6">
        <f>+'DCP-9 , P 2'!H23</f>
        <v>3.6800000000000006E-2</v>
      </c>
      <c r="E28" s="6">
        <f>+'DCP-9 , P 2'!L23</f>
        <v>3.5000000000000003E-2</v>
      </c>
      <c r="F28" s="6">
        <f>+'DCP-9, P 3'!F23</f>
        <v>4.6666666666666669E-2</v>
      </c>
      <c r="G28" s="6">
        <f>+'DCP-9, P 3'!K23</f>
        <v>4.1666666666666664E-2</v>
      </c>
      <c r="H28" s="6">
        <v>3.73E-2</v>
      </c>
      <c r="I28" s="6">
        <f t="shared" si="0"/>
        <v>3.9486666666666663E-2</v>
      </c>
      <c r="J28" s="6">
        <f t="shared" si="1"/>
        <v>7.2835588549501812E-2</v>
      </c>
    </row>
    <row r="29" spans="1:10">
      <c r="A29" s="22" t="str">
        <f>+'DCP-9, P 3'!A24</f>
        <v>Portland General Corp</v>
      </c>
      <c r="C29" s="6">
        <f>'DCP-9 , P 1'!I24*(1+0.5*I29)</f>
        <v>3.0949356006928039E-2</v>
      </c>
      <c r="D29" s="6">
        <f>+'DCP-9 , P 2'!H24</f>
        <v>3.6800000000000006E-2</v>
      </c>
      <c r="E29" s="6">
        <f>+'DCP-9 , P 2'!L24</f>
        <v>0.04</v>
      </c>
      <c r="F29" s="6">
        <f>+'DCP-9, P 3'!F24</f>
        <v>0.04</v>
      </c>
      <c r="G29" s="6">
        <f>+'DCP-9, P 3'!K24</f>
        <v>5.1666666666666666E-2</v>
      </c>
      <c r="H29" s="6">
        <v>6.9000000000000006E-2</v>
      </c>
      <c r="I29" s="6">
        <f t="shared" si="0"/>
        <v>4.7493333333333339E-2</v>
      </c>
      <c r="J29" s="6">
        <f t="shared" si="1"/>
        <v>7.8442689340261385E-2</v>
      </c>
    </row>
    <row r="30" spans="1:10">
      <c r="A30" s="45"/>
      <c r="B30" s="34"/>
      <c r="C30" s="35"/>
      <c r="D30" s="35"/>
      <c r="E30" s="35"/>
      <c r="F30" s="35"/>
      <c r="G30" s="35"/>
      <c r="H30" s="35"/>
      <c r="I30" s="35"/>
      <c r="J30" s="35"/>
    </row>
    <row r="31" spans="1:10">
      <c r="A31" s="22"/>
      <c r="C31" s="6"/>
      <c r="D31" s="6"/>
      <c r="E31" s="6"/>
      <c r="F31" s="6"/>
      <c r="G31" s="6"/>
      <c r="H31" s="6"/>
      <c r="I31" s="6"/>
      <c r="J31" s="6"/>
    </row>
    <row r="32" spans="1:10">
      <c r="A32" s="22" t="s">
        <v>83</v>
      </c>
      <c r="C32" s="6">
        <f>AVERAGE(C21:C29)</f>
        <v>3.2379776685166992E-2</v>
      </c>
      <c r="D32" s="6">
        <f t="shared" ref="D32:J32" si="2">AVERAGE(D21:D29)</f>
        <v>3.8688888888888884E-2</v>
      </c>
      <c r="E32" s="6">
        <f t="shared" si="2"/>
        <v>3.7407407407407417E-2</v>
      </c>
      <c r="F32" s="6">
        <f t="shared" si="2"/>
        <v>5.7037037037037046E-2</v>
      </c>
      <c r="G32" s="6">
        <f t="shared" si="2"/>
        <v>4.8518518518518516E-2</v>
      </c>
      <c r="H32" s="6">
        <f t="shared" si="2"/>
        <v>5.2255555555555555E-2</v>
      </c>
      <c r="I32" s="6">
        <f t="shared" si="2"/>
        <v>4.6781481481481479E-2</v>
      </c>
      <c r="J32" s="15">
        <f t="shared" si="2"/>
        <v>7.9161258166648471E-2</v>
      </c>
    </row>
    <row r="33" spans="1:10">
      <c r="A33" s="45"/>
      <c r="B33" s="34"/>
      <c r="C33" s="35"/>
      <c r="D33" s="35"/>
      <c r="E33" s="35"/>
      <c r="F33" s="35"/>
      <c r="G33" s="35"/>
      <c r="H33" s="35"/>
      <c r="I33" s="35"/>
      <c r="J33" s="127"/>
    </row>
    <row r="34" spans="1:10">
      <c r="A34" s="63"/>
      <c r="B34" s="27"/>
      <c r="C34" s="32"/>
      <c r="D34" s="32"/>
      <c r="E34" s="32"/>
      <c r="F34" s="32"/>
      <c r="G34" s="32"/>
      <c r="H34" s="32"/>
      <c r="I34" s="32"/>
      <c r="J34" s="42"/>
    </row>
    <row r="35" spans="1:10">
      <c r="A35" s="63" t="s">
        <v>80</v>
      </c>
      <c r="B35" s="27"/>
      <c r="C35" s="32">
        <f>MEDIAN(C21:C29)</f>
        <v>3.3299090224072979E-2</v>
      </c>
      <c r="D35" s="32">
        <f t="shared" ref="D35:J35" si="3">MEDIAN(D21:D29)</f>
        <v>3.6800000000000006E-2</v>
      </c>
      <c r="E35" s="32">
        <f t="shared" si="3"/>
        <v>3.6666666666666674E-2</v>
      </c>
      <c r="F35" s="32">
        <f t="shared" si="3"/>
        <v>5.8333333333333341E-2</v>
      </c>
      <c r="G35" s="32">
        <f t="shared" si="3"/>
        <v>4.8333333333333332E-2</v>
      </c>
      <c r="H35" s="32">
        <f t="shared" si="3"/>
        <v>0.05</v>
      </c>
      <c r="I35" s="32">
        <f t="shared" si="3"/>
        <v>4.7946666666666672E-2</v>
      </c>
      <c r="J35" s="42">
        <f t="shared" si="3"/>
        <v>7.8846052774695988E-2</v>
      </c>
    </row>
    <row r="36" spans="1:10">
      <c r="A36" s="45"/>
      <c r="B36" s="34"/>
      <c r="C36" s="35"/>
      <c r="D36" s="35"/>
      <c r="E36" s="35"/>
      <c r="F36" s="35"/>
      <c r="G36" s="35"/>
      <c r="H36" s="35"/>
      <c r="I36" s="35"/>
      <c r="J36" s="35"/>
    </row>
    <row r="37" spans="1:10">
      <c r="A37" s="22"/>
      <c r="C37" s="6"/>
      <c r="D37" s="6"/>
      <c r="E37" s="6"/>
      <c r="F37" s="6"/>
      <c r="G37" s="6"/>
      <c r="H37" s="6"/>
      <c r="I37" s="6"/>
      <c r="J37" s="6"/>
    </row>
    <row r="38" spans="1:10">
      <c r="A38" s="22" t="s">
        <v>93</v>
      </c>
      <c r="C38" s="6"/>
      <c r="D38" s="6">
        <f>+C32+D32</f>
        <v>7.1068665574055875E-2</v>
      </c>
      <c r="E38" s="15">
        <f>+C32+E32</f>
        <v>6.9787184092574409E-2</v>
      </c>
      <c r="F38" s="15">
        <f>+C32+F32</f>
        <v>8.941681372220403E-2</v>
      </c>
      <c r="G38" s="6">
        <f>+C32+G32</f>
        <v>8.0898295203685508E-2</v>
      </c>
      <c r="H38" s="6">
        <f>+C32+H32</f>
        <v>8.4635332240722547E-2</v>
      </c>
      <c r="I38" s="6">
        <f>+C32+I32</f>
        <v>7.9161258166648471E-2</v>
      </c>
      <c r="J38" s="6"/>
    </row>
    <row r="39" spans="1:10">
      <c r="A39" s="45"/>
      <c r="B39" s="34"/>
      <c r="C39" s="35"/>
      <c r="D39" s="35"/>
      <c r="E39" s="97"/>
      <c r="F39" s="39"/>
      <c r="G39" s="97"/>
      <c r="H39" s="97"/>
      <c r="I39" s="35"/>
      <c r="J39" s="35"/>
    </row>
    <row r="40" spans="1:10">
      <c r="A40" s="22"/>
      <c r="C40" s="6"/>
      <c r="D40" s="6"/>
      <c r="E40" s="62"/>
      <c r="F40" s="23"/>
      <c r="G40" s="62"/>
      <c r="H40" s="62"/>
      <c r="I40" s="6"/>
      <c r="J40" s="6"/>
    </row>
    <row r="41" spans="1:10">
      <c r="A41" s="22" t="s">
        <v>94</v>
      </c>
      <c r="C41" s="6"/>
      <c r="D41" s="6">
        <f>+C35+D35</f>
        <v>7.0099090224072985E-2</v>
      </c>
      <c r="E41" s="15">
        <f>+C35+E35</f>
        <v>6.9965756890739653E-2</v>
      </c>
      <c r="F41" s="15">
        <f>+C35+F35</f>
        <v>9.163242355740632E-2</v>
      </c>
      <c r="G41" s="6">
        <f>+C35+G35</f>
        <v>8.1632423557406311E-2</v>
      </c>
      <c r="H41" s="6">
        <f>+C35+H35</f>
        <v>8.3299090224072975E-2</v>
      </c>
      <c r="I41" s="6">
        <f>+C35+I35</f>
        <v>8.1245756890739651E-2</v>
      </c>
      <c r="J41" s="6"/>
    </row>
    <row r="42" spans="1:10" ht="16" thickBot="1">
      <c r="A42" s="46"/>
      <c r="B42" s="36"/>
      <c r="C42" s="38"/>
      <c r="D42" s="38"/>
      <c r="E42" s="38"/>
      <c r="F42" s="38"/>
      <c r="G42" s="38"/>
      <c r="H42" s="38"/>
      <c r="I42" s="38"/>
      <c r="J42" s="38"/>
    </row>
    <row r="43" spans="1:10" ht="16" thickTop="1">
      <c r="A43" s="22"/>
      <c r="C43" s="6"/>
      <c r="D43" s="6"/>
      <c r="E43" s="6"/>
      <c r="F43" s="6"/>
      <c r="G43" s="6"/>
      <c r="H43" s="6"/>
      <c r="I43" s="6"/>
      <c r="J43" s="6"/>
    </row>
    <row r="44" spans="1:10">
      <c r="A44" s="44" t="str">
        <f>+'DCP-9, P 3'!A28</f>
        <v>McKenzie Proxy Group</v>
      </c>
      <c r="C44" s="6"/>
      <c r="D44" s="6"/>
      <c r="E44" s="6"/>
      <c r="F44" s="6"/>
      <c r="G44" s="6"/>
      <c r="H44" s="6"/>
      <c r="I44" s="6"/>
      <c r="J44" s="6"/>
    </row>
    <row r="45" spans="1:10">
      <c r="A45" s="22"/>
      <c r="C45" s="6"/>
      <c r="D45" s="6"/>
      <c r="E45" s="6"/>
      <c r="F45" s="6"/>
      <c r="G45" s="6"/>
      <c r="H45" s="6"/>
      <c r="I45" s="6"/>
      <c r="J45" s="6"/>
    </row>
    <row r="46" spans="1:10">
      <c r="A46" s="22" t="str">
        <f>+'DCP-9, P 3'!A30</f>
        <v>ALLETE</v>
      </c>
      <c r="C46" s="6">
        <f>'DCP-9 , P 1'!I30*(1+0.5*I46)</f>
        <v>3.5492118776512614E-2</v>
      </c>
      <c r="D46" s="6">
        <f>+'DCP-9 , P 2'!H30</f>
        <v>2.7000000000000003E-2</v>
      </c>
      <c r="E46" s="6">
        <f>+'DCP-9 , P 2'!L30</f>
        <v>0.03</v>
      </c>
      <c r="F46" s="6">
        <f>+'DCP-9, P 3'!F30</f>
        <v>4.5000000000000005E-2</v>
      </c>
      <c r="G46" s="6">
        <f>+'DCP-9, P 3'!K30</f>
        <v>3.8333333333333337E-2</v>
      </c>
      <c r="H46" s="6">
        <f>+H21</f>
        <v>0.05</v>
      </c>
      <c r="I46" s="6">
        <f t="shared" ref="I46:I61" si="4">AVERAGE(D46:H46)</f>
        <v>3.8066666666666672E-2</v>
      </c>
      <c r="J46" s="6">
        <f t="shared" ref="J46:J61" si="5">C46+I46</f>
        <v>7.3558785443179286E-2</v>
      </c>
    </row>
    <row r="47" spans="1:10">
      <c r="A47" s="22" t="str">
        <f>+'DCP-9, P 3'!A31</f>
        <v>Ameren Corp</v>
      </c>
      <c r="C47" s="6">
        <f>'DCP-9 , P 1'!I31*(1+0.5*I47)</f>
        <v>3.4526980806269508E-2</v>
      </c>
      <c r="D47" s="6">
        <f>+'DCP-9 , P 2'!H31</f>
        <v>2.6200000000000001E-2</v>
      </c>
      <c r="E47" s="6">
        <f>+'DCP-9 , P 2'!L31</f>
        <v>3.1666666666666669E-2</v>
      </c>
      <c r="F47" s="6" t="str">
        <f>+'DCP-9, P 3'!F31</f>
        <v>neg</v>
      </c>
      <c r="G47" s="6">
        <f>+'DCP-9, P 3'!K31</f>
        <v>4.5000000000000005E-2</v>
      </c>
      <c r="H47" s="6">
        <v>5.1999999999999998E-2</v>
      </c>
      <c r="I47" s="6">
        <f t="shared" si="4"/>
        <v>3.871666666666667E-2</v>
      </c>
      <c r="J47" s="6">
        <f t="shared" si="5"/>
        <v>7.3243647472936185E-2</v>
      </c>
    </row>
    <row r="48" spans="1:10">
      <c r="A48" s="22" t="str">
        <f>+'DCP-9, P 3'!A32</f>
        <v>American Electric Power</v>
      </c>
      <c r="C48" s="6">
        <f>'DCP-9 , P 1'!I32*(1+0.5*I48)</f>
        <v>3.4102256402598369E-2</v>
      </c>
      <c r="D48" s="6">
        <f>+'DCP-9 , P 2'!H32</f>
        <v>3.8200000000000005E-2</v>
      </c>
      <c r="E48" s="6">
        <f>+'DCP-9 , P 2'!L32</f>
        <v>3.5000000000000003E-2</v>
      </c>
      <c r="F48" s="6">
        <f>+'DCP-9, P 3'!F32</f>
        <v>4.1666666666666664E-2</v>
      </c>
      <c r="G48" s="6">
        <f>+'DCP-9, P 3'!K32</f>
        <v>4.3333333333333335E-2</v>
      </c>
      <c r="H48" s="6">
        <v>3.6700000000000003E-2</v>
      </c>
      <c r="I48" s="6">
        <f t="shared" si="4"/>
        <v>3.8980000000000001E-2</v>
      </c>
      <c r="J48" s="6">
        <f t="shared" si="5"/>
        <v>7.308225640259837E-2</v>
      </c>
    </row>
    <row r="49" spans="1:10">
      <c r="A49" s="22" t="str">
        <f>+'DCP-9, P 3'!A33</f>
        <v>Avista Corp</v>
      </c>
      <c r="C49" s="6">
        <f>'DCP-9 , P 1'!I33*(1+0.5*I49)</f>
        <v>3.3299090224072979E-2</v>
      </c>
      <c r="D49" s="6">
        <f>+'DCP-9 , P 2'!H33</f>
        <v>2.3E-2</v>
      </c>
      <c r="E49" s="6">
        <f>+'DCP-9 , P 2'!L33</f>
        <v>2.8333333333333335E-2</v>
      </c>
      <c r="F49" s="6">
        <f>+'DCP-9, P 3'!F33</f>
        <v>5.6666666666666671E-2</v>
      </c>
      <c r="G49" s="6">
        <f>+'DCP-9, P 3'!K33</f>
        <v>4.1666666666666664E-2</v>
      </c>
      <c r="H49" s="6">
        <f>+H23</f>
        <v>0.05</v>
      </c>
      <c r="I49" s="6">
        <f t="shared" si="4"/>
        <v>3.9933333333333335E-2</v>
      </c>
      <c r="J49" s="6">
        <f t="shared" si="5"/>
        <v>7.3232423557406306E-2</v>
      </c>
    </row>
    <row r="50" spans="1:10">
      <c r="A50" s="22" t="str">
        <f>+'DCP-9, P 3'!A34</f>
        <v>CMS Energy</v>
      </c>
      <c r="C50" s="6">
        <f>'DCP-9 , P 1'!I34*(1+0.5*I50)</f>
        <v>2.9767777003484316E-2</v>
      </c>
      <c r="D50" s="6">
        <f>+'DCP-9 , P 2'!H34</f>
        <v>5.2000000000000005E-2</v>
      </c>
      <c r="E50" s="6">
        <f>+'DCP-9 , P 2'!L34</f>
        <v>5.1666666666666673E-2</v>
      </c>
      <c r="F50" s="6">
        <f>+'DCP-9, P 3'!F34</f>
        <v>9.6666666666666665E-2</v>
      </c>
      <c r="G50" s="6">
        <f>+'DCP-9, P 3'!K34</f>
        <v>6.1666666666666668E-2</v>
      </c>
      <c r="H50" s="6">
        <v>7.2700000000000001E-2</v>
      </c>
      <c r="I50" s="6">
        <f t="shared" si="4"/>
        <v>6.694E-2</v>
      </c>
      <c r="J50" s="6">
        <f t="shared" si="5"/>
        <v>9.6707777003484319E-2</v>
      </c>
    </row>
    <row r="51" spans="1:10">
      <c r="A51" s="22" t="str">
        <f>+'DCP-9, P 3'!A35</f>
        <v>DTE Energy Corp</v>
      </c>
      <c r="C51" s="6">
        <f>'DCP-9 , P 1'!I35*(1+0.5*I51)</f>
        <v>3.1903565096657059E-2</v>
      </c>
      <c r="D51" s="6">
        <f>+'DCP-9 , P 2'!H35</f>
        <v>3.6400000000000002E-2</v>
      </c>
      <c r="E51" s="6">
        <f>+'DCP-9 , P 2'!L35</f>
        <v>3.8333333333333337E-2</v>
      </c>
      <c r="F51" s="6">
        <f>+'DCP-9, P 3'!F35</f>
        <v>5.1666666666666666E-2</v>
      </c>
      <c r="G51" s="6">
        <f>+'DCP-9, P 3'!K35</f>
        <v>5.000000000000001E-2</v>
      </c>
      <c r="H51" s="6">
        <v>5.3499999999999999E-2</v>
      </c>
      <c r="I51" s="6">
        <f t="shared" si="4"/>
        <v>4.5980000000000007E-2</v>
      </c>
      <c r="J51" s="6">
        <f t="shared" si="5"/>
        <v>7.7883565096657059E-2</v>
      </c>
    </row>
    <row r="52" spans="1:10">
      <c r="A52" s="22" t="str">
        <f>+'DCP-9, P 3'!A36</f>
        <v>Edison International</v>
      </c>
      <c r="C52" s="6">
        <f>'DCP-9 , P 1'!I36*(1+0.5*I52)</f>
        <v>2.6751643454038996E-2</v>
      </c>
      <c r="D52" s="6">
        <f>+'DCP-9 , P 2'!H36</f>
        <v>8.3599999999999994E-2</v>
      </c>
      <c r="E52" s="6">
        <f>+'DCP-9 , P 2'!L36</f>
        <v>5.5E-2</v>
      </c>
      <c r="F52" s="6">
        <f>+'DCP-9, P 3'!F36</f>
        <v>3.0000000000000002E-2</v>
      </c>
      <c r="G52" s="6">
        <f>+'DCP-9, P 3'!K36</f>
        <v>0.06</v>
      </c>
      <c r="H52" s="6">
        <v>2.5499999999999998E-2</v>
      </c>
      <c r="I52" s="6">
        <f t="shared" si="4"/>
        <v>5.0819999999999997E-2</v>
      </c>
      <c r="J52" s="6">
        <f t="shared" si="5"/>
        <v>7.7571643454038997E-2</v>
      </c>
    </row>
    <row r="53" spans="1:10">
      <c r="A53" s="22" t="str">
        <f>+'DCP-9, P 3'!A37</f>
        <v>El Paso Electric</v>
      </c>
      <c r="C53" s="6">
        <f>'DCP-9 , P 1'!I37*(1+0.5*I53)</f>
        <v>2.7948821585903078E-2</v>
      </c>
      <c r="D53" s="6">
        <f>+'DCP-9 , P 2'!H37</f>
        <v>5.8800000000000005E-2</v>
      </c>
      <c r="E53" s="6">
        <f>+'DCP-9 , P 2'!L37</f>
        <v>3.3333333333333333E-2</v>
      </c>
      <c r="F53" s="6">
        <f>+'DCP-9, P 3'!F37</f>
        <v>5.7499999999999996E-2</v>
      </c>
      <c r="G53" s="6">
        <f>+'DCP-9, P 3'!K37</f>
        <v>3.6666666666666674E-2</v>
      </c>
      <c r="H53" s="6"/>
      <c r="I53" s="6">
        <f t="shared" si="4"/>
        <v>4.6575000000000005E-2</v>
      </c>
      <c r="J53" s="6">
        <f t="shared" si="5"/>
        <v>7.452382158590308E-2</v>
      </c>
    </row>
    <row r="54" spans="1:10">
      <c r="A54" s="22" t="str">
        <f>+'DCP-9, P 3'!A38</f>
        <v>Great Plains Energy</v>
      </c>
      <c r="C54" s="6">
        <f>'DCP-9 , P 1'!I38*(1+0.5*I54)</f>
        <v>3.6081306360980003E-2</v>
      </c>
      <c r="D54" s="6">
        <f>+'DCP-9 , P 2'!H38</f>
        <v>2.3399999999999997E-2</v>
      </c>
      <c r="E54" s="6">
        <f>+'DCP-9 , P 2'!L38</f>
        <v>2.6666666666666668E-2</v>
      </c>
      <c r="F54" s="6">
        <f>+'DCP-9, P 3'!F38</f>
        <v>0.01</v>
      </c>
      <c r="G54" s="6">
        <f>+'DCP-9, P 3'!K38</f>
        <v>4.1666666666666664E-2</v>
      </c>
      <c r="H54" s="6">
        <v>7.0999999999999994E-2</v>
      </c>
      <c r="I54" s="6">
        <f t="shared" si="4"/>
        <v>3.4546666666666663E-2</v>
      </c>
      <c r="J54" s="6">
        <f t="shared" si="5"/>
        <v>7.0627973027646673E-2</v>
      </c>
    </row>
    <row r="55" spans="1:10">
      <c r="A55" s="22" t="str">
        <f>+'DCP-9, P 3'!A39</f>
        <v>IDACORP</v>
      </c>
      <c r="C55" s="6">
        <f>'DCP-9 , P 1'!I39*(1+0.5*I55)</f>
        <v>2.7312719441362654E-2</v>
      </c>
      <c r="D55" s="6">
        <f>+'DCP-9 , P 2'!H39</f>
        <v>5.5999999999999994E-2</v>
      </c>
      <c r="E55" s="6">
        <f>+'DCP-9 , P 2'!L39</f>
        <v>0.04</v>
      </c>
      <c r="F55" s="6">
        <f>+'DCP-9, P 3'!F39</f>
        <v>7.3333333333333334E-2</v>
      </c>
      <c r="G55" s="6">
        <f>+'DCP-9, P 3'!K39</f>
        <v>4.8333333333333332E-2</v>
      </c>
      <c r="H55" s="6">
        <f>+H25</f>
        <v>0.04</v>
      </c>
      <c r="I55" s="6">
        <f t="shared" si="4"/>
        <v>5.1533333333333334E-2</v>
      </c>
      <c r="J55" s="6">
        <f t="shared" si="5"/>
        <v>7.8846052774695988E-2</v>
      </c>
    </row>
    <row r="56" spans="1:10">
      <c r="A56" s="22" t="str">
        <f>+'DCP-9, P 3'!A40</f>
        <v>NorthWestern</v>
      </c>
      <c r="C56" s="6">
        <f>'DCP-9 , P 1'!I40*(1+0.5*I56)</f>
        <v>3.43932599994402E-2</v>
      </c>
      <c r="D56" s="6">
        <f>+'DCP-9 , P 2'!H40</f>
        <v>3.6400000000000002E-2</v>
      </c>
      <c r="E56" s="6">
        <f>+'DCP-9 , P 2'!L40</f>
        <v>3.6666666666666674E-2</v>
      </c>
      <c r="F56" s="6">
        <f>+'DCP-9, P 3'!F40</f>
        <v>6.1666666666666668E-2</v>
      </c>
      <c r="G56" s="6">
        <f>+'DCP-9, P 3'!K40</f>
        <v>5.4999999999999993E-2</v>
      </c>
      <c r="H56" s="6">
        <f>+H26</f>
        <v>0.05</v>
      </c>
      <c r="I56" s="6">
        <f t="shared" si="4"/>
        <v>4.7946666666666672E-2</v>
      </c>
      <c r="J56" s="6">
        <f t="shared" si="5"/>
        <v>8.2339926666106872E-2</v>
      </c>
    </row>
    <row r="57" spans="1:10">
      <c r="A57" s="22" t="str">
        <f>+'DCP-9, P 3'!A41</f>
        <v>Otter Tail Corp</v>
      </c>
      <c r="C57" s="6">
        <f>'DCP-9 , P 1'!I41*(1+0.5*I57)</f>
        <v>4.0368308309576599E-2</v>
      </c>
      <c r="D57" s="6">
        <f>+'DCP-9 , P 2'!H41</f>
        <v>1.0800000000000001E-2</v>
      </c>
      <c r="E57" s="6">
        <f>+'DCP-9 , P 2'!L41</f>
        <v>2.6666666666666668E-2</v>
      </c>
      <c r="F57" s="6">
        <f>+'DCP-9, P 3'!F41</f>
        <v>4.1666666666666664E-2</v>
      </c>
      <c r="G57" s="6">
        <f>+'DCP-9, P 3'!K41</f>
        <v>0.04</v>
      </c>
      <c r="H57" s="6">
        <v>0.06</v>
      </c>
      <c r="I57" s="6">
        <f t="shared" si="4"/>
        <v>3.5826666666666666E-2</v>
      </c>
      <c r="J57" s="6">
        <f t="shared" si="5"/>
        <v>7.6194974976243265E-2</v>
      </c>
    </row>
    <row r="58" spans="1:10">
      <c r="A58" s="22" t="str">
        <f>+'DCP-9, P 3'!A42</f>
        <v>PG&amp;E Corp</v>
      </c>
      <c r="C58" s="6">
        <f>'DCP-9 , P 1'!I42*(1+0.5*I58)</f>
        <v>3.2961235155694192E-2</v>
      </c>
      <c r="D58" s="6">
        <f>+'DCP-9 , P 2'!H42</f>
        <v>1.8400000000000003E-2</v>
      </c>
      <c r="E58" s="6">
        <f>+'DCP-9 , P 2'!L42</f>
        <v>4.5000000000000005E-2</v>
      </c>
      <c r="F58" s="6" t="str">
        <f>+'DCP-9, P 3'!F42</f>
        <v>neg</v>
      </c>
      <c r="G58" s="6">
        <f>+'DCP-9, P 3'!K42</f>
        <v>7.1666666666666656E-2</v>
      </c>
      <c r="H58" s="6">
        <v>5.9499999999999997E-2</v>
      </c>
      <c r="I58" s="6">
        <f t="shared" si="4"/>
        <v>4.8641666666666666E-2</v>
      </c>
      <c r="J58" s="6">
        <f t="shared" si="5"/>
        <v>8.1602901822360852E-2</v>
      </c>
    </row>
    <row r="59" spans="1:10">
      <c r="A59" s="22" t="str">
        <f>+'DCP-9, P 3'!A43</f>
        <v>Portland General Electric</v>
      </c>
      <c r="C59" s="6">
        <f>'DCP-9 , P 1'!I43*(1+0.5*I59)</f>
        <v>3.0949356006928039E-2</v>
      </c>
      <c r="D59" s="6">
        <f>+'DCP-9 , P 2'!H43</f>
        <v>3.6800000000000006E-2</v>
      </c>
      <c r="E59" s="6">
        <f>+'DCP-9 , P 2'!L43</f>
        <v>0.04</v>
      </c>
      <c r="F59" s="6">
        <f>+'DCP-9, P 3'!F43</f>
        <v>0.04</v>
      </c>
      <c r="G59" s="6">
        <f>+'DCP-9, P 3'!K43</f>
        <v>5.1666666666666666E-2</v>
      </c>
      <c r="H59" s="6">
        <f>+H29</f>
        <v>6.9000000000000006E-2</v>
      </c>
      <c r="I59" s="6">
        <f t="shared" si="4"/>
        <v>4.7493333333333339E-2</v>
      </c>
      <c r="J59" s="6">
        <f t="shared" si="5"/>
        <v>7.8442689340261385E-2</v>
      </c>
    </row>
    <row r="60" spans="1:10">
      <c r="A60" s="22" t="str">
        <f>+'DCP-9, P 3'!A44</f>
        <v>Sempra Energy</v>
      </c>
      <c r="C60" s="6">
        <f>'DCP-9 , P 1'!I44*(1+0.5*I60)</f>
        <v>2.8846832537954253E-2</v>
      </c>
      <c r="D60" s="6">
        <f>+'DCP-9 , P 2'!H44</f>
        <v>5.3000000000000005E-2</v>
      </c>
      <c r="E60" s="6">
        <f>+'DCP-9 , P 2'!L44</f>
        <v>5.1666666666666666E-2</v>
      </c>
      <c r="F60" s="6">
        <f>+'DCP-9, P 3'!F44</f>
        <v>6.3333333333333339E-2</v>
      </c>
      <c r="G60" s="6">
        <f>+'DCP-9, P 3'!K44</f>
        <v>7.166666666666667E-2</v>
      </c>
      <c r="H60" s="6">
        <v>6.83E-2</v>
      </c>
      <c r="I60" s="6">
        <f t="shared" si="4"/>
        <v>6.1593333333333347E-2</v>
      </c>
      <c r="J60" s="6">
        <f t="shared" si="5"/>
        <v>9.0440165871287601E-2</v>
      </c>
    </row>
    <row r="61" spans="1:10">
      <c r="A61" s="22" t="str">
        <f>+'DCP-9, P 3'!A45</f>
        <v>Westar Energy, Inc.</v>
      </c>
      <c r="C61" s="6">
        <f>'DCP-9 , P 1'!I45*(1+0.5*I61)</f>
        <v>2.8917916395525396E-2</v>
      </c>
      <c r="D61" s="6">
        <f>+'DCP-9 , P 2'!H45</f>
        <v>3.6200000000000003E-2</v>
      </c>
      <c r="E61" s="6">
        <f>+'DCP-9 , P 2'!L45</f>
        <v>4.6666666666666669E-2</v>
      </c>
      <c r="F61" s="6">
        <f>+'DCP-9, P 3'!F45</f>
        <v>5.3333333333333337E-2</v>
      </c>
      <c r="G61" s="6">
        <f>+'DCP-9, P 3'!K45</f>
        <v>4.6666666666666669E-2</v>
      </c>
      <c r="H61" s="6">
        <v>4.9700000000000001E-2</v>
      </c>
      <c r="I61" s="6">
        <f t="shared" si="4"/>
        <v>4.6513333333333337E-2</v>
      </c>
      <c r="J61" s="6">
        <f t="shared" si="5"/>
        <v>7.5431249728858729E-2</v>
      </c>
    </row>
    <row r="62" spans="1:10">
      <c r="A62" s="45"/>
      <c r="B62" s="34"/>
      <c r="C62" s="35"/>
      <c r="D62" s="35"/>
      <c r="E62" s="35"/>
      <c r="F62" s="35"/>
      <c r="G62" s="35"/>
      <c r="H62" s="35"/>
      <c r="I62" s="35"/>
      <c r="J62" s="35"/>
    </row>
    <row r="63" spans="1:10">
      <c r="A63" s="63"/>
      <c r="B63" s="27"/>
      <c r="C63" s="32"/>
      <c r="D63" s="32"/>
      <c r="E63" s="32"/>
      <c r="F63" s="32"/>
      <c r="G63" s="32"/>
      <c r="H63" s="32"/>
      <c r="I63" s="32"/>
      <c r="J63" s="32"/>
    </row>
    <row r="64" spans="1:10">
      <c r="A64" s="22" t="s">
        <v>83</v>
      </c>
      <c r="C64" s="6">
        <f>AVERAGE(C46:C61)</f>
        <v>3.2101449222312395E-2</v>
      </c>
      <c r="D64" s="6">
        <f t="shared" ref="D64:J64" si="6">AVERAGE(D46:D61)</f>
        <v>3.8512500000000005E-2</v>
      </c>
      <c r="E64" s="6">
        <f t="shared" si="6"/>
        <v>3.8541666666666662E-2</v>
      </c>
      <c r="F64" s="6">
        <f t="shared" si="6"/>
        <v>5.1607142857142858E-2</v>
      </c>
      <c r="G64" s="6">
        <f t="shared" si="6"/>
        <v>5.0208333333333334E-2</v>
      </c>
      <c r="H64" s="6">
        <f t="shared" si="6"/>
        <v>5.3860000000000012E-2</v>
      </c>
      <c r="I64" s="6">
        <f t="shared" si="6"/>
        <v>4.6256666666666668E-2</v>
      </c>
      <c r="J64" s="15">
        <f t="shared" si="6"/>
        <v>7.8358115888979077E-2</v>
      </c>
    </row>
    <row r="65" spans="1:10">
      <c r="A65" s="45"/>
      <c r="B65" s="34"/>
      <c r="C65" s="35"/>
      <c r="D65" s="35"/>
      <c r="E65" s="35"/>
      <c r="F65" s="35"/>
      <c r="G65" s="35"/>
      <c r="H65" s="35"/>
      <c r="I65" s="35"/>
      <c r="J65" s="127"/>
    </row>
    <row r="66" spans="1:10">
      <c r="A66" s="63"/>
      <c r="B66" s="27"/>
      <c r="C66" s="32"/>
      <c r="D66" s="32"/>
      <c r="E66" s="32"/>
      <c r="F66" s="32"/>
      <c r="G66" s="32"/>
      <c r="H66" s="32"/>
      <c r="I66" s="32"/>
      <c r="J66" s="42"/>
    </row>
    <row r="67" spans="1:10">
      <c r="A67" s="63" t="s">
        <v>80</v>
      </c>
      <c r="B67" s="27"/>
      <c r="C67" s="32">
        <f>MEDIAN(C46:C61)</f>
        <v>3.2432400126175626E-2</v>
      </c>
      <c r="D67" s="32">
        <f t="shared" ref="D67:J67" si="7">MEDIAN(D46:D61)</f>
        <v>3.6400000000000002E-2</v>
      </c>
      <c r="E67" s="32">
        <f t="shared" si="7"/>
        <v>3.7500000000000006E-2</v>
      </c>
      <c r="F67" s="32">
        <f t="shared" si="7"/>
        <v>5.2500000000000005E-2</v>
      </c>
      <c r="G67" s="32">
        <f t="shared" si="7"/>
        <v>4.7500000000000001E-2</v>
      </c>
      <c r="H67" s="32">
        <f t="shared" si="7"/>
        <v>5.1999999999999998E-2</v>
      </c>
      <c r="I67" s="32">
        <f t="shared" si="7"/>
        <v>4.6544166666666671E-2</v>
      </c>
      <c r="J67" s="42">
        <f t="shared" si="7"/>
        <v>7.6883309215141138E-2</v>
      </c>
    </row>
    <row r="68" spans="1:10">
      <c r="A68" s="45"/>
      <c r="B68" s="34"/>
      <c r="C68" s="35"/>
      <c r="D68" s="35"/>
      <c r="E68" s="35"/>
      <c r="F68" s="35"/>
      <c r="G68" s="35"/>
      <c r="H68" s="35"/>
      <c r="I68" s="35"/>
      <c r="J68" s="35"/>
    </row>
    <row r="69" spans="1:10">
      <c r="A69" s="22"/>
      <c r="C69" s="6"/>
      <c r="D69" s="6"/>
      <c r="E69" s="6"/>
      <c r="F69" s="6"/>
      <c r="G69" s="6"/>
      <c r="H69" s="6"/>
      <c r="I69" s="6"/>
      <c r="J69" s="6"/>
    </row>
    <row r="70" spans="1:10">
      <c r="A70" s="22" t="s">
        <v>93</v>
      </c>
      <c r="C70" s="6"/>
      <c r="D70" s="15">
        <f>+C64+D64</f>
        <v>7.06139492223124E-2</v>
      </c>
      <c r="E70" s="15">
        <f>+C64+E64</f>
        <v>7.0643115888979063E-2</v>
      </c>
      <c r="F70" s="6">
        <f>+C64+F64</f>
        <v>8.3708592079455246E-2</v>
      </c>
      <c r="G70" s="6">
        <f>+C64+G64</f>
        <v>8.2309782555645722E-2</v>
      </c>
      <c r="H70" s="15">
        <f>+C64+H64</f>
        <v>8.5961449222312414E-2</v>
      </c>
      <c r="I70" s="6">
        <f>+C64+I64</f>
        <v>7.8358115888979063E-2</v>
      </c>
      <c r="J70" s="6"/>
    </row>
    <row r="71" spans="1:10">
      <c r="A71" s="45"/>
      <c r="B71" s="34"/>
      <c r="C71" s="35"/>
      <c r="D71" s="35"/>
      <c r="E71" s="97"/>
      <c r="F71" s="39"/>
      <c r="G71" s="97"/>
      <c r="H71" s="97"/>
      <c r="I71" s="35"/>
      <c r="J71" s="35"/>
    </row>
    <row r="72" spans="1:10">
      <c r="A72" s="22"/>
      <c r="C72" s="6"/>
      <c r="D72" s="6"/>
      <c r="E72" s="62"/>
      <c r="F72" s="23"/>
      <c r="G72" s="62"/>
      <c r="H72" s="62"/>
      <c r="I72" s="6"/>
      <c r="J72" s="6"/>
    </row>
    <row r="73" spans="1:10">
      <c r="A73" s="22" t="s">
        <v>94</v>
      </c>
      <c r="C73" s="6"/>
      <c r="D73" s="15">
        <f>+C67+D67</f>
        <v>6.8832400126175627E-2</v>
      </c>
      <c r="E73" s="6">
        <f>+C67+E67</f>
        <v>6.9932400126175631E-2</v>
      </c>
      <c r="F73" s="15">
        <f>+C67+F67</f>
        <v>8.4932400126175631E-2</v>
      </c>
      <c r="G73" s="6">
        <f>+C67+G67</f>
        <v>7.9932400126175626E-2</v>
      </c>
      <c r="H73" s="6">
        <f>+C67+H67</f>
        <v>8.4432400126175616E-2</v>
      </c>
      <c r="I73" s="6">
        <f>+C67+I67</f>
        <v>7.897656679284229E-2</v>
      </c>
      <c r="J73" s="6"/>
    </row>
    <row r="74" spans="1:10" ht="16" thickBot="1">
      <c r="A74" s="46"/>
      <c r="B74" s="36"/>
      <c r="C74" s="38"/>
      <c r="D74" s="38"/>
      <c r="E74" s="38"/>
      <c r="F74" s="38"/>
      <c r="G74" s="38"/>
      <c r="H74" s="38"/>
      <c r="I74" s="38"/>
      <c r="J74" s="38"/>
    </row>
    <row r="75" spans="1:10" ht="16" thickTop="1">
      <c r="A75" s="22"/>
      <c r="C75" s="6"/>
      <c r="D75" s="6"/>
      <c r="E75" s="6"/>
      <c r="F75" s="6"/>
      <c r="G75" s="6"/>
      <c r="H75" s="6"/>
      <c r="I75" s="6"/>
      <c r="J75" s="6"/>
    </row>
    <row r="76" spans="1:10">
      <c r="A76" s="91" t="s">
        <v>119</v>
      </c>
      <c r="C76" s="6"/>
      <c r="D76" s="6"/>
      <c r="E76" s="6"/>
      <c r="F76" s="6"/>
      <c r="G76" s="6"/>
      <c r="H76" s="6"/>
      <c r="I76" s="6"/>
      <c r="J76" s="6"/>
    </row>
    <row r="77" spans="1:10">
      <c r="A77" s="22"/>
      <c r="C77" s="6"/>
      <c r="D77" s="6"/>
      <c r="E77" s="6"/>
      <c r="F77" s="6"/>
      <c r="G77" s="6"/>
      <c r="H77" s="6"/>
      <c r="I77" s="6"/>
      <c r="J77" s="6"/>
    </row>
    <row r="78" spans="1:10">
      <c r="A78" s="13" t="s">
        <v>36</v>
      </c>
      <c r="C78" s="6"/>
      <c r="D78" s="6"/>
      <c r="E78" s="6"/>
      <c r="F78" s="6"/>
      <c r="G78" s="6"/>
      <c r="H78" s="6"/>
      <c r="I78" s="6"/>
      <c r="J78" s="6"/>
    </row>
    <row r="79" spans="1:10">
      <c r="C79" s="6"/>
      <c r="D79" s="6"/>
      <c r="E79" s="6"/>
      <c r="F79" s="6"/>
      <c r="G79" s="6"/>
      <c r="H79" s="6"/>
      <c r="I79" s="6"/>
      <c r="J79" s="6"/>
    </row>
    <row r="80" spans="1:10">
      <c r="C80" s="6"/>
      <c r="D80" s="6"/>
      <c r="E80" s="6"/>
      <c r="F80" s="6"/>
      <c r="G80" s="6"/>
      <c r="H80" s="6"/>
      <c r="I80" s="6"/>
      <c r="J80" s="6"/>
    </row>
    <row r="81" spans="3:10">
      <c r="C81" s="6"/>
      <c r="D81" s="6"/>
      <c r="E81" s="6"/>
      <c r="F81" s="6"/>
      <c r="G81" s="6"/>
      <c r="H81" s="6"/>
      <c r="I81" s="6"/>
      <c r="J81" s="6"/>
    </row>
    <row r="82" spans="3:10">
      <c r="C82" s="6"/>
      <c r="D82" s="6"/>
      <c r="E82" s="6"/>
      <c r="F82" s="6"/>
      <c r="G82" s="6"/>
      <c r="H82" s="6"/>
      <c r="I82" s="6"/>
      <c r="J82" s="6"/>
    </row>
    <row r="83" spans="3:10">
      <c r="C83" s="6"/>
      <c r="D83" s="6"/>
      <c r="E83" s="6"/>
      <c r="F83" s="6"/>
      <c r="G83" s="6"/>
      <c r="H83" s="6"/>
      <c r="I83" s="6"/>
      <c r="J83" s="6"/>
    </row>
    <row r="84" spans="3:10">
      <c r="C84" s="6"/>
      <c r="D84" s="6"/>
      <c r="E84" s="6"/>
      <c r="F84" s="6"/>
      <c r="G84" s="6"/>
      <c r="H84" s="6"/>
      <c r="I84" s="6"/>
      <c r="J84" s="6"/>
    </row>
    <row r="85" spans="3:10">
      <c r="C85" s="6"/>
      <c r="D85" s="6"/>
      <c r="E85" s="6"/>
      <c r="F85" s="6"/>
      <c r="G85" s="6"/>
      <c r="H85" s="6"/>
      <c r="I85" s="6"/>
      <c r="J85" s="6"/>
    </row>
    <row r="86" spans="3:10">
      <c r="C86" s="6"/>
      <c r="D86" s="6"/>
      <c r="E86" s="6"/>
      <c r="F86" s="6"/>
      <c r="G86" s="6"/>
      <c r="H86" s="6"/>
      <c r="I86" s="6"/>
      <c r="J86" s="6"/>
    </row>
    <row r="87" spans="3:10">
      <c r="C87" s="6"/>
      <c r="D87" s="6"/>
      <c r="E87" s="6"/>
      <c r="F87" s="6"/>
      <c r="G87" s="6"/>
      <c r="H87" s="6"/>
      <c r="I87" s="6"/>
      <c r="J87" s="6"/>
    </row>
    <row r="88" spans="3:10">
      <c r="C88" s="6"/>
      <c r="D88" s="6"/>
      <c r="E88" s="6"/>
      <c r="F88" s="6"/>
      <c r="G88" s="6"/>
      <c r="H88" s="6"/>
      <c r="I88" s="6"/>
      <c r="J88" s="6"/>
    </row>
    <row r="89" spans="3:10">
      <c r="C89" s="6"/>
      <c r="D89" s="6"/>
      <c r="E89" s="6"/>
      <c r="F89" s="6"/>
      <c r="G89" s="6"/>
      <c r="H89" s="6"/>
      <c r="I89" s="6"/>
      <c r="J89" s="6"/>
    </row>
    <row r="90" spans="3:10">
      <c r="C90" s="6"/>
      <c r="D90" s="6"/>
      <c r="E90" s="6"/>
      <c r="F90" s="6"/>
      <c r="G90" s="6"/>
      <c r="H90" s="6"/>
      <c r="I90" s="6"/>
      <c r="J90" s="6"/>
    </row>
    <row r="91" spans="3:10">
      <c r="C91" s="6"/>
      <c r="D91" s="6"/>
      <c r="E91" s="6"/>
      <c r="F91" s="6"/>
      <c r="G91" s="6"/>
      <c r="H91" s="6"/>
      <c r="I91" s="6"/>
      <c r="J91" s="6"/>
    </row>
    <row r="92" spans="3:10">
      <c r="C92" s="6"/>
      <c r="D92" s="6"/>
      <c r="E92" s="6"/>
      <c r="F92" s="6"/>
      <c r="G92" s="6"/>
      <c r="H92" s="6"/>
      <c r="I92" s="6"/>
      <c r="J92" s="6"/>
    </row>
    <row r="93" spans="3:10">
      <c r="C93" s="6"/>
      <c r="D93" s="6"/>
      <c r="E93" s="6"/>
      <c r="F93" s="6"/>
      <c r="G93" s="6"/>
      <c r="H93" s="6"/>
      <c r="I93" s="6"/>
      <c r="J93" s="6"/>
    </row>
    <row r="94" spans="3:10">
      <c r="C94" s="6"/>
      <c r="D94" s="6"/>
      <c r="E94" s="6"/>
      <c r="F94" s="6"/>
      <c r="G94" s="6"/>
      <c r="H94" s="6"/>
      <c r="I94" s="6"/>
      <c r="J94" s="6"/>
    </row>
    <row r="95" spans="3:10">
      <c r="C95" s="6"/>
      <c r="D95" s="6"/>
      <c r="E95" s="6"/>
      <c r="F95" s="6"/>
      <c r="G95" s="6"/>
      <c r="H95" s="6"/>
      <c r="I95" s="6"/>
      <c r="J95" s="6"/>
    </row>
  </sheetData>
  <phoneticPr fontId="0" type="noConversion"/>
  <printOptions horizontalCentered="1"/>
  <pageMargins left="0.5" right="0.5" top="0.5" bottom="0.55000000000000004" header="0" footer="0"/>
  <pageSetup scale="61" orientation="portrait" r:id="rId1"/>
  <headerFooter alignWithMargins="0">
    <oddHeader>&amp;RExhibit No. DCP-9
Dockets UE-160228/UG-160229
Page 4 of 4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showOutlineSymbols="0" view="pageLayout" zoomScaleNormal="87" workbookViewId="0">
      <selection activeCell="K47" sqref="K47"/>
    </sheetView>
  </sheetViews>
  <sheetFormatPr defaultColWidth="9.765625" defaultRowHeight="15.5"/>
  <cols>
    <col min="1" max="1" width="9.765625" style="4" customWidth="1"/>
    <col min="2" max="2" width="5.765625" style="4" customWidth="1"/>
    <col min="3" max="3" width="9.765625" style="4" customWidth="1"/>
    <col min="4" max="4" width="5.765625" style="4" customWidth="1"/>
    <col min="5" max="5" width="9.765625" style="4" customWidth="1"/>
    <col min="6" max="6" width="5.765625" style="4" customWidth="1"/>
    <col min="7" max="7" width="12.765625" style="4" customWidth="1"/>
    <col min="8" max="16384" width="9.765625" style="4"/>
  </cols>
  <sheetData>
    <row r="1" spans="1:9">
      <c r="F1" s="1"/>
      <c r="H1" s="1"/>
    </row>
    <row r="2" spans="1:9">
      <c r="E2" s="5"/>
      <c r="F2" s="1"/>
      <c r="H2" s="1"/>
    </row>
    <row r="3" spans="1:9">
      <c r="G3" s="1"/>
      <c r="H3" s="1"/>
    </row>
    <row r="5" spans="1:9" ht="20">
      <c r="A5" s="277" t="s">
        <v>52</v>
      </c>
      <c r="B5" s="277"/>
      <c r="C5" s="277"/>
      <c r="D5" s="277"/>
      <c r="E5" s="277"/>
      <c r="F5" s="277"/>
      <c r="G5" s="277"/>
      <c r="H5" s="277"/>
      <c r="I5" s="277"/>
    </row>
    <row r="6" spans="1:9" ht="20">
      <c r="A6" s="277" t="s">
        <v>87</v>
      </c>
      <c r="B6" s="277"/>
      <c r="C6" s="277"/>
      <c r="D6" s="277"/>
      <c r="E6" s="277"/>
      <c r="F6" s="277"/>
      <c r="G6" s="277"/>
      <c r="H6" s="277"/>
      <c r="I6" s="277"/>
    </row>
    <row r="7" spans="1:9" ht="20">
      <c r="A7" s="277" t="s">
        <v>88</v>
      </c>
      <c r="B7" s="277"/>
      <c r="C7" s="277"/>
      <c r="D7" s="277"/>
      <c r="E7" s="277"/>
      <c r="F7" s="277"/>
      <c r="G7" s="277"/>
      <c r="H7" s="277"/>
      <c r="I7" s="277"/>
    </row>
    <row r="8" spans="1:9" ht="16" thickBot="1">
      <c r="A8" s="200"/>
      <c r="B8" s="200"/>
      <c r="C8" s="200"/>
      <c r="D8" s="200"/>
      <c r="E8" s="200"/>
      <c r="F8" s="200"/>
      <c r="G8" s="200"/>
      <c r="H8" s="200"/>
      <c r="I8" s="200"/>
    </row>
    <row r="9" spans="1:9" ht="16" thickTop="1"/>
    <row r="10" spans="1:9">
      <c r="A10" s="1"/>
      <c r="B10" s="1"/>
      <c r="C10" s="1"/>
      <c r="D10" s="1"/>
      <c r="E10" s="1"/>
      <c r="F10" s="1"/>
      <c r="G10" s="1"/>
      <c r="H10" s="213" t="s">
        <v>89</v>
      </c>
      <c r="I10" s="1"/>
    </row>
    <row r="11" spans="1:9">
      <c r="A11" s="1"/>
      <c r="B11" s="1"/>
      <c r="C11" s="1"/>
      <c r="D11" s="1"/>
      <c r="E11" s="1"/>
      <c r="F11" s="1"/>
      <c r="G11" s="1"/>
      <c r="H11" s="213" t="s">
        <v>90</v>
      </c>
      <c r="I11" s="213" t="s">
        <v>81</v>
      </c>
    </row>
    <row r="12" spans="1:9">
      <c r="A12" s="213" t="s">
        <v>10</v>
      </c>
      <c r="B12" s="213"/>
      <c r="C12" s="213" t="s">
        <v>33</v>
      </c>
      <c r="D12" s="213"/>
      <c r="E12" s="213" t="s">
        <v>34</v>
      </c>
      <c r="F12" s="213"/>
      <c r="G12" s="213" t="s">
        <v>51</v>
      </c>
      <c r="H12" s="213" t="s">
        <v>27</v>
      </c>
      <c r="I12" s="213" t="s">
        <v>82</v>
      </c>
    </row>
    <row r="13" spans="1:9">
      <c r="A13" s="53"/>
      <c r="B13" s="53"/>
      <c r="C13" s="53"/>
      <c r="D13" s="53"/>
      <c r="E13" s="53"/>
      <c r="F13" s="53"/>
      <c r="G13" s="53"/>
      <c r="H13" s="87"/>
      <c r="I13" s="87"/>
    </row>
    <row r="14" spans="1:9">
      <c r="A14" s="74"/>
      <c r="B14" s="74"/>
      <c r="C14" s="74"/>
      <c r="D14" s="74"/>
      <c r="E14" s="74"/>
      <c r="F14" s="74"/>
      <c r="G14" s="74"/>
    </row>
    <row r="15" spans="1:9">
      <c r="A15" s="74">
        <v>1977</v>
      </c>
      <c r="B15" s="74"/>
      <c r="C15" s="75"/>
      <c r="D15" s="75"/>
      <c r="E15" s="75">
        <v>79.069999999999993</v>
      </c>
      <c r="F15" s="74"/>
      <c r="G15" s="74"/>
    </row>
    <row r="16" spans="1:9">
      <c r="A16" s="5">
        <f>+A15+1</f>
        <v>1978</v>
      </c>
      <c r="B16" s="5"/>
      <c r="C16" s="47">
        <v>12.33</v>
      </c>
      <c r="D16" s="47"/>
      <c r="E16" s="47">
        <v>85.35</v>
      </c>
      <c r="F16" s="47"/>
      <c r="G16" s="48">
        <f t="shared" ref="G16:G52" si="0">C16/(AVERAGE(E15:E16))</f>
        <v>0.14998175404452013</v>
      </c>
      <c r="H16" s="8">
        <v>7.9000000000000001E-2</v>
      </c>
      <c r="I16" s="8">
        <f t="shared" ref="I16:I49" si="1">+G16-H16</f>
        <v>7.0981754044520132E-2</v>
      </c>
    </row>
    <row r="17" spans="1:9">
      <c r="A17" s="5">
        <f t="shared" ref="A17:A34" si="2">A16+1</f>
        <v>1979</v>
      </c>
      <c r="B17" s="5"/>
      <c r="C17" s="47">
        <v>14.86</v>
      </c>
      <c r="D17" s="47"/>
      <c r="E17" s="47">
        <v>94.27</v>
      </c>
      <c r="F17" s="47"/>
      <c r="G17" s="48">
        <f t="shared" si="0"/>
        <v>0.16546041643469545</v>
      </c>
      <c r="H17" s="8">
        <v>8.8599999999999998E-2</v>
      </c>
      <c r="I17" s="8">
        <f t="shared" si="1"/>
        <v>7.6860416434695447E-2</v>
      </c>
    </row>
    <row r="18" spans="1:9">
      <c r="A18" s="5">
        <f t="shared" si="2"/>
        <v>1980</v>
      </c>
      <c r="B18" s="5"/>
      <c r="C18" s="47">
        <v>14.82</v>
      </c>
      <c r="D18" s="47"/>
      <c r="E18" s="47">
        <v>102.48</v>
      </c>
      <c r="F18" s="47"/>
      <c r="G18" s="48">
        <f t="shared" si="0"/>
        <v>0.15064803049555273</v>
      </c>
      <c r="H18" s="8">
        <v>9.9699999999999997E-2</v>
      </c>
      <c r="I18" s="8">
        <f t="shared" si="1"/>
        <v>5.0948030495552729E-2</v>
      </c>
    </row>
    <row r="19" spans="1:9">
      <c r="A19" s="5">
        <f t="shared" si="2"/>
        <v>1981</v>
      </c>
      <c r="B19" s="5"/>
      <c r="C19" s="47">
        <v>15.36</v>
      </c>
      <c r="D19" s="47"/>
      <c r="E19" s="47">
        <v>109.43</v>
      </c>
      <c r="F19" s="47"/>
      <c r="G19" s="48">
        <f t="shared" si="0"/>
        <v>0.14496720305790192</v>
      </c>
      <c r="H19" s="8">
        <v>0.11550000000000001</v>
      </c>
      <c r="I19" s="8">
        <f t="shared" si="1"/>
        <v>2.9467203057901917E-2</v>
      </c>
    </row>
    <row r="20" spans="1:9">
      <c r="A20" s="5">
        <f t="shared" si="2"/>
        <v>1982</v>
      </c>
      <c r="B20" s="5"/>
      <c r="C20" s="47">
        <v>12.64</v>
      </c>
      <c r="D20" s="47"/>
      <c r="E20" s="47">
        <v>112.46</v>
      </c>
      <c r="F20" s="47"/>
      <c r="G20" s="48">
        <f t="shared" si="0"/>
        <v>0.11393032583712652</v>
      </c>
      <c r="H20" s="8">
        <v>0.13500000000000001</v>
      </c>
      <c r="I20" s="8">
        <f t="shared" si="1"/>
        <v>-2.1069674162873489E-2</v>
      </c>
    </row>
    <row r="21" spans="1:9">
      <c r="A21" s="5">
        <f t="shared" si="2"/>
        <v>1983</v>
      </c>
      <c r="B21" s="5"/>
      <c r="C21" s="47">
        <v>14.03</v>
      </c>
      <c r="D21" s="47"/>
      <c r="E21" s="47">
        <v>116.93</v>
      </c>
      <c r="F21" s="47"/>
      <c r="G21" s="48">
        <f t="shared" si="0"/>
        <v>0.12232442565063865</v>
      </c>
      <c r="H21" s="8">
        <v>0.1038</v>
      </c>
      <c r="I21" s="8">
        <f t="shared" si="1"/>
        <v>1.8524425650638651E-2</v>
      </c>
    </row>
    <row r="22" spans="1:9">
      <c r="A22" s="5">
        <f t="shared" si="2"/>
        <v>1984</v>
      </c>
      <c r="B22" s="5"/>
      <c r="C22" s="47">
        <v>16.64</v>
      </c>
      <c r="D22" s="47"/>
      <c r="E22" s="47">
        <v>122.47</v>
      </c>
      <c r="F22" s="47"/>
      <c r="G22" s="48">
        <f t="shared" si="0"/>
        <v>0.13901420217209692</v>
      </c>
      <c r="H22" s="8">
        <v>0.1174</v>
      </c>
      <c r="I22" s="8">
        <f t="shared" si="1"/>
        <v>2.1614202172096919E-2</v>
      </c>
    </row>
    <row r="23" spans="1:9">
      <c r="A23" s="5">
        <f t="shared" si="2"/>
        <v>1985</v>
      </c>
      <c r="B23" s="5"/>
      <c r="C23" s="47">
        <v>14.61</v>
      </c>
      <c r="D23" s="47"/>
      <c r="E23" s="47">
        <v>125.2</v>
      </c>
      <c r="F23" s="47"/>
      <c r="G23" s="48">
        <f t="shared" si="0"/>
        <v>0.11797956958856541</v>
      </c>
      <c r="H23" s="8">
        <v>0.1125</v>
      </c>
      <c r="I23" s="8">
        <f t="shared" si="1"/>
        <v>5.4795695885654083E-3</v>
      </c>
    </row>
    <row r="24" spans="1:9">
      <c r="A24" s="5">
        <f t="shared" si="2"/>
        <v>1986</v>
      </c>
      <c r="B24" s="5"/>
      <c r="C24" s="47">
        <v>14.48</v>
      </c>
      <c r="D24" s="47"/>
      <c r="E24" s="47">
        <v>126.82</v>
      </c>
      <c r="F24" s="47"/>
      <c r="G24" s="48">
        <f t="shared" si="0"/>
        <v>0.11491151495913024</v>
      </c>
      <c r="H24" s="8">
        <v>8.9800000000000005E-2</v>
      </c>
      <c r="I24" s="8">
        <f t="shared" si="1"/>
        <v>2.5111514959130235E-2</v>
      </c>
    </row>
    <row r="25" spans="1:9">
      <c r="A25" s="5">
        <f t="shared" si="2"/>
        <v>1987</v>
      </c>
      <c r="B25" s="5"/>
      <c r="C25" s="47">
        <v>17.5</v>
      </c>
      <c r="D25" s="47"/>
      <c r="E25" s="47">
        <v>134.04</v>
      </c>
      <c r="F25" s="47"/>
      <c r="G25" s="48">
        <f t="shared" si="0"/>
        <v>0.13417158629149734</v>
      </c>
      <c r="H25" s="8">
        <v>7.9200000000000007E-2</v>
      </c>
      <c r="I25" s="8">
        <f t="shared" si="1"/>
        <v>5.4971586291497329E-2</v>
      </c>
    </row>
    <row r="26" spans="1:9">
      <c r="A26" s="5">
        <f t="shared" si="2"/>
        <v>1988</v>
      </c>
      <c r="B26" s="5"/>
      <c r="C26" s="47">
        <v>23.75</v>
      </c>
      <c r="D26" s="47"/>
      <c r="E26" s="47">
        <v>141.32</v>
      </c>
      <c r="F26" s="47"/>
      <c r="G26" s="48">
        <f t="shared" si="0"/>
        <v>0.17250145264381173</v>
      </c>
      <c r="H26" s="8">
        <v>8.9700000000000002E-2</v>
      </c>
      <c r="I26" s="8">
        <f t="shared" si="1"/>
        <v>8.2801452643811724E-2</v>
      </c>
    </row>
    <row r="27" spans="1:9">
      <c r="A27" s="5">
        <f t="shared" si="2"/>
        <v>1989</v>
      </c>
      <c r="B27" s="5"/>
      <c r="C27" s="47">
        <v>22.87</v>
      </c>
      <c r="D27" s="47"/>
      <c r="E27" s="47">
        <v>147.26</v>
      </c>
      <c r="F27" s="47"/>
      <c r="G27" s="48">
        <f t="shared" si="0"/>
        <v>0.15850024256705247</v>
      </c>
      <c r="H27" s="8">
        <v>8.8099999999999998E-2</v>
      </c>
      <c r="I27" s="8">
        <f t="shared" si="1"/>
        <v>7.0400242567052476E-2</v>
      </c>
    </row>
    <row r="28" spans="1:9">
      <c r="A28" s="5">
        <f t="shared" si="2"/>
        <v>1990</v>
      </c>
      <c r="B28" s="5"/>
      <c r="C28" s="47">
        <v>21.73</v>
      </c>
      <c r="D28" s="47"/>
      <c r="E28" s="47">
        <v>153.01</v>
      </c>
      <c r="F28" s="47"/>
      <c r="G28" s="48">
        <f t="shared" si="0"/>
        <v>0.14473640390315384</v>
      </c>
      <c r="H28" s="8">
        <v>8.1900000000000001E-2</v>
      </c>
      <c r="I28" s="8">
        <f t="shared" si="1"/>
        <v>6.2836403903153842E-2</v>
      </c>
    </row>
    <row r="29" spans="1:9">
      <c r="A29" s="5">
        <f t="shared" si="2"/>
        <v>1991</v>
      </c>
      <c r="B29" s="5"/>
      <c r="C29" s="47">
        <v>16.29</v>
      </c>
      <c r="D29" s="47"/>
      <c r="E29" s="47">
        <v>158.85</v>
      </c>
      <c r="F29" s="47"/>
      <c r="G29" s="48">
        <f t="shared" si="0"/>
        <v>0.10446995446674789</v>
      </c>
      <c r="H29" s="8">
        <v>8.2199999999999995E-2</v>
      </c>
      <c r="I29" s="8">
        <f t="shared" si="1"/>
        <v>2.2269954466747899E-2</v>
      </c>
    </row>
    <row r="30" spans="1:9">
      <c r="A30" s="5">
        <f t="shared" si="2"/>
        <v>1992</v>
      </c>
      <c r="B30" s="5"/>
      <c r="C30" s="47">
        <v>18.86</v>
      </c>
      <c r="D30" s="47"/>
      <c r="E30" s="47">
        <v>149.74</v>
      </c>
      <c r="F30" s="47"/>
      <c r="G30" s="48">
        <f t="shared" si="0"/>
        <v>0.12223338410188274</v>
      </c>
      <c r="H30" s="8">
        <v>7.2900000000000006E-2</v>
      </c>
      <c r="I30" s="8">
        <f t="shared" si="1"/>
        <v>4.9333384101882732E-2</v>
      </c>
    </row>
    <row r="31" spans="1:9">
      <c r="A31" s="5">
        <f t="shared" si="2"/>
        <v>1993</v>
      </c>
      <c r="B31" s="5"/>
      <c r="C31" s="47">
        <v>21.89</v>
      </c>
      <c r="D31" s="47"/>
      <c r="E31" s="47">
        <v>180.88</v>
      </c>
      <c r="F31" s="47"/>
      <c r="G31" s="48">
        <f t="shared" si="0"/>
        <v>0.13241788155586473</v>
      </c>
      <c r="H31" s="8">
        <v>7.17E-2</v>
      </c>
      <c r="I31" s="8">
        <f t="shared" si="1"/>
        <v>6.0717881555864731E-2</v>
      </c>
    </row>
    <row r="32" spans="1:9">
      <c r="A32" s="5">
        <f t="shared" si="2"/>
        <v>1994</v>
      </c>
      <c r="B32" s="5"/>
      <c r="C32" s="47">
        <v>30.6</v>
      </c>
      <c r="D32" s="47"/>
      <c r="E32" s="47">
        <v>193.06</v>
      </c>
      <c r="F32" s="47"/>
      <c r="G32" s="48">
        <f t="shared" si="0"/>
        <v>0.16366261967160509</v>
      </c>
      <c r="H32" s="8">
        <v>6.59E-2</v>
      </c>
      <c r="I32" s="8">
        <f t="shared" si="1"/>
        <v>9.7762619671605086E-2</v>
      </c>
    </row>
    <row r="33" spans="1:9">
      <c r="A33" s="5">
        <f t="shared" si="2"/>
        <v>1995</v>
      </c>
      <c r="B33" s="5"/>
      <c r="C33" s="47">
        <v>33.96</v>
      </c>
      <c r="D33" s="47"/>
      <c r="E33" s="47">
        <v>216.51</v>
      </c>
      <c r="F33" s="47"/>
      <c r="G33" s="48">
        <f t="shared" si="0"/>
        <v>0.16583245843201408</v>
      </c>
      <c r="H33" s="8">
        <v>7.5999999999999998E-2</v>
      </c>
      <c r="I33" s="8">
        <f t="shared" si="1"/>
        <v>8.9832458432014081E-2</v>
      </c>
    </row>
    <row r="34" spans="1:9">
      <c r="A34" s="5">
        <f t="shared" si="2"/>
        <v>1996</v>
      </c>
      <c r="B34" s="5"/>
      <c r="C34" s="47">
        <v>38.729999999999997</v>
      </c>
      <c r="D34" s="47"/>
      <c r="E34" s="47">
        <v>237.08</v>
      </c>
      <c r="F34" s="47"/>
      <c r="G34" s="48">
        <f t="shared" si="0"/>
        <v>0.17077096055909519</v>
      </c>
      <c r="H34" s="8">
        <v>6.1800000000000001E-2</v>
      </c>
      <c r="I34" s="8">
        <f t="shared" si="1"/>
        <v>0.10897096055909519</v>
      </c>
    </row>
    <row r="35" spans="1:9">
      <c r="A35" s="5">
        <v>1997</v>
      </c>
      <c r="B35" s="5"/>
      <c r="C35" s="47">
        <v>39.72</v>
      </c>
      <c r="D35" s="47"/>
      <c r="E35" s="47">
        <v>249.52</v>
      </c>
      <c r="F35" s="47"/>
      <c r="G35" s="48">
        <f t="shared" si="0"/>
        <v>0.16325524044389642</v>
      </c>
      <c r="H35" s="8">
        <v>6.6400000000000001E-2</v>
      </c>
      <c r="I35" s="8">
        <f t="shared" si="1"/>
        <v>9.6855240443896415E-2</v>
      </c>
    </row>
    <row r="36" spans="1:9">
      <c r="A36" s="5">
        <v>1998</v>
      </c>
      <c r="B36" s="5"/>
      <c r="C36" s="47">
        <v>37.71</v>
      </c>
      <c r="D36" s="47"/>
      <c r="E36" s="47">
        <v>266.39999999999998</v>
      </c>
      <c r="F36" s="47"/>
      <c r="G36" s="48">
        <f t="shared" si="0"/>
        <v>0.1461854551093193</v>
      </c>
      <c r="H36" s="8">
        <v>5.8299999999999998E-2</v>
      </c>
      <c r="I36" s="8">
        <f t="shared" si="1"/>
        <v>8.7885455109319305E-2</v>
      </c>
    </row>
    <row r="37" spans="1:9">
      <c r="A37" s="5">
        <v>1999</v>
      </c>
      <c r="B37" s="5"/>
      <c r="C37" s="47">
        <v>48.17</v>
      </c>
      <c r="D37" s="47"/>
      <c r="E37" s="47">
        <v>290.68</v>
      </c>
      <c r="F37" s="47"/>
      <c r="G37" s="48">
        <f t="shared" si="0"/>
        <v>0.1729374596108279</v>
      </c>
      <c r="H37" s="8">
        <v>5.57E-2</v>
      </c>
      <c r="I37" s="8">
        <f t="shared" si="1"/>
        <v>0.1172374596108279</v>
      </c>
    </row>
    <row r="38" spans="1:9">
      <c r="A38" s="5">
        <v>2000</v>
      </c>
      <c r="B38" s="5"/>
      <c r="C38" s="47">
        <v>50</v>
      </c>
      <c r="D38" s="47"/>
      <c r="E38" s="47">
        <v>325.8</v>
      </c>
      <c r="F38" s="47"/>
      <c r="G38" s="48">
        <f t="shared" si="0"/>
        <v>0.16221126395016869</v>
      </c>
      <c r="H38" s="8">
        <v>6.5000000000000002E-2</v>
      </c>
      <c r="I38" s="8">
        <f t="shared" si="1"/>
        <v>9.7211263950168686E-2</v>
      </c>
    </row>
    <row r="39" spans="1:9">
      <c r="A39" s="5">
        <f>+A38+1</f>
        <v>2001</v>
      </c>
      <c r="B39" s="5"/>
      <c r="C39" s="88">
        <v>24.7</v>
      </c>
      <c r="D39" s="88"/>
      <c r="E39" s="88">
        <v>338.37</v>
      </c>
      <c r="F39" s="5"/>
      <c r="G39" s="48">
        <f t="shared" si="0"/>
        <v>7.4378547660990404E-2</v>
      </c>
      <c r="H39" s="8">
        <v>5.5300000000000002E-2</v>
      </c>
      <c r="I39" s="8">
        <f t="shared" si="1"/>
        <v>1.9078547660990403E-2</v>
      </c>
    </row>
    <row r="40" spans="1:9">
      <c r="A40" s="5">
        <f>+A39+1</f>
        <v>2002</v>
      </c>
      <c r="B40" s="5"/>
      <c r="C40" s="88">
        <v>27.59</v>
      </c>
      <c r="D40" s="88"/>
      <c r="E40" s="88">
        <v>321.72000000000003</v>
      </c>
      <c r="F40" s="5"/>
      <c r="G40" s="48">
        <f t="shared" si="0"/>
        <v>8.3594661334060502E-2</v>
      </c>
      <c r="H40" s="8">
        <v>5.5899999999999998E-2</v>
      </c>
      <c r="I40" s="8">
        <f t="shared" si="1"/>
        <v>2.7694661334060504E-2</v>
      </c>
    </row>
    <row r="41" spans="1:9">
      <c r="A41" s="5">
        <f>+A40+1</f>
        <v>2003</v>
      </c>
      <c r="B41" s="5"/>
      <c r="C41" s="88">
        <v>48.73</v>
      </c>
      <c r="D41" s="88"/>
      <c r="E41" s="88">
        <v>367.17</v>
      </c>
      <c r="F41" s="5"/>
      <c r="G41" s="48">
        <f t="shared" si="0"/>
        <v>0.14147396536457196</v>
      </c>
      <c r="H41" s="8">
        <v>4.8000000000000001E-2</v>
      </c>
      <c r="I41" s="8">
        <f t="shared" si="1"/>
        <v>9.3473965364571962E-2</v>
      </c>
    </row>
    <row r="42" spans="1:9">
      <c r="A42" s="5">
        <f>+A41+1</f>
        <v>2004</v>
      </c>
      <c r="B42" s="5"/>
      <c r="C42" s="88">
        <v>58.55</v>
      </c>
      <c r="D42" s="88"/>
      <c r="E42" s="88">
        <v>414.75</v>
      </c>
      <c r="F42" s="5"/>
      <c r="G42" s="48">
        <f t="shared" si="0"/>
        <v>0.14975956619603026</v>
      </c>
      <c r="H42" s="8">
        <v>5.0199999999999995E-2</v>
      </c>
      <c r="I42" s="8">
        <f t="shared" si="1"/>
        <v>9.9559566196030264E-2</v>
      </c>
    </row>
    <row r="43" spans="1:9">
      <c r="A43" s="5">
        <v>2005</v>
      </c>
      <c r="B43" s="5"/>
      <c r="C43" s="88">
        <v>69.930000000000007</v>
      </c>
      <c r="D43" s="88"/>
      <c r="E43" s="88">
        <v>453.06</v>
      </c>
      <c r="F43" s="5"/>
      <c r="G43" s="48">
        <f t="shared" si="0"/>
        <v>0.16116431016005811</v>
      </c>
      <c r="H43" s="8">
        <v>4.6899999999999997E-2</v>
      </c>
      <c r="I43" s="8">
        <f t="shared" si="1"/>
        <v>0.11426431016005811</v>
      </c>
    </row>
    <row r="44" spans="1:9">
      <c r="A44" s="33">
        <v>2006</v>
      </c>
      <c r="B44" s="33"/>
      <c r="C44" s="102">
        <v>81.510000000000005</v>
      </c>
      <c r="D44" s="102"/>
      <c r="E44" s="102">
        <v>504.39</v>
      </c>
      <c r="F44" s="33"/>
      <c r="G44" s="48">
        <f t="shared" si="0"/>
        <v>0.17026476578411406</v>
      </c>
      <c r="H44" s="82">
        <v>4.6800000000000001E-2</v>
      </c>
      <c r="I44" s="82">
        <f t="shared" si="1"/>
        <v>0.12346476578411406</v>
      </c>
    </row>
    <row r="45" spans="1:9">
      <c r="A45" s="5">
        <v>2007</v>
      </c>
      <c r="B45" s="5"/>
      <c r="C45" s="88">
        <v>66.17</v>
      </c>
      <c r="D45" s="88"/>
      <c r="E45" s="88">
        <v>529.59</v>
      </c>
      <c r="F45" s="5"/>
      <c r="G45" s="48">
        <f t="shared" si="0"/>
        <v>0.12799087022959826</v>
      </c>
      <c r="H45" s="8">
        <v>4.8599999999999997E-2</v>
      </c>
      <c r="I45" s="8">
        <f t="shared" si="1"/>
        <v>7.9390870229598259E-2</v>
      </c>
    </row>
    <row r="46" spans="1:9">
      <c r="A46" s="5">
        <v>2008</v>
      </c>
      <c r="B46" s="5"/>
      <c r="C46" s="88">
        <v>14.88</v>
      </c>
      <c r="D46" s="88"/>
      <c r="E46" s="88">
        <v>451.37</v>
      </c>
      <c r="F46" s="5"/>
      <c r="G46" s="48">
        <f t="shared" si="0"/>
        <v>3.0337628445604305E-2</v>
      </c>
      <c r="H46" s="8">
        <v>4.4499999999999998E-2</v>
      </c>
      <c r="I46" s="8">
        <f t="shared" si="1"/>
        <v>-1.4162371554395693E-2</v>
      </c>
    </row>
    <row r="47" spans="1:9">
      <c r="A47" s="5">
        <v>2009</v>
      </c>
      <c r="B47" s="5"/>
      <c r="C47" s="88">
        <v>50.97</v>
      </c>
      <c r="D47" s="88"/>
      <c r="E47" s="88">
        <v>513.58000000000004</v>
      </c>
      <c r="F47" s="5"/>
      <c r="G47" s="48">
        <f t="shared" si="0"/>
        <v>0.10564277941862273</v>
      </c>
      <c r="H47" s="8">
        <v>3.4700000000000002E-2</v>
      </c>
      <c r="I47" s="8">
        <f t="shared" si="1"/>
        <v>7.0942779418622731E-2</v>
      </c>
    </row>
    <row r="48" spans="1:9">
      <c r="A48" s="5">
        <v>2010</v>
      </c>
      <c r="B48" s="5"/>
      <c r="C48" s="88">
        <v>77.349999999999994</v>
      </c>
      <c r="D48" s="88"/>
      <c r="E48" s="88">
        <v>579.14</v>
      </c>
      <c r="F48" s="5"/>
      <c r="G48" s="48">
        <f t="shared" si="0"/>
        <v>0.14157332161944505</v>
      </c>
      <c r="H48" s="8">
        <v>4.2500000000000003E-2</v>
      </c>
      <c r="I48" s="8">
        <f t="shared" si="1"/>
        <v>9.9073321619445043E-2</v>
      </c>
    </row>
    <row r="49" spans="1:9">
      <c r="A49" s="5">
        <v>2011</v>
      </c>
      <c r="B49" s="5"/>
      <c r="C49" s="88">
        <v>86.95</v>
      </c>
      <c r="D49" s="88"/>
      <c r="E49" s="88">
        <v>613.14</v>
      </c>
      <c r="F49" s="5"/>
      <c r="G49" s="48">
        <f t="shared" si="0"/>
        <v>0.14585500050323749</v>
      </c>
      <c r="H49" s="8">
        <v>3.8100000000000002E-2</v>
      </c>
      <c r="I49" s="8">
        <f t="shared" si="1"/>
        <v>0.1077550005032375</v>
      </c>
    </row>
    <row r="50" spans="1:9">
      <c r="A50" s="197">
        <v>2012</v>
      </c>
      <c r="B50" s="197"/>
      <c r="C50" s="88">
        <v>86.51</v>
      </c>
      <c r="D50" s="88"/>
      <c r="E50" s="88">
        <v>666.97</v>
      </c>
      <c r="F50" s="197"/>
      <c r="G50" s="48">
        <f t="shared" si="0"/>
        <v>0.13516025966518502</v>
      </c>
      <c r="H50" s="8">
        <v>2.4E-2</v>
      </c>
      <c r="I50" s="8">
        <f>+G50-H50</f>
        <v>0.11116025966518503</v>
      </c>
    </row>
    <row r="51" spans="1:9">
      <c r="A51" s="198">
        <v>2013</v>
      </c>
      <c r="B51" s="198"/>
      <c r="C51" s="88">
        <v>100.2</v>
      </c>
      <c r="D51" s="88"/>
      <c r="E51" s="88">
        <v>715.84</v>
      </c>
      <c r="F51" s="198"/>
      <c r="G51" s="48">
        <f t="shared" si="0"/>
        <v>0.14492229590471578</v>
      </c>
      <c r="H51" s="8">
        <v>2.86E-2</v>
      </c>
      <c r="I51" s="8">
        <f>+G51-H51</f>
        <v>0.11632229590471578</v>
      </c>
    </row>
    <row r="52" spans="1:9">
      <c r="A52" s="198">
        <v>2014</v>
      </c>
      <c r="B52" s="198"/>
      <c r="C52" s="88">
        <v>102.31</v>
      </c>
      <c r="D52" s="88"/>
      <c r="E52" s="88">
        <v>726.96</v>
      </c>
      <c r="F52" s="198"/>
      <c r="G52" s="48">
        <f t="shared" si="0"/>
        <v>0.14182145827557527</v>
      </c>
      <c r="H52" s="8">
        <v>3.3300000000000003E-2</v>
      </c>
      <c r="I52" s="8">
        <f>+G52-H52</f>
        <v>0.10852145827557527</v>
      </c>
    </row>
    <row r="53" spans="1:9">
      <c r="A53" s="53"/>
      <c r="B53" s="53"/>
      <c r="C53" s="103"/>
      <c r="D53" s="103"/>
      <c r="E53" s="103"/>
      <c r="F53" s="53"/>
      <c r="G53" s="104"/>
      <c r="H53" s="49"/>
      <c r="I53" s="49"/>
    </row>
    <row r="54" spans="1:9">
      <c r="A54" s="5"/>
      <c r="B54" s="5"/>
      <c r="C54" s="5"/>
      <c r="D54" s="5"/>
      <c r="E54" s="5"/>
      <c r="F54" s="5"/>
      <c r="G54" s="64"/>
      <c r="H54" s="89"/>
    </row>
    <row r="55" spans="1:9">
      <c r="A55" s="33" t="s">
        <v>30</v>
      </c>
      <c r="B55" s="33"/>
      <c r="C55" s="33"/>
      <c r="D55" s="33"/>
      <c r="E55" s="33"/>
      <c r="F55" s="33"/>
      <c r="G55" s="92"/>
      <c r="H55" s="93"/>
      <c r="I55" s="92">
        <f>AVERAGE(I16:I52)</f>
        <v>6.8474141516458767E-2</v>
      </c>
    </row>
    <row r="56" spans="1:9" ht="16" thickBot="1">
      <c r="A56" s="200"/>
      <c r="B56" s="200"/>
      <c r="C56" s="200"/>
      <c r="D56" s="200"/>
      <c r="E56" s="200"/>
      <c r="F56" s="200"/>
      <c r="G56" s="200"/>
      <c r="H56" s="200"/>
      <c r="I56" s="200"/>
    </row>
    <row r="57" spans="1:9" ht="16" thickTop="1">
      <c r="A57" s="93"/>
      <c r="B57" s="93"/>
      <c r="C57" s="93"/>
      <c r="D57" s="93"/>
      <c r="E57" s="93"/>
      <c r="F57" s="93"/>
      <c r="G57" s="93"/>
      <c r="H57" s="93"/>
      <c r="I57" s="93"/>
    </row>
    <row r="58" spans="1:9">
      <c r="A58" s="4" t="s">
        <v>91</v>
      </c>
      <c r="I58" s="89"/>
    </row>
  </sheetData>
  <mergeCells count="3">
    <mergeCell ref="A5:I5"/>
    <mergeCell ref="A7:I7"/>
    <mergeCell ref="A6:I6"/>
  </mergeCells>
  <phoneticPr fontId="0" type="noConversion"/>
  <printOptions horizontalCentered="1"/>
  <pageMargins left="0.5" right="0.5" top="0.5" bottom="0.55000000000000004" header="0" footer="0"/>
  <pageSetup scale="82" orientation="portrait" r:id="rId1"/>
  <headerFooter alignWithMargins="0">
    <oddHeader>&amp;RExhibit No. DCP-10
Dockets UE-160228/UG-160229
Page 1 of 1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8"/>
  <sheetViews>
    <sheetView view="pageLayout" zoomScaleNormal="100" workbookViewId="0">
      <selection activeCell="E51" sqref="E51"/>
    </sheetView>
  </sheetViews>
  <sheetFormatPr defaultRowHeight="15.5"/>
  <cols>
    <col min="1" max="1" width="22.4609375" bestFit="1" customWidth="1"/>
    <col min="2" max="2" width="5.23046875" customWidth="1"/>
    <col min="3" max="3" width="10.3046875" bestFit="1" customWidth="1"/>
    <col min="4" max="4" width="3.765625" customWidth="1"/>
    <col min="6" max="6" width="3.765625" customWidth="1"/>
    <col min="8" max="8" width="3.765625" customWidth="1"/>
  </cols>
  <sheetData>
    <row r="1" spans="1:9">
      <c r="A1" s="13"/>
      <c r="B1" s="13"/>
      <c r="C1" s="13"/>
      <c r="D1" s="13"/>
      <c r="E1" s="13"/>
      <c r="F1" s="13"/>
      <c r="G1" s="1"/>
      <c r="H1" s="24"/>
      <c r="I1" s="13"/>
    </row>
    <row r="2" spans="1:9">
      <c r="A2" s="13"/>
      <c r="B2" s="13"/>
      <c r="C2" s="13"/>
      <c r="D2" s="13"/>
      <c r="E2" s="13"/>
      <c r="F2" s="13"/>
      <c r="G2" s="1"/>
      <c r="I2" s="13"/>
    </row>
    <row r="3" spans="1:9">
      <c r="A3" s="13"/>
      <c r="B3" s="13"/>
      <c r="C3" s="13"/>
      <c r="D3" s="13"/>
      <c r="E3" s="13"/>
      <c r="F3" s="13"/>
      <c r="G3" s="1"/>
      <c r="H3" s="1"/>
      <c r="I3" s="13"/>
    </row>
    <row r="4" spans="1:9">
      <c r="A4" s="13"/>
      <c r="B4" s="13"/>
      <c r="C4" s="13"/>
      <c r="D4" s="13"/>
      <c r="E4" s="13"/>
      <c r="F4" s="13"/>
      <c r="G4" s="13"/>
      <c r="H4" s="13"/>
      <c r="I4" s="1"/>
    </row>
    <row r="5" spans="1:9">
      <c r="A5" s="13"/>
      <c r="B5" s="13"/>
      <c r="C5" s="13"/>
      <c r="D5" s="13"/>
      <c r="E5" s="13"/>
      <c r="F5" s="13"/>
      <c r="G5" s="13"/>
      <c r="H5" s="13"/>
      <c r="I5" s="1"/>
    </row>
    <row r="6" spans="1:9" ht="20">
      <c r="A6" s="2" t="str">
        <f>'DCP-9, P 4'!A5</f>
        <v>PROXY COMPANIES</v>
      </c>
      <c r="B6" s="2"/>
      <c r="C6" s="2"/>
      <c r="D6" s="2"/>
      <c r="E6" s="2"/>
      <c r="F6" s="2"/>
      <c r="G6" s="2"/>
      <c r="H6" s="2"/>
      <c r="I6" s="2"/>
    </row>
    <row r="7" spans="1:9" ht="20">
      <c r="A7" s="2" t="s">
        <v>44</v>
      </c>
      <c r="B7" s="2"/>
      <c r="C7" s="2"/>
      <c r="D7" s="2"/>
      <c r="E7" s="2"/>
      <c r="F7" s="2"/>
      <c r="G7" s="2"/>
      <c r="H7" s="2"/>
      <c r="I7" s="2"/>
    </row>
    <row r="8" spans="1:9" ht="20">
      <c r="A8" s="278"/>
      <c r="B8" s="278"/>
      <c r="C8" s="278"/>
      <c r="D8" s="278"/>
      <c r="E8" s="278"/>
      <c r="F8" s="278"/>
      <c r="G8" s="278"/>
      <c r="H8" s="278"/>
      <c r="I8" s="279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 ht="16" thickBot="1">
      <c r="A10" s="13"/>
      <c r="B10" s="13"/>
      <c r="C10" s="13"/>
      <c r="D10" s="13"/>
      <c r="E10" s="13"/>
      <c r="F10" s="13"/>
      <c r="G10" s="13"/>
      <c r="H10" s="13"/>
      <c r="I10" s="13"/>
    </row>
    <row r="11" spans="1:9" ht="16" thickTop="1">
      <c r="A11" s="14"/>
      <c r="B11" s="14"/>
      <c r="C11" s="14"/>
      <c r="D11" s="14"/>
      <c r="E11" s="14"/>
      <c r="F11" s="14"/>
      <c r="G11" s="14"/>
      <c r="H11" s="14"/>
      <c r="I11" s="14"/>
    </row>
    <row r="12" spans="1:9">
      <c r="A12" s="1"/>
      <c r="B12" s="1"/>
      <c r="C12" s="213" t="s">
        <v>46</v>
      </c>
      <c r="D12" s="213"/>
      <c r="E12" s="213"/>
      <c r="F12" s="213"/>
      <c r="G12" s="213" t="s">
        <v>81</v>
      </c>
      <c r="H12" s="213"/>
      <c r="I12" s="213" t="s">
        <v>48</v>
      </c>
    </row>
    <row r="13" spans="1:9">
      <c r="A13" s="213" t="str">
        <f>'DCP-9, P 4'!A14</f>
        <v>COMPANY</v>
      </c>
      <c r="B13" s="1"/>
      <c r="C13" s="213" t="s">
        <v>8</v>
      </c>
      <c r="D13" s="213"/>
      <c r="E13" s="213" t="s">
        <v>47</v>
      </c>
      <c r="F13" s="213"/>
      <c r="G13" s="213" t="s">
        <v>82</v>
      </c>
      <c r="H13" s="213"/>
      <c r="I13" s="213" t="s">
        <v>43</v>
      </c>
    </row>
    <row r="14" spans="1:9">
      <c r="A14" s="34"/>
      <c r="B14" s="34"/>
      <c r="C14" s="34"/>
      <c r="D14" s="34"/>
      <c r="E14" s="34"/>
      <c r="F14" s="34"/>
      <c r="G14" s="34"/>
      <c r="H14" s="34"/>
      <c r="I14" s="34"/>
    </row>
    <row r="15" spans="1:9">
      <c r="A15" s="26"/>
      <c r="B15" s="26"/>
      <c r="C15" s="26"/>
      <c r="D15" s="26"/>
      <c r="E15" s="26"/>
      <c r="F15" s="26"/>
      <c r="G15" s="26"/>
      <c r="H15" s="26"/>
      <c r="I15" s="26"/>
    </row>
    <row r="16" spans="1:9">
      <c r="A16" s="24" t="str">
        <f>'DCP-9, P 4'!A18</f>
        <v>Parcell Proxy Group</v>
      </c>
      <c r="B16" s="13"/>
      <c r="C16" s="13"/>
      <c r="D16" s="13"/>
      <c r="E16" s="13"/>
      <c r="F16" s="13"/>
      <c r="G16" s="13"/>
      <c r="H16" s="13"/>
      <c r="I16" s="13"/>
    </row>
    <row r="17" spans="1:16">
      <c r="A17" s="13"/>
      <c r="B17" s="13"/>
      <c r="D17" s="13"/>
      <c r="E17" s="13"/>
      <c r="F17" s="13"/>
      <c r="G17" s="13"/>
      <c r="H17" s="13"/>
      <c r="I17" s="13"/>
    </row>
    <row r="18" spans="1:16">
      <c r="A18" s="13" t="str">
        <f>+'DCP-9, P 3'!A16</f>
        <v>ALLETE</v>
      </c>
      <c r="B18" s="13"/>
      <c r="C18" s="8">
        <f>+E68</f>
        <v>2.0199999999999999E-2</v>
      </c>
      <c r="D18" s="13"/>
      <c r="E18" s="9">
        <f>+'DCP-14, P 1'!E15</f>
        <v>0.75</v>
      </c>
      <c r="F18" s="13"/>
      <c r="G18" s="8">
        <v>5.7500000000000002E-2</v>
      </c>
      <c r="H18" s="13"/>
      <c r="I18" s="6">
        <f t="shared" ref="I18:I26" si="0">+C18+(E18*G18)</f>
        <v>6.3325000000000006E-2</v>
      </c>
    </row>
    <row r="19" spans="1:16">
      <c r="A19" s="13" t="str">
        <f>+'DCP-9, P 3'!A17</f>
        <v>Alliant Energy</v>
      </c>
      <c r="B19" s="13"/>
      <c r="C19" s="8">
        <f>+C18</f>
        <v>2.0199999999999999E-2</v>
      </c>
      <c r="D19" s="13"/>
      <c r="E19" s="9">
        <f>+'DCP-14, P 1'!E16</f>
        <v>0.75</v>
      </c>
      <c r="F19" s="13"/>
      <c r="G19" s="8">
        <f>+G18</f>
        <v>5.7500000000000002E-2</v>
      </c>
      <c r="H19" s="13"/>
      <c r="I19" s="6">
        <f t="shared" si="0"/>
        <v>6.3325000000000006E-2</v>
      </c>
    </row>
    <row r="20" spans="1:16">
      <c r="A20" s="13" t="str">
        <f>+'DCP-9, P 3'!A18</f>
        <v>Avista Corp</v>
      </c>
      <c r="B20" s="13"/>
      <c r="C20" s="8">
        <f>+C18</f>
        <v>2.0199999999999999E-2</v>
      </c>
      <c r="D20" s="13"/>
      <c r="E20" s="9">
        <f>+'DCP-14, P 1'!E17</f>
        <v>0.75</v>
      </c>
      <c r="F20" s="13"/>
      <c r="G20" s="8">
        <f>+G18</f>
        <v>5.7500000000000002E-2</v>
      </c>
      <c r="H20" s="13"/>
      <c r="I20" s="6">
        <f t="shared" si="0"/>
        <v>6.3325000000000006E-2</v>
      </c>
      <c r="P20" s="125"/>
    </row>
    <row r="21" spans="1:16">
      <c r="A21" s="13" t="str">
        <f>+'DCP-9, P 3'!A19</f>
        <v>Black Hills Corp</v>
      </c>
      <c r="B21" s="13"/>
      <c r="C21" s="8">
        <f>+C20</f>
        <v>2.0199999999999999E-2</v>
      </c>
      <c r="D21" s="13"/>
      <c r="E21" s="9">
        <f>+'DCP-14, P 1'!E18</f>
        <v>0.9</v>
      </c>
      <c r="F21" s="13"/>
      <c r="G21" s="8">
        <f>+G20</f>
        <v>5.7500000000000002E-2</v>
      </c>
      <c r="H21" s="13"/>
      <c r="I21" s="6">
        <f t="shared" si="0"/>
        <v>7.195E-2</v>
      </c>
    </row>
    <row r="22" spans="1:16">
      <c r="A22" s="13" t="str">
        <f>+'DCP-9, P 3'!A20</f>
        <v>IDACORP</v>
      </c>
      <c r="B22" s="13"/>
      <c r="C22" s="8">
        <f>+C21</f>
        <v>2.0199999999999999E-2</v>
      </c>
      <c r="D22" s="13"/>
      <c r="E22" s="9">
        <f>+'DCP-14, P 1'!E19</f>
        <v>0.8</v>
      </c>
      <c r="F22" s="13"/>
      <c r="G22" s="8">
        <f>+G21</f>
        <v>5.7500000000000002E-2</v>
      </c>
      <c r="H22" s="13"/>
      <c r="I22" s="6">
        <f t="shared" si="0"/>
        <v>6.6200000000000009E-2</v>
      </c>
    </row>
    <row r="23" spans="1:16">
      <c r="A23" s="13" t="str">
        <f>+'DCP-9, P 3'!A21</f>
        <v>NorthWestern Corp</v>
      </c>
      <c r="B23" s="13"/>
      <c r="C23" s="8">
        <f>+C22</f>
        <v>2.0199999999999999E-2</v>
      </c>
      <c r="D23" s="13"/>
      <c r="E23" s="9">
        <f>+'DCP-14, P 1'!E20</f>
        <v>0.7</v>
      </c>
      <c r="F23" s="13"/>
      <c r="G23" s="8">
        <f>+G22</f>
        <v>5.7500000000000002E-2</v>
      </c>
      <c r="H23" s="13"/>
      <c r="I23" s="6">
        <f t="shared" si="0"/>
        <v>6.0450000000000004E-2</v>
      </c>
    </row>
    <row r="24" spans="1:16">
      <c r="A24" s="13" t="str">
        <f>+'DCP-9, P 3'!A22</f>
        <v>OGE Energy Corp</v>
      </c>
      <c r="B24" s="13"/>
      <c r="C24" s="8">
        <f t="shared" ref="C24:C26" si="1">+C23</f>
        <v>2.0199999999999999E-2</v>
      </c>
      <c r="D24" s="13"/>
      <c r="E24" s="9">
        <f>+'DCP-14, P 1'!E21</f>
        <v>0.95</v>
      </c>
      <c r="F24" s="13"/>
      <c r="G24" s="8">
        <f t="shared" ref="G24:G26" si="2">+G23</f>
        <v>5.7500000000000002E-2</v>
      </c>
      <c r="H24" s="13"/>
      <c r="I24" s="6">
        <f t="shared" si="0"/>
        <v>7.4825000000000003E-2</v>
      </c>
    </row>
    <row r="25" spans="1:16">
      <c r="A25" s="13" t="str">
        <f>+'DCP-9, P 3'!A23</f>
        <v>Pinnacle West Capital</v>
      </c>
      <c r="B25" s="13"/>
      <c r="C25" s="8">
        <f t="shared" si="1"/>
        <v>2.0199999999999999E-2</v>
      </c>
      <c r="D25" s="13"/>
      <c r="E25" s="9">
        <f>+'DCP-14, P 1'!E22</f>
        <v>0.75</v>
      </c>
      <c r="F25" s="13"/>
      <c r="G25" s="8">
        <f t="shared" si="2"/>
        <v>5.7500000000000002E-2</v>
      </c>
      <c r="H25" s="13"/>
      <c r="I25" s="6">
        <f t="shared" si="0"/>
        <v>6.3325000000000006E-2</v>
      </c>
    </row>
    <row r="26" spans="1:16">
      <c r="A26" s="13" t="str">
        <f>+'DCP-9, P 3'!A24</f>
        <v>Portland General Corp</v>
      </c>
      <c r="B26" s="13"/>
      <c r="C26" s="8">
        <f t="shared" si="1"/>
        <v>2.0199999999999999E-2</v>
      </c>
      <c r="D26" s="13"/>
      <c r="E26" s="9">
        <f>+'DCP-14, P 1'!E23</f>
        <v>0.8</v>
      </c>
      <c r="F26" s="13"/>
      <c r="G26" s="8">
        <f t="shared" si="2"/>
        <v>5.7500000000000002E-2</v>
      </c>
      <c r="H26" s="13"/>
      <c r="I26" s="6">
        <f t="shared" si="0"/>
        <v>6.6200000000000009E-2</v>
      </c>
    </row>
    <row r="27" spans="1:16">
      <c r="A27" s="34"/>
      <c r="B27" s="34"/>
      <c r="C27" s="49"/>
      <c r="D27" s="34"/>
      <c r="E27" s="50"/>
      <c r="F27" s="34"/>
      <c r="G27" s="49"/>
      <c r="H27" s="34"/>
      <c r="I27" s="35"/>
    </row>
    <row r="28" spans="1:16">
      <c r="A28" s="13"/>
      <c r="B28" s="13"/>
      <c r="C28" s="8"/>
      <c r="D28" s="13"/>
      <c r="E28" s="9"/>
      <c r="F28" s="13"/>
      <c r="G28" s="8"/>
      <c r="H28" s="13"/>
      <c r="I28" s="6"/>
    </row>
    <row r="29" spans="1:16">
      <c r="A29" s="13" t="s">
        <v>83</v>
      </c>
      <c r="B29" s="13"/>
      <c r="C29" s="8"/>
      <c r="D29" s="13"/>
      <c r="E29" s="9"/>
      <c r="F29" s="13"/>
      <c r="G29" s="8"/>
      <c r="H29" s="13"/>
      <c r="I29" s="23">
        <f>AVERAGE(I18:I26)</f>
        <v>6.5880555555555553E-2</v>
      </c>
    </row>
    <row r="30" spans="1:16">
      <c r="A30" s="34"/>
      <c r="B30" s="34"/>
      <c r="C30" s="49"/>
      <c r="D30" s="34"/>
      <c r="E30" s="50"/>
      <c r="F30" s="34"/>
      <c r="G30" s="49"/>
      <c r="H30" s="34"/>
      <c r="I30" s="39"/>
    </row>
    <row r="31" spans="1:16">
      <c r="A31" s="13"/>
      <c r="B31" s="13"/>
      <c r="C31" s="8"/>
      <c r="D31" s="13"/>
      <c r="E31" s="9"/>
      <c r="F31" s="13"/>
      <c r="G31" s="8"/>
      <c r="H31" s="13"/>
      <c r="I31" s="23"/>
    </row>
    <row r="32" spans="1:16">
      <c r="A32" s="13" t="s">
        <v>80</v>
      </c>
      <c r="B32" s="13"/>
      <c r="C32" s="8"/>
      <c r="D32" s="13"/>
      <c r="E32" s="9"/>
      <c r="F32" s="13"/>
      <c r="G32" s="8"/>
      <c r="H32" s="13"/>
      <c r="I32" s="23">
        <f>MEDIAN(I18:I26)</f>
        <v>6.3325000000000006E-2</v>
      </c>
    </row>
    <row r="33" spans="1:9" ht="16" thickBot="1">
      <c r="A33" s="36"/>
      <c r="B33" s="36"/>
      <c r="C33" s="51"/>
      <c r="D33" s="36"/>
      <c r="E33" s="52"/>
      <c r="F33" s="36"/>
      <c r="G33" s="51"/>
      <c r="H33" s="36"/>
      <c r="I33" s="38"/>
    </row>
    <row r="34" spans="1:9" ht="16" thickTop="1">
      <c r="A34" s="27"/>
      <c r="B34" s="27"/>
      <c r="C34" s="82"/>
      <c r="D34" s="27"/>
      <c r="E34" s="83"/>
      <c r="F34" s="27"/>
      <c r="G34" s="82"/>
      <c r="H34" s="27"/>
      <c r="I34" s="32"/>
    </row>
    <row r="35" spans="1:9">
      <c r="A35" s="24" t="str">
        <f>+'DCP-9, P 3'!A28</f>
        <v>McKenzie Proxy Group</v>
      </c>
      <c r="B35" s="13"/>
      <c r="C35" s="8"/>
      <c r="D35" s="13"/>
      <c r="E35" s="9"/>
      <c r="F35" s="13"/>
      <c r="G35" s="8"/>
      <c r="H35" s="13"/>
      <c r="I35" s="6"/>
    </row>
    <row r="36" spans="1:9">
      <c r="A36" s="13"/>
      <c r="B36" s="13"/>
      <c r="C36" s="8"/>
      <c r="D36" s="13"/>
      <c r="E36" s="9"/>
      <c r="F36" s="13"/>
      <c r="G36" s="8"/>
      <c r="H36" s="13"/>
      <c r="I36" s="6"/>
    </row>
    <row r="37" spans="1:9">
      <c r="A37" s="13" t="str">
        <f>+'DCP-9, P 3'!A30</f>
        <v>ALLETE</v>
      </c>
      <c r="B37" s="13"/>
      <c r="C37" s="8">
        <f>+C26</f>
        <v>2.0199999999999999E-2</v>
      </c>
      <c r="D37" s="13"/>
      <c r="E37" s="9">
        <f>+'DCP-14, P 1'!E31</f>
        <v>0.75</v>
      </c>
      <c r="F37" s="13"/>
      <c r="G37" s="8">
        <v>5.7500000000000002E-2</v>
      </c>
      <c r="H37" s="13"/>
      <c r="I37" s="6">
        <f t="shared" ref="I37:I52" si="3">+C37+(E37*G37)</f>
        <v>6.3325000000000006E-2</v>
      </c>
    </row>
    <row r="38" spans="1:9">
      <c r="A38" s="13" t="str">
        <f>+'DCP-9, P 3'!A31</f>
        <v>Ameren Corp</v>
      </c>
      <c r="B38" s="13"/>
      <c r="C38" s="8">
        <f>+C37</f>
        <v>2.0199999999999999E-2</v>
      </c>
      <c r="D38" s="13"/>
      <c r="E38" s="9">
        <f>+'DCP-14, P 1'!E32</f>
        <v>0.75</v>
      </c>
      <c r="F38" s="13"/>
      <c r="G38" s="8">
        <f>+G37</f>
        <v>5.7500000000000002E-2</v>
      </c>
      <c r="H38" s="13"/>
      <c r="I38" s="6">
        <f t="shared" si="3"/>
        <v>6.3325000000000006E-2</v>
      </c>
    </row>
    <row r="39" spans="1:9">
      <c r="A39" s="13" t="str">
        <f>+'DCP-9, P 3'!A32</f>
        <v>American Electric Power</v>
      </c>
      <c r="B39" s="13"/>
      <c r="C39" s="8">
        <f t="shared" ref="C39:C52" si="4">+C38</f>
        <v>2.0199999999999999E-2</v>
      </c>
      <c r="D39" s="13"/>
      <c r="E39" s="9">
        <f>+'DCP-14, P 1'!E33</f>
        <v>0.7</v>
      </c>
      <c r="F39" s="13"/>
      <c r="G39" s="8">
        <f t="shared" ref="G39:G52" si="5">+G38</f>
        <v>5.7500000000000002E-2</v>
      </c>
      <c r="H39" s="13"/>
      <c r="I39" s="6">
        <f t="shared" si="3"/>
        <v>6.0450000000000004E-2</v>
      </c>
    </row>
    <row r="40" spans="1:9">
      <c r="A40" s="13" t="str">
        <f>+'DCP-9, P 3'!A33</f>
        <v>Avista Corp</v>
      </c>
      <c r="B40" s="13"/>
      <c r="C40" s="8">
        <f t="shared" si="4"/>
        <v>2.0199999999999999E-2</v>
      </c>
      <c r="D40" s="13"/>
      <c r="E40" s="9">
        <f>+'DCP-14, P 1'!E34</f>
        <v>0.75</v>
      </c>
      <c r="F40" s="13"/>
      <c r="G40" s="8">
        <f t="shared" si="5"/>
        <v>5.7500000000000002E-2</v>
      </c>
      <c r="H40" s="13"/>
      <c r="I40" s="6">
        <f t="shared" si="3"/>
        <v>6.3325000000000006E-2</v>
      </c>
    </row>
    <row r="41" spans="1:9">
      <c r="A41" s="13" t="str">
        <f>+'DCP-9, P 3'!A34</f>
        <v>CMS Energy</v>
      </c>
      <c r="B41" s="13"/>
      <c r="C41" s="8">
        <f t="shared" si="4"/>
        <v>2.0199999999999999E-2</v>
      </c>
      <c r="D41" s="13"/>
      <c r="E41" s="9">
        <f>+'DCP-14, P 1'!E35</f>
        <v>0.7</v>
      </c>
      <c r="F41" s="13"/>
      <c r="G41" s="8">
        <f t="shared" si="5"/>
        <v>5.7500000000000002E-2</v>
      </c>
      <c r="H41" s="13"/>
      <c r="I41" s="6">
        <f t="shared" si="3"/>
        <v>6.0450000000000004E-2</v>
      </c>
    </row>
    <row r="42" spans="1:9">
      <c r="A42" s="13" t="str">
        <f>+'DCP-9, P 3'!A35</f>
        <v>DTE Energy Corp</v>
      </c>
      <c r="B42" s="13"/>
      <c r="C42" s="8">
        <f t="shared" si="4"/>
        <v>2.0199999999999999E-2</v>
      </c>
      <c r="D42" s="13"/>
      <c r="E42" s="9">
        <f>+'DCP-14, P 1'!E36</f>
        <v>0.7</v>
      </c>
      <c r="F42" s="13"/>
      <c r="G42" s="8">
        <f t="shared" si="5"/>
        <v>5.7500000000000002E-2</v>
      </c>
      <c r="H42" s="13"/>
      <c r="I42" s="6">
        <f t="shared" si="3"/>
        <v>6.0450000000000004E-2</v>
      </c>
    </row>
    <row r="43" spans="1:9">
      <c r="A43" s="13" t="str">
        <f>+'DCP-9, P 3'!A36</f>
        <v>Edison International</v>
      </c>
      <c r="B43" s="13"/>
      <c r="C43" s="8">
        <f t="shared" si="4"/>
        <v>2.0199999999999999E-2</v>
      </c>
      <c r="D43" s="13"/>
      <c r="E43" s="9">
        <f>+'DCP-14, P 1'!E37</f>
        <v>0.7</v>
      </c>
      <c r="F43" s="13"/>
      <c r="G43" s="8">
        <f t="shared" si="5"/>
        <v>5.7500000000000002E-2</v>
      </c>
      <c r="H43" s="13"/>
      <c r="I43" s="6">
        <f t="shared" si="3"/>
        <v>6.0450000000000004E-2</v>
      </c>
    </row>
    <row r="44" spans="1:9">
      <c r="A44" s="13" t="str">
        <f>+'DCP-9, P 3'!A37</f>
        <v>El Paso Electric</v>
      </c>
      <c r="B44" s="13"/>
      <c r="C44" s="8">
        <f t="shared" si="4"/>
        <v>2.0199999999999999E-2</v>
      </c>
      <c r="D44" s="13"/>
      <c r="E44" s="9">
        <f>+'DCP-14, P 1'!E38</f>
        <v>0.75</v>
      </c>
      <c r="F44" s="13"/>
      <c r="G44" s="8">
        <f t="shared" si="5"/>
        <v>5.7500000000000002E-2</v>
      </c>
      <c r="H44" s="13"/>
      <c r="I44" s="6">
        <f t="shared" si="3"/>
        <v>6.3325000000000006E-2</v>
      </c>
    </row>
    <row r="45" spans="1:9">
      <c r="A45" s="13" t="str">
        <f>+'DCP-9, P 3'!A38</f>
        <v>Great Plains Energy</v>
      </c>
      <c r="B45" s="13"/>
      <c r="C45" s="8">
        <f t="shared" si="4"/>
        <v>2.0199999999999999E-2</v>
      </c>
      <c r="D45" s="13"/>
      <c r="E45" s="9">
        <f>+'DCP-14, P 1'!E39</f>
        <v>0.8</v>
      </c>
      <c r="F45" s="13"/>
      <c r="G45" s="8">
        <f t="shared" si="5"/>
        <v>5.7500000000000002E-2</v>
      </c>
      <c r="H45" s="13"/>
      <c r="I45" s="6">
        <f t="shared" si="3"/>
        <v>6.6200000000000009E-2</v>
      </c>
    </row>
    <row r="46" spans="1:9">
      <c r="A46" s="13" t="str">
        <f>+'DCP-9, P 3'!A39</f>
        <v>IDACORP</v>
      </c>
      <c r="B46" s="13"/>
      <c r="C46" s="8">
        <f t="shared" si="4"/>
        <v>2.0199999999999999E-2</v>
      </c>
      <c r="D46" s="13"/>
      <c r="E46" s="9">
        <f>+'DCP-14, P 1'!E40</f>
        <v>0.8</v>
      </c>
      <c r="F46" s="13"/>
      <c r="G46" s="8">
        <f t="shared" si="5"/>
        <v>5.7500000000000002E-2</v>
      </c>
      <c r="H46" s="13"/>
      <c r="I46" s="6">
        <f t="shared" si="3"/>
        <v>6.6200000000000009E-2</v>
      </c>
    </row>
    <row r="47" spans="1:9">
      <c r="A47" s="13" t="str">
        <f>+'DCP-9, P 3'!A40</f>
        <v>NorthWestern</v>
      </c>
      <c r="B47" s="13"/>
      <c r="C47" s="8">
        <f t="shared" si="4"/>
        <v>2.0199999999999999E-2</v>
      </c>
      <c r="D47" s="13"/>
      <c r="E47" s="9">
        <f>+'DCP-14, P 1'!E41</f>
        <v>0.7</v>
      </c>
      <c r="F47" s="13"/>
      <c r="G47" s="8">
        <f t="shared" si="5"/>
        <v>5.7500000000000002E-2</v>
      </c>
      <c r="H47" s="13"/>
      <c r="I47" s="6">
        <f t="shared" si="3"/>
        <v>6.0450000000000004E-2</v>
      </c>
    </row>
    <row r="48" spans="1:9">
      <c r="A48" s="13" t="str">
        <f>+'DCP-9, P 3'!A41</f>
        <v>Otter Tail Corp</v>
      </c>
      <c r="B48" s="13"/>
      <c r="C48" s="8">
        <f t="shared" si="4"/>
        <v>2.0199999999999999E-2</v>
      </c>
      <c r="D48" s="13"/>
      <c r="E48" s="9">
        <f>+'DCP-14, P 1'!E42</f>
        <v>0.8</v>
      </c>
      <c r="F48" s="13"/>
      <c r="G48" s="8">
        <f t="shared" si="5"/>
        <v>5.7500000000000002E-2</v>
      </c>
      <c r="H48" s="13"/>
      <c r="I48" s="6">
        <f t="shared" si="3"/>
        <v>6.6200000000000009E-2</v>
      </c>
    </row>
    <row r="49" spans="1:9">
      <c r="A49" s="13" t="str">
        <f>+'DCP-9, P 3'!A42</f>
        <v>PG&amp;E Corp</v>
      </c>
      <c r="B49" s="13"/>
      <c r="C49" s="8">
        <f t="shared" si="4"/>
        <v>2.0199999999999999E-2</v>
      </c>
      <c r="D49" s="13"/>
      <c r="E49" s="9">
        <f>+'DCP-14, P 1'!E43</f>
        <v>0.7</v>
      </c>
      <c r="F49" s="13"/>
      <c r="G49" s="8">
        <f t="shared" si="5"/>
        <v>5.7500000000000002E-2</v>
      </c>
      <c r="H49" s="13"/>
      <c r="I49" s="6">
        <f t="shared" si="3"/>
        <v>6.0450000000000004E-2</v>
      </c>
    </row>
    <row r="50" spans="1:9">
      <c r="A50" s="13" t="str">
        <f>+'DCP-9, P 3'!A43</f>
        <v>Portland General Electric</v>
      </c>
      <c r="B50" s="13"/>
      <c r="C50" s="8">
        <f t="shared" si="4"/>
        <v>2.0199999999999999E-2</v>
      </c>
      <c r="D50" s="13"/>
      <c r="E50" s="9">
        <f>+'DCP-14, P 1'!E44</f>
        <v>0.8</v>
      </c>
      <c r="F50" s="13"/>
      <c r="G50" s="8">
        <f t="shared" si="5"/>
        <v>5.7500000000000002E-2</v>
      </c>
      <c r="H50" s="13"/>
      <c r="I50" s="6">
        <f t="shared" si="3"/>
        <v>6.6200000000000009E-2</v>
      </c>
    </row>
    <row r="51" spans="1:9">
      <c r="A51" s="13" t="str">
        <f>+'DCP-9, P 3'!A44</f>
        <v>Sempra Energy</v>
      </c>
      <c r="B51" s="13"/>
      <c r="C51" s="8">
        <f t="shared" si="4"/>
        <v>2.0199999999999999E-2</v>
      </c>
      <c r="D51" s="13"/>
      <c r="E51" s="9">
        <f>+'DCP-14, P 1'!E45</f>
        <v>0.85</v>
      </c>
      <c r="F51" s="13"/>
      <c r="G51" s="8">
        <f t="shared" si="5"/>
        <v>5.7500000000000002E-2</v>
      </c>
      <c r="H51" s="13"/>
      <c r="I51" s="6">
        <f t="shared" si="3"/>
        <v>6.9074999999999998E-2</v>
      </c>
    </row>
    <row r="52" spans="1:9">
      <c r="A52" s="13" t="str">
        <f>+'DCP-9, P 3'!A45</f>
        <v>Westar Energy, Inc.</v>
      </c>
      <c r="B52" s="13"/>
      <c r="C52" s="8">
        <f t="shared" si="4"/>
        <v>2.0199999999999999E-2</v>
      </c>
      <c r="D52" s="13"/>
      <c r="E52" s="9">
        <f>+'DCP-14, P 1'!E46</f>
        <v>0.75</v>
      </c>
      <c r="F52" s="13"/>
      <c r="G52" s="8">
        <f t="shared" si="5"/>
        <v>5.7500000000000002E-2</v>
      </c>
      <c r="H52" s="13"/>
      <c r="I52" s="6">
        <f t="shared" si="3"/>
        <v>6.3325000000000006E-2</v>
      </c>
    </row>
    <row r="53" spans="1:9">
      <c r="A53" s="34"/>
      <c r="B53" s="34"/>
      <c r="C53" s="49"/>
      <c r="D53" s="34"/>
      <c r="E53" s="50"/>
      <c r="F53" s="34"/>
      <c r="G53" s="49"/>
      <c r="H53" s="34"/>
      <c r="I53" s="35"/>
    </row>
    <row r="54" spans="1:9">
      <c r="A54" s="13"/>
      <c r="B54" s="13"/>
      <c r="C54" s="8"/>
      <c r="D54" s="13"/>
      <c r="E54" s="9"/>
      <c r="F54" s="13"/>
      <c r="G54" s="8"/>
      <c r="H54" s="13"/>
      <c r="I54" s="6"/>
    </row>
    <row r="55" spans="1:9">
      <c r="A55" s="13" t="s">
        <v>83</v>
      </c>
      <c r="B55" s="13"/>
      <c r="C55" s="8"/>
      <c r="D55" s="13"/>
      <c r="E55" s="9"/>
      <c r="F55" s="13"/>
      <c r="G55" s="8"/>
      <c r="H55" s="13"/>
      <c r="I55" s="23">
        <f>AVERAGE(I37:I52)</f>
        <v>6.3325000000000006E-2</v>
      </c>
    </row>
    <row r="56" spans="1:9">
      <c r="A56" s="34"/>
      <c r="B56" s="34"/>
      <c r="C56" s="49"/>
      <c r="D56" s="34"/>
      <c r="E56" s="50"/>
      <c r="F56" s="34"/>
      <c r="G56" s="49"/>
      <c r="H56" s="34"/>
      <c r="I56" s="39"/>
    </row>
    <row r="57" spans="1:9">
      <c r="A57" s="13"/>
      <c r="B57" s="13"/>
      <c r="C57" s="8"/>
      <c r="D57" s="13"/>
      <c r="E57" s="9"/>
      <c r="F57" s="13"/>
      <c r="G57" s="8"/>
      <c r="H57" s="13"/>
      <c r="I57" s="23"/>
    </row>
    <row r="58" spans="1:9">
      <c r="A58" s="13" t="s">
        <v>80</v>
      </c>
      <c r="B58" s="13"/>
      <c r="C58" s="8"/>
      <c r="D58" s="13"/>
      <c r="E58" s="9"/>
      <c r="F58" s="13"/>
      <c r="G58" s="8"/>
      <c r="H58" s="13"/>
      <c r="I58" s="23">
        <f>MEDIAN(I37:I52)</f>
        <v>6.3325000000000006E-2</v>
      </c>
    </row>
    <row r="59" spans="1:9" ht="16" thickBot="1">
      <c r="A59" s="36"/>
      <c r="B59" s="36"/>
      <c r="C59" s="51"/>
      <c r="D59" s="36"/>
      <c r="E59" s="52"/>
      <c r="F59" s="36"/>
      <c r="G59" s="51"/>
      <c r="H59" s="36"/>
      <c r="I59" s="38"/>
    </row>
    <row r="60" spans="1:9" ht="16" thickTop="1">
      <c r="A60" s="13"/>
      <c r="B60" s="13"/>
      <c r="C60" s="8"/>
      <c r="D60" s="13"/>
      <c r="E60" s="9"/>
      <c r="F60" s="13"/>
      <c r="G60" s="8"/>
      <c r="H60" s="13"/>
      <c r="I60" s="6"/>
    </row>
    <row r="61" spans="1:9">
      <c r="A61" s="13" t="s">
        <v>45</v>
      </c>
      <c r="B61" s="13"/>
      <c r="C61" s="13"/>
      <c r="D61" s="13"/>
      <c r="E61" s="13"/>
      <c r="F61" s="13"/>
      <c r="G61" s="5"/>
      <c r="H61" s="13"/>
      <c r="I61" s="13"/>
    </row>
    <row r="62" spans="1:9">
      <c r="C62" s="280" t="s">
        <v>108</v>
      </c>
      <c r="D62" s="280"/>
      <c r="E62" s="280"/>
    </row>
    <row r="63" spans="1:9">
      <c r="C63" s="112" t="s">
        <v>107</v>
      </c>
      <c r="E63" s="108" t="s">
        <v>92</v>
      </c>
    </row>
    <row r="64" spans="1:9">
      <c r="C64" s="112" t="s">
        <v>300</v>
      </c>
      <c r="E64" s="48">
        <v>2.2200000000000001E-2</v>
      </c>
    </row>
    <row r="65" spans="1:5">
      <c r="C65" s="112" t="s">
        <v>301</v>
      </c>
      <c r="E65" s="48">
        <v>2.0199999999999999E-2</v>
      </c>
    </row>
    <row r="66" spans="1:5">
      <c r="C66" s="112" t="s">
        <v>302</v>
      </c>
      <c r="E66" s="48">
        <v>1.8200000000000001E-2</v>
      </c>
    </row>
    <row r="67" spans="1:5">
      <c r="A67" s="109"/>
      <c r="C67" s="80"/>
    </row>
    <row r="68" spans="1:5">
      <c r="C68" s="124" t="s">
        <v>30</v>
      </c>
      <c r="E68" s="48">
        <f>AVERAGE(E64:E66)</f>
        <v>2.0199999999999999E-2</v>
      </c>
    </row>
  </sheetData>
  <mergeCells count="2">
    <mergeCell ref="A8:I8"/>
    <mergeCell ref="C62:E62"/>
  </mergeCells>
  <phoneticPr fontId="8" type="noConversion"/>
  <printOptions horizontalCentered="1"/>
  <pageMargins left="0.75" right="0.75" top="1" bottom="1" header="0.5" footer="0.5"/>
  <pageSetup scale="63" orientation="portrait" r:id="rId1"/>
  <headerFooter alignWithMargins="0">
    <oddHeader>&amp;RExhibit No. DCP-11
Dockets UE-160228/UG-160229
Page 1 of 1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1"/>
  <sheetViews>
    <sheetView showOutlineSymbols="0" view="pageLayout" topLeftCell="A57" zoomScaleNormal="75" workbookViewId="0">
      <selection activeCell="Q24" sqref="Q24"/>
    </sheetView>
  </sheetViews>
  <sheetFormatPr defaultColWidth="9.765625" defaultRowHeight="15.5"/>
  <cols>
    <col min="1" max="1" width="27.765625" style="13" customWidth="1"/>
    <col min="2" max="15" width="9.765625" style="13"/>
    <col min="16" max="16" width="11.53515625" style="13" customWidth="1"/>
    <col min="17" max="17" width="11.765625" style="13" customWidth="1"/>
    <col min="18" max="16384" width="9.765625" style="13"/>
  </cols>
  <sheetData>
    <row r="1" spans="1:20">
      <c r="S1" s="1"/>
    </row>
    <row r="2" spans="1:20">
      <c r="S2" s="1"/>
    </row>
    <row r="3" spans="1:20">
      <c r="R3" s="1"/>
      <c r="S3" s="1"/>
      <c r="T3" s="1"/>
    </row>
    <row r="4" spans="1:20" ht="20">
      <c r="A4" s="2" t="str">
        <f>+'DCP-11'!A6</f>
        <v>PROXY COMPANIES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</row>
    <row r="5" spans="1:20" ht="20">
      <c r="A5" s="2" t="s">
        <v>49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8" spans="1:20" ht="16" thickBot="1"/>
    <row r="9" spans="1:20" ht="16" thickTop="1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>
      <c r="A10" s="213"/>
      <c r="B10" s="213"/>
      <c r="C10" s="213"/>
      <c r="D10" s="213"/>
      <c r="E10" s="213"/>
      <c r="F10" s="213"/>
      <c r="G10" s="213"/>
      <c r="H10" s="213"/>
      <c r="I10" s="213"/>
      <c r="J10" s="213"/>
      <c r="K10" s="213"/>
      <c r="L10" s="213"/>
      <c r="M10" s="213"/>
      <c r="N10" s="213"/>
      <c r="O10" s="213"/>
      <c r="P10" s="213" t="s">
        <v>116</v>
      </c>
      <c r="Q10" s="213" t="s">
        <v>235</v>
      </c>
      <c r="R10" s="213"/>
      <c r="S10" s="213"/>
      <c r="T10" s="213"/>
    </row>
    <row r="11" spans="1:20">
      <c r="A11" s="213" t="str">
        <f>+'DCP-11'!A13</f>
        <v>COMPANY</v>
      </c>
      <c r="B11" s="213">
        <v>2002</v>
      </c>
      <c r="C11" s="213">
        <v>2003</v>
      </c>
      <c r="D11" s="213">
        <v>2004</v>
      </c>
      <c r="E11" s="213">
        <v>2005</v>
      </c>
      <c r="F11" s="213">
        <v>2006</v>
      </c>
      <c r="G11" s="213">
        <v>2007</v>
      </c>
      <c r="H11" s="213">
        <v>2008</v>
      </c>
      <c r="I11" s="213">
        <v>2009</v>
      </c>
      <c r="J11" s="213">
        <v>2010</v>
      </c>
      <c r="K11" s="213">
        <v>2011</v>
      </c>
      <c r="L11" s="213">
        <v>2012</v>
      </c>
      <c r="M11" s="213">
        <v>2013</v>
      </c>
      <c r="N11" s="213">
        <v>2014</v>
      </c>
      <c r="O11" s="213">
        <v>2015</v>
      </c>
      <c r="P11" s="213" t="s">
        <v>30</v>
      </c>
      <c r="Q11" s="213" t="s">
        <v>30</v>
      </c>
      <c r="R11" s="213">
        <v>2016</v>
      </c>
      <c r="S11" s="213">
        <v>2017</v>
      </c>
      <c r="T11" s="213" t="s">
        <v>239</v>
      </c>
    </row>
    <row r="12" spans="1:20" ht="16" thickBot="1"/>
    <row r="13" spans="1:20" ht="16" thickTop="1">
      <c r="A13" s="14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5" spans="1:20">
      <c r="A15" s="24" t="str">
        <f>+'DCP-11'!A16</f>
        <v>Parcell Proxy Group</v>
      </c>
    </row>
    <row r="17" spans="1:20">
      <c r="A17" s="13" t="str">
        <f>+'DCP-11'!A18</f>
        <v>ALLETE</v>
      </c>
      <c r="B17" s="6"/>
      <c r="C17" s="6"/>
      <c r="D17" s="6"/>
      <c r="E17" s="6">
        <v>0.12</v>
      </c>
      <c r="F17" s="6">
        <v>0.13200000000000001</v>
      </c>
      <c r="G17" s="6">
        <v>0.13400000000000001</v>
      </c>
      <c r="H17" s="6">
        <v>0.114</v>
      </c>
      <c r="I17" s="6">
        <v>7.2999999999999995E-2</v>
      </c>
      <c r="J17" s="6">
        <v>8.2000000000000003E-2</v>
      </c>
      <c r="K17" s="6">
        <v>9.5000000000000001E-2</v>
      </c>
      <c r="L17" s="6">
        <v>8.6999999999999994E-2</v>
      </c>
      <c r="M17" s="6">
        <v>8.4000000000000005E-2</v>
      </c>
      <c r="N17" s="6">
        <v>8.5999999999999993E-2</v>
      </c>
      <c r="O17" s="6">
        <v>9.4E-2</v>
      </c>
      <c r="P17" s="6"/>
      <c r="Q17" s="6">
        <f>AVERAGE(I17:O17)</f>
        <v>8.5857142857142854E-2</v>
      </c>
      <c r="R17" s="6">
        <v>8.5000000000000006E-2</v>
      </c>
      <c r="S17" s="6">
        <v>8.5000000000000006E-2</v>
      </c>
      <c r="T17" s="6">
        <v>8.5000000000000006E-2</v>
      </c>
    </row>
    <row r="18" spans="1:20">
      <c r="A18" s="13" t="str">
        <f>+'DCP-11'!A19</f>
        <v>Alliant Energy</v>
      </c>
      <c r="B18" s="6">
        <v>5.7000000000000002E-2</v>
      </c>
      <c r="C18" s="6">
        <v>9.0999999999999998E-2</v>
      </c>
      <c r="D18" s="6">
        <v>8.5000000000000006E-2</v>
      </c>
      <c r="E18" s="6">
        <v>0.10299999999999999</v>
      </c>
      <c r="F18" s="6">
        <v>9.4E-2</v>
      </c>
      <c r="G18" s="6">
        <v>0.115</v>
      </c>
      <c r="H18" s="6">
        <v>0.10199999999999999</v>
      </c>
      <c r="I18" s="6">
        <v>7.4999999999999997E-2</v>
      </c>
      <c r="J18" s="6">
        <v>0.108</v>
      </c>
      <c r="K18" s="6">
        <v>0.104</v>
      </c>
      <c r="L18" s="6">
        <v>0.111</v>
      </c>
      <c r="M18" s="6">
        <v>0.114</v>
      </c>
      <c r="N18" s="6">
        <v>0.115</v>
      </c>
      <c r="O18" s="6">
        <v>0.106</v>
      </c>
      <c r="P18" s="6">
        <f>AVERAGE(B18:H18)</f>
        <v>9.2428571428571416E-2</v>
      </c>
      <c r="Q18" s="6">
        <f>AVERAGE(I18:O18)</f>
        <v>0.10471428571428572</v>
      </c>
      <c r="R18" s="6">
        <v>0.105</v>
      </c>
      <c r="S18" s="6">
        <v>0.11</v>
      </c>
      <c r="T18" s="6">
        <v>0.125</v>
      </c>
    </row>
    <row r="19" spans="1:20">
      <c r="A19" s="13" t="str">
        <f>+'DCP-11'!A20</f>
        <v>Avista Corp</v>
      </c>
      <c r="B19" s="6">
        <v>4.4999999999999998E-2</v>
      </c>
      <c r="C19" s="6">
        <v>6.7000000000000004E-2</v>
      </c>
      <c r="D19" s="6">
        <v>4.5999999999999999E-2</v>
      </c>
      <c r="E19" s="6">
        <v>5.8000000000000003E-2</v>
      </c>
      <c r="F19" s="6">
        <v>8.7999999999999995E-2</v>
      </c>
      <c r="G19" s="6">
        <v>4.1000000000000002E-2</v>
      </c>
      <c r="H19" s="6">
        <v>7.5999999999999998E-2</v>
      </c>
      <c r="I19" s="6">
        <v>8.4000000000000005E-2</v>
      </c>
      <c r="J19" s="6">
        <v>8.5000000000000006E-2</v>
      </c>
      <c r="K19" s="6">
        <v>8.5999999999999993E-2</v>
      </c>
      <c r="L19" s="6">
        <v>6.4000000000000001E-2</v>
      </c>
      <c r="M19" s="6">
        <v>8.6999999999999994E-2</v>
      </c>
      <c r="N19" s="6">
        <v>8.1000000000000003E-2</v>
      </c>
      <c r="O19" s="6">
        <v>7.8E-2</v>
      </c>
      <c r="P19" s="6">
        <f t="shared" ref="P19:P24" si="0">AVERAGE(B19:H19)</f>
        <v>6.0142857142857144E-2</v>
      </c>
      <c r="Q19" s="6">
        <f t="shared" ref="Q19:Q25" si="1">AVERAGE(I19:O19)</f>
        <v>8.0714285714285725E-2</v>
      </c>
      <c r="R19" s="6">
        <v>0.08</v>
      </c>
      <c r="S19" s="6">
        <v>0.08</v>
      </c>
      <c r="T19" s="6">
        <v>0.09</v>
      </c>
    </row>
    <row r="20" spans="1:20">
      <c r="A20" s="13" t="str">
        <f>+'DCP-11'!A21</f>
        <v>Black Hills Corp</v>
      </c>
      <c r="B20" s="6">
        <v>0.121</v>
      </c>
      <c r="C20" s="6">
        <v>8.8999999999999996E-2</v>
      </c>
      <c r="D20" s="6">
        <v>7.9000000000000001E-2</v>
      </c>
      <c r="E20" s="6">
        <v>9.4E-2</v>
      </c>
      <c r="F20" s="6">
        <v>9.6000000000000002E-2</v>
      </c>
      <c r="G20" s="6">
        <v>0.109</v>
      </c>
      <c r="H20" s="6">
        <v>7.0000000000000001E-3</v>
      </c>
      <c r="I20" s="6">
        <v>8.4000000000000005E-2</v>
      </c>
      <c r="J20" s="6">
        <v>5.8999999999999997E-2</v>
      </c>
      <c r="K20" s="6">
        <v>3.5999999999999997E-2</v>
      </c>
      <c r="L20" s="6">
        <v>7.0999999999999994E-2</v>
      </c>
      <c r="M20" s="6">
        <v>9.0999999999999998E-2</v>
      </c>
      <c r="N20" s="6">
        <v>9.6000000000000002E-2</v>
      </c>
      <c r="O20" s="6">
        <v>9.5000000000000001E-2</v>
      </c>
      <c r="P20" s="6">
        <f t="shared" si="0"/>
        <v>8.4999999999999992E-2</v>
      </c>
      <c r="Q20" s="6">
        <f t="shared" si="1"/>
        <v>7.5999999999999984E-2</v>
      </c>
      <c r="R20" s="6">
        <v>0.09</v>
      </c>
      <c r="S20" s="6">
        <v>0.105</v>
      </c>
      <c r="T20" s="6">
        <v>0.105</v>
      </c>
    </row>
    <row r="21" spans="1:20">
      <c r="A21" s="13" t="str">
        <f>+'DCP-11'!A22</f>
        <v>IDACORP</v>
      </c>
      <c r="B21" s="6">
        <v>7.0999999999999994E-2</v>
      </c>
      <c r="C21" s="6">
        <v>4.2000000000000003E-2</v>
      </c>
      <c r="D21" s="6">
        <v>8.2000000000000003E-2</v>
      </c>
      <c r="E21" s="6">
        <v>7.2999999999999995E-2</v>
      </c>
      <c r="F21" s="6">
        <v>9.4E-2</v>
      </c>
      <c r="G21" s="6">
        <v>7.0999999999999994E-2</v>
      </c>
      <c r="H21" s="6">
        <v>0.08</v>
      </c>
      <c r="I21" s="6">
        <v>9.2999999999999999E-2</v>
      </c>
      <c r="J21" s="6">
        <v>9.8000000000000004E-2</v>
      </c>
      <c r="K21" s="6">
        <v>0.105</v>
      </c>
      <c r="L21" s="6">
        <v>9.9000000000000005E-2</v>
      </c>
      <c r="M21" s="6">
        <v>0.10100000000000001</v>
      </c>
      <c r="N21" s="6">
        <v>0.10199999999999999</v>
      </c>
      <c r="O21" s="6">
        <v>9.7000000000000003E-2</v>
      </c>
      <c r="P21" s="6">
        <f t="shared" si="0"/>
        <v>7.3285714285714287E-2</v>
      </c>
      <c r="Q21" s="6">
        <f t="shared" si="1"/>
        <v>9.9285714285714283E-2</v>
      </c>
      <c r="R21" s="6">
        <v>0.09</v>
      </c>
      <c r="S21" s="6">
        <v>0.09</v>
      </c>
      <c r="T21" s="6">
        <v>0.09</v>
      </c>
    </row>
    <row r="22" spans="1:20">
      <c r="A22" s="13" t="str">
        <f>+'DCP-11'!A23</f>
        <v>NorthWestern Corp</v>
      </c>
      <c r="B22" s="6"/>
      <c r="C22" s="6"/>
      <c r="D22" s="6"/>
      <c r="E22" s="6"/>
      <c r="F22" s="6">
        <v>6.4000000000000001E-2</v>
      </c>
      <c r="G22" s="6">
        <v>6.9000000000000006E-2</v>
      </c>
      <c r="H22" s="6">
        <v>8.4000000000000005E-2</v>
      </c>
      <c r="I22" s="6">
        <v>9.4E-2</v>
      </c>
      <c r="J22" s="6">
        <v>9.6000000000000002E-2</v>
      </c>
      <c r="K22" s="6">
        <v>0.109</v>
      </c>
      <c r="L22" s="6">
        <v>9.2999999999999999E-2</v>
      </c>
      <c r="M22" s="6">
        <v>9.5000000000000001E-2</v>
      </c>
      <c r="N22" s="6">
        <v>0.10299999999999999</v>
      </c>
      <c r="O22" s="6">
        <v>0.09</v>
      </c>
      <c r="P22" s="6"/>
      <c r="Q22" s="6">
        <f t="shared" si="1"/>
        <v>9.7142857142857128E-2</v>
      </c>
      <c r="R22" s="6">
        <v>0.09</v>
      </c>
      <c r="S22" s="6">
        <v>0.1</v>
      </c>
      <c r="T22" s="6">
        <v>0.1</v>
      </c>
    </row>
    <row r="23" spans="1:20">
      <c r="A23" s="13" t="str">
        <f>+'DCP-11'!A24</f>
        <v>OGE Energy Corp</v>
      </c>
      <c r="B23" s="6">
        <v>0.111</v>
      </c>
      <c r="C23" s="6">
        <v>0.13200000000000001</v>
      </c>
      <c r="D23" s="6">
        <v>0.127</v>
      </c>
      <c r="E23" s="6">
        <v>0.125</v>
      </c>
      <c r="F23" s="6">
        <v>0.15</v>
      </c>
      <c r="G23" s="6">
        <v>0.14699999999999999</v>
      </c>
      <c r="H23" s="6">
        <v>0.13</v>
      </c>
      <c r="I23" s="6">
        <v>0.129</v>
      </c>
      <c r="J23" s="6">
        <v>0.13500000000000001</v>
      </c>
      <c r="K23" s="6">
        <v>0.14000000000000001</v>
      </c>
      <c r="L23" s="6">
        <v>0.13200000000000001</v>
      </c>
      <c r="M23" s="6">
        <v>0.13200000000000001</v>
      </c>
      <c r="N23" s="6">
        <v>0.125</v>
      </c>
      <c r="O23" s="6">
        <v>0.10299999999999999</v>
      </c>
      <c r="P23" s="6">
        <f t="shared" si="0"/>
        <v>0.13171428571428573</v>
      </c>
      <c r="Q23" s="6">
        <f t="shared" si="1"/>
        <v>0.128</v>
      </c>
      <c r="R23" s="6">
        <v>0.1</v>
      </c>
      <c r="S23" s="6">
        <v>0.105</v>
      </c>
      <c r="T23" s="6">
        <v>0.12</v>
      </c>
    </row>
    <row r="24" spans="1:20">
      <c r="A24" s="13" t="str">
        <f>+'DCP-11'!A25</f>
        <v>Pinnacle West Capital</v>
      </c>
      <c r="B24" s="6">
        <v>8.5999999999999993E-2</v>
      </c>
      <c r="C24" s="6">
        <v>8.3000000000000004E-2</v>
      </c>
      <c r="D24" s="6">
        <v>8.2000000000000003E-2</v>
      </c>
      <c r="E24" s="6">
        <v>6.7000000000000004E-2</v>
      </c>
      <c r="F24" s="6">
        <v>9.1999999999999998E-2</v>
      </c>
      <c r="G24" s="6">
        <v>8.5000000000000006E-2</v>
      </c>
      <c r="H24" s="6">
        <v>6.0999999999999999E-2</v>
      </c>
      <c r="I24" s="6">
        <v>6.8000000000000005E-2</v>
      </c>
      <c r="J24" s="6">
        <v>9.2999999999999999E-2</v>
      </c>
      <c r="K24" s="6">
        <v>8.6999999999999994E-2</v>
      </c>
      <c r="L24" s="6">
        <v>9.8000000000000004E-2</v>
      </c>
      <c r="M24" s="6">
        <v>9.9000000000000005E-2</v>
      </c>
      <c r="N24" s="6">
        <v>9.1999999999999998E-2</v>
      </c>
      <c r="O24" s="6">
        <v>9.7000000000000003E-2</v>
      </c>
      <c r="P24" s="6">
        <f t="shared" si="0"/>
        <v>7.9428571428571432E-2</v>
      </c>
      <c r="Q24" s="6">
        <f t="shared" si="1"/>
        <v>9.0571428571428553E-2</v>
      </c>
      <c r="R24" s="6">
        <v>9.5000000000000001E-2</v>
      </c>
      <c r="S24" s="6">
        <v>9.5000000000000001E-2</v>
      </c>
      <c r="T24" s="6">
        <v>0.1</v>
      </c>
    </row>
    <row r="25" spans="1:20">
      <c r="A25" s="13" t="str">
        <f>+'DCP-11'!A26</f>
        <v>Portland General Corp</v>
      </c>
      <c r="B25" s="6"/>
      <c r="C25" s="6"/>
      <c r="D25" s="6"/>
      <c r="E25" s="6"/>
      <c r="F25" s="6">
        <v>5.8999999999999997E-2</v>
      </c>
      <c r="G25" s="6">
        <v>0.115</v>
      </c>
      <c r="H25" s="6">
        <v>6.5000000000000002E-2</v>
      </c>
      <c r="I25" s="6">
        <v>6.2E-2</v>
      </c>
      <c r="J25" s="6">
        <v>0.08</v>
      </c>
      <c r="K25" s="6">
        <v>0.09</v>
      </c>
      <c r="L25" s="6">
        <v>8.3000000000000004E-2</v>
      </c>
      <c r="M25" s="6">
        <v>7.6999999999999999E-2</v>
      </c>
      <c r="N25" s="6">
        <v>9.0999999999999998E-2</v>
      </c>
      <c r="O25" s="6">
        <v>8.2000000000000003E-2</v>
      </c>
      <c r="P25" s="6"/>
      <c r="Q25" s="6">
        <f t="shared" si="1"/>
        <v>8.0714285714285711E-2</v>
      </c>
      <c r="R25" s="6">
        <v>8.5000000000000006E-2</v>
      </c>
      <c r="S25" s="6">
        <v>0.09</v>
      </c>
      <c r="T25" s="6">
        <v>0.09</v>
      </c>
    </row>
    <row r="26" spans="1:20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</row>
    <row r="27" spans="1:20"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</row>
    <row r="28" spans="1:20">
      <c r="A28" s="13" t="s">
        <v>30</v>
      </c>
      <c r="B28" s="6">
        <f>AVERAGE(B17:B25)</f>
        <v>8.1833333333333327E-2</v>
      </c>
      <c r="C28" s="6">
        <f t="shared" ref="C28:O28" si="2">AVERAGE(C17:C25)</f>
        <v>8.4000000000000005E-2</v>
      </c>
      <c r="D28" s="6">
        <f t="shared" si="2"/>
        <v>8.3500000000000005E-2</v>
      </c>
      <c r="E28" s="6">
        <f>AVERAGE(E17:E25)</f>
        <v>9.1428571428571415E-2</v>
      </c>
      <c r="F28" s="6">
        <f t="shared" si="2"/>
        <v>9.6555555555555561E-2</v>
      </c>
      <c r="G28" s="6">
        <f t="shared" si="2"/>
        <v>9.8444444444444432E-2</v>
      </c>
      <c r="H28" s="6">
        <f t="shared" si="2"/>
        <v>7.988888888888887E-2</v>
      </c>
      <c r="I28" s="6">
        <f t="shared" si="2"/>
        <v>8.4666666666666668E-2</v>
      </c>
      <c r="J28" s="6">
        <f t="shared" si="2"/>
        <v>9.2888888888888882E-2</v>
      </c>
      <c r="K28" s="6">
        <f t="shared" si="2"/>
        <v>9.4666666666666663E-2</v>
      </c>
      <c r="L28" s="6">
        <f t="shared" si="2"/>
        <v>9.3111111111111103E-2</v>
      </c>
      <c r="M28" s="6">
        <f t="shared" si="2"/>
        <v>9.7777777777777769E-2</v>
      </c>
      <c r="N28" s="6">
        <f t="shared" si="2"/>
        <v>9.8999999999999991E-2</v>
      </c>
      <c r="O28" s="6">
        <f t="shared" si="2"/>
        <v>9.3555555555555545E-2</v>
      </c>
      <c r="P28" s="15">
        <f>AVERAGE(P17:P25)</f>
        <v>8.7000000000000008E-2</v>
      </c>
      <c r="Q28" s="15">
        <f t="shared" ref="Q28" si="3">AVERAGE(Q17:Q25)</f>
        <v>9.3666666666666662E-2</v>
      </c>
      <c r="R28" s="15">
        <f>AVERAGE(R17:R25)</f>
        <v>9.1111111111111087E-2</v>
      </c>
      <c r="S28" s="15">
        <f>AVERAGE(S17:S25)</f>
        <v>9.5555555555555546E-2</v>
      </c>
      <c r="T28" s="15">
        <f>AVERAGE(T17:T25)</f>
        <v>0.10055555555555555</v>
      </c>
    </row>
    <row r="29" spans="1:20">
      <c r="A29" s="34"/>
      <c r="B29" s="94"/>
      <c r="C29" s="94"/>
      <c r="D29" s="94"/>
      <c r="E29" s="94"/>
      <c r="F29" s="94"/>
      <c r="G29" s="94"/>
      <c r="H29" s="94"/>
      <c r="I29" s="94"/>
      <c r="J29" s="94"/>
      <c r="K29" s="94"/>
      <c r="L29" s="94"/>
      <c r="M29" s="94"/>
      <c r="N29" s="94"/>
      <c r="O29" s="94"/>
      <c r="P29" s="35"/>
      <c r="Q29" s="94"/>
      <c r="R29" s="127"/>
      <c r="S29" s="127"/>
      <c r="T29" s="127"/>
    </row>
    <row r="30" spans="1:20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6"/>
      <c r="Q30" s="20"/>
      <c r="R30" s="15"/>
      <c r="S30" s="15"/>
      <c r="T30" s="15"/>
    </row>
    <row r="31" spans="1:20">
      <c r="A31" s="13" t="s">
        <v>80</v>
      </c>
      <c r="B31" s="20">
        <f>MEDIAN(B17:B25)</f>
        <v>7.8499999999999986E-2</v>
      </c>
      <c r="C31" s="20">
        <f t="shared" ref="C31:O31" si="4">MEDIAN(C17:C25)</f>
        <v>8.5999999999999993E-2</v>
      </c>
      <c r="D31" s="20">
        <f t="shared" si="4"/>
        <v>8.2000000000000003E-2</v>
      </c>
      <c r="E31" s="20">
        <f>MEDIAN(E17:E25)</f>
        <v>9.4E-2</v>
      </c>
      <c r="F31" s="20">
        <f t="shared" si="4"/>
        <v>9.4E-2</v>
      </c>
      <c r="G31" s="20">
        <f t="shared" si="4"/>
        <v>0.109</v>
      </c>
      <c r="H31" s="20">
        <f t="shared" si="4"/>
        <v>0.08</v>
      </c>
      <c r="I31" s="20">
        <f t="shared" si="4"/>
        <v>8.4000000000000005E-2</v>
      </c>
      <c r="J31" s="20">
        <f t="shared" si="4"/>
        <v>9.2999999999999999E-2</v>
      </c>
      <c r="K31" s="20">
        <f t="shared" si="4"/>
        <v>9.5000000000000001E-2</v>
      </c>
      <c r="L31" s="20">
        <f t="shared" si="4"/>
        <v>9.2999999999999999E-2</v>
      </c>
      <c r="M31" s="20">
        <f t="shared" si="4"/>
        <v>9.5000000000000001E-2</v>
      </c>
      <c r="N31" s="20">
        <f t="shared" si="4"/>
        <v>9.6000000000000002E-2</v>
      </c>
      <c r="O31" s="20">
        <f t="shared" si="4"/>
        <v>9.5000000000000001E-2</v>
      </c>
      <c r="P31" s="15">
        <f>AVERAGE(B31:H31)</f>
        <v>8.9071428571428565E-2</v>
      </c>
      <c r="Q31" s="15">
        <f>AVERAGE(I31:O31)</f>
        <v>9.2999999999999985E-2</v>
      </c>
      <c r="R31" s="15">
        <f>MEDIAN(R17:R25)</f>
        <v>0.09</v>
      </c>
      <c r="S31" s="15">
        <f>MEDIAN(S17:S25)</f>
        <v>9.5000000000000001E-2</v>
      </c>
      <c r="T31" s="15">
        <f>MEDIAN(T17:T25)</f>
        <v>0.1</v>
      </c>
    </row>
    <row r="32" spans="1:20">
      <c r="A32" s="34"/>
      <c r="B32" s="94"/>
      <c r="C32" s="94"/>
      <c r="D32" s="94"/>
      <c r="E32" s="94"/>
      <c r="F32" s="94"/>
      <c r="G32" s="94"/>
      <c r="H32" s="94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</row>
    <row r="33" spans="1:20"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3"/>
      <c r="Q33" s="23"/>
      <c r="R33" s="6"/>
      <c r="S33" s="6"/>
      <c r="T33" s="6"/>
    </row>
    <row r="34" spans="1:20">
      <c r="A34" s="24" t="str">
        <f>+'DCP-11'!A35</f>
        <v>McKenzie Proxy Group</v>
      </c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</row>
    <row r="35" spans="1:20"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</row>
    <row r="36" spans="1:20">
      <c r="A36" s="13" t="str">
        <f>+'DCP-11'!A37</f>
        <v>ALLETE</v>
      </c>
      <c r="B36" s="6"/>
      <c r="C36" s="6"/>
      <c r="D36" s="6"/>
      <c r="E36" s="6">
        <f>+E17</f>
        <v>0.12</v>
      </c>
      <c r="F36" s="6">
        <f t="shared" ref="F36:O36" si="5">+F17</f>
        <v>0.13200000000000001</v>
      </c>
      <c r="G36" s="6">
        <f t="shared" si="5"/>
        <v>0.13400000000000001</v>
      </c>
      <c r="H36" s="6">
        <f t="shared" si="5"/>
        <v>0.114</v>
      </c>
      <c r="I36" s="6">
        <f t="shared" si="5"/>
        <v>7.2999999999999995E-2</v>
      </c>
      <c r="J36" s="6">
        <f t="shared" si="5"/>
        <v>8.2000000000000003E-2</v>
      </c>
      <c r="K36" s="6">
        <f t="shared" si="5"/>
        <v>9.5000000000000001E-2</v>
      </c>
      <c r="L36" s="6">
        <f t="shared" si="5"/>
        <v>8.6999999999999994E-2</v>
      </c>
      <c r="M36" s="6">
        <f t="shared" si="5"/>
        <v>8.4000000000000005E-2</v>
      </c>
      <c r="N36" s="6">
        <f t="shared" si="5"/>
        <v>8.5999999999999993E-2</v>
      </c>
      <c r="O36" s="6">
        <f t="shared" si="5"/>
        <v>9.4E-2</v>
      </c>
      <c r="P36" s="6"/>
      <c r="Q36" s="6">
        <f>AVERAGE(I36:O36)</f>
        <v>8.5857142857142854E-2</v>
      </c>
      <c r="R36" s="6">
        <f>+R17</f>
        <v>8.5000000000000006E-2</v>
      </c>
      <c r="S36" s="6">
        <f>+S17</f>
        <v>8.5000000000000006E-2</v>
      </c>
      <c r="T36" s="6">
        <f>+T17</f>
        <v>8.5000000000000006E-2</v>
      </c>
    </row>
    <row r="37" spans="1:20">
      <c r="A37" s="13" t="str">
        <f>+'DCP-11'!A38</f>
        <v>Ameren Corp</v>
      </c>
      <c r="B37" s="6">
        <v>0.108</v>
      </c>
      <c r="C37" s="6">
        <v>0.122</v>
      </c>
      <c r="D37" s="6">
        <v>0.1</v>
      </c>
      <c r="E37" s="6">
        <v>0.10299999999999999</v>
      </c>
      <c r="F37" s="6">
        <v>8.5000000000000006E-2</v>
      </c>
      <c r="G37" s="6">
        <v>9.2999999999999999E-2</v>
      </c>
      <c r="H37" s="6">
        <v>8.7999999999999995E-2</v>
      </c>
      <c r="I37" s="6">
        <v>8.4000000000000005E-2</v>
      </c>
      <c r="J37" s="6">
        <v>8.5000000000000006E-2</v>
      </c>
      <c r="K37" s="6">
        <v>7.5999999999999998E-2</v>
      </c>
      <c r="L37" s="6">
        <v>0.08</v>
      </c>
      <c r="M37" s="6">
        <v>7.6999999999999999E-2</v>
      </c>
      <c r="N37" s="6">
        <v>8.7999999999999995E-2</v>
      </c>
      <c r="O37" s="6">
        <v>8.5000000000000006E-2</v>
      </c>
      <c r="P37" s="6">
        <f>AVERAGE(B37:H37)</f>
        <v>9.9857142857142839E-2</v>
      </c>
      <c r="Q37" s="6">
        <f>AVERAGE(I37:O37)</f>
        <v>8.2142857142857142E-2</v>
      </c>
      <c r="R37" s="6">
        <v>8.5000000000000006E-2</v>
      </c>
      <c r="S37" s="6">
        <v>0.09</v>
      </c>
      <c r="T37" s="6">
        <v>9.5000000000000001E-2</v>
      </c>
    </row>
    <row r="38" spans="1:20">
      <c r="A38" s="13" t="str">
        <f>+'DCP-11'!A39</f>
        <v>American Electric Power</v>
      </c>
      <c r="B38" s="6">
        <v>0.123</v>
      </c>
      <c r="C38" s="6">
        <v>0.124</v>
      </c>
      <c r="D38" s="6">
        <v>0.127</v>
      </c>
      <c r="E38" s="6">
        <v>0.11899999999999999</v>
      </c>
      <c r="F38" s="6">
        <v>0.122</v>
      </c>
      <c r="G38" s="6">
        <v>0.11700000000000001</v>
      </c>
      <c r="H38" s="6">
        <v>0.11600000000000001</v>
      </c>
      <c r="I38" s="6">
        <v>0.11</v>
      </c>
      <c r="J38" s="6">
        <v>9.2999999999999999E-2</v>
      </c>
      <c r="K38" s="6">
        <v>0.107</v>
      </c>
      <c r="L38" s="6">
        <v>9.7000000000000003E-2</v>
      </c>
      <c r="M38" s="6">
        <v>9.9000000000000005E-2</v>
      </c>
      <c r="N38" s="6">
        <v>9.9000000000000005E-2</v>
      </c>
      <c r="O38" s="6">
        <v>0.10100000000000001</v>
      </c>
      <c r="P38" s="6">
        <f t="shared" ref="P38:P51" si="6">AVERAGE(B38:H38)</f>
        <v>0.12114285714285714</v>
      </c>
      <c r="Q38" s="6">
        <f t="shared" ref="Q38:Q51" si="7">AVERAGE(I38:O38)</f>
        <v>0.10085714285714285</v>
      </c>
      <c r="R38" s="6">
        <v>9.5000000000000001E-2</v>
      </c>
      <c r="S38" s="6">
        <v>0.1</v>
      </c>
      <c r="T38" s="6">
        <v>9.5000000000000001E-2</v>
      </c>
    </row>
    <row r="39" spans="1:20">
      <c r="A39" s="13" t="str">
        <f>+'DCP-11'!A40</f>
        <v>Avista Corp</v>
      </c>
      <c r="B39" s="6">
        <f>+B19</f>
        <v>4.4999999999999998E-2</v>
      </c>
      <c r="C39" s="6">
        <f t="shared" ref="C39:O39" si="8">+C19</f>
        <v>6.7000000000000004E-2</v>
      </c>
      <c r="D39" s="6">
        <f t="shared" si="8"/>
        <v>4.5999999999999999E-2</v>
      </c>
      <c r="E39" s="6">
        <f t="shared" si="8"/>
        <v>5.8000000000000003E-2</v>
      </c>
      <c r="F39" s="6">
        <f t="shared" si="8"/>
        <v>8.7999999999999995E-2</v>
      </c>
      <c r="G39" s="6">
        <f t="shared" si="8"/>
        <v>4.1000000000000002E-2</v>
      </c>
      <c r="H39" s="6">
        <f t="shared" si="8"/>
        <v>7.5999999999999998E-2</v>
      </c>
      <c r="I39" s="6">
        <f t="shared" si="8"/>
        <v>8.4000000000000005E-2</v>
      </c>
      <c r="J39" s="6">
        <f t="shared" si="8"/>
        <v>8.5000000000000006E-2</v>
      </c>
      <c r="K39" s="6">
        <f t="shared" si="8"/>
        <v>8.5999999999999993E-2</v>
      </c>
      <c r="L39" s="6">
        <f t="shared" si="8"/>
        <v>6.4000000000000001E-2</v>
      </c>
      <c r="M39" s="6">
        <f t="shared" si="8"/>
        <v>8.6999999999999994E-2</v>
      </c>
      <c r="N39" s="6">
        <f t="shared" si="8"/>
        <v>8.1000000000000003E-2</v>
      </c>
      <c r="O39" s="6">
        <f t="shared" si="8"/>
        <v>7.8E-2</v>
      </c>
      <c r="P39" s="6">
        <f t="shared" si="6"/>
        <v>6.0142857142857144E-2</v>
      </c>
      <c r="Q39" s="6">
        <f t="shared" si="7"/>
        <v>8.0714285714285725E-2</v>
      </c>
      <c r="R39" s="6">
        <f>+R19</f>
        <v>0.08</v>
      </c>
      <c r="S39" s="6">
        <f t="shared" ref="S39:T39" si="9">+S19</f>
        <v>0.08</v>
      </c>
      <c r="T39" s="6">
        <f t="shared" si="9"/>
        <v>0.09</v>
      </c>
    </row>
    <row r="40" spans="1:20">
      <c r="A40" s="13" t="str">
        <f>+'DCP-11'!A41</f>
        <v>CMS Energy</v>
      </c>
      <c r="B40" s="6" t="s">
        <v>266</v>
      </c>
      <c r="C40" s="6" t="s">
        <v>266</v>
      </c>
      <c r="D40" s="6">
        <v>7.1999999999999995E-2</v>
      </c>
      <c r="E40" s="6">
        <v>0.104</v>
      </c>
      <c r="F40" s="6">
        <v>6.2E-2</v>
      </c>
      <c r="G40" s="6">
        <v>6.6000000000000003E-2</v>
      </c>
      <c r="H40" s="6">
        <v>0.121</v>
      </c>
      <c r="I40" s="6">
        <v>8.3000000000000004E-2</v>
      </c>
      <c r="J40" s="6">
        <v>0.11799999999999999</v>
      </c>
      <c r="K40" s="6">
        <v>0.125</v>
      </c>
      <c r="L40" s="6">
        <v>0.127</v>
      </c>
      <c r="M40" s="6">
        <v>0.13200000000000001</v>
      </c>
      <c r="N40" s="6">
        <v>0.13200000000000001</v>
      </c>
      <c r="O40" s="6">
        <v>0.13700000000000001</v>
      </c>
      <c r="P40" s="6">
        <f t="shared" si="6"/>
        <v>8.4999999999999992E-2</v>
      </c>
      <c r="Q40" s="6">
        <f t="shared" si="7"/>
        <v>0.122</v>
      </c>
      <c r="R40" s="6">
        <v>0.13</v>
      </c>
      <c r="S40" s="6">
        <v>0.13500000000000001</v>
      </c>
      <c r="T40" s="6">
        <v>0.13500000000000001</v>
      </c>
    </row>
    <row r="41" spans="1:20">
      <c r="A41" s="13" t="str">
        <f>+'DCP-11'!A42</f>
        <v>DTE Energy Corp</v>
      </c>
      <c r="B41" s="6">
        <v>0.13700000000000001</v>
      </c>
      <c r="C41" s="6">
        <v>9.7000000000000003E-2</v>
      </c>
      <c r="D41" s="6">
        <v>8.1000000000000003E-2</v>
      </c>
      <c r="E41" s="6">
        <v>0.10199999999999999</v>
      </c>
      <c r="F41" s="6">
        <v>7.4999999999999997E-2</v>
      </c>
      <c r="G41" s="6">
        <v>7.6999999999999999E-2</v>
      </c>
      <c r="H41" s="6">
        <v>7.4999999999999997E-2</v>
      </c>
      <c r="I41" s="6">
        <v>8.6999999999999994E-2</v>
      </c>
      <c r="J41" s="6">
        <v>9.6000000000000002E-2</v>
      </c>
      <c r="K41" s="6">
        <v>9.0999999999999998E-2</v>
      </c>
      <c r="L41" s="6">
        <v>9.1999999999999998E-2</v>
      </c>
      <c r="M41" s="6">
        <v>8.5999999999999993E-2</v>
      </c>
      <c r="N41" s="6">
        <v>0.111</v>
      </c>
      <c r="O41" s="6">
        <v>9.2999999999999999E-2</v>
      </c>
      <c r="P41" s="6">
        <f t="shared" si="6"/>
        <v>9.1999999999999985E-2</v>
      </c>
      <c r="Q41" s="6">
        <f t="shared" si="7"/>
        <v>9.3714285714285708E-2</v>
      </c>
      <c r="R41" s="6">
        <v>9.5000000000000001E-2</v>
      </c>
      <c r="S41" s="6">
        <v>9.5000000000000001E-2</v>
      </c>
      <c r="T41" s="6">
        <v>0.1</v>
      </c>
    </row>
    <row r="42" spans="1:20">
      <c r="A42" s="13" t="str">
        <f>+'DCP-11'!A43</f>
        <v>Edison International</v>
      </c>
      <c r="B42" s="6">
        <v>0.154</v>
      </c>
      <c r="C42" s="6">
        <v>0.158</v>
      </c>
      <c r="D42" s="6">
        <v>3.9E-2</v>
      </c>
      <c r="E42" s="6">
        <v>0.17399999999999999</v>
      </c>
      <c r="F42" s="6">
        <v>0.14899999999999999</v>
      </c>
      <c r="G42" s="6">
        <v>0.13400000000000001</v>
      </c>
      <c r="H42" s="6">
        <v>0.13400000000000001</v>
      </c>
      <c r="I42" s="6">
        <v>0.109</v>
      </c>
      <c r="J42" s="6">
        <v>0.107</v>
      </c>
      <c r="K42" s="6">
        <v>0.10199999999999999</v>
      </c>
      <c r="L42" s="6">
        <v>0.152</v>
      </c>
      <c r="M42" s="6">
        <v>0.127</v>
      </c>
      <c r="N42" s="6">
        <v>0.13500000000000001</v>
      </c>
      <c r="O42" s="6">
        <v>0.121</v>
      </c>
      <c r="P42" s="6">
        <f t="shared" si="6"/>
        <v>0.13457142857142856</v>
      </c>
      <c r="Q42" s="6">
        <f t="shared" si="7"/>
        <v>0.12185714285714286</v>
      </c>
      <c r="R42" s="6">
        <v>0.11</v>
      </c>
      <c r="S42" s="6">
        <v>0.11</v>
      </c>
      <c r="T42" s="6">
        <v>0.115</v>
      </c>
    </row>
    <row r="43" spans="1:20">
      <c r="A43" s="13" t="str">
        <f>+'DCP-11'!A44</f>
        <v>El Paso Electric</v>
      </c>
      <c r="B43" s="6">
        <v>6.3E-2</v>
      </c>
      <c r="C43" s="6">
        <v>6.5000000000000002E-2</v>
      </c>
      <c r="D43" s="6">
        <v>6.3E-2</v>
      </c>
      <c r="E43" s="6">
        <v>6.7000000000000004E-2</v>
      </c>
      <c r="F43" s="6">
        <v>0.105</v>
      </c>
      <c r="G43" s="6">
        <v>0.11899999999999999</v>
      </c>
      <c r="H43" s="6">
        <v>0.114</v>
      </c>
      <c r="I43" s="6">
        <v>9.4E-2</v>
      </c>
      <c r="J43" s="6">
        <v>0.11700000000000001</v>
      </c>
      <c r="K43" s="6">
        <v>0.13</v>
      </c>
      <c r="L43" s="6">
        <v>0.114</v>
      </c>
      <c r="M43" s="6">
        <v>0.1</v>
      </c>
      <c r="N43" s="6">
        <v>9.5000000000000001E-2</v>
      </c>
      <c r="O43" s="6">
        <v>8.2000000000000003E-2</v>
      </c>
      <c r="P43" s="6">
        <f t="shared" si="6"/>
        <v>8.5142857142857145E-2</v>
      </c>
      <c r="Q43" s="6">
        <f t="shared" si="7"/>
        <v>0.10457142857142857</v>
      </c>
      <c r="R43" s="6">
        <v>0.08</v>
      </c>
      <c r="S43" s="6">
        <v>0.08</v>
      </c>
      <c r="T43" s="6">
        <v>8.5000000000000006E-2</v>
      </c>
    </row>
    <row r="44" spans="1:20">
      <c r="A44" s="13" t="str">
        <f>+'DCP-11'!A45</f>
        <v>Great Plains Energy</v>
      </c>
      <c r="B44" s="6">
        <v>0.156</v>
      </c>
      <c r="C44" s="6">
        <v>0.16600000000000001</v>
      </c>
      <c r="D44" s="6">
        <v>0.16900000000000001</v>
      </c>
      <c r="E44" s="6">
        <v>0.13700000000000001</v>
      </c>
      <c r="F44" s="6">
        <v>9.8000000000000004E-2</v>
      </c>
      <c r="G44" s="6">
        <v>0.106</v>
      </c>
      <c r="H44" s="6">
        <v>5.8999999999999997E-2</v>
      </c>
      <c r="I44" s="6">
        <v>4.9000000000000002E-2</v>
      </c>
      <c r="J44" s="6">
        <v>7.2999999999999995E-2</v>
      </c>
      <c r="K44" s="6">
        <v>5.8000000000000003E-2</v>
      </c>
      <c r="L44" s="6">
        <v>6.2E-2</v>
      </c>
      <c r="M44" s="6">
        <v>7.2999999999999995E-2</v>
      </c>
      <c r="N44" s="6">
        <v>6.8000000000000005E-2</v>
      </c>
      <c r="O44" s="6">
        <v>5.8000000000000003E-2</v>
      </c>
      <c r="P44" s="6">
        <f t="shared" si="6"/>
        <v>0.12728571428571428</v>
      </c>
      <c r="Q44" s="6">
        <f t="shared" si="7"/>
        <v>6.3E-2</v>
      </c>
      <c r="R44" s="6">
        <v>6.5000000000000002E-2</v>
      </c>
      <c r="S44" s="6">
        <v>7.0000000000000007E-2</v>
      </c>
      <c r="T44" s="6">
        <v>7.4999999999999997E-2</v>
      </c>
    </row>
    <row r="45" spans="1:20">
      <c r="A45" s="13" t="str">
        <f>+'DCP-11'!A46</f>
        <v>IDACORP</v>
      </c>
      <c r="B45" s="6">
        <f>+B21</f>
        <v>7.0999999999999994E-2</v>
      </c>
      <c r="C45" s="6">
        <f t="shared" ref="C45:O45" si="10">+C21</f>
        <v>4.2000000000000003E-2</v>
      </c>
      <c r="D45" s="6">
        <f t="shared" si="10"/>
        <v>8.2000000000000003E-2</v>
      </c>
      <c r="E45" s="6">
        <f t="shared" si="10"/>
        <v>7.2999999999999995E-2</v>
      </c>
      <c r="F45" s="6">
        <f t="shared" si="10"/>
        <v>9.4E-2</v>
      </c>
      <c r="G45" s="6">
        <f t="shared" si="10"/>
        <v>7.0999999999999994E-2</v>
      </c>
      <c r="H45" s="6">
        <f t="shared" si="10"/>
        <v>0.08</v>
      </c>
      <c r="I45" s="6">
        <f t="shared" si="10"/>
        <v>9.2999999999999999E-2</v>
      </c>
      <c r="J45" s="6">
        <f t="shared" si="10"/>
        <v>9.8000000000000004E-2</v>
      </c>
      <c r="K45" s="6">
        <f t="shared" si="10"/>
        <v>0.105</v>
      </c>
      <c r="L45" s="6">
        <f t="shared" si="10"/>
        <v>9.9000000000000005E-2</v>
      </c>
      <c r="M45" s="6">
        <f t="shared" si="10"/>
        <v>0.10100000000000001</v>
      </c>
      <c r="N45" s="6">
        <f t="shared" si="10"/>
        <v>0.10199999999999999</v>
      </c>
      <c r="O45" s="6">
        <f t="shared" si="10"/>
        <v>9.7000000000000003E-2</v>
      </c>
      <c r="P45" s="6">
        <f t="shared" si="6"/>
        <v>7.3285714285714287E-2</v>
      </c>
      <c r="Q45" s="6">
        <f t="shared" si="7"/>
        <v>9.9285714285714283E-2</v>
      </c>
      <c r="R45" s="6">
        <f>+R21</f>
        <v>0.09</v>
      </c>
      <c r="S45" s="6">
        <f t="shared" ref="S45:T45" si="11">+S21</f>
        <v>0.09</v>
      </c>
      <c r="T45" s="6">
        <f t="shared" si="11"/>
        <v>0.09</v>
      </c>
    </row>
    <row r="46" spans="1:20">
      <c r="A46" s="13" t="str">
        <f>+'DCP-11'!A47</f>
        <v>NorthWestern</v>
      </c>
      <c r="B46" s="20"/>
      <c r="C46" s="20"/>
      <c r="D46" s="20"/>
      <c r="E46" s="20"/>
      <c r="F46" s="20">
        <f>+F22</f>
        <v>6.4000000000000001E-2</v>
      </c>
      <c r="G46" s="20">
        <f t="shared" ref="G46:O46" si="12">+G22</f>
        <v>6.9000000000000006E-2</v>
      </c>
      <c r="H46" s="20">
        <f t="shared" si="12"/>
        <v>8.4000000000000005E-2</v>
      </c>
      <c r="I46" s="20">
        <f t="shared" si="12"/>
        <v>9.4E-2</v>
      </c>
      <c r="J46" s="20">
        <f t="shared" si="12"/>
        <v>9.6000000000000002E-2</v>
      </c>
      <c r="K46" s="20">
        <f t="shared" si="12"/>
        <v>0.109</v>
      </c>
      <c r="L46" s="20">
        <f t="shared" si="12"/>
        <v>9.2999999999999999E-2</v>
      </c>
      <c r="M46" s="20">
        <f t="shared" si="12"/>
        <v>9.5000000000000001E-2</v>
      </c>
      <c r="N46" s="20">
        <f t="shared" si="12"/>
        <v>0.10299999999999999</v>
      </c>
      <c r="O46" s="20">
        <f t="shared" si="12"/>
        <v>0.09</v>
      </c>
      <c r="P46" s="6"/>
      <c r="Q46" s="6">
        <f t="shared" si="7"/>
        <v>9.7142857142857128E-2</v>
      </c>
      <c r="R46" s="6">
        <f>+R22</f>
        <v>0.09</v>
      </c>
      <c r="S46" s="6">
        <f t="shared" ref="S46:T46" si="13">+S22</f>
        <v>0.1</v>
      </c>
      <c r="T46" s="6">
        <f t="shared" si="13"/>
        <v>0.1</v>
      </c>
    </row>
    <row r="47" spans="1:20">
      <c r="A47" s="13" t="str">
        <f>+'DCP-11'!A48</f>
        <v>Otter Tail Corp</v>
      </c>
      <c r="B47" s="20">
        <v>0.152</v>
      </c>
      <c r="C47" s="20">
        <v>0.12</v>
      </c>
      <c r="D47" s="20">
        <v>0.108</v>
      </c>
      <c r="E47" s="20">
        <v>0.11600000000000001</v>
      </c>
      <c r="F47" s="20">
        <v>0.104</v>
      </c>
      <c r="G47" s="20">
        <v>0.104</v>
      </c>
      <c r="H47" s="20">
        <v>5.8999999999999997E-2</v>
      </c>
      <c r="I47" s="20">
        <v>3.6999999999999998E-2</v>
      </c>
      <c r="J47" s="20">
        <v>2.1000000000000001E-2</v>
      </c>
      <c r="K47" s="20">
        <v>2.7E-2</v>
      </c>
      <c r="L47" s="20">
        <v>6.9000000000000006E-2</v>
      </c>
      <c r="M47" s="20">
        <v>9.4E-2</v>
      </c>
      <c r="N47" s="20">
        <v>0.10299999999999999</v>
      </c>
      <c r="O47" s="20">
        <v>9.9000000000000005E-2</v>
      </c>
      <c r="P47" s="6">
        <f t="shared" si="6"/>
        <v>0.10899999999999999</v>
      </c>
      <c r="Q47" s="6">
        <f t="shared" si="7"/>
        <v>6.4285714285714279E-2</v>
      </c>
      <c r="R47" s="6">
        <v>0.09</v>
      </c>
      <c r="S47" s="6">
        <v>0.09</v>
      </c>
      <c r="T47" s="6">
        <v>0.105</v>
      </c>
    </row>
    <row r="48" spans="1:20">
      <c r="A48" s="13" t="str">
        <f>+'DCP-11'!A49</f>
        <v>PG&amp;E Corp</v>
      </c>
      <c r="B48" s="6" t="s">
        <v>266</v>
      </c>
      <c r="C48" s="6" t="s">
        <v>266</v>
      </c>
      <c r="D48" s="20">
        <v>0.13800000000000001</v>
      </c>
      <c r="E48" s="20">
        <v>0.11700000000000001</v>
      </c>
      <c r="F48" s="20">
        <v>0.13200000000000001</v>
      </c>
      <c r="G48" s="20">
        <v>0.11899999999999999</v>
      </c>
      <c r="H48" s="20">
        <v>0.128</v>
      </c>
      <c r="I48" s="20">
        <v>0.113</v>
      </c>
      <c r="J48" s="20">
        <v>0.1</v>
      </c>
      <c r="K48" s="20">
        <v>9.6000000000000002E-2</v>
      </c>
      <c r="L48" s="20">
        <v>6.9000000000000006E-2</v>
      </c>
      <c r="M48" s="20">
        <v>5.8999999999999997E-2</v>
      </c>
      <c r="N48" s="20">
        <v>9.5000000000000001E-2</v>
      </c>
      <c r="O48" s="20">
        <v>0.06</v>
      </c>
      <c r="P48" s="6">
        <f t="shared" si="6"/>
        <v>0.1268</v>
      </c>
      <c r="Q48" s="6">
        <f t="shared" si="7"/>
        <v>8.4571428571428589E-2</v>
      </c>
      <c r="R48" s="6">
        <v>0.09</v>
      </c>
      <c r="S48" s="6">
        <v>0.1</v>
      </c>
      <c r="T48" s="6">
        <v>0.1</v>
      </c>
    </row>
    <row r="49" spans="1:23">
      <c r="A49" s="13" t="str">
        <f>+'DCP-11'!A50</f>
        <v>Portland General Electric</v>
      </c>
      <c r="B49" s="20"/>
      <c r="C49" s="20"/>
      <c r="D49" s="20"/>
      <c r="E49" s="20"/>
      <c r="F49" s="20">
        <f>+F25</f>
        <v>5.8999999999999997E-2</v>
      </c>
      <c r="G49" s="20">
        <f t="shared" ref="G49:O49" si="14">+G25</f>
        <v>0.115</v>
      </c>
      <c r="H49" s="20">
        <f t="shared" si="14"/>
        <v>6.5000000000000002E-2</v>
      </c>
      <c r="I49" s="20">
        <f t="shared" si="14"/>
        <v>6.2E-2</v>
      </c>
      <c r="J49" s="20">
        <f t="shared" si="14"/>
        <v>0.08</v>
      </c>
      <c r="K49" s="20">
        <f t="shared" si="14"/>
        <v>0.09</v>
      </c>
      <c r="L49" s="20">
        <f t="shared" si="14"/>
        <v>8.3000000000000004E-2</v>
      </c>
      <c r="M49" s="20">
        <f t="shared" si="14"/>
        <v>7.6999999999999999E-2</v>
      </c>
      <c r="N49" s="20">
        <f t="shared" si="14"/>
        <v>9.0999999999999998E-2</v>
      </c>
      <c r="O49" s="20">
        <f t="shared" si="14"/>
        <v>8.2000000000000003E-2</v>
      </c>
      <c r="P49" s="6"/>
      <c r="Q49" s="6">
        <f t="shared" si="7"/>
        <v>8.0714285714285711E-2</v>
      </c>
      <c r="R49" s="6">
        <f>+R25</f>
        <v>8.5000000000000006E-2</v>
      </c>
      <c r="S49" s="6">
        <f t="shared" ref="S49:T49" si="15">+S25</f>
        <v>0.09</v>
      </c>
      <c r="T49" s="6">
        <f t="shared" si="15"/>
        <v>0.09</v>
      </c>
    </row>
    <row r="50" spans="1:23">
      <c r="A50" s="13" t="str">
        <f>+'DCP-11'!A51</f>
        <v>Sempra Energy</v>
      </c>
      <c r="B50" s="20">
        <v>0.20699999999999999</v>
      </c>
      <c r="C50" s="20">
        <v>0.19400000000000001</v>
      </c>
      <c r="D50" s="20">
        <v>0.20699999999999999</v>
      </c>
      <c r="E50" s="20">
        <v>0.157</v>
      </c>
      <c r="F50" s="20">
        <v>0.161</v>
      </c>
      <c r="G50" s="20">
        <v>0.14099999999999999</v>
      </c>
      <c r="H50" s="20">
        <v>0.13700000000000001</v>
      </c>
      <c r="I50" s="20">
        <v>0.13800000000000001</v>
      </c>
      <c r="J50" s="20">
        <v>0.109</v>
      </c>
      <c r="K50" s="20">
        <v>0.114</v>
      </c>
      <c r="L50" s="20">
        <v>0.104</v>
      </c>
      <c r="M50" s="20">
        <v>9.7000000000000003E-2</v>
      </c>
      <c r="N50" s="20">
        <v>0.10199999999999999</v>
      </c>
      <c r="O50" s="20">
        <v>0.112</v>
      </c>
      <c r="P50" s="6">
        <f t="shared" si="6"/>
        <v>0.17199999999999999</v>
      </c>
      <c r="Q50" s="6">
        <f t="shared" si="7"/>
        <v>0.11085714285714285</v>
      </c>
      <c r="R50" s="6">
        <v>0.1</v>
      </c>
      <c r="S50" s="6">
        <v>0.105</v>
      </c>
      <c r="T50" s="6">
        <v>0.13500000000000001</v>
      </c>
    </row>
    <row r="51" spans="1:23">
      <c r="A51" s="13" t="str">
        <f>+'DCP-11'!A52</f>
        <v>Westar Energy, Inc.</v>
      </c>
      <c r="B51" s="6">
        <v>0.05</v>
      </c>
      <c r="C51" s="6">
        <v>0.106</v>
      </c>
      <c r="D51" s="6">
        <v>7.6999999999999999E-2</v>
      </c>
      <c r="E51" s="6">
        <v>9.6000000000000002E-2</v>
      </c>
      <c r="F51" s="6">
        <v>0.111</v>
      </c>
      <c r="G51" s="6">
        <v>0.1</v>
      </c>
      <c r="H51" s="6">
        <v>6.7000000000000004E-2</v>
      </c>
      <c r="I51" s="6">
        <v>6.3E-2</v>
      </c>
      <c r="J51" s="6">
        <v>8.5999999999999993E-2</v>
      </c>
      <c r="K51" s="6">
        <v>8.2000000000000003E-2</v>
      </c>
      <c r="L51" s="6">
        <v>9.5000000000000001E-2</v>
      </c>
      <c r="M51" s="6">
        <v>9.8000000000000004E-2</v>
      </c>
      <c r="N51" s="6">
        <v>9.7000000000000003E-2</v>
      </c>
      <c r="O51" s="6">
        <v>8.2000000000000003E-2</v>
      </c>
      <c r="P51" s="6">
        <f t="shared" si="6"/>
        <v>8.6714285714285716E-2</v>
      </c>
      <c r="Q51" s="6">
        <f t="shared" si="7"/>
        <v>8.6142857142857118E-2</v>
      </c>
      <c r="R51" s="6">
        <v>0.09</v>
      </c>
      <c r="S51" s="6">
        <v>0.1</v>
      </c>
      <c r="T51" s="6">
        <v>0.105</v>
      </c>
    </row>
    <row r="52" spans="1:23" ht="16" thickBot="1">
      <c r="A52" s="36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</row>
    <row r="53" spans="1:23" ht="16" thickTop="1"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</row>
    <row r="54" spans="1:23">
      <c r="A54" s="13" t="s">
        <v>30</v>
      </c>
      <c r="B54" s="6">
        <f>AVERAGE(B36:B51)</f>
        <v>0.11509090909090909</v>
      </c>
      <c r="C54" s="6">
        <f t="shared" ref="C54:O54" si="16">AVERAGE(C36:C51)</f>
        <v>0.11463636363636365</v>
      </c>
      <c r="D54" s="6">
        <f t="shared" si="16"/>
        <v>0.10069230769230769</v>
      </c>
      <c r="E54" s="6">
        <f t="shared" si="16"/>
        <v>0.11021428571428572</v>
      </c>
      <c r="F54" s="6">
        <f t="shared" si="16"/>
        <v>0.1025625</v>
      </c>
      <c r="G54" s="6">
        <f t="shared" si="16"/>
        <v>0.10037500000000001</v>
      </c>
      <c r="H54" s="6">
        <f t="shared" si="16"/>
        <v>9.481249999999998E-2</v>
      </c>
      <c r="I54" s="6">
        <f t="shared" si="16"/>
        <v>8.58125E-2</v>
      </c>
      <c r="J54" s="6">
        <f t="shared" si="16"/>
        <v>9.0375000000000011E-2</v>
      </c>
      <c r="K54" s="6">
        <f t="shared" si="16"/>
        <v>9.331250000000002E-2</v>
      </c>
      <c r="L54" s="6">
        <f t="shared" si="16"/>
        <v>9.2937499999999992E-2</v>
      </c>
      <c r="M54" s="6">
        <f t="shared" si="16"/>
        <v>9.2874999999999999E-2</v>
      </c>
      <c r="N54" s="6">
        <f t="shared" si="16"/>
        <v>9.9250000000000005E-2</v>
      </c>
      <c r="O54" s="6">
        <f t="shared" si="16"/>
        <v>9.1937500000000019E-2</v>
      </c>
      <c r="P54" s="15">
        <f>AVERAGE(P36:P51)</f>
        <v>0.105610989010989</v>
      </c>
      <c r="Q54" s="15">
        <f t="shared" ref="Q54:T54" si="17">AVERAGE(Q36:Q51)</f>
        <v>9.2357142857142846E-2</v>
      </c>
      <c r="R54" s="15">
        <f t="shared" si="17"/>
        <v>9.1250000000000012E-2</v>
      </c>
      <c r="S54" s="15">
        <f t="shared" si="17"/>
        <v>9.5000000000000015E-2</v>
      </c>
      <c r="T54" s="15">
        <f t="shared" si="17"/>
        <v>0.1</v>
      </c>
    </row>
    <row r="55" spans="1:23">
      <c r="A55" s="34"/>
      <c r="B55" s="94"/>
      <c r="C55" s="94"/>
      <c r="D55" s="94"/>
      <c r="E55" s="94"/>
      <c r="F55" s="94"/>
      <c r="G55" s="94"/>
      <c r="H55" s="94"/>
      <c r="I55" s="94"/>
      <c r="J55" s="94"/>
      <c r="K55" s="94"/>
      <c r="L55" s="94"/>
      <c r="M55" s="94"/>
      <c r="N55" s="94"/>
      <c r="O55" s="94"/>
      <c r="P55" s="127"/>
      <c r="Q55" s="127"/>
      <c r="R55" s="127"/>
      <c r="S55" s="127"/>
      <c r="T55" s="127"/>
    </row>
    <row r="56" spans="1:23"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15"/>
      <c r="Q56" s="15"/>
      <c r="R56" s="15"/>
      <c r="S56" s="15"/>
      <c r="T56" s="15"/>
    </row>
    <row r="57" spans="1:23">
      <c r="A57" s="13" t="s">
        <v>80</v>
      </c>
      <c r="B57" s="20">
        <f>MEDIAN(B36:B51)</f>
        <v>0.123</v>
      </c>
      <c r="C57" s="20">
        <f t="shared" ref="C57:O57" si="18">MEDIAN(C36:C51)</f>
        <v>0.12</v>
      </c>
      <c r="D57" s="20">
        <f t="shared" si="18"/>
        <v>8.2000000000000003E-2</v>
      </c>
      <c r="E57" s="20">
        <f t="shared" si="18"/>
        <v>0.11</v>
      </c>
      <c r="F57" s="20">
        <f t="shared" si="18"/>
        <v>0.10100000000000001</v>
      </c>
      <c r="G57" s="20">
        <f t="shared" si="18"/>
        <v>0.105</v>
      </c>
      <c r="H57" s="20">
        <f t="shared" si="18"/>
        <v>8.5999999999999993E-2</v>
      </c>
      <c r="I57" s="20">
        <f t="shared" si="18"/>
        <v>8.5499999999999993E-2</v>
      </c>
      <c r="J57" s="20">
        <f t="shared" si="18"/>
        <v>9.4500000000000001E-2</v>
      </c>
      <c r="K57" s="20">
        <f t="shared" si="18"/>
        <v>9.5500000000000002E-2</v>
      </c>
      <c r="L57" s="20">
        <f t="shared" si="18"/>
        <v>9.2499999999999999E-2</v>
      </c>
      <c r="M57" s="20">
        <f t="shared" si="18"/>
        <v>9.4500000000000001E-2</v>
      </c>
      <c r="N57" s="20">
        <f t="shared" si="18"/>
        <v>9.8000000000000004E-2</v>
      </c>
      <c r="O57" s="20">
        <f t="shared" si="18"/>
        <v>9.1499999999999998E-2</v>
      </c>
      <c r="P57" s="15">
        <f>AVERAGE(B57:H57)</f>
        <v>0.10385714285714286</v>
      </c>
      <c r="Q57" s="15">
        <f>AVERAGE(I57:O57)</f>
        <v>9.3142857142857152E-2</v>
      </c>
      <c r="R57" s="15">
        <f>MEDIAN(R36:R51)</f>
        <v>0.09</v>
      </c>
      <c r="S57" s="15">
        <f t="shared" ref="S57:T57" si="19">MEDIAN(S36:S51)</f>
        <v>9.2499999999999999E-2</v>
      </c>
      <c r="T57" s="15">
        <f t="shared" si="19"/>
        <v>9.7500000000000003E-2</v>
      </c>
    </row>
    <row r="58" spans="1:23" ht="16" thickBot="1">
      <c r="A58" s="36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</row>
    <row r="59" spans="1:23" ht="16" thickTop="1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</row>
    <row r="60" spans="1:23">
      <c r="A60" s="4" t="s">
        <v>313</v>
      </c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</row>
    <row r="61" spans="1:23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</row>
    <row r="62" spans="1:23">
      <c r="A62" s="13" t="s">
        <v>79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42"/>
      <c r="Q62" s="42"/>
      <c r="R62" s="42"/>
      <c r="S62" s="42"/>
      <c r="T62" s="42"/>
      <c r="U62" s="27"/>
      <c r="V62" s="27"/>
      <c r="W62" s="27"/>
    </row>
    <row r="63" spans="1:23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42"/>
      <c r="Q63" s="42"/>
      <c r="R63" s="42"/>
      <c r="S63" s="42"/>
      <c r="T63" s="42"/>
      <c r="U63" s="27"/>
      <c r="V63" s="27"/>
      <c r="W63" s="27"/>
    </row>
    <row r="64" spans="1:23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42"/>
      <c r="Q64" s="42"/>
      <c r="R64" s="42"/>
      <c r="S64" s="42"/>
      <c r="T64" s="42"/>
      <c r="U64" s="27"/>
      <c r="V64" s="27"/>
      <c r="W64" s="27"/>
    </row>
    <row r="65" spans="1:23">
      <c r="A65" s="27"/>
      <c r="B65" s="32"/>
      <c r="C65" s="32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42"/>
      <c r="Q65" s="42"/>
      <c r="R65" s="42"/>
      <c r="S65" s="42"/>
      <c r="T65" s="42"/>
      <c r="U65" s="27"/>
      <c r="V65" s="27"/>
      <c r="W65" s="27"/>
    </row>
    <row r="66" spans="1:23">
      <c r="A66" s="27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27"/>
      <c r="V66" s="27"/>
      <c r="W66" s="27"/>
    </row>
    <row r="67" spans="1:23">
      <c r="A67" s="26"/>
      <c r="B67" s="32"/>
      <c r="C67" s="32"/>
      <c r="D67" s="32"/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27"/>
      <c r="V67" s="27"/>
      <c r="W67" s="27"/>
    </row>
    <row r="68" spans="1:23">
      <c r="A68" s="27"/>
      <c r="B68" s="32"/>
      <c r="C68" s="32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27"/>
      <c r="V68" s="27"/>
      <c r="W68" s="27"/>
    </row>
    <row r="69" spans="1:23">
      <c r="A69" s="27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27"/>
      <c r="V69" s="27"/>
      <c r="W69" s="27"/>
    </row>
    <row r="70" spans="1:23">
      <c r="A70" s="27"/>
      <c r="B70" s="32"/>
      <c r="C70" s="32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27"/>
      <c r="V70" s="27"/>
      <c r="W70" s="27"/>
    </row>
    <row r="71" spans="1:23">
      <c r="A71" s="27"/>
      <c r="B71" s="32"/>
      <c r="C71" s="32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27"/>
      <c r="V71" s="27"/>
      <c r="W71" s="27"/>
    </row>
    <row r="72" spans="1:23">
      <c r="A72" s="27"/>
      <c r="B72" s="32"/>
      <c r="C72" s="32"/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27"/>
      <c r="V72" s="27"/>
      <c r="W72" s="27"/>
    </row>
    <row r="73" spans="1:23">
      <c r="A73" s="27"/>
      <c r="B73" s="32"/>
      <c r="C73" s="32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27"/>
      <c r="V73" s="27"/>
      <c r="W73" s="27"/>
    </row>
    <row r="74" spans="1:23">
      <c r="A74" s="27"/>
      <c r="B74" s="32"/>
      <c r="C74" s="32"/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27"/>
      <c r="V74" s="27"/>
      <c r="W74" s="27"/>
    </row>
    <row r="75" spans="1:23">
      <c r="A75" s="27"/>
      <c r="B75" s="32"/>
      <c r="C75" s="32"/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27"/>
      <c r="V75" s="27"/>
      <c r="W75" s="27"/>
    </row>
    <row r="76" spans="1:23">
      <c r="A76" s="27"/>
      <c r="B76" s="32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27"/>
      <c r="V76" s="27"/>
      <c r="W76" s="27"/>
    </row>
    <row r="77" spans="1:23">
      <c r="A77" s="27"/>
      <c r="B77" s="32"/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27"/>
      <c r="V77" s="27"/>
      <c r="W77" s="27"/>
    </row>
    <row r="78" spans="1:23">
      <c r="A78" s="27"/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27"/>
      <c r="V78" s="27"/>
      <c r="W78" s="27"/>
    </row>
    <row r="79" spans="1:23">
      <c r="A79" s="27"/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27"/>
      <c r="V79" s="27"/>
      <c r="W79" s="27"/>
    </row>
    <row r="80" spans="1:23">
      <c r="A80" s="27"/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27"/>
      <c r="V80" s="27"/>
      <c r="W80" s="27"/>
    </row>
    <row r="81" spans="1:23">
      <c r="A81" s="27"/>
      <c r="B81" s="32"/>
      <c r="C81" s="32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27"/>
      <c r="V81" s="27"/>
      <c r="W81" s="27"/>
    </row>
    <row r="82" spans="1:23">
      <c r="A82" s="27"/>
      <c r="B82" s="32"/>
      <c r="C82" s="32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27"/>
      <c r="V82" s="27"/>
      <c r="W82" s="27"/>
    </row>
    <row r="83" spans="1:23">
      <c r="A83" s="27"/>
      <c r="B83" s="32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27"/>
      <c r="V83" s="27"/>
      <c r="W83" s="27"/>
    </row>
    <row r="84" spans="1:23">
      <c r="A84" s="26"/>
      <c r="B84" s="32"/>
      <c r="C84" s="32"/>
      <c r="D84" s="32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27"/>
      <c r="V84" s="27"/>
      <c r="W84" s="27"/>
    </row>
    <row r="85" spans="1:23">
      <c r="A85" s="27"/>
      <c r="B85" s="32"/>
      <c r="C85" s="32"/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54"/>
      <c r="Q85" s="54"/>
      <c r="R85" s="54"/>
      <c r="S85" s="54"/>
      <c r="T85" s="54"/>
      <c r="U85" s="27"/>
      <c r="V85" s="27"/>
      <c r="W85" s="27"/>
    </row>
    <row r="86" spans="1:23">
      <c r="A86" s="27"/>
      <c r="B86" s="32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27"/>
      <c r="V86" s="27"/>
      <c r="W86" s="27"/>
    </row>
    <row r="87" spans="1:23">
      <c r="A87" s="26"/>
      <c r="B87" s="32"/>
      <c r="C87" s="32"/>
      <c r="D87" s="32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27"/>
      <c r="V87" s="27"/>
      <c r="W87" s="27"/>
    </row>
    <row r="88" spans="1:23">
      <c r="A88" s="27"/>
      <c r="B88" s="32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42"/>
      <c r="Q88" s="42"/>
      <c r="R88" s="32"/>
      <c r="S88" s="32"/>
      <c r="T88" s="32"/>
      <c r="U88" s="27"/>
      <c r="V88" s="27"/>
      <c r="W88" s="27"/>
    </row>
    <row r="89" spans="1:23">
      <c r="A89" s="27"/>
      <c r="B89" s="32"/>
      <c r="C89" s="32"/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27"/>
      <c r="V89" s="27"/>
      <c r="W89" s="27"/>
    </row>
    <row r="90" spans="1:23">
      <c r="A90" s="26"/>
      <c r="B90" s="32"/>
      <c r="C90" s="32"/>
      <c r="D90" s="32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27"/>
      <c r="V90" s="27"/>
      <c r="W90" s="27"/>
    </row>
    <row r="91" spans="1:23">
      <c r="A91" s="27"/>
      <c r="B91" s="32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54"/>
      <c r="Q91" s="54"/>
      <c r="R91" s="32"/>
      <c r="S91" s="32"/>
      <c r="T91" s="32"/>
      <c r="U91" s="27"/>
      <c r="V91" s="27"/>
      <c r="W91" s="27"/>
    </row>
    <row r="92" spans="1:23">
      <c r="A92" s="27"/>
      <c r="B92" s="32"/>
      <c r="C92" s="32"/>
      <c r="D92" s="32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27"/>
    </row>
    <row r="93" spans="1:23">
      <c r="A93" s="26"/>
      <c r="B93" s="32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3"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</row>
    <row r="95" spans="1:23"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</row>
    <row r="96" spans="1:23"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</row>
    <row r="97" spans="2:20"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</row>
    <row r="98" spans="2:20"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</row>
    <row r="99" spans="2:20"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</row>
    <row r="100" spans="2:20"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198"/>
      <c r="N100" s="198"/>
      <c r="O100" s="198"/>
      <c r="P100" s="5"/>
      <c r="Q100" s="5"/>
      <c r="R100" s="5"/>
      <c r="S100" s="198"/>
      <c r="T100" s="5"/>
    </row>
    <row r="101" spans="2:20"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198"/>
      <c r="N101" s="198"/>
      <c r="O101" s="198"/>
      <c r="P101" s="5"/>
      <c r="Q101" s="5"/>
      <c r="R101" s="5"/>
      <c r="S101" s="198"/>
      <c r="T101" s="5"/>
    </row>
    <row r="102" spans="2:20"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198"/>
      <c r="N102" s="198"/>
      <c r="O102" s="198"/>
      <c r="P102" s="5"/>
      <c r="Q102" s="5"/>
      <c r="R102" s="5"/>
      <c r="S102" s="198"/>
      <c r="T102" s="5"/>
    </row>
    <row r="103" spans="2:20"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198"/>
      <c r="N103" s="198"/>
      <c r="O103" s="198"/>
      <c r="P103" s="5"/>
      <c r="Q103" s="5"/>
      <c r="R103" s="5"/>
      <c r="S103" s="198"/>
      <c r="T103" s="5"/>
    </row>
    <row r="104" spans="2:20"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198"/>
      <c r="N104" s="198"/>
      <c r="O104" s="198"/>
      <c r="P104" s="5"/>
      <c r="Q104" s="5"/>
      <c r="R104" s="5"/>
      <c r="S104" s="198"/>
      <c r="T104" s="5"/>
    </row>
    <row r="105" spans="2:20"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198"/>
      <c r="N105" s="198"/>
      <c r="O105" s="198"/>
      <c r="P105" s="5"/>
      <c r="Q105" s="5"/>
      <c r="R105" s="5"/>
      <c r="S105" s="198"/>
      <c r="T105" s="5"/>
    </row>
    <row r="106" spans="2:20"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198"/>
      <c r="N106" s="198"/>
      <c r="O106" s="198"/>
      <c r="P106" s="5"/>
      <c r="Q106" s="5"/>
      <c r="R106" s="5"/>
      <c r="S106" s="198"/>
      <c r="T106" s="5"/>
    </row>
    <row r="107" spans="2:20"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198"/>
      <c r="N107" s="198"/>
      <c r="O107" s="198"/>
      <c r="P107" s="5"/>
      <c r="Q107" s="5"/>
      <c r="R107" s="5"/>
      <c r="S107" s="198"/>
      <c r="T107" s="5"/>
    </row>
    <row r="108" spans="2:20"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198"/>
      <c r="N108" s="198"/>
      <c r="O108" s="198"/>
      <c r="P108" s="5"/>
      <c r="Q108" s="5"/>
      <c r="R108" s="5"/>
      <c r="S108" s="198"/>
      <c r="T108" s="5"/>
    </row>
    <row r="109" spans="2:20"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198"/>
      <c r="N109" s="198"/>
      <c r="O109" s="198"/>
      <c r="P109" s="5"/>
      <c r="Q109" s="5"/>
      <c r="R109" s="5"/>
      <c r="S109" s="198"/>
      <c r="T109" s="5"/>
    </row>
    <row r="110" spans="2:20"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198"/>
      <c r="N110" s="198"/>
      <c r="O110" s="198"/>
      <c r="P110" s="5"/>
      <c r="Q110" s="5"/>
      <c r="R110" s="5"/>
      <c r="S110" s="198"/>
      <c r="T110" s="5"/>
    </row>
    <row r="111" spans="2:20"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198"/>
      <c r="N111" s="198"/>
      <c r="O111" s="198"/>
      <c r="P111" s="5"/>
      <c r="Q111" s="5"/>
      <c r="R111" s="5"/>
      <c r="S111" s="198"/>
      <c r="T111" s="5"/>
    </row>
    <row r="112" spans="2:20"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198"/>
      <c r="N112" s="198"/>
      <c r="O112" s="198"/>
      <c r="P112" s="5"/>
      <c r="Q112" s="5"/>
      <c r="R112" s="5"/>
      <c r="S112" s="198"/>
      <c r="T112" s="5"/>
    </row>
    <row r="113" spans="2:20"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198"/>
      <c r="N113" s="198"/>
      <c r="O113" s="198"/>
      <c r="P113" s="5"/>
      <c r="Q113" s="5"/>
      <c r="R113" s="5"/>
      <c r="S113" s="198"/>
      <c r="T113" s="5"/>
    </row>
    <row r="114" spans="2:20"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198"/>
      <c r="N114" s="198"/>
      <c r="O114" s="198"/>
      <c r="P114" s="5"/>
      <c r="Q114" s="5"/>
      <c r="R114" s="5"/>
      <c r="S114" s="198"/>
      <c r="T114" s="5"/>
    </row>
    <row r="115" spans="2:20"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198"/>
      <c r="N115" s="198"/>
      <c r="O115" s="198"/>
      <c r="P115" s="5"/>
      <c r="Q115" s="5"/>
      <c r="R115" s="5"/>
      <c r="S115" s="198"/>
      <c r="T115" s="5"/>
    </row>
    <row r="116" spans="2:20"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198"/>
      <c r="N116" s="198"/>
      <c r="O116" s="198"/>
      <c r="P116" s="5"/>
      <c r="Q116" s="5"/>
      <c r="R116" s="5"/>
      <c r="S116" s="198"/>
      <c r="T116" s="5"/>
    </row>
    <row r="117" spans="2:20"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198"/>
      <c r="N117" s="198"/>
      <c r="O117" s="198"/>
      <c r="P117" s="5"/>
      <c r="Q117" s="5"/>
      <c r="R117" s="5"/>
      <c r="S117" s="198"/>
      <c r="T117" s="5"/>
    </row>
    <row r="118" spans="2:20"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198"/>
      <c r="N118" s="198"/>
      <c r="O118" s="198"/>
      <c r="P118" s="5"/>
      <c r="Q118" s="5"/>
      <c r="R118" s="5"/>
      <c r="S118" s="198"/>
      <c r="T118" s="5"/>
    </row>
    <row r="119" spans="2:20"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198"/>
      <c r="N119" s="198"/>
      <c r="O119" s="198"/>
      <c r="P119" s="5"/>
      <c r="Q119" s="5"/>
      <c r="R119" s="5"/>
      <c r="S119" s="198"/>
      <c r="T119" s="5"/>
    </row>
    <row r="120" spans="2:20"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198"/>
      <c r="N120" s="198"/>
      <c r="O120" s="198"/>
      <c r="P120" s="5"/>
      <c r="Q120" s="5"/>
      <c r="R120" s="5"/>
      <c r="S120" s="198"/>
      <c r="T120" s="5"/>
    </row>
    <row r="121" spans="2:20"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198"/>
      <c r="N121" s="198"/>
      <c r="O121" s="198"/>
      <c r="P121" s="5"/>
      <c r="Q121" s="5"/>
      <c r="R121" s="5"/>
      <c r="S121" s="198"/>
      <c r="T121" s="5"/>
    </row>
  </sheetData>
  <phoneticPr fontId="0" type="noConversion"/>
  <printOptions horizontalCentered="1"/>
  <pageMargins left="0.5" right="0.5" top="0.5" bottom="0.55000000000000004" header="0" footer="0"/>
  <pageSetup scale="49" orientation="landscape" r:id="rId1"/>
  <headerFooter alignWithMargins="0">
    <oddHeader>&amp;RExhibit No. DCP-12
Dockets UE-160228/UG-160229
Page 1 of 2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zoomScaleNormal="100" workbookViewId="0">
      <selection activeCell="H64" sqref="H64"/>
    </sheetView>
  </sheetViews>
  <sheetFormatPr defaultColWidth="8.84375" defaultRowHeight="15.5"/>
  <cols>
    <col min="1" max="2" width="9.765625" style="138" customWidth="1"/>
    <col min="3" max="3" width="2.765625" style="138" customWidth="1"/>
    <col min="4" max="4" width="9.765625" style="138" customWidth="1"/>
    <col min="5" max="5" width="2.765625" style="138" customWidth="1"/>
    <col min="6" max="6" width="9.765625" style="138" customWidth="1"/>
    <col min="7" max="7" width="2.765625" style="138" customWidth="1"/>
    <col min="8" max="8" width="9.765625" style="138" customWidth="1"/>
    <col min="9" max="9" width="3.69140625" style="138" customWidth="1"/>
    <col min="10" max="10" width="7.3046875" style="140" customWidth="1"/>
    <col min="11" max="11" width="9.765625" style="138" customWidth="1"/>
    <col min="12" max="12" width="10.69140625" style="138" bestFit="1" customWidth="1"/>
    <col min="13" max="16384" width="8.84375" style="138"/>
  </cols>
  <sheetData>
    <row r="1" spans="1:11">
      <c r="G1" s="139"/>
      <c r="H1" s="139"/>
    </row>
    <row r="2" spans="1:11">
      <c r="G2" s="139"/>
      <c r="H2" s="139"/>
    </row>
    <row r="3" spans="1:11">
      <c r="H3" s="139"/>
      <c r="I3" s="139"/>
    </row>
    <row r="4" spans="1:11" ht="20">
      <c r="A4" s="266" t="s">
        <v>120</v>
      </c>
      <c r="B4" s="266"/>
      <c r="C4" s="266"/>
      <c r="D4" s="266"/>
      <c r="E4" s="266"/>
      <c r="F4" s="266"/>
      <c r="G4" s="266"/>
      <c r="H4" s="266"/>
      <c r="I4" s="266"/>
    </row>
    <row r="5" spans="1:11" ht="16" thickBot="1">
      <c r="J5" s="141"/>
    </row>
    <row r="6" spans="1:11" ht="16.5" customHeight="1" thickTop="1">
      <c r="A6" s="142"/>
      <c r="B6" s="142"/>
      <c r="C6" s="142"/>
      <c r="D6" s="142"/>
      <c r="E6" s="142"/>
      <c r="F6" s="142"/>
      <c r="G6" s="142"/>
      <c r="H6" s="142"/>
      <c r="I6" s="142"/>
    </row>
    <row r="7" spans="1:11">
      <c r="A7" s="140"/>
      <c r="B7" s="143" t="s">
        <v>121</v>
      </c>
      <c r="C7" s="140"/>
      <c r="D7" s="143" t="s">
        <v>122</v>
      </c>
      <c r="E7" s="140"/>
      <c r="F7" s="144" t="s">
        <v>123</v>
      </c>
      <c r="G7" s="140"/>
      <c r="H7" s="140"/>
      <c r="I7" s="140"/>
    </row>
    <row r="8" spans="1:11">
      <c r="A8" s="140"/>
      <c r="B8" s="143" t="s">
        <v>124</v>
      </c>
      <c r="C8" s="140"/>
      <c r="D8" s="143" t="s">
        <v>125</v>
      </c>
      <c r="E8" s="140"/>
      <c r="F8" s="143" t="s">
        <v>126</v>
      </c>
      <c r="G8" s="140"/>
      <c r="H8" s="144" t="s">
        <v>127</v>
      </c>
      <c r="I8" s="140"/>
    </row>
    <row r="9" spans="1:11">
      <c r="A9" s="143" t="s">
        <v>10</v>
      </c>
      <c r="B9" s="143" t="s">
        <v>128</v>
      </c>
      <c r="C9" s="140"/>
      <c r="D9" s="143" t="s">
        <v>128</v>
      </c>
      <c r="E9" s="140"/>
      <c r="F9" s="143" t="s">
        <v>92</v>
      </c>
      <c r="G9" s="140"/>
      <c r="H9" s="143" t="s">
        <v>129</v>
      </c>
      <c r="I9" s="140"/>
    </row>
    <row r="10" spans="1:11">
      <c r="A10" s="145"/>
      <c r="B10" s="145"/>
      <c r="C10" s="146"/>
      <c r="D10" s="145"/>
      <c r="E10" s="146"/>
      <c r="F10" s="145"/>
      <c r="G10" s="146"/>
      <c r="H10" s="145"/>
      <c r="I10" s="146"/>
    </row>
    <row r="11" spans="1:11" ht="15" customHeigh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1" ht="15" customHeight="1">
      <c r="A12" s="267" t="s">
        <v>130</v>
      </c>
      <c r="B12" s="267"/>
      <c r="C12" s="267"/>
      <c r="D12" s="267"/>
      <c r="E12" s="267"/>
      <c r="F12" s="267"/>
      <c r="G12" s="267"/>
      <c r="H12" s="267"/>
      <c r="I12" s="267"/>
      <c r="J12" s="141"/>
    </row>
    <row r="13" spans="1:11" ht="15" customHeight="1">
      <c r="A13" s="148" t="s">
        <v>131</v>
      </c>
      <c r="B13" s="149">
        <v>-1.0999999999999999E-2</v>
      </c>
      <c r="C13" s="149"/>
      <c r="D13" s="149">
        <v>-8.8999999999999996E-2</v>
      </c>
      <c r="E13" s="149"/>
      <c r="F13" s="149">
        <v>8.5000000000000006E-2</v>
      </c>
      <c r="G13" s="149"/>
      <c r="H13" s="149">
        <v>7.0000000000000007E-2</v>
      </c>
      <c r="I13" s="149"/>
      <c r="J13" s="150"/>
    </row>
    <row r="14" spans="1:11" ht="15" customHeight="1">
      <c r="A14" s="148" t="s">
        <v>132</v>
      </c>
      <c r="B14" s="149">
        <v>5.3999999999999999E-2</v>
      </c>
      <c r="C14" s="149"/>
      <c r="D14" s="149">
        <v>0.108</v>
      </c>
      <c r="E14" s="149"/>
      <c r="F14" s="149">
        <v>7.6999999999999999E-2</v>
      </c>
      <c r="G14" s="149"/>
      <c r="H14" s="149">
        <v>4.8000000000000001E-2</v>
      </c>
      <c r="I14" s="149"/>
    </row>
    <row r="15" spans="1:11" ht="15" customHeight="1">
      <c r="A15" s="148" t="s">
        <v>133</v>
      </c>
      <c r="B15" s="149">
        <v>5.5E-2</v>
      </c>
      <c r="C15" s="149"/>
      <c r="D15" s="149">
        <v>5.8999999999999997E-2</v>
      </c>
      <c r="E15" s="149"/>
      <c r="F15" s="149">
        <v>7.0000000000000007E-2</v>
      </c>
      <c r="G15" s="149"/>
      <c r="H15" s="149">
        <v>6.8000000000000005E-2</v>
      </c>
      <c r="I15" s="149"/>
      <c r="J15" s="151"/>
      <c r="K15" s="152"/>
    </row>
    <row r="16" spans="1:11" ht="15" customHeight="1">
      <c r="A16" s="148" t="s">
        <v>134</v>
      </c>
      <c r="B16" s="149">
        <v>0.05</v>
      </c>
      <c r="C16" s="149"/>
      <c r="D16" s="149">
        <v>5.7000000000000002E-2</v>
      </c>
      <c r="E16" s="149"/>
      <c r="F16" s="149">
        <v>0.06</v>
      </c>
      <c r="G16" s="149"/>
      <c r="H16" s="149">
        <v>0.09</v>
      </c>
      <c r="I16" s="149"/>
      <c r="J16" s="151"/>
      <c r="K16" s="152"/>
    </row>
    <row r="17" spans="1:11" ht="15" customHeight="1">
      <c r="A17" s="148" t="s">
        <v>135</v>
      </c>
      <c r="B17" s="149">
        <v>2.8000000000000001E-2</v>
      </c>
      <c r="C17" s="149"/>
      <c r="D17" s="149">
        <v>4.3999999999999997E-2</v>
      </c>
      <c r="E17" s="149"/>
      <c r="F17" s="149">
        <v>5.8000000000000003E-2</v>
      </c>
      <c r="G17" s="149"/>
      <c r="H17" s="149">
        <v>0.13300000000000001</v>
      </c>
      <c r="I17" s="149"/>
    </row>
    <row r="18" spans="1:11" ht="15" customHeight="1">
      <c r="A18" s="148" t="s">
        <v>136</v>
      </c>
      <c r="B18" s="149">
        <v>-2E-3</v>
      </c>
      <c r="C18" s="149"/>
      <c r="D18" s="149">
        <v>-1.9E-2</v>
      </c>
      <c r="E18" s="149"/>
      <c r="F18" s="149">
        <v>7.0000000000000007E-2</v>
      </c>
      <c r="G18" s="149"/>
      <c r="H18" s="149">
        <v>0.124</v>
      </c>
      <c r="I18" s="149"/>
      <c r="J18" s="151"/>
      <c r="K18" s="152"/>
    </row>
    <row r="19" spans="1:11" ht="15" customHeight="1">
      <c r="A19" s="148" t="s">
        <v>137</v>
      </c>
      <c r="B19" s="149">
        <v>1.7999999999999999E-2</v>
      </c>
      <c r="C19" s="149"/>
      <c r="D19" s="149">
        <v>1.9E-2</v>
      </c>
      <c r="E19" s="149"/>
      <c r="F19" s="149">
        <v>7.4999999999999997E-2</v>
      </c>
      <c r="G19" s="149"/>
      <c r="H19" s="149">
        <v>8.8999999999999996E-2</v>
      </c>
      <c r="I19" s="149"/>
      <c r="J19" s="151"/>
      <c r="K19" s="152"/>
    </row>
    <row r="20" spans="1:11" ht="15" customHeight="1">
      <c r="A20" s="148" t="s">
        <v>138</v>
      </c>
      <c r="B20" s="149">
        <v>-2.1000000000000001E-2</v>
      </c>
      <c r="C20" s="149"/>
      <c r="D20" s="149">
        <v>-4.3999999999999997E-2</v>
      </c>
      <c r="E20" s="149"/>
      <c r="F20" s="149">
        <v>9.5000000000000001E-2</v>
      </c>
      <c r="G20" s="149"/>
      <c r="H20" s="149">
        <v>3.7999999999999999E-2</v>
      </c>
      <c r="I20" s="149"/>
      <c r="J20" s="151"/>
      <c r="K20" s="152"/>
    </row>
    <row r="21" spans="1:11" ht="15" customHeight="1">
      <c r="A21" s="148"/>
      <c r="B21" s="149"/>
      <c r="C21" s="149"/>
      <c r="D21" s="149"/>
      <c r="E21" s="149"/>
      <c r="F21" s="149"/>
      <c r="G21" s="149"/>
      <c r="H21" s="149"/>
      <c r="I21" s="149"/>
      <c r="J21" s="151"/>
      <c r="K21" s="152"/>
    </row>
    <row r="22" spans="1:11" ht="15" customHeight="1">
      <c r="A22" s="268" t="s">
        <v>139</v>
      </c>
      <c r="B22" s="268"/>
      <c r="C22" s="268"/>
      <c r="D22" s="268"/>
      <c r="E22" s="268"/>
      <c r="F22" s="268"/>
      <c r="G22" s="268"/>
      <c r="H22" s="268"/>
      <c r="I22" s="268"/>
      <c r="J22" s="153"/>
      <c r="K22" s="152"/>
    </row>
    <row r="23" spans="1:11" ht="15" customHeight="1">
      <c r="A23" s="148" t="s">
        <v>140</v>
      </c>
      <c r="B23" s="149">
        <v>0.04</v>
      </c>
      <c r="C23" s="149"/>
      <c r="D23" s="149">
        <v>3.6999999999999998E-2</v>
      </c>
      <c r="E23" s="149"/>
      <c r="F23" s="149">
        <v>9.5000000000000001E-2</v>
      </c>
      <c r="G23" s="149"/>
      <c r="H23" s="149">
        <v>3.7999999999999999E-2</v>
      </c>
      <c r="I23" s="149"/>
      <c r="J23" s="151"/>
      <c r="K23" s="152"/>
    </row>
    <row r="24" spans="1:11" ht="15" customHeight="1">
      <c r="A24" s="148" t="s">
        <v>141</v>
      </c>
      <c r="B24" s="149">
        <v>6.8000000000000005E-2</v>
      </c>
      <c r="C24" s="149"/>
      <c r="D24" s="149">
        <v>9.2999999999999999E-2</v>
      </c>
      <c r="E24" s="149"/>
      <c r="F24" s="149">
        <v>7.4999999999999997E-2</v>
      </c>
      <c r="G24" s="149"/>
      <c r="H24" s="149">
        <v>3.9E-2</v>
      </c>
      <c r="I24" s="149"/>
      <c r="J24" s="151"/>
      <c r="K24" s="152"/>
    </row>
    <row r="25" spans="1:11" ht="15" customHeight="1">
      <c r="A25" s="148" t="s">
        <v>142</v>
      </c>
      <c r="B25" s="149">
        <v>3.6999999999999998E-2</v>
      </c>
      <c r="C25" s="149"/>
      <c r="D25" s="149">
        <v>1.7000000000000001E-2</v>
      </c>
      <c r="E25" s="149"/>
      <c r="F25" s="149">
        <v>7.1999999999999995E-2</v>
      </c>
      <c r="G25" s="149"/>
      <c r="H25" s="149">
        <v>3.7999999999999999E-2</v>
      </c>
      <c r="I25" s="149"/>
      <c r="J25" s="151"/>
      <c r="K25" s="152"/>
    </row>
    <row r="26" spans="1:11" ht="15" customHeight="1">
      <c r="A26" s="148" t="s">
        <v>143</v>
      </c>
      <c r="B26" s="149">
        <v>3.1E-2</v>
      </c>
      <c r="C26" s="149"/>
      <c r="D26" s="149">
        <v>8.9999999999999993E-3</v>
      </c>
      <c r="E26" s="149"/>
      <c r="F26" s="149">
        <v>7.0000000000000007E-2</v>
      </c>
      <c r="G26" s="149"/>
      <c r="H26" s="149">
        <v>1.0999999999999999E-2</v>
      </c>
      <c r="I26" s="149"/>
      <c r="J26" s="151"/>
      <c r="K26" s="152"/>
    </row>
    <row r="27" spans="1:11" ht="15" customHeight="1">
      <c r="A27" s="148" t="s">
        <v>144</v>
      </c>
      <c r="B27" s="149">
        <v>2.9000000000000001E-2</v>
      </c>
      <c r="C27" s="149"/>
      <c r="D27" s="149">
        <v>4.9000000000000002E-2</v>
      </c>
      <c r="E27" s="149"/>
      <c r="F27" s="149">
        <v>6.2E-2</v>
      </c>
      <c r="G27" s="149"/>
      <c r="H27" s="149">
        <v>4.3999999999999997E-2</v>
      </c>
      <c r="I27" s="149"/>
      <c r="J27" s="151"/>
      <c r="K27" s="152"/>
    </row>
    <row r="28" spans="1:11" ht="15" customHeight="1">
      <c r="A28" s="148" t="s">
        <v>145</v>
      </c>
      <c r="B28" s="149">
        <v>3.7999999999999999E-2</v>
      </c>
      <c r="C28" s="149"/>
      <c r="D28" s="149">
        <v>4.4999999999999998E-2</v>
      </c>
      <c r="E28" s="149"/>
      <c r="F28" s="149">
        <v>5.5E-2</v>
      </c>
      <c r="G28" s="149"/>
      <c r="H28" s="149">
        <v>4.3999999999999997E-2</v>
      </c>
      <c r="I28" s="149"/>
      <c r="J28" s="151"/>
      <c r="K28" s="152"/>
    </row>
    <row r="29" spans="1:11" ht="15" customHeight="1">
      <c r="A29" s="148" t="s">
        <v>146</v>
      </c>
      <c r="B29" s="149">
        <v>3.5000000000000003E-2</v>
      </c>
      <c r="C29" s="149"/>
      <c r="D29" s="149">
        <v>1.7999999999999999E-2</v>
      </c>
      <c r="E29" s="149"/>
      <c r="F29" s="149">
        <v>5.2999999999999999E-2</v>
      </c>
      <c r="G29" s="149"/>
      <c r="H29" s="149">
        <v>4.5999999999999999E-2</v>
      </c>
      <c r="I29" s="149"/>
      <c r="J29" s="151"/>
      <c r="K29" s="152"/>
    </row>
    <row r="30" spans="1:11" ht="15" customHeight="1">
      <c r="A30" s="148" t="s">
        <v>147</v>
      </c>
      <c r="B30" s="149">
        <v>1.7999999999999999E-2</v>
      </c>
      <c r="C30" s="149"/>
      <c r="D30" s="149">
        <v>-2E-3</v>
      </c>
      <c r="E30" s="149"/>
      <c r="F30" s="149">
        <v>5.6000000000000001E-2</v>
      </c>
      <c r="G30" s="149"/>
      <c r="H30" s="149">
        <v>6.0999999999999999E-2</v>
      </c>
      <c r="I30" s="149"/>
      <c r="J30" s="151"/>
      <c r="K30" s="152"/>
    </row>
    <row r="31" spans="1:11" ht="15" customHeight="1">
      <c r="A31" s="148" t="s">
        <v>148</v>
      </c>
      <c r="B31" s="149">
        <v>-5.0000000000000001E-3</v>
      </c>
      <c r="C31" s="149"/>
      <c r="D31" s="149">
        <v>-0.02</v>
      </c>
      <c r="E31" s="149"/>
      <c r="F31" s="149">
        <v>6.8000000000000005E-2</v>
      </c>
      <c r="G31" s="149"/>
      <c r="H31" s="149">
        <v>3.1E-2</v>
      </c>
      <c r="I31" s="149"/>
      <c r="J31" s="151"/>
      <c r="K31" s="152"/>
    </row>
    <row r="32" spans="1:11" ht="15" customHeight="1">
      <c r="A32" s="148"/>
      <c r="B32" s="149"/>
      <c r="C32" s="149"/>
      <c r="D32" s="149"/>
      <c r="E32" s="149"/>
      <c r="F32" s="149"/>
      <c r="G32" s="149"/>
      <c r="H32" s="149"/>
      <c r="I32" s="149"/>
      <c r="J32" s="151"/>
      <c r="K32" s="152"/>
    </row>
    <row r="33" spans="1:11" ht="15" customHeight="1">
      <c r="A33" s="267" t="s">
        <v>149</v>
      </c>
      <c r="B33" s="267"/>
      <c r="C33" s="267"/>
      <c r="D33" s="267"/>
      <c r="E33" s="267"/>
      <c r="F33" s="267"/>
      <c r="G33" s="267"/>
      <c r="H33" s="267"/>
      <c r="I33" s="267"/>
      <c r="J33" s="141"/>
    </row>
    <row r="34" spans="1:11" ht="15" customHeight="1">
      <c r="A34" s="148" t="s">
        <v>1</v>
      </c>
      <c r="B34" s="149">
        <v>0.03</v>
      </c>
      <c r="C34" s="149" t="s">
        <v>150</v>
      </c>
      <c r="D34" s="149">
        <v>3.1E-2</v>
      </c>
      <c r="E34" s="149"/>
      <c r="F34" s="149">
        <v>7.4999999999999997E-2</v>
      </c>
      <c r="G34" s="149"/>
      <c r="H34" s="149">
        <v>2.9000000000000001E-2</v>
      </c>
      <c r="I34" s="149"/>
    </row>
    <row r="35" spans="1:11" ht="15" customHeight="1">
      <c r="A35" s="148" t="s">
        <v>2</v>
      </c>
      <c r="B35" s="149">
        <v>2.7E-2</v>
      </c>
      <c r="C35" s="149"/>
      <c r="D35" s="149">
        <v>3.4000000000000002E-2</v>
      </c>
      <c r="E35" s="149"/>
      <c r="F35" s="149">
        <v>6.9000000000000006E-2</v>
      </c>
      <c r="G35" s="149"/>
      <c r="H35" s="149">
        <v>2.7E-2</v>
      </c>
      <c r="I35" s="149"/>
    </row>
    <row r="36" spans="1:11" ht="15" customHeight="1">
      <c r="A36" s="148" t="s">
        <v>3</v>
      </c>
      <c r="B36" s="149">
        <v>0.04</v>
      </c>
      <c r="C36" s="149"/>
      <c r="D36" s="149">
        <v>5.5E-2</v>
      </c>
      <c r="E36" s="149"/>
      <c r="F36" s="149">
        <v>6.0999999999999999E-2</v>
      </c>
      <c r="G36" s="149"/>
      <c r="H36" s="149">
        <v>2.7E-2</v>
      </c>
      <c r="I36" s="149"/>
    </row>
    <row r="37" spans="1:11" ht="15" customHeight="1">
      <c r="A37" s="148" t="s">
        <v>4</v>
      </c>
      <c r="B37" s="149">
        <v>3.6999999999999998E-2</v>
      </c>
      <c r="C37" s="149"/>
      <c r="D37" s="149">
        <v>4.8000000000000001E-2</v>
      </c>
      <c r="E37" s="149"/>
      <c r="F37" s="149">
        <v>5.6000000000000001E-2</v>
      </c>
      <c r="G37" s="149"/>
      <c r="H37" s="149">
        <v>2.5000000000000001E-2</v>
      </c>
      <c r="I37" s="149"/>
    </row>
    <row r="38" spans="1:11" ht="15" customHeight="1">
      <c r="A38" s="148" t="s">
        <v>5</v>
      </c>
      <c r="B38" s="149">
        <v>4.4999999999999998E-2</v>
      </c>
      <c r="C38" s="149"/>
      <c r="D38" s="149">
        <v>4.2999999999999997E-2</v>
      </c>
      <c r="E38" s="149"/>
      <c r="F38" s="149">
        <v>5.3999999999999999E-2</v>
      </c>
      <c r="G38" s="149"/>
      <c r="H38" s="149">
        <v>3.3000000000000002E-2</v>
      </c>
      <c r="I38" s="149"/>
    </row>
    <row r="39" spans="1:11" ht="15" customHeight="1">
      <c r="A39" s="148" t="s">
        <v>6</v>
      </c>
      <c r="B39" s="149">
        <v>4.4999999999999998E-2</v>
      </c>
      <c r="C39" s="149"/>
      <c r="D39" s="149">
        <v>7.2999999999999995E-2</v>
      </c>
      <c r="E39" s="149"/>
      <c r="F39" s="149">
        <v>4.9000000000000002E-2</v>
      </c>
      <c r="G39" s="149"/>
      <c r="H39" s="149">
        <v>1.7000000000000001E-2</v>
      </c>
      <c r="I39" s="149"/>
    </row>
    <row r="40" spans="1:11" ht="15" customHeight="1">
      <c r="A40" s="154">
        <v>1998</v>
      </c>
      <c r="B40" s="149">
        <v>4.2000000000000003E-2</v>
      </c>
      <c r="C40" s="149"/>
      <c r="D40" s="149">
        <v>5.8000000000000003E-2</v>
      </c>
      <c r="E40" s="149"/>
      <c r="F40" s="149">
        <v>4.4999999999999998E-2</v>
      </c>
      <c r="G40" s="149"/>
      <c r="H40" s="149">
        <v>1.6E-2</v>
      </c>
      <c r="I40" s="149"/>
      <c r="J40" s="151"/>
      <c r="K40" s="152"/>
    </row>
    <row r="41" spans="1:11" ht="15" customHeight="1">
      <c r="A41" s="154">
        <v>1999</v>
      </c>
      <c r="B41" s="149">
        <v>3.6999999999999998E-2</v>
      </c>
      <c r="C41" s="149"/>
      <c r="D41" s="149">
        <v>4.4999999999999998E-2</v>
      </c>
      <c r="E41" s="149"/>
      <c r="F41" s="149">
        <v>4.2000000000000003E-2</v>
      </c>
      <c r="G41" s="149"/>
      <c r="H41" s="149">
        <v>2.7E-2</v>
      </c>
      <c r="I41" s="149"/>
    </row>
    <row r="42" spans="1:11" ht="15" customHeight="1">
      <c r="A42" s="154">
        <v>2000</v>
      </c>
      <c r="B42" s="149">
        <v>4.1000000000000002E-2</v>
      </c>
      <c r="C42" s="149"/>
      <c r="D42" s="149">
        <v>0.04</v>
      </c>
      <c r="E42" s="149"/>
      <c r="F42" s="149">
        <v>0.04</v>
      </c>
      <c r="G42" s="149"/>
      <c r="H42" s="149">
        <v>3.4000000000000002E-2</v>
      </c>
      <c r="I42" s="149"/>
    </row>
    <row r="43" spans="1:11" ht="15" customHeight="1">
      <c r="A43" s="154">
        <v>2001</v>
      </c>
      <c r="B43" s="149">
        <v>1.0999999999999999E-2</v>
      </c>
      <c r="C43" s="149"/>
      <c r="D43" s="149">
        <v>-3.4000000000000002E-2</v>
      </c>
      <c r="E43" s="149"/>
      <c r="F43" s="149">
        <v>4.7E-2</v>
      </c>
      <c r="G43" s="149"/>
      <c r="H43" s="149">
        <v>1.6E-2</v>
      </c>
      <c r="I43" s="149"/>
    </row>
    <row r="44" spans="1:11" ht="15" customHeight="1">
      <c r="A44" s="148"/>
      <c r="B44" s="149"/>
      <c r="C44" s="149"/>
      <c r="D44" s="149"/>
      <c r="E44" s="149"/>
      <c r="F44" s="149"/>
      <c r="G44" s="149"/>
      <c r="H44" s="149"/>
      <c r="I44" s="149"/>
    </row>
    <row r="45" spans="1:11" ht="15" customHeight="1">
      <c r="A45" s="267" t="s">
        <v>151</v>
      </c>
      <c r="B45" s="267"/>
      <c r="C45" s="267"/>
      <c r="D45" s="267"/>
      <c r="E45" s="267"/>
      <c r="F45" s="267"/>
      <c r="G45" s="267"/>
      <c r="H45" s="267"/>
      <c r="I45" s="267"/>
      <c r="J45" s="139"/>
    </row>
    <row r="46" spans="1:11" ht="15" customHeight="1">
      <c r="A46" s="154">
        <v>2002</v>
      </c>
      <c r="B46" s="149">
        <v>1.7999999999999999E-2</v>
      </c>
      <c r="C46" s="149"/>
      <c r="D46" s="155">
        <v>2E-3</v>
      </c>
      <c r="E46" s="149"/>
      <c r="F46" s="149">
        <v>5.8000000000000003E-2</v>
      </c>
      <c r="G46" s="149"/>
      <c r="H46" s="155">
        <v>2.4E-2</v>
      </c>
      <c r="I46" s="155"/>
      <c r="J46" s="155"/>
    </row>
    <row r="47" spans="1:11" ht="15" customHeight="1">
      <c r="A47" s="154">
        <v>2003</v>
      </c>
      <c r="B47" s="149">
        <v>2.8000000000000001E-2</v>
      </c>
      <c r="C47" s="149"/>
      <c r="D47" s="155">
        <v>1.2E-2</v>
      </c>
      <c r="E47" s="149"/>
      <c r="F47" s="149">
        <v>0.06</v>
      </c>
      <c r="G47" s="149"/>
      <c r="H47" s="155">
        <v>1.9E-2</v>
      </c>
      <c r="I47" s="155"/>
      <c r="J47" s="155"/>
    </row>
    <row r="48" spans="1:11" ht="15" customHeight="1">
      <c r="A48" s="154">
        <v>2004</v>
      </c>
      <c r="B48" s="149">
        <v>3.7999999999999999E-2</v>
      </c>
      <c r="C48" s="149"/>
      <c r="D48" s="155">
        <v>2.3E-2</v>
      </c>
      <c r="E48" s="149"/>
      <c r="F48" s="149">
        <v>5.5E-2</v>
      </c>
      <c r="G48" s="149"/>
      <c r="H48" s="155">
        <v>3.3000000000000002E-2</v>
      </c>
      <c r="I48" s="155"/>
      <c r="J48" s="155"/>
    </row>
    <row r="49" spans="1:10" ht="15" customHeight="1">
      <c r="A49" s="154">
        <v>2005</v>
      </c>
      <c r="B49" s="149">
        <v>3.3000000000000002E-2</v>
      </c>
      <c r="C49" s="149"/>
      <c r="D49" s="155">
        <v>3.2000000000000001E-2</v>
      </c>
      <c r="E49" s="149"/>
      <c r="F49" s="149">
        <v>5.0999999999999997E-2</v>
      </c>
      <c r="G49" s="149"/>
      <c r="H49" s="155">
        <v>3.4000000000000002E-2</v>
      </c>
      <c r="I49" s="155"/>
      <c r="J49" s="155"/>
    </row>
    <row r="50" spans="1:10" ht="15" customHeight="1">
      <c r="A50" s="154">
        <v>2006</v>
      </c>
      <c r="B50" s="149">
        <v>2.7E-2</v>
      </c>
      <c r="C50" s="149"/>
      <c r="D50" s="155">
        <v>2.1999999999999999E-2</v>
      </c>
      <c r="E50" s="149"/>
      <c r="F50" s="149">
        <v>4.5999999999999999E-2</v>
      </c>
      <c r="G50" s="149"/>
      <c r="H50" s="155">
        <v>2.5000000000000001E-2</v>
      </c>
      <c r="I50" s="155"/>
      <c r="J50" s="155"/>
    </row>
    <row r="51" spans="1:10" ht="15" customHeight="1">
      <c r="A51" s="154">
        <v>2007</v>
      </c>
      <c r="B51" s="149">
        <v>1.7999999999999999E-2</v>
      </c>
      <c r="C51" s="149"/>
      <c r="D51" s="155">
        <v>2.5000000000000001E-2</v>
      </c>
      <c r="E51" s="149"/>
      <c r="F51" s="149">
        <v>4.5999999999999999E-2</v>
      </c>
      <c r="G51" s="149"/>
      <c r="H51" s="155">
        <v>4.1000000000000002E-2</v>
      </c>
      <c r="I51" s="155"/>
      <c r="J51" s="155"/>
    </row>
    <row r="52" spans="1:10" ht="15" customHeight="1">
      <c r="A52" s="154">
        <v>2008</v>
      </c>
      <c r="B52" s="149">
        <v>-3.0000000000000001E-3</v>
      </c>
      <c r="C52" s="149"/>
      <c r="D52" s="155">
        <v>-3.5999999999999997E-2</v>
      </c>
      <c r="E52" s="149"/>
      <c r="F52" s="149">
        <v>5.8000000000000003E-2</v>
      </c>
      <c r="G52" s="149"/>
      <c r="H52" s="155">
        <v>1E-3</v>
      </c>
      <c r="I52" s="155"/>
      <c r="J52" s="155"/>
    </row>
    <row r="53" spans="1:10" ht="15" customHeight="1">
      <c r="A53" s="156">
        <v>2009</v>
      </c>
      <c r="B53" s="157">
        <v>-2.8000000000000001E-2</v>
      </c>
      <c r="C53" s="157"/>
      <c r="D53" s="158">
        <v>-0.115</v>
      </c>
      <c r="E53" s="157"/>
      <c r="F53" s="157">
        <v>9.2999999999999999E-2</v>
      </c>
      <c r="G53" s="157"/>
      <c r="H53" s="158">
        <v>2.7E-2</v>
      </c>
      <c r="I53" s="158"/>
      <c r="J53" s="158"/>
    </row>
    <row r="54" spans="1:10" ht="15" customHeight="1">
      <c r="A54" s="156"/>
      <c r="B54" s="157"/>
      <c r="C54" s="157"/>
      <c r="D54" s="158"/>
      <c r="E54" s="157"/>
      <c r="F54" s="157"/>
      <c r="G54" s="157"/>
      <c r="H54" s="158"/>
      <c r="I54" s="158"/>
      <c r="J54" s="158"/>
    </row>
    <row r="55" spans="1:10" ht="15" customHeight="1">
      <c r="A55" s="265" t="s">
        <v>152</v>
      </c>
      <c r="B55" s="265"/>
      <c r="C55" s="265"/>
      <c r="D55" s="265"/>
      <c r="E55" s="265"/>
      <c r="F55" s="265"/>
      <c r="G55" s="265"/>
      <c r="H55" s="265"/>
      <c r="I55" s="265"/>
      <c r="J55" s="158"/>
    </row>
    <row r="56" spans="1:10" ht="15" customHeight="1">
      <c r="A56" s="156">
        <v>2010</v>
      </c>
      <c r="B56" s="157">
        <v>2.5000000000000001E-2</v>
      </c>
      <c r="C56" s="157"/>
      <c r="D56" s="158">
        <v>5.5E-2</v>
      </c>
      <c r="E56" s="157"/>
      <c r="F56" s="157">
        <v>9.6000000000000002E-2</v>
      </c>
      <c r="G56" s="157"/>
      <c r="H56" s="158">
        <v>1.4999999999999999E-2</v>
      </c>
      <c r="I56" s="158"/>
    </row>
    <row r="57" spans="1:10" ht="15" customHeight="1">
      <c r="A57" s="156">
        <v>2011</v>
      </c>
      <c r="B57" s="157">
        <v>1.6E-2</v>
      </c>
      <c r="C57" s="157"/>
      <c r="D57" s="158">
        <v>2.9000000000000001E-2</v>
      </c>
      <c r="E57" s="157"/>
      <c r="F57" s="157">
        <v>8.8999999999999996E-2</v>
      </c>
      <c r="G57" s="157"/>
      <c r="H57" s="158">
        <v>0.03</v>
      </c>
      <c r="I57" s="158"/>
    </row>
    <row r="58" spans="1:10" ht="15" customHeight="1">
      <c r="A58" s="156">
        <v>2012</v>
      </c>
      <c r="B58" s="157">
        <v>2.1999999999999999E-2</v>
      </c>
      <c r="C58" s="157"/>
      <c r="D58" s="158">
        <v>2.8000000000000001E-2</v>
      </c>
      <c r="E58" s="157"/>
      <c r="F58" s="157">
        <v>8.1000000000000003E-2</v>
      </c>
      <c r="G58" s="157"/>
      <c r="H58" s="158">
        <v>1.7000000000000001E-2</v>
      </c>
      <c r="I58" s="158"/>
    </row>
    <row r="59" spans="1:10" ht="15" customHeight="1">
      <c r="A59" s="156">
        <v>2013</v>
      </c>
      <c r="B59" s="157">
        <v>1.4999999999999999E-2</v>
      </c>
      <c r="C59" s="157"/>
      <c r="D59" s="158">
        <v>1.9E-2</v>
      </c>
      <c r="E59" s="157"/>
      <c r="F59" s="157">
        <v>7.3999999999999996E-2</v>
      </c>
      <c r="G59" s="157"/>
      <c r="H59" s="158">
        <v>1.4999999999999999E-2</v>
      </c>
      <c r="I59" s="158"/>
    </row>
    <row r="60" spans="1:10" ht="15" customHeight="1">
      <c r="A60" s="156">
        <v>2014</v>
      </c>
      <c r="B60" s="157">
        <v>2.4E-2</v>
      </c>
      <c r="C60" s="157"/>
      <c r="D60" s="158">
        <v>2.9000000000000001E-2</v>
      </c>
      <c r="E60" s="157"/>
      <c r="F60" s="157">
        <v>6.2E-2</v>
      </c>
      <c r="G60" s="157"/>
      <c r="H60" s="158">
        <v>8.0000000000000002E-3</v>
      </c>
      <c r="I60" s="158"/>
    </row>
    <row r="61" spans="1:10" ht="15" customHeight="1">
      <c r="A61" s="156">
        <v>2015</v>
      </c>
      <c r="B61" s="157">
        <v>2.4E-2</v>
      </c>
      <c r="C61" s="157"/>
      <c r="D61" s="158">
        <v>3.0000000000000001E-3</v>
      </c>
      <c r="E61" s="157"/>
      <c r="F61" s="157">
        <v>5.2999999999999999E-2</v>
      </c>
      <c r="G61" s="157"/>
      <c r="H61" s="158">
        <v>7.0000000000000001E-3</v>
      </c>
      <c r="I61" s="158"/>
    </row>
    <row r="62" spans="1:10" ht="15" customHeight="1" thickBot="1">
      <c r="A62" s="159"/>
      <c r="B62" s="160"/>
      <c r="C62" s="160"/>
      <c r="D62" s="160"/>
      <c r="E62" s="160"/>
      <c r="F62" s="160"/>
      <c r="G62" s="160"/>
      <c r="H62" s="160"/>
      <c r="I62" s="160"/>
    </row>
    <row r="63" spans="1:10" ht="15" customHeight="1" thickTop="1">
      <c r="A63" s="147"/>
      <c r="B63" s="157"/>
      <c r="C63" s="157"/>
      <c r="D63" s="157"/>
      <c r="E63" s="157"/>
      <c r="F63" s="157"/>
      <c r="G63" s="157"/>
      <c r="H63" s="157"/>
      <c r="I63" s="157"/>
      <c r="J63" s="147"/>
    </row>
    <row r="64" spans="1:10">
      <c r="A64" s="138" t="s">
        <v>153</v>
      </c>
      <c r="J64" s="147"/>
    </row>
    <row r="65" spans="1:10">
      <c r="J65" s="147"/>
    </row>
    <row r="66" spans="1:10">
      <c r="A66" s="138" t="s">
        <v>154</v>
      </c>
      <c r="B66" s="149"/>
      <c r="C66" s="149"/>
      <c r="D66" s="149"/>
      <c r="E66" s="149"/>
      <c r="F66" s="149"/>
      <c r="G66" s="149"/>
      <c r="H66" s="149"/>
      <c r="I66" s="149"/>
    </row>
    <row r="67" spans="1:10">
      <c r="B67" s="149"/>
      <c r="C67" s="149"/>
      <c r="D67" s="149"/>
      <c r="E67" s="149"/>
      <c r="F67" s="149"/>
      <c r="G67" s="149"/>
      <c r="H67" s="149"/>
      <c r="I67" s="149"/>
    </row>
    <row r="68" spans="1:10">
      <c r="B68" s="149"/>
      <c r="C68" s="149"/>
      <c r="D68" s="149"/>
      <c r="E68" s="149"/>
      <c r="F68" s="149"/>
      <c r="G68" s="149"/>
      <c r="H68" s="149"/>
      <c r="I68" s="149"/>
    </row>
  </sheetData>
  <mergeCells count="6">
    <mergeCell ref="A55:I55"/>
    <mergeCell ref="A4:I4"/>
    <mergeCell ref="A12:I12"/>
    <mergeCell ref="A22:I22"/>
    <mergeCell ref="A33:I33"/>
    <mergeCell ref="A45:I45"/>
  </mergeCells>
  <printOptions horizontalCentered="1" verticalCentered="1"/>
  <pageMargins left="0.5" right="0.5" top="0.5" bottom="0.5" header="0.5" footer="0.5"/>
  <pageSetup scale="65" orientation="portrait" r:id="rId1"/>
  <headerFooter alignWithMargins="0">
    <oddHeader>&amp;RExhibit No. DCP-4
Dockets UE-160228/UG-160229
Page 1 of 6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Y84"/>
  <sheetViews>
    <sheetView showOutlineSymbols="0" view="pageLayout" zoomScale="85" zoomScaleNormal="75" zoomScalePageLayoutView="85" workbookViewId="0">
      <selection activeCell="P58" sqref="P58"/>
    </sheetView>
  </sheetViews>
  <sheetFormatPr defaultColWidth="9.765625" defaultRowHeight="15.5"/>
  <cols>
    <col min="1" max="1" width="27.07421875" style="13" customWidth="1"/>
    <col min="2" max="6" width="9.765625" style="13"/>
    <col min="7" max="7" width="9.765625" style="118"/>
    <col min="8" max="16384" width="9.765625" style="13"/>
  </cols>
  <sheetData>
    <row r="1" spans="1:17">
      <c r="P1" s="1"/>
    </row>
    <row r="2" spans="1:17">
      <c r="N2" s="1"/>
      <c r="O2" s="1"/>
      <c r="P2" s="1"/>
    </row>
    <row r="4" spans="1:17" ht="20">
      <c r="A4" s="2" t="str">
        <f>'DCP-12, P 1'!A4</f>
        <v>PROXY COMPANIES</v>
      </c>
      <c r="B4" s="2"/>
      <c r="C4" s="2"/>
      <c r="D4" s="2"/>
      <c r="E4" s="2"/>
      <c r="F4" s="2"/>
      <c r="G4" s="119"/>
      <c r="H4" s="2"/>
      <c r="I4" s="2"/>
      <c r="J4" s="2"/>
      <c r="K4" s="2"/>
      <c r="L4" s="2"/>
      <c r="M4" s="2"/>
      <c r="N4" s="2"/>
      <c r="O4" s="2"/>
      <c r="P4" s="2"/>
    </row>
    <row r="5" spans="1:17" ht="20">
      <c r="A5" s="2" t="s">
        <v>50</v>
      </c>
      <c r="B5" s="2"/>
      <c r="C5" s="2"/>
      <c r="D5" s="2"/>
      <c r="E5" s="2"/>
      <c r="F5" s="2"/>
      <c r="G5" s="119"/>
      <c r="H5" s="2"/>
      <c r="I5" s="2"/>
      <c r="J5" s="2"/>
      <c r="K5" s="2"/>
      <c r="L5" s="2"/>
      <c r="M5" s="2"/>
      <c r="N5" s="2"/>
      <c r="O5" s="2"/>
      <c r="P5" s="2"/>
    </row>
    <row r="8" spans="1:17" ht="16" thickBot="1">
      <c r="Q8" s="36"/>
    </row>
    <row r="9" spans="1:17" ht="16" thickTop="1">
      <c r="A9" s="14"/>
      <c r="B9" s="14"/>
      <c r="C9" s="14"/>
      <c r="D9" s="14"/>
      <c r="E9" s="14"/>
      <c r="F9" s="14"/>
      <c r="G9" s="120"/>
      <c r="H9" s="14"/>
      <c r="I9" s="14"/>
      <c r="J9" s="14"/>
      <c r="K9" s="14"/>
      <c r="L9" s="14"/>
      <c r="M9" s="14"/>
      <c r="N9" s="14"/>
      <c r="O9" s="14"/>
      <c r="P9" s="14"/>
    </row>
    <row r="10" spans="1:17">
      <c r="A10" s="1"/>
      <c r="B10" s="213"/>
      <c r="C10" s="213"/>
      <c r="D10" s="213"/>
      <c r="E10" s="213"/>
      <c r="F10" s="213"/>
      <c r="G10" s="188"/>
      <c r="H10" s="213"/>
      <c r="I10" s="213"/>
      <c r="J10" s="213"/>
      <c r="K10" s="213"/>
      <c r="L10" s="213"/>
      <c r="M10" s="213"/>
      <c r="N10" s="213"/>
      <c r="O10" s="213"/>
      <c r="P10" s="213" t="s">
        <v>116</v>
      </c>
      <c r="Q10" s="1" t="s">
        <v>235</v>
      </c>
    </row>
    <row r="11" spans="1:17">
      <c r="A11" s="213" t="s">
        <v>17</v>
      </c>
      <c r="B11" s="213">
        <v>2002</v>
      </c>
      <c r="C11" s="213">
        <v>2003</v>
      </c>
      <c r="D11" s="213">
        <v>2004</v>
      </c>
      <c r="E11" s="213">
        <v>2005</v>
      </c>
      <c r="F11" s="213">
        <v>2006</v>
      </c>
      <c r="G11" s="213">
        <v>2007</v>
      </c>
      <c r="H11" s="213">
        <v>2008</v>
      </c>
      <c r="I11" s="213">
        <v>2009</v>
      </c>
      <c r="J11" s="213">
        <v>2010</v>
      </c>
      <c r="K11" s="213">
        <v>2011</v>
      </c>
      <c r="L11" s="213">
        <v>2012</v>
      </c>
      <c r="M11" s="213">
        <v>2013</v>
      </c>
      <c r="N11" s="213">
        <v>2014</v>
      </c>
      <c r="O11" s="213">
        <v>2015</v>
      </c>
      <c r="P11" s="213" t="str">
        <f>'DCP-12, P 1'!P11</f>
        <v>Average</v>
      </c>
      <c r="Q11" s="213" t="str">
        <f>'DCP-12, P 1'!Q11</f>
        <v>Average</v>
      </c>
    </row>
    <row r="12" spans="1:17" ht="16" thickBot="1">
      <c r="B12" s="5"/>
      <c r="C12" s="5"/>
      <c r="D12" s="5"/>
      <c r="E12" s="5"/>
      <c r="F12" s="5"/>
      <c r="G12" s="11"/>
      <c r="H12" s="5"/>
      <c r="I12" s="5"/>
      <c r="J12" s="5"/>
      <c r="K12" s="5"/>
      <c r="L12" s="5"/>
      <c r="M12" s="198"/>
      <c r="N12" s="198"/>
      <c r="O12" s="198"/>
      <c r="P12" s="5"/>
      <c r="Q12" s="36"/>
    </row>
    <row r="13" spans="1:17" ht="16" thickTop="1">
      <c r="A13" s="14"/>
      <c r="B13" s="16"/>
      <c r="C13" s="16"/>
      <c r="D13" s="16"/>
      <c r="E13" s="16"/>
      <c r="F13" s="16"/>
      <c r="G13" s="121"/>
      <c r="H13" s="16"/>
      <c r="I13" s="16"/>
      <c r="J13" s="16"/>
      <c r="K13" s="16"/>
      <c r="L13" s="16"/>
      <c r="M13" s="16"/>
      <c r="N13" s="16"/>
      <c r="O13" s="16"/>
      <c r="P13" s="16"/>
    </row>
    <row r="14" spans="1:17">
      <c r="B14" s="5"/>
      <c r="C14" s="5"/>
      <c r="D14" s="5"/>
      <c r="E14" s="5"/>
      <c r="F14" s="5"/>
      <c r="G14" s="11"/>
      <c r="H14" s="5"/>
      <c r="I14" s="5"/>
      <c r="J14" s="5"/>
      <c r="K14" s="5"/>
      <c r="L14" s="5"/>
      <c r="M14" s="198"/>
      <c r="N14" s="198"/>
      <c r="O14" s="198"/>
      <c r="P14" s="5"/>
    </row>
    <row r="15" spans="1:17">
      <c r="A15" s="24" t="str">
        <f>'DCP-12, P 1'!A15</f>
        <v>Parcell Proxy Group</v>
      </c>
      <c r="B15" s="5"/>
      <c r="C15" s="5"/>
      <c r="D15" s="5"/>
      <c r="E15" s="5"/>
      <c r="F15" s="5"/>
      <c r="G15" s="11"/>
      <c r="H15" s="5"/>
      <c r="I15" s="5"/>
      <c r="J15" s="5"/>
      <c r="K15" s="5"/>
      <c r="L15" s="5"/>
      <c r="M15" s="198"/>
      <c r="N15" s="198"/>
      <c r="O15" s="198"/>
      <c r="P15" s="5"/>
    </row>
    <row r="16" spans="1:17"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95"/>
    </row>
    <row r="17" spans="1:17">
      <c r="A17" s="13" t="str">
        <f>+'DCP-12, P 1'!A17</f>
        <v>ALLETE</v>
      </c>
      <c r="B17" s="11"/>
      <c r="C17" s="11"/>
      <c r="D17" s="11"/>
      <c r="E17" s="11">
        <v>2.12</v>
      </c>
      <c r="F17" s="11">
        <v>2.19</v>
      </c>
      <c r="G17" s="11">
        <v>1.95</v>
      </c>
      <c r="H17" s="11">
        <v>1.56</v>
      </c>
      <c r="I17" s="11">
        <v>1.1299999999999999</v>
      </c>
      <c r="J17" s="11">
        <v>1.27</v>
      </c>
      <c r="K17" s="11">
        <v>1.38</v>
      </c>
      <c r="L17" s="11">
        <v>1.36</v>
      </c>
      <c r="M17" s="11">
        <v>1.52</v>
      </c>
      <c r="N17" s="11">
        <v>1.51</v>
      </c>
      <c r="O17" s="11">
        <v>1.46</v>
      </c>
      <c r="P17" s="11"/>
      <c r="Q17" s="95">
        <f>AVERAGE(I17:O17)</f>
        <v>1.3757142857142857</v>
      </c>
    </row>
    <row r="18" spans="1:17">
      <c r="A18" s="13" t="str">
        <f>+'DCP-12, P 1'!A18</f>
        <v>Alliant Energy</v>
      </c>
      <c r="B18" s="11">
        <v>1.1000000000000001</v>
      </c>
      <c r="C18" s="11">
        <v>0.97</v>
      </c>
      <c r="D18" s="11">
        <v>1.2</v>
      </c>
      <c r="E18" s="11">
        <v>1.31</v>
      </c>
      <c r="F18" s="11">
        <v>1.55</v>
      </c>
      <c r="G18" s="11">
        <v>1.73</v>
      </c>
      <c r="H18" s="11">
        <v>1.31</v>
      </c>
      <c r="I18" s="11">
        <v>1.03</v>
      </c>
      <c r="J18" s="11">
        <v>1.31</v>
      </c>
      <c r="K18" s="11">
        <v>1.47</v>
      </c>
      <c r="L18" s="11">
        <v>1.61</v>
      </c>
      <c r="M18" s="11">
        <v>1.69</v>
      </c>
      <c r="N18" s="11">
        <v>1.97</v>
      </c>
      <c r="O18" s="11">
        <v>1.96</v>
      </c>
      <c r="P18" s="188">
        <f>AVERAGE(B18:H18)</f>
        <v>1.31</v>
      </c>
      <c r="Q18" s="188">
        <f>AVERAGE(I18:O18)</f>
        <v>1.577142857142857</v>
      </c>
    </row>
    <row r="19" spans="1:17">
      <c r="A19" s="13" t="str">
        <f>+'DCP-12, P 1'!A19</f>
        <v>Avista Corp</v>
      </c>
      <c r="B19" s="11">
        <v>0.85</v>
      </c>
      <c r="C19" s="11">
        <v>0.94</v>
      </c>
      <c r="D19" s="11">
        <v>1.1100000000000001</v>
      </c>
      <c r="E19" s="11">
        <v>1.1499999999999999</v>
      </c>
      <c r="F19" s="11">
        <v>1.35</v>
      </c>
      <c r="G19" s="11">
        <v>1.27</v>
      </c>
      <c r="H19" s="11">
        <v>1.1000000000000001</v>
      </c>
      <c r="I19" s="11">
        <v>0.94</v>
      </c>
      <c r="J19" s="11">
        <v>1.06</v>
      </c>
      <c r="K19" s="11">
        <v>1.19</v>
      </c>
      <c r="L19" s="11">
        <v>1.23</v>
      </c>
      <c r="M19" s="11">
        <v>1.25</v>
      </c>
      <c r="N19" s="11">
        <v>1.43</v>
      </c>
      <c r="O19" s="11">
        <v>1.41</v>
      </c>
      <c r="P19" s="11">
        <f t="shared" ref="P19:P25" si="0">AVERAGE(B19:H19)</f>
        <v>1.1099999999999999</v>
      </c>
      <c r="Q19" s="95">
        <f t="shared" ref="Q19:Q25" si="1">AVERAGE(I19:O19)</f>
        <v>1.2157142857142857</v>
      </c>
    </row>
    <row r="20" spans="1:17">
      <c r="A20" s="13" t="str">
        <f>+'DCP-12, P 1'!A20</f>
        <v>Black Hills Corp</v>
      </c>
      <c r="B20" s="11">
        <v>1.43</v>
      </c>
      <c r="C20" s="11">
        <v>1.34</v>
      </c>
      <c r="D20" s="11">
        <v>1.34</v>
      </c>
      <c r="E20" s="11">
        <v>1.65</v>
      </c>
      <c r="F20" s="11">
        <v>1.53</v>
      </c>
      <c r="G20" s="11">
        <v>0.14000000000000001</v>
      </c>
      <c r="H20" s="11">
        <v>1.24</v>
      </c>
      <c r="I20" s="11">
        <v>0.77</v>
      </c>
      <c r="J20" s="11">
        <v>1.08</v>
      </c>
      <c r="K20" s="11">
        <v>1.0900000000000001</v>
      </c>
      <c r="L20" s="11">
        <v>1.21</v>
      </c>
      <c r="M20" s="11">
        <v>1.61</v>
      </c>
      <c r="N20" s="11">
        <v>1.81</v>
      </c>
      <c r="O20" s="11">
        <v>1.52</v>
      </c>
      <c r="P20" s="11">
        <f t="shared" si="0"/>
        <v>1.2385714285714287</v>
      </c>
      <c r="Q20" s="95">
        <f t="shared" si="1"/>
        <v>1.2985714285714285</v>
      </c>
    </row>
    <row r="21" spans="1:17">
      <c r="A21" s="13" t="str">
        <f>+'DCP-12, P 1'!A21</f>
        <v>IDACORP</v>
      </c>
      <c r="B21" s="11">
        <v>1.34</v>
      </c>
      <c r="C21" s="11">
        <v>1.1200000000000001</v>
      </c>
      <c r="D21" s="11">
        <v>1.25</v>
      </c>
      <c r="E21" s="11">
        <v>1.22</v>
      </c>
      <c r="F21" s="11">
        <v>1.39</v>
      </c>
      <c r="G21" s="11">
        <v>1.32</v>
      </c>
      <c r="H21" s="11">
        <v>1.04</v>
      </c>
      <c r="I21" s="11">
        <v>0.94</v>
      </c>
      <c r="J21" s="11">
        <v>1.1299999999999999</v>
      </c>
      <c r="K21" s="11">
        <v>1.19</v>
      </c>
      <c r="L21" s="11">
        <v>1.23</v>
      </c>
      <c r="M21" s="11">
        <v>1.36</v>
      </c>
      <c r="N21" s="11">
        <v>1.59</v>
      </c>
      <c r="O21" s="11">
        <v>1.58</v>
      </c>
      <c r="P21" s="11">
        <f t="shared" si="0"/>
        <v>1.24</v>
      </c>
      <c r="Q21" s="95">
        <f t="shared" si="1"/>
        <v>1.2885714285714285</v>
      </c>
    </row>
    <row r="22" spans="1:17">
      <c r="A22" s="13" t="str">
        <f>+'DCP-12, P 1'!A22</f>
        <v>NorthWestern Corp</v>
      </c>
      <c r="B22" s="11"/>
      <c r="C22" s="11"/>
      <c r="D22" s="11"/>
      <c r="E22" s="11"/>
      <c r="F22" s="11">
        <v>1.6</v>
      </c>
      <c r="G22" s="11">
        <v>1.47</v>
      </c>
      <c r="H22" s="11">
        <v>1.0900000000000001</v>
      </c>
      <c r="I22" s="11">
        <v>1.05</v>
      </c>
      <c r="J22" s="11">
        <v>1.22</v>
      </c>
      <c r="K22" s="11">
        <v>1.38</v>
      </c>
      <c r="L22" s="11">
        <v>1.46</v>
      </c>
      <c r="M22" s="11">
        <v>1.59</v>
      </c>
      <c r="N22" s="11">
        <v>1.74</v>
      </c>
      <c r="O22" s="11">
        <v>1.67</v>
      </c>
      <c r="P22" s="11"/>
      <c r="Q22" s="95">
        <f t="shared" si="1"/>
        <v>1.4442857142857142</v>
      </c>
    </row>
    <row r="23" spans="1:17">
      <c r="A23" s="13" t="str">
        <f>+'DCP-12, P 1'!A23</f>
        <v>OGE Energy Corp</v>
      </c>
      <c r="B23" s="11">
        <v>1.47</v>
      </c>
      <c r="C23" s="11">
        <v>1.54</v>
      </c>
      <c r="D23" s="11">
        <v>1.78</v>
      </c>
      <c r="E23" s="11">
        <v>1.87</v>
      </c>
      <c r="F23" s="11">
        <v>2.0499999999999998</v>
      </c>
      <c r="G23" s="11">
        <v>1.97</v>
      </c>
      <c r="H23" s="11">
        <v>1.45</v>
      </c>
      <c r="I23" s="11">
        <v>1.39</v>
      </c>
      <c r="J23" s="11">
        <v>1.8</v>
      </c>
      <c r="K23" s="11">
        <v>1.97</v>
      </c>
      <c r="L23" s="11">
        <v>2.04</v>
      </c>
      <c r="M23" s="11">
        <v>2.31</v>
      </c>
      <c r="N23" s="11">
        <v>2.2799999999999998</v>
      </c>
      <c r="O23" s="11">
        <v>1.85</v>
      </c>
      <c r="P23" s="11">
        <f t="shared" si="0"/>
        <v>1.7328571428571429</v>
      </c>
      <c r="Q23" s="95">
        <f t="shared" si="1"/>
        <v>1.9485714285714284</v>
      </c>
    </row>
    <row r="24" spans="1:17">
      <c r="A24" s="13" t="str">
        <f>+'DCP-12, P 1'!A24</f>
        <v>Pinnacle West Capital</v>
      </c>
      <c r="B24" s="11">
        <v>1.1599999999999999</v>
      </c>
      <c r="C24" s="11">
        <v>1.1399999999999999</v>
      </c>
      <c r="D24" s="11">
        <v>1.3</v>
      </c>
      <c r="E24" s="11">
        <v>1.3</v>
      </c>
      <c r="F24" s="11">
        <v>1.29</v>
      </c>
      <c r="G24" s="11">
        <v>1.27</v>
      </c>
      <c r="H24" s="11">
        <v>1</v>
      </c>
      <c r="I24" s="11">
        <v>0.9</v>
      </c>
      <c r="J24" s="11">
        <v>1.1299999999999999</v>
      </c>
      <c r="K24" s="11">
        <v>1.25</v>
      </c>
      <c r="L24" s="11">
        <v>1.41</v>
      </c>
      <c r="M24" s="11">
        <v>1.53</v>
      </c>
      <c r="N24" s="11">
        <v>1.58</v>
      </c>
      <c r="O24" s="11">
        <v>1.6</v>
      </c>
      <c r="P24" s="11">
        <f t="shared" si="0"/>
        <v>1.2085714285714284</v>
      </c>
      <c r="Q24" s="95">
        <f t="shared" si="1"/>
        <v>1.342857142857143</v>
      </c>
    </row>
    <row r="25" spans="1:17">
      <c r="A25" s="13" t="str">
        <f>+'DCP-12, P 1'!A25</f>
        <v>Portland General Corp</v>
      </c>
      <c r="B25" s="11"/>
      <c r="C25" s="11"/>
      <c r="D25" s="11"/>
      <c r="E25" s="11"/>
      <c r="F25" s="11">
        <v>1.53</v>
      </c>
      <c r="G25" s="11">
        <v>1.4</v>
      </c>
      <c r="H25" s="11">
        <v>1.01</v>
      </c>
      <c r="I25" s="11">
        <v>0.83</v>
      </c>
      <c r="J25" s="11">
        <v>0.97</v>
      </c>
      <c r="K25" s="11">
        <v>1.0900000000000001</v>
      </c>
      <c r="L25" s="11">
        <v>1.17</v>
      </c>
      <c r="M25" s="11">
        <v>1.31</v>
      </c>
      <c r="N25" s="11">
        <v>1.45</v>
      </c>
      <c r="O25" s="11">
        <v>1.48</v>
      </c>
      <c r="P25" s="11">
        <f t="shared" si="0"/>
        <v>1.3133333333333332</v>
      </c>
      <c r="Q25" s="95">
        <f t="shared" si="1"/>
        <v>1.1857142857142855</v>
      </c>
    </row>
    <row r="26" spans="1:17">
      <c r="A26" s="34"/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34"/>
    </row>
    <row r="27" spans="1:17"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</row>
    <row r="28" spans="1:17">
      <c r="A28" s="13" t="str">
        <f>'DCP-12, P 1'!A28</f>
        <v>Average</v>
      </c>
      <c r="B28" s="11">
        <f>AVERAGE(B17:B25)</f>
        <v>1.2249999999999999</v>
      </c>
      <c r="C28" s="11">
        <f t="shared" ref="C28:O28" si="2">AVERAGE(C17:C25)</f>
        <v>1.175</v>
      </c>
      <c r="D28" s="11">
        <f t="shared" si="2"/>
        <v>1.33</v>
      </c>
      <c r="E28" s="11">
        <f t="shared" si="2"/>
        <v>1.5171428571428573</v>
      </c>
      <c r="F28" s="11">
        <f t="shared" si="2"/>
        <v>1.6088888888888888</v>
      </c>
      <c r="G28" s="11">
        <f t="shared" si="2"/>
        <v>1.391111111111111</v>
      </c>
      <c r="H28" s="11">
        <f t="shared" si="2"/>
        <v>1.2</v>
      </c>
      <c r="I28" s="11">
        <f t="shared" si="2"/>
        <v>0.99777777777777787</v>
      </c>
      <c r="J28" s="11">
        <f t="shared" si="2"/>
        <v>1.2188888888888889</v>
      </c>
      <c r="K28" s="11">
        <f t="shared" si="2"/>
        <v>1.3344444444444443</v>
      </c>
      <c r="L28" s="11">
        <f t="shared" si="2"/>
        <v>1.4133333333333333</v>
      </c>
      <c r="M28" s="11">
        <f t="shared" si="2"/>
        <v>1.5744444444444445</v>
      </c>
      <c r="N28" s="11">
        <f t="shared" si="2"/>
        <v>1.7066666666666666</v>
      </c>
      <c r="O28" s="11">
        <f t="shared" si="2"/>
        <v>1.6144444444444443</v>
      </c>
      <c r="P28" s="188">
        <f>AVERAGE(P17:P25)</f>
        <v>1.3076190476190475</v>
      </c>
      <c r="Q28" s="188">
        <f>AVERAGE(Q17:Q25)</f>
        <v>1.4085714285714284</v>
      </c>
    </row>
    <row r="29" spans="1:17">
      <c r="A29" s="34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55"/>
      <c r="Q29" s="34"/>
    </row>
    <row r="30" spans="1:17">
      <c r="B30" s="95"/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1"/>
    </row>
    <row r="31" spans="1:17">
      <c r="A31" s="13" t="str">
        <f>'DCP-12, P 1'!A31</f>
        <v>Median</v>
      </c>
      <c r="B31" s="95">
        <f>MEDIAN(B17:B25)</f>
        <v>1.25</v>
      </c>
      <c r="C31" s="95">
        <f t="shared" ref="C31:O31" si="3">MEDIAN(C17:C25)</f>
        <v>1.1299999999999999</v>
      </c>
      <c r="D31" s="95">
        <f t="shared" si="3"/>
        <v>1.2749999999999999</v>
      </c>
      <c r="E31" s="95">
        <f t="shared" si="3"/>
        <v>1.31</v>
      </c>
      <c r="F31" s="95">
        <f t="shared" si="3"/>
        <v>1.53</v>
      </c>
      <c r="G31" s="95">
        <f t="shared" si="3"/>
        <v>1.4</v>
      </c>
      <c r="H31" s="95">
        <f t="shared" si="3"/>
        <v>1.1000000000000001</v>
      </c>
      <c r="I31" s="95">
        <f t="shared" si="3"/>
        <v>0.94</v>
      </c>
      <c r="J31" s="95">
        <f t="shared" si="3"/>
        <v>1.1299999999999999</v>
      </c>
      <c r="K31" s="95">
        <f t="shared" si="3"/>
        <v>1.25</v>
      </c>
      <c r="L31" s="95">
        <f t="shared" si="3"/>
        <v>1.36</v>
      </c>
      <c r="M31" s="95">
        <f t="shared" si="3"/>
        <v>1.53</v>
      </c>
      <c r="N31" s="95">
        <f t="shared" si="3"/>
        <v>1.59</v>
      </c>
      <c r="O31" s="95">
        <f t="shared" si="3"/>
        <v>1.58</v>
      </c>
      <c r="P31" s="188">
        <f>AVERAGE(B31:H31)</f>
        <v>1.2849999999999999</v>
      </c>
      <c r="Q31" s="188">
        <f>AVERAGE(I31:O31)</f>
        <v>1.3399999999999999</v>
      </c>
    </row>
    <row r="32" spans="1:17">
      <c r="A32" s="34"/>
      <c r="B32" s="96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106"/>
      <c r="Q32" s="34"/>
    </row>
    <row r="33" spans="1:17">
      <c r="B33" s="95"/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61"/>
    </row>
    <row r="34" spans="1:17">
      <c r="A34" s="24" t="str">
        <f>+'DCP-12, P 1'!A34</f>
        <v>McKenzie Proxy Group</v>
      </c>
      <c r="B34" s="11"/>
      <c r="C34" s="11"/>
      <c r="D34" s="11"/>
      <c r="E34" s="11"/>
      <c r="F34" s="11"/>
      <c r="G34" s="11"/>
      <c r="H34" s="6"/>
      <c r="I34" s="6"/>
      <c r="J34" s="6"/>
      <c r="K34" s="6"/>
      <c r="L34" s="6"/>
      <c r="M34" s="6"/>
      <c r="N34" s="6"/>
      <c r="O34" s="6"/>
      <c r="P34" s="11"/>
    </row>
    <row r="35" spans="1:17">
      <c r="B35" s="11"/>
      <c r="C35" s="11"/>
      <c r="D35" s="11"/>
      <c r="E35" s="11"/>
      <c r="F35" s="11"/>
      <c r="G35" s="11"/>
      <c r="H35" s="6"/>
      <c r="I35" s="6"/>
      <c r="J35" s="6"/>
      <c r="K35" s="6"/>
      <c r="L35" s="6"/>
      <c r="M35" s="6"/>
      <c r="N35" s="6"/>
      <c r="O35" s="6"/>
      <c r="P35" s="11"/>
    </row>
    <row r="36" spans="1:17">
      <c r="A36" s="13" t="str">
        <f>+'DCP-12, P 1'!A36</f>
        <v>ALLETE</v>
      </c>
      <c r="B36" s="11"/>
      <c r="C36" s="11"/>
      <c r="D36" s="11"/>
      <c r="E36" s="11">
        <f t="shared" ref="E36:O36" si="4">+E17</f>
        <v>2.12</v>
      </c>
      <c r="F36" s="11">
        <f t="shared" si="4"/>
        <v>2.19</v>
      </c>
      <c r="G36" s="11">
        <f t="shared" si="4"/>
        <v>1.95</v>
      </c>
      <c r="H36" s="11">
        <f t="shared" si="4"/>
        <v>1.56</v>
      </c>
      <c r="I36" s="11">
        <f t="shared" si="4"/>
        <v>1.1299999999999999</v>
      </c>
      <c r="J36" s="11">
        <f t="shared" si="4"/>
        <v>1.27</v>
      </c>
      <c r="K36" s="11">
        <f t="shared" si="4"/>
        <v>1.38</v>
      </c>
      <c r="L36" s="11">
        <f t="shared" si="4"/>
        <v>1.36</v>
      </c>
      <c r="M36" s="11">
        <f t="shared" si="4"/>
        <v>1.52</v>
      </c>
      <c r="N36" s="11">
        <f t="shared" si="4"/>
        <v>1.51</v>
      </c>
      <c r="O36" s="11">
        <f t="shared" si="4"/>
        <v>1.46</v>
      </c>
      <c r="P36" s="11"/>
      <c r="Q36" s="95">
        <f>AVERAGE(I36:O36)</f>
        <v>1.3757142857142857</v>
      </c>
    </row>
    <row r="37" spans="1:17">
      <c r="A37" s="13" t="str">
        <f>+'DCP-12, P 1'!A37</f>
        <v>Ameren Corp</v>
      </c>
      <c r="B37" s="11">
        <v>1.63</v>
      </c>
      <c r="C37" s="11">
        <v>1.62</v>
      </c>
      <c r="D37" s="11">
        <v>1.61</v>
      </c>
      <c r="E37" s="11">
        <v>1.72</v>
      </c>
      <c r="F37" s="11">
        <v>1.64</v>
      </c>
      <c r="G37" s="11">
        <v>1.59</v>
      </c>
      <c r="H37" s="11">
        <v>1.22</v>
      </c>
      <c r="I37" s="11">
        <v>0.83</v>
      </c>
      <c r="J37" s="11">
        <v>0.81</v>
      </c>
      <c r="K37" s="11">
        <v>0.92</v>
      </c>
      <c r="L37" s="11">
        <v>1.06</v>
      </c>
      <c r="M37" s="11">
        <v>1.25</v>
      </c>
      <c r="N37" s="11">
        <v>1.52</v>
      </c>
      <c r="O37" s="11">
        <v>1.49</v>
      </c>
      <c r="P37" s="11">
        <f>AVERAGE(B37:H37)</f>
        <v>1.5757142857142858</v>
      </c>
      <c r="Q37" s="95">
        <f t="shared" ref="Q37:Q51" si="5">AVERAGE(I37:O37)</f>
        <v>1.1257142857142859</v>
      </c>
    </row>
    <row r="38" spans="1:17">
      <c r="A38" s="13" t="str">
        <f>+'DCP-12, P 1'!A38</f>
        <v>American Electric Power</v>
      </c>
      <c r="B38" s="11">
        <v>1.38</v>
      </c>
      <c r="C38" s="11">
        <v>1.24</v>
      </c>
      <c r="D38" s="11">
        <v>1.55</v>
      </c>
      <c r="E38" s="11">
        <v>1.65</v>
      </c>
      <c r="F38" s="11">
        <v>1.61</v>
      </c>
      <c r="G38" s="11">
        <v>1.9</v>
      </c>
      <c r="H38" s="11">
        <v>1.45</v>
      </c>
      <c r="I38" s="11">
        <v>1.1200000000000001</v>
      </c>
      <c r="J38" s="11">
        <v>1.18</v>
      </c>
      <c r="K38" s="11">
        <v>1.28</v>
      </c>
      <c r="L38" s="11">
        <v>1.34</v>
      </c>
      <c r="M38" s="11">
        <v>1.45</v>
      </c>
      <c r="N38" s="11">
        <v>1.62</v>
      </c>
      <c r="O38" s="11">
        <v>1.66</v>
      </c>
      <c r="P38" s="11">
        <f t="shared" ref="P38:P48" si="6">AVERAGE(B38:H38)</f>
        <v>1.5399999999999998</v>
      </c>
      <c r="Q38" s="95">
        <f t="shared" si="5"/>
        <v>1.3785714285714286</v>
      </c>
    </row>
    <row r="39" spans="1:17">
      <c r="A39" s="13" t="str">
        <f>+'DCP-12, P 1'!A39</f>
        <v>Avista Corp</v>
      </c>
      <c r="B39" s="11">
        <f>+B19</f>
        <v>0.85</v>
      </c>
      <c r="C39" s="11">
        <f t="shared" ref="C39:O39" si="7">+C19</f>
        <v>0.94</v>
      </c>
      <c r="D39" s="11">
        <f t="shared" si="7"/>
        <v>1.1100000000000001</v>
      </c>
      <c r="E39" s="11">
        <f t="shared" si="7"/>
        <v>1.1499999999999999</v>
      </c>
      <c r="F39" s="11">
        <f t="shared" si="7"/>
        <v>1.35</v>
      </c>
      <c r="G39" s="11">
        <f t="shared" si="7"/>
        <v>1.27</v>
      </c>
      <c r="H39" s="11">
        <f t="shared" si="7"/>
        <v>1.1000000000000001</v>
      </c>
      <c r="I39" s="11">
        <f t="shared" si="7"/>
        <v>0.94</v>
      </c>
      <c r="J39" s="11">
        <f t="shared" si="7"/>
        <v>1.06</v>
      </c>
      <c r="K39" s="11">
        <f t="shared" si="7"/>
        <v>1.19</v>
      </c>
      <c r="L39" s="11">
        <f t="shared" si="7"/>
        <v>1.23</v>
      </c>
      <c r="M39" s="11">
        <f t="shared" si="7"/>
        <v>1.25</v>
      </c>
      <c r="N39" s="11">
        <f t="shared" si="7"/>
        <v>1.43</v>
      </c>
      <c r="O39" s="11">
        <f t="shared" si="7"/>
        <v>1.41</v>
      </c>
      <c r="P39" s="11">
        <f t="shared" si="6"/>
        <v>1.1099999999999999</v>
      </c>
      <c r="Q39" s="95">
        <f t="shared" si="5"/>
        <v>1.2157142857142857</v>
      </c>
    </row>
    <row r="40" spans="1:17">
      <c r="A40" s="13" t="str">
        <f>+'DCP-12, P 1'!A40</f>
        <v>CMS Energy</v>
      </c>
      <c r="B40" s="11">
        <v>1.37</v>
      </c>
      <c r="C40" s="11">
        <v>0.8</v>
      </c>
      <c r="D40" s="11">
        <v>0.9</v>
      </c>
      <c r="E40" s="11">
        <v>1.25</v>
      </c>
      <c r="F40" s="11">
        <v>1.42</v>
      </c>
      <c r="G40" s="11">
        <v>1.77</v>
      </c>
      <c r="H40" s="11">
        <v>1.27</v>
      </c>
      <c r="I40" s="11">
        <v>1.17</v>
      </c>
      <c r="J40" s="11">
        <v>1.48</v>
      </c>
      <c r="K40" s="11">
        <v>1.7</v>
      </c>
      <c r="L40" s="11">
        <v>1.92</v>
      </c>
      <c r="M40" s="11">
        <v>2.1800000000000002</v>
      </c>
      <c r="N40" s="11">
        <v>2.39</v>
      </c>
      <c r="O40" s="11">
        <v>2.54</v>
      </c>
      <c r="P40" s="11">
        <f t="shared" si="6"/>
        <v>1.2542857142857142</v>
      </c>
      <c r="Q40" s="95">
        <f t="shared" si="5"/>
        <v>1.9114285714285713</v>
      </c>
    </row>
    <row r="41" spans="1:17">
      <c r="A41" s="13" t="str">
        <f>+'DCP-12, P 1'!A41</f>
        <v>DTE Energy Corp</v>
      </c>
      <c r="B41" s="11">
        <v>1.45</v>
      </c>
      <c r="C41" s="11">
        <v>1.42</v>
      </c>
      <c r="D41" s="11">
        <v>1.32</v>
      </c>
      <c r="E41" s="11">
        <v>1.4</v>
      </c>
      <c r="F41" s="11">
        <v>1.34</v>
      </c>
      <c r="G41" s="11">
        <v>1.43</v>
      </c>
      <c r="H41" s="11">
        <v>1.01</v>
      </c>
      <c r="I41" s="11">
        <v>0.91</v>
      </c>
      <c r="J41" s="11">
        <v>1.1599999999999999</v>
      </c>
      <c r="K41" s="11">
        <v>1.21</v>
      </c>
      <c r="L41" s="11">
        <v>1.37</v>
      </c>
      <c r="M41" s="11">
        <v>1.53</v>
      </c>
      <c r="N41" s="11">
        <v>1.7</v>
      </c>
      <c r="O41" s="11">
        <v>1.73</v>
      </c>
      <c r="P41" s="11">
        <f t="shared" si="6"/>
        <v>1.3385714285714285</v>
      </c>
      <c r="Q41" s="95">
        <f t="shared" si="5"/>
        <v>1.372857142857143</v>
      </c>
    </row>
    <row r="42" spans="1:17">
      <c r="A42" s="13" t="str">
        <f>+'DCP-12, P 1'!A42</f>
        <v>Edison International</v>
      </c>
      <c r="B42" s="11">
        <v>1.17</v>
      </c>
      <c r="C42" s="11">
        <v>1.08</v>
      </c>
      <c r="D42" s="11">
        <v>1.53</v>
      </c>
      <c r="E42" s="11">
        <v>2.0499999999999998</v>
      </c>
      <c r="F42" s="11">
        <v>1.94</v>
      </c>
      <c r="G42" s="11">
        <v>2.08</v>
      </c>
      <c r="H42" s="11">
        <v>1.49</v>
      </c>
      <c r="I42" s="11">
        <v>1.01</v>
      </c>
      <c r="J42" s="11">
        <v>1.1100000000000001</v>
      </c>
      <c r="K42" s="11">
        <v>1.17</v>
      </c>
      <c r="L42" s="11">
        <v>1.46</v>
      </c>
      <c r="M42" s="11">
        <v>1.66</v>
      </c>
      <c r="N42" s="11">
        <v>1.77</v>
      </c>
      <c r="O42" s="11">
        <v>1.82</v>
      </c>
      <c r="P42" s="11">
        <f t="shared" si="6"/>
        <v>1.6199999999999999</v>
      </c>
      <c r="Q42" s="95">
        <f t="shared" si="5"/>
        <v>1.4285714285714286</v>
      </c>
    </row>
    <row r="43" spans="1:17">
      <c r="A43" s="13" t="str">
        <f>+'DCP-12, P 1'!A43</f>
        <v>El Paso Electric</v>
      </c>
      <c r="B43" s="11">
        <v>1.4</v>
      </c>
      <c r="C43" s="11">
        <v>1.2</v>
      </c>
      <c r="D43" s="11">
        <v>1.48</v>
      </c>
      <c r="E43" s="11">
        <v>1.76</v>
      </c>
      <c r="F43" s="11">
        <v>1.79</v>
      </c>
      <c r="G43" s="11">
        <v>1.79</v>
      </c>
      <c r="H43" s="11">
        <v>1.34</v>
      </c>
      <c r="I43" s="11">
        <v>1.02</v>
      </c>
      <c r="J43" s="11">
        <v>1.34</v>
      </c>
      <c r="K43" s="11">
        <v>1.64</v>
      </c>
      <c r="L43" s="11">
        <v>1.63</v>
      </c>
      <c r="M43" s="11">
        <v>1.61</v>
      </c>
      <c r="N43" s="11">
        <v>1.58</v>
      </c>
      <c r="O43" s="11">
        <v>1.52</v>
      </c>
      <c r="P43" s="11">
        <f t="shared" si="6"/>
        <v>1.5371428571428571</v>
      </c>
      <c r="Q43" s="95">
        <f t="shared" si="5"/>
        <v>1.4771428571428571</v>
      </c>
    </row>
    <row r="44" spans="1:17">
      <c r="A44" s="13" t="str">
        <f>+'DCP-12, P 1'!A44</f>
        <v>Great Plains Energy</v>
      </c>
      <c r="B44" s="11">
        <v>1.63</v>
      </c>
      <c r="C44" s="11">
        <v>1.98</v>
      </c>
      <c r="D44" s="11">
        <v>2.1800000000000002</v>
      </c>
      <c r="E44" s="11">
        <v>1.89</v>
      </c>
      <c r="F44" s="11">
        <v>1.81</v>
      </c>
      <c r="G44" s="11">
        <v>1.73</v>
      </c>
      <c r="H44" s="11">
        <v>1.1299999999999999</v>
      </c>
      <c r="I44" s="11">
        <v>0.73</v>
      </c>
      <c r="J44" s="11">
        <v>0.87</v>
      </c>
      <c r="K44" s="11">
        <v>0.89</v>
      </c>
      <c r="L44" s="11">
        <v>0.97</v>
      </c>
      <c r="M44" s="11">
        <v>1.02</v>
      </c>
      <c r="N44" s="11">
        <v>1.1599999999999999</v>
      </c>
      <c r="O44" s="11">
        <v>1.1599999999999999</v>
      </c>
      <c r="P44" s="11">
        <f t="shared" si="6"/>
        <v>1.7642857142857145</v>
      </c>
      <c r="Q44" s="95">
        <f t="shared" si="5"/>
        <v>0.97142857142857153</v>
      </c>
    </row>
    <row r="45" spans="1:17">
      <c r="A45" s="13" t="str">
        <f>+'DCP-12, P 1'!A45</f>
        <v>IDACORP</v>
      </c>
      <c r="B45" s="95">
        <f>+B21</f>
        <v>1.34</v>
      </c>
      <c r="C45" s="95">
        <f t="shared" ref="C45:O45" si="8">+C21</f>
        <v>1.1200000000000001</v>
      </c>
      <c r="D45" s="95">
        <f t="shared" si="8"/>
        <v>1.25</v>
      </c>
      <c r="E45" s="95">
        <f t="shared" si="8"/>
        <v>1.22</v>
      </c>
      <c r="F45" s="95">
        <f t="shared" si="8"/>
        <v>1.39</v>
      </c>
      <c r="G45" s="95">
        <f t="shared" si="8"/>
        <v>1.32</v>
      </c>
      <c r="H45" s="95">
        <f t="shared" si="8"/>
        <v>1.04</v>
      </c>
      <c r="I45" s="95">
        <f t="shared" si="8"/>
        <v>0.94</v>
      </c>
      <c r="J45" s="95">
        <f t="shared" si="8"/>
        <v>1.1299999999999999</v>
      </c>
      <c r="K45" s="95">
        <f t="shared" si="8"/>
        <v>1.19</v>
      </c>
      <c r="L45" s="95">
        <f t="shared" si="8"/>
        <v>1.23</v>
      </c>
      <c r="M45" s="95">
        <f t="shared" si="8"/>
        <v>1.36</v>
      </c>
      <c r="N45" s="95">
        <f t="shared" si="8"/>
        <v>1.59</v>
      </c>
      <c r="O45" s="95">
        <f t="shared" si="8"/>
        <v>1.58</v>
      </c>
      <c r="P45" s="11">
        <f t="shared" si="6"/>
        <v>1.24</v>
      </c>
      <c r="Q45" s="95">
        <f t="shared" si="5"/>
        <v>1.2885714285714285</v>
      </c>
    </row>
    <row r="46" spans="1:17">
      <c r="A46" s="13" t="str">
        <f>+'DCP-12, P 1'!A46</f>
        <v>NorthWestern</v>
      </c>
      <c r="B46" s="95"/>
      <c r="C46" s="95"/>
      <c r="D46" s="95"/>
      <c r="E46" s="95"/>
      <c r="F46" s="95">
        <f>+F22</f>
        <v>1.6</v>
      </c>
      <c r="G46" s="95">
        <f t="shared" ref="G46:O46" si="9">+G22</f>
        <v>1.47</v>
      </c>
      <c r="H46" s="95">
        <f t="shared" si="9"/>
        <v>1.0900000000000001</v>
      </c>
      <c r="I46" s="95">
        <f t="shared" si="9"/>
        <v>1.05</v>
      </c>
      <c r="J46" s="95">
        <f t="shared" si="9"/>
        <v>1.22</v>
      </c>
      <c r="K46" s="95">
        <f t="shared" si="9"/>
        <v>1.38</v>
      </c>
      <c r="L46" s="95">
        <f t="shared" si="9"/>
        <v>1.46</v>
      </c>
      <c r="M46" s="95">
        <f t="shared" si="9"/>
        <v>1.59</v>
      </c>
      <c r="N46" s="95">
        <f t="shared" si="9"/>
        <v>1.74</v>
      </c>
      <c r="O46" s="95">
        <f t="shared" si="9"/>
        <v>1.67</v>
      </c>
      <c r="P46" s="11"/>
      <c r="Q46" s="95">
        <f t="shared" si="5"/>
        <v>1.4442857142857142</v>
      </c>
    </row>
    <row r="47" spans="1:17">
      <c r="A47" s="13" t="str">
        <f>+'DCP-12, P 1'!A47</f>
        <v>Otter Tail Corp</v>
      </c>
      <c r="B47" s="95">
        <v>2.4500000000000002</v>
      </c>
      <c r="C47" s="95">
        <v>2.09</v>
      </c>
      <c r="D47" s="95">
        <v>1.85</v>
      </c>
      <c r="E47" s="95">
        <v>1.83</v>
      </c>
      <c r="F47" s="95">
        <v>1.78</v>
      </c>
      <c r="G47" s="95">
        <v>2</v>
      </c>
      <c r="H47" s="95">
        <v>1.67</v>
      </c>
      <c r="I47" s="95">
        <v>1.08</v>
      </c>
      <c r="J47" s="95">
        <v>1.2</v>
      </c>
      <c r="K47" s="95">
        <v>1.23</v>
      </c>
      <c r="L47" s="95">
        <v>1.52</v>
      </c>
      <c r="M47" s="95">
        <v>1.96</v>
      </c>
      <c r="N47" s="95">
        <v>1.96</v>
      </c>
      <c r="O47" s="95">
        <v>1.86</v>
      </c>
      <c r="P47" s="11">
        <f t="shared" si="6"/>
        <v>1.9528571428571428</v>
      </c>
      <c r="Q47" s="95">
        <f t="shared" si="5"/>
        <v>1.544285714285714</v>
      </c>
    </row>
    <row r="48" spans="1:17">
      <c r="A48" s="13" t="str">
        <f>+'DCP-12, P 1'!A48</f>
        <v>PG&amp;E Corp</v>
      </c>
      <c r="B48" s="95">
        <v>1.49</v>
      </c>
      <c r="C48" s="95">
        <v>2.0299999999999998</v>
      </c>
      <c r="D48" s="95">
        <v>1.96</v>
      </c>
      <c r="E48" s="95">
        <v>1.79</v>
      </c>
      <c r="F48" s="95">
        <v>2.0099999999999998</v>
      </c>
      <c r="G48" s="95">
        <v>2.0299999999999998</v>
      </c>
      <c r="H48" s="95">
        <v>1.44</v>
      </c>
      <c r="I48" s="95">
        <v>1.49</v>
      </c>
      <c r="J48" s="95">
        <v>1.48</v>
      </c>
      <c r="K48" s="95">
        <v>1.46</v>
      </c>
      <c r="L48" s="95">
        <v>1.45</v>
      </c>
      <c r="M48" s="95">
        <v>1.43</v>
      </c>
      <c r="N48" s="95">
        <v>1.47</v>
      </c>
      <c r="O48" s="95">
        <v>1.61</v>
      </c>
      <c r="P48" s="11">
        <f t="shared" si="6"/>
        <v>1.8214285714285712</v>
      </c>
      <c r="Q48" s="95">
        <f t="shared" si="5"/>
        <v>1.4842857142857142</v>
      </c>
    </row>
    <row r="49" spans="1:17">
      <c r="A49" s="13" t="str">
        <f>+'DCP-12, P 1'!A49</f>
        <v>Portland General Electric</v>
      </c>
      <c r="B49" s="95"/>
      <c r="C49" s="95"/>
      <c r="D49" s="95"/>
      <c r="E49" s="95"/>
      <c r="F49" s="95">
        <f>+F25</f>
        <v>1.53</v>
      </c>
      <c r="G49" s="95">
        <f t="shared" ref="G49:O49" si="10">+G25</f>
        <v>1.4</v>
      </c>
      <c r="H49" s="95">
        <f t="shared" si="10"/>
        <v>1.01</v>
      </c>
      <c r="I49" s="95">
        <f t="shared" si="10"/>
        <v>0.83</v>
      </c>
      <c r="J49" s="95">
        <f t="shared" si="10"/>
        <v>0.97</v>
      </c>
      <c r="K49" s="95">
        <f t="shared" si="10"/>
        <v>1.0900000000000001</v>
      </c>
      <c r="L49" s="95">
        <f t="shared" si="10"/>
        <v>1.17</v>
      </c>
      <c r="M49" s="95">
        <f t="shared" si="10"/>
        <v>1.31</v>
      </c>
      <c r="N49" s="95">
        <f t="shared" si="10"/>
        <v>1.45</v>
      </c>
      <c r="O49" s="95">
        <f t="shared" si="10"/>
        <v>1.48</v>
      </c>
      <c r="P49" s="11"/>
      <c r="Q49" s="95">
        <f t="shared" si="5"/>
        <v>1.1857142857142855</v>
      </c>
    </row>
    <row r="50" spans="1:17">
      <c r="A50" s="13" t="str">
        <f>+'DCP-12, P 1'!A50</f>
        <v>Sempra Energy</v>
      </c>
      <c r="B50" s="95">
        <v>1.55</v>
      </c>
      <c r="C50" s="95">
        <v>1.72</v>
      </c>
      <c r="D50" s="95">
        <v>1.78</v>
      </c>
      <c r="E50" s="95">
        <v>1.86</v>
      </c>
      <c r="F50" s="95">
        <v>1.9</v>
      </c>
      <c r="G50" s="95">
        <v>1.94</v>
      </c>
      <c r="H50" s="95">
        <v>1.51</v>
      </c>
      <c r="I50" s="95">
        <v>1.35</v>
      </c>
      <c r="J50" s="95">
        <v>1.36</v>
      </c>
      <c r="K50" s="95">
        <v>1.28</v>
      </c>
      <c r="L50" s="95">
        <v>1.53</v>
      </c>
      <c r="M50" s="95">
        <v>1.87</v>
      </c>
      <c r="N50" s="95">
        <v>2.23</v>
      </c>
      <c r="O50" s="95">
        <v>2.2000000000000002</v>
      </c>
      <c r="P50" s="11">
        <f t="shared" ref="P50:P51" si="11">AVERAGE(B50:H50)</f>
        <v>1.7514285714285713</v>
      </c>
      <c r="Q50" s="95">
        <f t="shared" si="5"/>
        <v>1.6885714285714286</v>
      </c>
    </row>
    <row r="51" spans="1:17">
      <c r="A51" s="13" t="str">
        <f>+'DCP-12, P 1'!A51</f>
        <v>Westar Energy, Inc.</v>
      </c>
      <c r="B51" s="11">
        <v>0.67</v>
      </c>
      <c r="C51" s="11">
        <v>1.0900000000000001</v>
      </c>
      <c r="D51" s="11">
        <v>1.32</v>
      </c>
      <c r="E51" s="11">
        <v>1.42</v>
      </c>
      <c r="F51" s="11">
        <v>1.39</v>
      </c>
      <c r="G51" s="11">
        <v>1.4</v>
      </c>
      <c r="H51" s="11">
        <v>1.07</v>
      </c>
      <c r="I51" s="11">
        <v>0.91</v>
      </c>
      <c r="J51" s="11">
        <v>1.1100000000000001</v>
      </c>
      <c r="K51" s="11">
        <v>1.19</v>
      </c>
      <c r="L51" s="11">
        <v>1.33</v>
      </c>
      <c r="M51" s="11">
        <v>1.38</v>
      </c>
      <c r="N51" s="11">
        <v>1.55</v>
      </c>
      <c r="O51" s="11">
        <v>1.53</v>
      </c>
      <c r="P51" s="11">
        <f t="shared" si="11"/>
        <v>1.1942857142857142</v>
      </c>
      <c r="Q51" s="95">
        <f t="shared" si="5"/>
        <v>1.2857142857142858</v>
      </c>
    </row>
    <row r="52" spans="1:17">
      <c r="A52" s="34"/>
      <c r="B52" s="55"/>
      <c r="C52" s="55"/>
      <c r="D52" s="55"/>
      <c r="E52" s="55"/>
      <c r="F52" s="55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34"/>
    </row>
    <row r="53" spans="1:17"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</row>
    <row r="54" spans="1:17">
      <c r="A54" s="13" t="str">
        <f>'DCP-12, P 1'!A54</f>
        <v>Average</v>
      </c>
      <c r="B54" s="11">
        <f>AVERAGE(B36:B51)</f>
        <v>1.4138461538461538</v>
      </c>
      <c r="C54" s="11">
        <f t="shared" ref="C54:O54" si="12">AVERAGE(C36:C51)</f>
        <v>1.4100000000000001</v>
      </c>
      <c r="D54" s="11">
        <f t="shared" si="12"/>
        <v>1.5261538461538464</v>
      </c>
      <c r="E54" s="11">
        <f t="shared" si="12"/>
        <v>1.6507142857142856</v>
      </c>
      <c r="F54" s="11">
        <f t="shared" si="12"/>
        <v>1.6681250000000003</v>
      </c>
      <c r="G54" s="11">
        <f t="shared" si="12"/>
        <v>1.6918749999999998</v>
      </c>
      <c r="H54" s="11">
        <f t="shared" si="12"/>
        <v>1.2750000000000001</v>
      </c>
      <c r="I54" s="11">
        <f t="shared" si="12"/>
        <v>1.0318749999999999</v>
      </c>
      <c r="J54" s="11">
        <f t="shared" si="12"/>
        <v>1.171875</v>
      </c>
      <c r="K54" s="11">
        <f t="shared" si="12"/>
        <v>1.2625000000000002</v>
      </c>
      <c r="L54" s="11">
        <f t="shared" si="12"/>
        <v>1.3768750000000001</v>
      </c>
      <c r="M54" s="11">
        <f t="shared" si="12"/>
        <v>1.5231249999999998</v>
      </c>
      <c r="N54" s="11">
        <f t="shared" si="12"/>
        <v>1.6668749999999999</v>
      </c>
      <c r="O54" s="11">
        <f t="shared" si="12"/>
        <v>1.67</v>
      </c>
      <c r="P54" s="188">
        <f>AVERAGE(P36:P51)</f>
        <v>1.5153846153846156</v>
      </c>
      <c r="Q54" s="188">
        <f>AVERAGE(Q36:Q51)</f>
        <v>1.3861607142857144</v>
      </c>
    </row>
    <row r="55" spans="1:17">
      <c r="A55" s="34"/>
      <c r="B55" s="96"/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55"/>
      <c r="Q55" s="34"/>
    </row>
    <row r="56" spans="1:17">
      <c r="B56" s="95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1"/>
    </row>
    <row r="57" spans="1:17">
      <c r="A57" s="13" t="str">
        <f>'DCP-12, P 1'!A57</f>
        <v>Median</v>
      </c>
      <c r="B57" s="95">
        <f>MEDIAN(B36:B51)</f>
        <v>1.4</v>
      </c>
      <c r="C57" s="95">
        <f t="shared" ref="C57:O57" si="13">MEDIAN(C36:C51)</f>
        <v>1.24</v>
      </c>
      <c r="D57" s="95">
        <f t="shared" si="13"/>
        <v>1.53</v>
      </c>
      <c r="E57" s="95">
        <f t="shared" si="13"/>
        <v>1.74</v>
      </c>
      <c r="F57" s="95">
        <f t="shared" si="13"/>
        <v>1.625</v>
      </c>
      <c r="G57" s="95">
        <f t="shared" si="13"/>
        <v>1.75</v>
      </c>
      <c r="H57" s="95">
        <f t="shared" si="13"/>
        <v>1.2450000000000001</v>
      </c>
      <c r="I57" s="95">
        <f t="shared" si="13"/>
        <v>1.0150000000000001</v>
      </c>
      <c r="J57" s="95">
        <f t="shared" si="13"/>
        <v>1.17</v>
      </c>
      <c r="K57" s="95">
        <f t="shared" si="13"/>
        <v>1.22</v>
      </c>
      <c r="L57" s="95">
        <f t="shared" si="13"/>
        <v>1.3650000000000002</v>
      </c>
      <c r="M57" s="95">
        <f t="shared" si="13"/>
        <v>1.4849999999999999</v>
      </c>
      <c r="N57" s="95">
        <f t="shared" si="13"/>
        <v>1.585</v>
      </c>
      <c r="O57" s="95">
        <f t="shared" si="13"/>
        <v>1.5950000000000002</v>
      </c>
      <c r="P57" s="188">
        <f>AVERAGE(B57:H57)</f>
        <v>1.5042857142857144</v>
      </c>
      <c r="Q57" s="188">
        <f>AVERAGE(I57:O57)</f>
        <v>1.3478571428571429</v>
      </c>
    </row>
    <row r="58" spans="1:17" ht="16" thickBot="1">
      <c r="A58" s="36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36"/>
    </row>
    <row r="59" spans="1:17" ht="16" thickTop="1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</row>
    <row r="60" spans="1:17">
      <c r="A60" s="13" t="str">
        <f>+'DCP-12, P 1'!A62</f>
        <v>Source:  Calculations made from data contained in Value Line Investment Survey.</v>
      </c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</row>
    <row r="61" spans="1:17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</row>
    <row r="62" spans="1:17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</row>
    <row r="63" spans="1:17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</row>
    <row r="64" spans="1:17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</row>
    <row r="65" spans="1:77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</row>
    <row r="66" spans="1:77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spans="1:77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</row>
    <row r="68" spans="1:77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</row>
    <row r="69" spans="1:77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</row>
    <row r="70" spans="1:77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</row>
    <row r="71" spans="1:77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</row>
    <row r="72" spans="1:77">
      <c r="A72" s="27"/>
      <c r="B72" s="57"/>
      <c r="C72" s="57"/>
      <c r="D72" s="57"/>
      <c r="E72" s="57"/>
      <c r="F72" s="57"/>
      <c r="G72" s="57"/>
      <c r="H72" s="57"/>
      <c r="I72" s="57"/>
      <c r="J72" s="57"/>
      <c r="K72" s="57"/>
      <c r="L72" s="57"/>
      <c r="M72" s="57"/>
      <c r="N72" s="57"/>
      <c r="O72" s="57"/>
      <c r="P72" s="57"/>
    </row>
    <row r="73" spans="1:77">
      <c r="A73" s="26"/>
      <c r="B73" s="57"/>
      <c r="C73" s="57"/>
      <c r="D73" s="57"/>
      <c r="E73" s="57"/>
      <c r="F73" s="57"/>
      <c r="G73" s="57"/>
      <c r="H73" s="57"/>
      <c r="I73" s="57"/>
      <c r="J73" s="57"/>
      <c r="K73" s="57"/>
      <c r="L73" s="57"/>
      <c r="M73" s="57"/>
      <c r="N73" s="57"/>
      <c r="O73" s="57"/>
      <c r="P73" s="57"/>
    </row>
    <row r="74" spans="1:77">
      <c r="A74" s="27"/>
      <c r="B74" s="57"/>
      <c r="C74" s="57"/>
      <c r="D74" s="57"/>
      <c r="E74" s="57"/>
      <c r="F74" s="57"/>
      <c r="G74" s="57"/>
      <c r="H74" s="57"/>
      <c r="I74" s="57"/>
      <c r="J74" s="57"/>
      <c r="K74" s="57"/>
      <c r="L74" s="57"/>
      <c r="M74" s="57"/>
      <c r="N74" s="57"/>
      <c r="O74" s="57"/>
      <c r="P74" s="57"/>
      <c r="Q74" s="27"/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  <c r="BF74" s="27"/>
      <c r="BG74" s="27"/>
      <c r="BH74" s="27"/>
      <c r="BI74" s="27"/>
      <c r="BJ74" s="27"/>
      <c r="BK74" s="27"/>
      <c r="BL74" s="27"/>
      <c r="BM74" s="27"/>
      <c r="BN74" s="27"/>
      <c r="BO74" s="27"/>
      <c r="BP74" s="27"/>
      <c r="BQ74" s="27"/>
      <c r="BR74" s="27"/>
      <c r="BS74" s="27"/>
      <c r="BT74" s="27"/>
      <c r="BU74" s="27"/>
      <c r="BV74" s="27"/>
      <c r="BW74" s="27"/>
      <c r="BX74" s="27"/>
      <c r="BY74" s="27"/>
    </row>
    <row r="75" spans="1:77">
      <c r="A75" s="27"/>
      <c r="B75" s="57"/>
      <c r="C75" s="57"/>
      <c r="D75" s="57"/>
      <c r="E75" s="57"/>
      <c r="F75" s="57"/>
      <c r="G75" s="57"/>
      <c r="H75" s="57"/>
      <c r="I75" s="57"/>
      <c r="J75" s="57"/>
      <c r="K75" s="57"/>
      <c r="L75" s="57"/>
      <c r="M75" s="57"/>
      <c r="N75" s="57"/>
      <c r="O75" s="57"/>
      <c r="P75" s="57"/>
      <c r="Q75" s="27"/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  <c r="BF75" s="27"/>
      <c r="BG75" s="27"/>
      <c r="BH75" s="27"/>
      <c r="BI75" s="27"/>
      <c r="BJ75" s="27"/>
      <c r="BK75" s="27"/>
      <c r="BL75" s="27"/>
      <c r="BM75" s="27"/>
      <c r="BN75" s="27"/>
      <c r="BO75" s="27"/>
      <c r="BP75" s="27"/>
      <c r="BQ75" s="27"/>
      <c r="BR75" s="27"/>
      <c r="BS75" s="27"/>
      <c r="BT75" s="27"/>
      <c r="BU75" s="27"/>
      <c r="BV75" s="27"/>
      <c r="BW75" s="27"/>
      <c r="BX75" s="27"/>
      <c r="BY75" s="27"/>
    </row>
    <row r="76" spans="1:77">
      <c r="A76" s="26"/>
      <c r="B76" s="57"/>
      <c r="C76" s="57"/>
      <c r="D76" s="57"/>
      <c r="E76" s="57"/>
      <c r="F76" s="57"/>
      <c r="G76" s="57"/>
      <c r="H76" s="57"/>
      <c r="I76" s="57"/>
      <c r="J76" s="57"/>
      <c r="K76" s="57"/>
      <c r="L76" s="57"/>
      <c r="M76" s="57"/>
      <c r="N76" s="57"/>
      <c r="O76" s="57"/>
      <c r="P76" s="57"/>
      <c r="Q76" s="27"/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  <c r="BF76" s="27"/>
      <c r="BG76" s="27"/>
      <c r="BH76" s="27"/>
      <c r="BI76" s="27"/>
      <c r="BJ76" s="27"/>
      <c r="BK76" s="27"/>
      <c r="BL76" s="27"/>
      <c r="BM76" s="27"/>
      <c r="BN76" s="27"/>
      <c r="BO76" s="27"/>
      <c r="BP76" s="27"/>
      <c r="BQ76" s="27"/>
      <c r="BR76" s="27"/>
      <c r="BS76" s="27"/>
      <c r="BT76" s="27"/>
      <c r="BU76" s="27"/>
      <c r="BV76" s="27"/>
      <c r="BW76" s="27"/>
      <c r="BX76" s="27"/>
      <c r="BY76" s="27"/>
    </row>
    <row r="77" spans="1:77">
      <c r="A77" s="27"/>
      <c r="B77" s="57"/>
      <c r="C77" s="57"/>
      <c r="D77" s="57"/>
      <c r="E77" s="57"/>
      <c r="F77" s="57"/>
      <c r="G77" s="57"/>
      <c r="H77" s="57"/>
      <c r="I77" s="57"/>
      <c r="J77" s="57"/>
      <c r="K77" s="57"/>
      <c r="L77" s="57"/>
      <c r="M77" s="57"/>
      <c r="N77" s="57"/>
      <c r="O77" s="57"/>
      <c r="P77" s="58"/>
      <c r="Q77" s="27"/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  <c r="BF77" s="27"/>
      <c r="BG77" s="27"/>
      <c r="BH77" s="27"/>
      <c r="BI77" s="27"/>
      <c r="BJ77" s="27"/>
      <c r="BK77" s="27"/>
      <c r="BL77" s="27"/>
      <c r="BM77" s="27"/>
      <c r="BN77" s="27"/>
      <c r="BO77" s="27"/>
      <c r="BP77" s="27"/>
      <c r="BQ77" s="27"/>
      <c r="BR77" s="27"/>
      <c r="BS77" s="27"/>
      <c r="BT77" s="27"/>
      <c r="BU77" s="27"/>
      <c r="BV77" s="27"/>
      <c r="BW77" s="27"/>
      <c r="BX77" s="27"/>
      <c r="BY77" s="27"/>
    </row>
    <row r="78" spans="1:77">
      <c r="A78" s="27"/>
      <c r="B78" s="57"/>
      <c r="C78" s="57"/>
      <c r="D78" s="57"/>
      <c r="E78" s="57"/>
      <c r="F78" s="57"/>
      <c r="G78" s="57"/>
      <c r="H78" s="57"/>
      <c r="I78" s="57"/>
      <c r="J78" s="57"/>
      <c r="K78" s="57"/>
      <c r="L78" s="57"/>
      <c r="M78" s="57"/>
      <c r="N78" s="57"/>
      <c r="O78" s="57"/>
      <c r="P78" s="5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  <c r="BF78" s="27"/>
      <c r="BG78" s="27"/>
      <c r="BH78" s="27"/>
      <c r="BI78" s="27"/>
      <c r="BJ78" s="27"/>
      <c r="BK78" s="27"/>
      <c r="BL78" s="27"/>
      <c r="BM78" s="27"/>
      <c r="BN78" s="27"/>
      <c r="BO78" s="27"/>
      <c r="BP78" s="27"/>
      <c r="BQ78" s="27"/>
      <c r="BR78" s="27"/>
      <c r="BS78" s="27"/>
      <c r="BT78" s="27"/>
      <c r="BU78" s="27"/>
      <c r="BV78" s="27"/>
      <c r="BW78" s="27"/>
      <c r="BX78" s="27"/>
      <c r="BY78" s="27"/>
    </row>
    <row r="79" spans="1:77">
      <c r="A79" s="26"/>
      <c r="B79" s="57"/>
      <c r="C79" s="57"/>
      <c r="D79" s="57"/>
      <c r="E79" s="57"/>
      <c r="F79" s="57"/>
      <c r="G79" s="57"/>
      <c r="H79" s="57"/>
      <c r="I79" s="57"/>
      <c r="J79" s="57"/>
      <c r="K79" s="57"/>
      <c r="L79" s="57"/>
      <c r="M79" s="57"/>
      <c r="N79" s="57"/>
      <c r="O79" s="57"/>
      <c r="P79" s="57"/>
      <c r="Q79" s="27"/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  <c r="BF79" s="27"/>
      <c r="BG79" s="27"/>
      <c r="BH79" s="27"/>
      <c r="BI79" s="27"/>
      <c r="BJ79" s="27"/>
      <c r="BK79" s="27"/>
      <c r="BL79" s="27"/>
      <c r="BM79" s="27"/>
      <c r="BN79" s="27"/>
      <c r="BO79" s="27"/>
      <c r="BP79" s="27"/>
      <c r="BQ79" s="27"/>
      <c r="BR79" s="27"/>
      <c r="BS79" s="27"/>
      <c r="BT79" s="27"/>
      <c r="BU79" s="27"/>
      <c r="BV79" s="27"/>
      <c r="BW79" s="27"/>
      <c r="BX79" s="27"/>
      <c r="BY79" s="27"/>
    </row>
    <row r="80" spans="1:77">
      <c r="A80" s="27"/>
      <c r="B80" s="57"/>
      <c r="C80" s="57"/>
      <c r="D80" s="57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9"/>
      <c r="Q80" s="27"/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  <c r="BI80" s="27"/>
      <c r="BJ80" s="27"/>
      <c r="BK80" s="27"/>
      <c r="BL80" s="27"/>
      <c r="BM80" s="27"/>
      <c r="BN80" s="27"/>
      <c r="BO80" s="27"/>
      <c r="BP80" s="27"/>
      <c r="BQ80" s="27"/>
      <c r="BR80" s="27"/>
      <c r="BS80" s="27"/>
      <c r="BT80" s="27"/>
      <c r="BU80" s="27"/>
      <c r="BV80" s="27"/>
      <c r="BW80" s="27"/>
      <c r="BX80" s="27"/>
      <c r="BY80" s="27"/>
    </row>
    <row r="81" spans="1:77">
      <c r="A81" s="27"/>
      <c r="B81" s="27"/>
      <c r="C81" s="27"/>
      <c r="D81" s="27"/>
      <c r="E81" s="27"/>
      <c r="F81" s="27"/>
      <c r="G81" s="122"/>
      <c r="H81" s="27"/>
      <c r="I81" s="27"/>
      <c r="J81" s="27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  <c r="BF81" s="27"/>
      <c r="BG81" s="27"/>
      <c r="BH81" s="27"/>
      <c r="BI81" s="27"/>
      <c r="BJ81" s="27"/>
      <c r="BK81" s="27"/>
      <c r="BL81" s="27"/>
      <c r="BM81" s="27"/>
      <c r="BN81" s="27"/>
      <c r="BO81" s="27"/>
      <c r="BP81" s="27"/>
      <c r="BQ81" s="27"/>
      <c r="BR81" s="27"/>
      <c r="BS81" s="27"/>
      <c r="BT81" s="27"/>
      <c r="BU81" s="27"/>
      <c r="BV81" s="27"/>
      <c r="BW81" s="27"/>
      <c r="BX81" s="27"/>
      <c r="BY81" s="27"/>
    </row>
    <row r="82" spans="1:77">
      <c r="A82" s="26"/>
      <c r="B82" s="26"/>
      <c r="C82" s="26"/>
      <c r="D82" s="26"/>
      <c r="E82" s="26"/>
      <c r="F82" s="26"/>
      <c r="G82" s="100"/>
      <c r="H82" s="26"/>
      <c r="I82" s="26"/>
      <c r="J82" s="26"/>
      <c r="K82" s="26"/>
      <c r="L82" s="26"/>
      <c r="M82" s="26"/>
      <c r="N82" s="26"/>
      <c r="O82" s="26"/>
      <c r="P82" s="26"/>
      <c r="Q82" s="27"/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  <c r="BF82" s="27"/>
      <c r="BG82" s="27"/>
      <c r="BH82" s="27"/>
      <c r="BI82" s="27"/>
      <c r="BJ82" s="27"/>
      <c r="BK82" s="27"/>
      <c r="BL82" s="27"/>
      <c r="BM82" s="27"/>
      <c r="BN82" s="27"/>
      <c r="BO82" s="27"/>
      <c r="BP82" s="27"/>
      <c r="BQ82" s="27"/>
      <c r="BR82" s="27"/>
      <c r="BS82" s="27"/>
      <c r="BT82" s="27"/>
      <c r="BU82" s="27"/>
      <c r="BV82" s="27"/>
      <c r="BW82" s="27"/>
      <c r="BX82" s="27"/>
      <c r="BY82" s="27"/>
    </row>
    <row r="83" spans="1:77">
      <c r="A83" s="27"/>
      <c r="B83" s="27"/>
      <c r="C83" s="27"/>
      <c r="D83" s="27"/>
      <c r="E83" s="27"/>
      <c r="F83" s="27"/>
      <c r="G83" s="122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  <c r="BF83" s="27"/>
      <c r="BG83" s="27"/>
      <c r="BH83" s="27"/>
      <c r="BI83" s="27"/>
      <c r="BJ83" s="27"/>
      <c r="BK83" s="27"/>
      <c r="BL83" s="27"/>
      <c r="BM83" s="27"/>
      <c r="BN83" s="27"/>
      <c r="BO83" s="27"/>
      <c r="BP83" s="27"/>
      <c r="BQ83" s="27"/>
      <c r="BR83" s="27"/>
      <c r="BS83" s="27"/>
      <c r="BT83" s="27"/>
      <c r="BU83" s="27"/>
      <c r="BV83" s="27"/>
      <c r="BW83" s="27"/>
      <c r="BX83" s="27"/>
      <c r="BY83" s="27"/>
    </row>
    <row r="84" spans="1:77">
      <c r="A84" s="27"/>
      <c r="B84" s="27"/>
      <c r="C84" s="27"/>
      <c r="D84" s="27"/>
      <c r="E84" s="27"/>
      <c r="F84" s="27"/>
      <c r="G84" s="122"/>
      <c r="H84" s="27"/>
      <c r="I84" s="27"/>
      <c r="J84" s="27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  <c r="BF84" s="27"/>
      <c r="BG84" s="27"/>
      <c r="BH84" s="27"/>
      <c r="BI84" s="27"/>
      <c r="BJ84" s="27"/>
      <c r="BK84" s="27"/>
      <c r="BL84" s="27"/>
      <c r="BM84" s="27"/>
      <c r="BN84" s="27"/>
      <c r="BO84" s="27"/>
      <c r="BP84" s="27"/>
      <c r="BQ84" s="27"/>
      <c r="BR84" s="27"/>
      <c r="BS84" s="27"/>
      <c r="BT84" s="27"/>
      <c r="BU84" s="27"/>
      <c r="BV84" s="27"/>
      <c r="BW84" s="27"/>
      <c r="BX84" s="27"/>
      <c r="BY84" s="27"/>
    </row>
  </sheetData>
  <phoneticPr fontId="0" type="noConversion"/>
  <printOptions horizontalCentered="1"/>
  <pageMargins left="0.5" right="0.5" top="0.5" bottom="0.55000000000000004" header="0" footer="0"/>
  <pageSetup scale="58" orientation="landscape" r:id="rId1"/>
  <headerFooter alignWithMargins="0">
    <oddHeader>&amp;RExhibit No. DCP-12
Dockets UE-160228/UG-160229
Page 2 of 2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50"/>
  <sheetViews>
    <sheetView showOutlineSymbols="0" view="pageLayout" topLeftCell="A33" zoomScaleNormal="100" workbookViewId="0">
      <selection activeCell="B50" sqref="B50"/>
    </sheetView>
  </sheetViews>
  <sheetFormatPr defaultColWidth="9.765625" defaultRowHeight="15.5"/>
  <cols>
    <col min="1" max="1" width="9.765625" style="25" customWidth="1"/>
    <col min="2" max="2" width="9.69140625" style="25" customWidth="1"/>
    <col min="3" max="3" width="12.765625" style="25" customWidth="1"/>
    <col min="4" max="4" width="15.765625" style="25" customWidth="1"/>
    <col min="5" max="5" width="12.765625" style="25" customWidth="1"/>
    <col min="6" max="6" width="13.765625" style="25" customWidth="1"/>
    <col min="7" max="7" width="2.765625" style="25" customWidth="1"/>
    <col min="8" max="16384" width="9.765625" style="25"/>
  </cols>
  <sheetData>
    <row r="1" spans="2:7">
      <c r="C1" s="73"/>
      <c r="D1" s="73"/>
      <c r="E1" s="73"/>
      <c r="F1" s="1"/>
    </row>
    <row r="2" spans="2:7">
      <c r="F2" s="1"/>
    </row>
    <row r="3" spans="2:7">
      <c r="F3" s="1"/>
    </row>
    <row r="6" spans="2:7" ht="16" customHeight="1">
      <c r="B6" s="65"/>
      <c r="C6" s="66"/>
      <c r="D6" s="66"/>
      <c r="E6" s="66"/>
      <c r="F6" s="66"/>
      <c r="G6" s="66"/>
    </row>
    <row r="7" spans="2:7" ht="20">
      <c r="B7" s="65" t="s">
        <v>52</v>
      </c>
      <c r="C7" s="66"/>
      <c r="D7" s="66"/>
      <c r="E7" s="66"/>
      <c r="F7" s="66"/>
      <c r="G7" s="66"/>
    </row>
    <row r="8" spans="2:7" ht="20">
      <c r="B8" s="65" t="s">
        <v>53</v>
      </c>
      <c r="C8" s="66"/>
      <c r="D8" s="66"/>
      <c r="E8" s="66"/>
      <c r="F8" s="66"/>
      <c r="G8" s="66"/>
    </row>
    <row r="9" spans="2:7" ht="20">
      <c r="B9" s="2" t="s">
        <v>215</v>
      </c>
      <c r="C9" s="66"/>
      <c r="D9" s="66"/>
      <c r="E9" s="66"/>
      <c r="F9" s="66"/>
      <c r="G9" s="66"/>
    </row>
    <row r="11" spans="2:7" ht="16" thickBot="1">
      <c r="B11" s="217"/>
      <c r="C11" s="217"/>
      <c r="D11" s="217"/>
      <c r="E11" s="217"/>
      <c r="F11" s="217"/>
      <c r="G11" s="217"/>
    </row>
    <row r="12" spans="2:7" ht="16" thickTop="1">
      <c r="B12" s="90"/>
      <c r="C12" s="90"/>
      <c r="D12" s="90"/>
      <c r="E12" s="90"/>
      <c r="F12" s="90"/>
      <c r="G12" s="90"/>
    </row>
    <row r="13" spans="2:7">
      <c r="B13" s="216"/>
      <c r="C13" s="216"/>
      <c r="D13" s="216" t="s">
        <v>55</v>
      </c>
      <c r="E13" s="216"/>
      <c r="F13" s="216" t="s">
        <v>57</v>
      </c>
      <c r="G13" s="216"/>
    </row>
    <row r="14" spans="2:7">
      <c r="B14" s="216" t="s">
        <v>0</v>
      </c>
      <c r="C14" s="216"/>
      <c r="D14" s="216" t="s">
        <v>56</v>
      </c>
      <c r="E14" s="216"/>
      <c r="F14" s="216" t="s">
        <v>58</v>
      </c>
      <c r="G14" s="216"/>
    </row>
    <row r="15" spans="2:7">
      <c r="B15" s="218"/>
      <c r="C15" s="218"/>
      <c r="D15" s="218"/>
      <c r="E15" s="218"/>
      <c r="F15" s="218"/>
      <c r="G15" s="218"/>
    </row>
    <row r="16" spans="2:7">
      <c r="B16" s="67"/>
      <c r="C16" s="67"/>
      <c r="D16" s="62"/>
      <c r="E16" s="67"/>
      <c r="F16" s="76"/>
      <c r="G16" s="67"/>
    </row>
    <row r="17" spans="2:7">
      <c r="B17" s="67">
        <v>2002</v>
      </c>
      <c r="C17" s="67"/>
      <c r="D17" s="62">
        <v>8.4000000000000005E-2</v>
      </c>
      <c r="E17" s="67"/>
      <c r="F17" s="76">
        <v>2.95</v>
      </c>
      <c r="G17" s="67"/>
    </row>
    <row r="18" spans="2:7">
      <c r="B18" s="67"/>
      <c r="C18" s="67"/>
      <c r="D18" s="62"/>
      <c r="E18" s="67"/>
      <c r="F18" s="76"/>
      <c r="G18" s="67"/>
    </row>
    <row r="19" spans="2:7">
      <c r="B19" s="67">
        <v>2003</v>
      </c>
      <c r="C19" s="67"/>
      <c r="D19" s="62">
        <v>0.14199999999999999</v>
      </c>
      <c r="E19" s="67"/>
      <c r="F19" s="76">
        <v>2.78</v>
      </c>
      <c r="G19" s="67"/>
    </row>
    <row r="20" spans="2:7">
      <c r="B20" s="67"/>
      <c r="C20" s="67"/>
      <c r="D20" s="62"/>
      <c r="E20" s="67"/>
      <c r="F20" s="76"/>
      <c r="G20" s="67"/>
    </row>
    <row r="21" spans="2:7">
      <c r="B21" s="67">
        <v>2004</v>
      </c>
      <c r="C21" s="67"/>
      <c r="D21" s="62">
        <v>0.15</v>
      </c>
      <c r="E21" s="67"/>
      <c r="F21" s="76">
        <v>2.91</v>
      </c>
      <c r="G21" s="67"/>
    </row>
    <row r="22" spans="2:7">
      <c r="B22" s="67"/>
      <c r="C22" s="67"/>
      <c r="D22" s="62"/>
      <c r="E22" s="67"/>
      <c r="F22" s="76"/>
      <c r="G22" s="67"/>
    </row>
    <row r="23" spans="2:7">
      <c r="B23" s="67">
        <v>2005</v>
      </c>
      <c r="C23" s="67"/>
      <c r="D23" s="62">
        <v>0.161</v>
      </c>
      <c r="E23" s="67"/>
      <c r="F23" s="76">
        <v>2.78</v>
      </c>
      <c r="G23" s="67"/>
    </row>
    <row r="24" spans="2:7">
      <c r="B24" s="67"/>
      <c r="C24" s="67"/>
      <c r="D24" s="62"/>
      <c r="E24" s="67"/>
      <c r="F24" s="76"/>
      <c r="G24" s="67"/>
    </row>
    <row r="25" spans="2:7">
      <c r="B25" s="67">
        <v>2006</v>
      </c>
      <c r="C25" s="67"/>
      <c r="D25" s="62">
        <v>0.17</v>
      </c>
      <c r="E25" s="67"/>
      <c r="F25" s="76">
        <v>2.77</v>
      </c>
      <c r="G25" s="67"/>
    </row>
    <row r="26" spans="2:7">
      <c r="B26" s="67"/>
      <c r="C26" s="67"/>
      <c r="D26" s="62"/>
      <c r="E26" s="67"/>
      <c r="F26" s="76"/>
      <c r="G26" s="67"/>
    </row>
    <row r="27" spans="2:7">
      <c r="B27" s="67">
        <v>2007</v>
      </c>
      <c r="C27" s="67"/>
      <c r="D27" s="62">
        <v>0.128</v>
      </c>
      <c r="E27" s="67"/>
      <c r="F27" s="76">
        <v>2.84</v>
      </c>
      <c r="G27" s="67"/>
    </row>
    <row r="28" spans="2:7">
      <c r="B28" s="67"/>
      <c r="C28" s="67"/>
      <c r="D28" s="62"/>
      <c r="E28" s="67"/>
      <c r="F28" s="76"/>
      <c r="G28" s="67"/>
    </row>
    <row r="29" spans="2:7">
      <c r="B29" s="67">
        <v>2008</v>
      </c>
      <c r="C29" s="67"/>
      <c r="D29" s="62">
        <v>0.03</v>
      </c>
      <c r="E29" s="67"/>
      <c r="F29" s="76">
        <v>2.2400000000000002</v>
      </c>
      <c r="G29" s="67"/>
    </row>
    <row r="30" spans="2:7">
      <c r="B30" s="67"/>
      <c r="C30" s="67"/>
      <c r="D30" s="62"/>
      <c r="E30" s="67"/>
      <c r="F30" s="76"/>
      <c r="G30" s="67"/>
    </row>
    <row r="31" spans="2:7">
      <c r="B31" s="67">
        <v>2009</v>
      </c>
      <c r="C31" s="67"/>
      <c r="D31" s="62">
        <v>0.106</v>
      </c>
      <c r="E31" s="67"/>
      <c r="F31" s="76">
        <v>1.87</v>
      </c>
      <c r="G31" s="67"/>
    </row>
    <row r="32" spans="2:7">
      <c r="B32" s="67"/>
      <c r="C32" s="67"/>
      <c r="D32" s="62"/>
      <c r="E32" s="67"/>
      <c r="F32" s="76"/>
      <c r="G32" s="67"/>
    </row>
    <row r="33" spans="2:7">
      <c r="B33" s="67">
        <v>2010</v>
      </c>
      <c r="C33" s="67"/>
      <c r="D33" s="62">
        <v>0.14199999999999999</v>
      </c>
      <c r="E33" s="67"/>
      <c r="F33" s="76">
        <v>2.08</v>
      </c>
      <c r="G33" s="67"/>
    </row>
    <row r="34" spans="2:7">
      <c r="B34" s="67"/>
      <c r="C34" s="67"/>
      <c r="D34" s="62"/>
      <c r="E34" s="67"/>
      <c r="F34" s="76"/>
      <c r="G34" s="67"/>
    </row>
    <row r="35" spans="2:7">
      <c r="B35" s="67">
        <v>2011</v>
      </c>
      <c r="C35" s="67"/>
      <c r="D35" s="62">
        <v>0.14599999999999999</v>
      </c>
      <c r="E35" s="67"/>
      <c r="F35" s="76">
        <v>2.0699999999999998</v>
      </c>
      <c r="G35" s="67"/>
    </row>
    <row r="36" spans="2:7">
      <c r="B36" s="67"/>
      <c r="C36" s="67"/>
      <c r="D36" s="62"/>
      <c r="E36" s="67"/>
      <c r="F36" s="76"/>
      <c r="G36" s="67"/>
    </row>
    <row r="37" spans="2:7">
      <c r="B37" s="67">
        <v>2012</v>
      </c>
      <c r="C37" s="67"/>
      <c r="D37" s="62">
        <v>0.13500000000000001</v>
      </c>
      <c r="E37" s="67"/>
      <c r="F37" s="76">
        <v>2.14</v>
      </c>
      <c r="G37" s="67"/>
    </row>
    <row r="38" spans="2:7">
      <c r="B38" s="67"/>
      <c r="C38" s="67"/>
      <c r="D38" s="62"/>
      <c r="E38" s="67"/>
      <c r="F38" s="76"/>
      <c r="G38" s="67"/>
    </row>
    <row r="39" spans="2:7">
      <c r="B39" s="67">
        <v>2013</v>
      </c>
      <c r="C39" s="67"/>
      <c r="D39" s="62">
        <v>0.14499999999999999</v>
      </c>
      <c r="E39" s="67"/>
      <c r="F39" s="76">
        <v>2.37</v>
      </c>
      <c r="G39" s="67"/>
    </row>
    <row r="40" spans="2:7">
      <c r="B40" s="67"/>
      <c r="C40" s="67"/>
      <c r="D40" s="62"/>
      <c r="E40" s="67"/>
      <c r="F40" s="76"/>
      <c r="G40" s="67"/>
    </row>
    <row r="41" spans="2:7">
      <c r="B41" s="67">
        <v>2014</v>
      </c>
      <c r="C41" s="67"/>
      <c r="D41" s="62">
        <v>0.14199999999999999</v>
      </c>
      <c r="E41" s="67"/>
      <c r="F41" s="76">
        <v>2.68</v>
      </c>
      <c r="G41" s="67"/>
    </row>
    <row r="42" spans="2:7">
      <c r="B42" s="67"/>
      <c r="C42" s="67"/>
      <c r="D42" s="62"/>
      <c r="E42" s="67"/>
      <c r="F42" s="76"/>
      <c r="G42" s="67"/>
    </row>
    <row r="43" spans="2:7">
      <c r="B43" s="67" t="s">
        <v>54</v>
      </c>
      <c r="C43" s="67"/>
      <c r="D43" s="62"/>
      <c r="E43" s="67"/>
      <c r="F43" s="76"/>
      <c r="G43" s="67"/>
    </row>
    <row r="44" spans="2:7">
      <c r="B44" s="67"/>
      <c r="C44" s="67"/>
      <c r="D44" s="62"/>
      <c r="E44" s="67"/>
      <c r="F44" s="76"/>
      <c r="G44" s="67"/>
    </row>
    <row r="45" spans="2:7">
      <c r="B45" s="5" t="s">
        <v>116</v>
      </c>
      <c r="C45" s="67"/>
      <c r="D45" s="62">
        <f>AVERAGE(D17:D29)</f>
        <v>0.12357142857142858</v>
      </c>
      <c r="E45" s="77"/>
      <c r="F45" s="76">
        <f>AVERAGE(F17:F29)</f>
        <v>2.7528571428571431</v>
      </c>
      <c r="G45" s="77"/>
    </row>
    <row r="46" spans="2:7">
      <c r="B46" s="5"/>
      <c r="C46" s="67"/>
      <c r="D46" s="62"/>
      <c r="E46" s="77"/>
      <c r="F46" s="76"/>
      <c r="G46" s="77"/>
    </row>
    <row r="47" spans="2:7">
      <c r="B47" s="198" t="s">
        <v>213</v>
      </c>
      <c r="C47" s="67"/>
      <c r="D47" s="62">
        <f>AVERAGE(D31:D41)</f>
        <v>0.13600000000000001</v>
      </c>
      <c r="E47" s="77"/>
      <c r="F47" s="76">
        <f>AVERAGE(F31:F41)</f>
        <v>2.2016666666666667</v>
      </c>
      <c r="G47" s="77"/>
    </row>
    <row r="48" spans="2:7" ht="16" thickBot="1">
      <c r="B48" s="217"/>
      <c r="C48" s="217"/>
      <c r="D48" s="219"/>
      <c r="E48" s="217"/>
      <c r="F48" s="220"/>
      <c r="G48" s="217"/>
    </row>
    <row r="49" spans="2:7" ht="16" thickTop="1">
      <c r="B49" s="69"/>
      <c r="C49" s="69"/>
      <c r="D49" s="69"/>
      <c r="E49" s="69"/>
      <c r="F49" s="69"/>
      <c r="G49" s="69"/>
    </row>
    <row r="50" spans="2:7">
      <c r="B50" s="4" t="s">
        <v>318</v>
      </c>
    </row>
  </sheetData>
  <phoneticPr fontId="0" type="noConversion"/>
  <printOptions horizontalCentered="1"/>
  <pageMargins left="0.5" right="0.5" top="0.5" bottom="0.55000000000000004" header="0" footer="0"/>
  <pageSetup scale="94" orientation="portrait" r:id="rId1"/>
  <headerFooter alignWithMargins="0">
    <oddHeader>&amp;RExhibit No. DCP-13
Dockets UE-160228/UG-160229
Page 1 of 1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"/>
  <sheetViews>
    <sheetView showOutlineSymbols="0" view="pageLayout" topLeftCell="A32" zoomScaleNormal="100" workbookViewId="0">
      <selection activeCell="J47" sqref="J47"/>
    </sheetView>
  </sheetViews>
  <sheetFormatPr defaultColWidth="9.765625" defaultRowHeight="15.5"/>
  <cols>
    <col min="1" max="1" width="23.765625" style="13" customWidth="1"/>
    <col min="2" max="2" width="2.765625" style="13" customWidth="1"/>
    <col min="3" max="3" width="12.765625" style="13" customWidth="1"/>
    <col min="4" max="4" width="2.765625" style="13" customWidth="1"/>
    <col min="5" max="5" width="12.765625" style="13" customWidth="1"/>
    <col min="6" max="6" width="2.765625" style="13" customWidth="1"/>
    <col min="7" max="7" width="12.765625" style="13" customWidth="1"/>
    <col min="8" max="8" width="7.765625" style="13" customWidth="1"/>
    <col min="9" max="9" width="2.765625" style="13" customWidth="1"/>
    <col min="10" max="10" width="12.765625" style="13" customWidth="1"/>
    <col min="11" max="16384" width="9.765625" style="13"/>
  </cols>
  <sheetData>
    <row r="1" spans="1:11">
      <c r="J1" s="1"/>
    </row>
    <row r="2" spans="1:11">
      <c r="J2" s="1"/>
    </row>
    <row r="4" spans="1:11" ht="20">
      <c r="A4" s="277" t="s">
        <v>65</v>
      </c>
      <c r="B4" s="277"/>
      <c r="C4" s="277"/>
      <c r="D4" s="277"/>
      <c r="E4" s="277"/>
      <c r="F4" s="277"/>
      <c r="G4" s="277"/>
      <c r="H4" s="277"/>
      <c r="I4" s="277"/>
      <c r="J4" s="277"/>
      <c r="K4" s="277"/>
    </row>
    <row r="5" spans="1:11" ht="16" thickBot="1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</row>
    <row r="6" spans="1:11" ht="16" thickTop="1"/>
    <row r="7" spans="1:11">
      <c r="A7" s="1"/>
      <c r="B7" s="1"/>
      <c r="C7" s="213"/>
      <c r="D7" s="213"/>
      <c r="E7" s="213"/>
      <c r="F7" s="213"/>
      <c r="G7" s="213" t="s">
        <v>20</v>
      </c>
      <c r="H7" s="213"/>
      <c r="I7" s="213"/>
      <c r="J7" s="213" t="s">
        <v>64</v>
      </c>
    </row>
    <row r="8" spans="1:11">
      <c r="A8" s="1"/>
      <c r="B8" s="1"/>
      <c r="C8" s="213" t="s">
        <v>20</v>
      </c>
      <c r="D8" s="213"/>
      <c r="E8" s="213" t="s">
        <v>20</v>
      </c>
      <c r="F8" s="213"/>
      <c r="G8" s="213" t="s">
        <v>59</v>
      </c>
      <c r="H8" s="213"/>
      <c r="I8" s="213"/>
      <c r="J8" s="213" t="s">
        <v>14</v>
      </c>
    </row>
    <row r="9" spans="1:11">
      <c r="A9" s="1" t="str">
        <f>+'DCP-12, P 2'!A11</f>
        <v>COMPANY</v>
      </c>
      <c r="B9" s="1"/>
      <c r="C9" s="213" t="s">
        <v>21</v>
      </c>
      <c r="D9" s="213"/>
      <c r="E9" s="213" t="s">
        <v>47</v>
      </c>
      <c r="F9" s="213"/>
      <c r="G9" s="213" t="s">
        <v>60</v>
      </c>
      <c r="H9" s="213"/>
      <c r="I9" s="213"/>
      <c r="J9" s="213" t="s">
        <v>18</v>
      </c>
    </row>
    <row r="10" spans="1:11">
      <c r="C10" s="5"/>
      <c r="D10" s="5"/>
      <c r="E10" s="5"/>
      <c r="F10" s="5"/>
      <c r="G10" s="5"/>
      <c r="H10" s="5"/>
      <c r="I10" s="5"/>
      <c r="J10" s="5"/>
    </row>
    <row r="11" spans="1:11">
      <c r="A11" s="14"/>
      <c r="B11" s="14"/>
      <c r="C11" s="16"/>
      <c r="D11" s="16"/>
      <c r="E11" s="16"/>
      <c r="F11" s="16"/>
      <c r="G11" s="16"/>
      <c r="H11" s="16"/>
      <c r="I11" s="16"/>
      <c r="J11" s="16"/>
      <c r="K11" s="14"/>
    </row>
    <row r="12" spans="1:11">
      <c r="C12" s="5"/>
      <c r="D12" s="5"/>
      <c r="E12" s="5"/>
      <c r="F12" s="5"/>
      <c r="G12" s="5"/>
      <c r="H12" s="5"/>
      <c r="I12" s="5"/>
      <c r="J12" s="5"/>
    </row>
    <row r="13" spans="1:11">
      <c r="A13" s="24" t="str">
        <f>+'DCP-12, P 2'!A15</f>
        <v>Parcell Proxy Group</v>
      </c>
      <c r="C13" s="5"/>
      <c r="D13" s="5"/>
      <c r="E13" s="5"/>
      <c r="F13" s="5"/>
      <c r="G13" s="5"/>
      <c r="H13" s="5"/>
      <c r="I13" s="5"/>
      <c r="J13" s="5"/>
    </row>
    <row r="14" spans="1:11">
      <c r="C14" s="5"/>
      <c r="D14" s="5"/>
      <c r="E14" s="5"/>
      <c r="F14" s="5"/>
      <c r="G14" s="5"/>
      <c r="H14" s="5"/>
      <c r="I14" s="5"/>
      <c r="J14" s="5"/>
    </row>
    <row r="15" spans="1:11">
      <c r="A15" s="13" t="str">
        <f>+'DCP-12, P 2'!A17</f>
        <v>ALLETE</v>
      </c>
      <c r="C15" s="5">
        <v>2</v>
      </c>
      <c r="D15" s="5"/>
      <c r="E15" s="9">
        <v>0.75</v>
      </c>
      <c r="F15" s="5"/>
      <c r="G15" s="198" t="s">
        <v>63</v>
      </c>
      <c r="H15" s="9">
        <v>4</v>
      </c>
      <c r="I15" s="5"/>
      <c r="J15" s="10" t="s">
        <v>19</v>
      </c>
      <c r="K15" s="9">
        <v>3.67</v>
      </c>
    </row>
    <row r="16" spans="1:11">
      <c r="A16" s="13" t="str">
        <f>+'DCP-12, P 2'!A18</f>
        <v>Alliant Energy</v>
      </c>
      <c r="C16" s="198">
        <v>2</v>
      </c>
      <c r="D16" s="198"/>
      <c r="E16" s="9">
        <v>0.75</v>
      </c>
      <c r="F16" s="198"/>
      <c r="G16" s="198" t="s">
        <v>63</v>
      </c>
      <c r="H16" s="9">
        <v>4</v>
      </c>
      <c r="I16" s="198"/>
      <c r="J16" s="10" t="s">
        <v>118</v>
      </c>
      <c r="K16" s="9">
        <v>3.67</v>
      </c>
    </row>
    <row r="17" spans="1:11">
      <c r="A17" s="13" t="str">
        <f>+'DCP-12, P 2'!A19</f>
        <v>Avista Corp</v>
      </c>
      <c r="C17" s="5">
        <v>2</v>
      </c>
      <c r="D17" s="5"/>
      <c r="E17" s="9">
        <v>0.75</v>
      </c>
      <c r="F17" s="5"/>
      <c r="G17" s="198" t="s">
        <v>63</v>
      </c>
      <c r="H17" s="9">
        <v>4</v>
      </c>
      <c r="I17" s="5"/>
      <c r="J17" s="10" t="s">
        <v>19</v>
      </c>
      <c r="K17" s="9">
        <v>3.67</v>
      </c>
    </row>
    <row r="18" spans="1:11">
      <c r="A18" s="13" t="str">
        <f>+'DCP-12, P 2'!A20</f>
        <v>Black Hills Corp</v>
      </c>
      <c r="C18" s="5">
        <v>2</v>
      </c>
      <c r="D18" s="5"/>
      <c r="E18" s="9">
        <v>0.9</v>
      </c>
      <c r="F18" s="5"/>
      <c r="G18" s="198" t="s">
        <v>63</v>
      </c>
      <c r="H18" s="9">
        <v>4</v>
      </c>
      <c r="I18" s="5"/>
      <c r="J18" s="10" t="s">
        <v>62</v>
      </c>
      <c r="K18" s="9">
        <v>3</v>
      </c>
    </row>
    <row r="19" spans="1:11">
      <c r="A19" s="13" t="str">
        <f>+'DCP-12, P 2'!A21</f>
        <v>IDACORP</v>
      </c>
      <c r="C19" s="5">
        <v>2</v>
      </c>
      <c r="D19" s="5"/>
      <c r="E19" s="9">
        <v>0.8</v>
      </c>
      <c r="F19" s="5"/>
      <c r="G19" s="198" t="s">
        <v>63</v>
      </c>
      <c r="H19" s="9">
        <v>4</v>
      </c>
      <c r="I19" s="5"/>
      <c r="J19" s="10" t="s">
        <v>234</v>
      </c>
      <c r="K19" s="9">
        <v>4</v>
      </c>
    </row>
    <row r="20" spans="1:11">
      <c r="A20" s="13" t="str">
        <f>+'DCP-12, P 2'!A22</f>
        <v>NorthWestern Corp</v>
      </c>
      <c r="C20" s="5">
        <v>3</v>
      </c>
      <c r="D20" s="5"/>
      <c r="E20" s="9">
        <v>0.7</v>
      </c>
      <c r="F20" s="5"/>
      <c r="G20" s="198" t="s">
        <v>118</v>
      </c>
      <c r="H20" s="9">
        <v>3.33</v>
      </c>
      <c r="I20" s="5"/>
      <c r="J20" s="10" t="s">
        <v>202</v>
      </c>
      <c r="K20" s="9">
        <v>4.33</v>
      </c>
    </row>
    <row r="21" spans="1:11">
      <c r="A21" s="13" t="str">
        <f>+'DCP-12, P 2'!A23</f>
        <v>OGE Energy Corp</v>
      </c>
      <c r="C21" s="5">
        <v>2</v>
      </c>
      <c r="D21" s="5"/>
      <c r="E21" s="9">
        <v>0.95</v>
      </c>
      <c r="F21" s="5"/>
      <c r="G21" s="198" t="s">
        <v>63</v>
      </c>
      <c r="H21" s="9">
        <v>4</v>
      </c>
      <c r="I21" s="5"/>
      <c r="J21" s="10" t="s">
        <v>19</v>
      </c>
      <c r="K21" s="9">
        <v>3.67</v>
      </c>
    </row>
    <row r="22" spans="1:11">
      <c r="A22" s="13" t="str">
        <f>+'DCP-12, P 2'!A24</f>
        <v>Pinnacle West Capital</v>
      </c>
      <c r="C22" s="198">
        <v>1</v>
      </c>
      <c r="D22" s="198"/>
      <c r="E22" s="9">
        <v>0.75</v>
      </c>
      <c r="F22" s="198"/>
      <c r="G22" s="198" t="s">
        <v>202</v>
      </c>
      <c r="H22" s="9">
        <v>4.33</v>
      </c>
      <c r="I22" s="198"/>
      <c r="J22" s="10" t="s">
        <v>118</v>
      </c>
      <c r="K22" s="9">
        <v>3.33</v>
      </c>
    </row>
    <row r="23" spans="1:11">
      <c r="A23" s="13" t="str">
        <f>+'DCP-12, P 2'!A25</f>
        <v>Portland General Corp</v>
      </c>
      <c r="C23" s="198">
        <v>2</v>
      </c>
      <c r="D23" s="198"/>
      <c r="E23" s="9">
        <v>0.8</v>
      </c>
      <c r="F23" s="198"/>
      <c r="G23" s="198" t="s">
        <v>61</v>
      </c>
      <c r="H23" s="9">
        <v>3.67</v>
      </c>
      <c r="I23" s="198"/>
      <c r="J23" s="10" t="s">
        <v>217</v>
      </c>
      <c r="K23" s="9"/>
    </row>
    <row r="24" spans="1:11">
      <c r="A24" s="34"/>
      <c r="B24" s="34"/>
      <c r="C24" s="137"/>
      <c r="D24" s="137"/>
      <c r="E24" s="50"/>
      <c r="F24" s="137"/>
      <c r="G24" s="137"/>
      <c r="H24" s="50"/>
      <c r="I24" s="137"/>
      <c r="J24" s="189"/>
      <c r="K24" s="50"/>
    </row>
    <row r="25" spans="1:11">
      <c r="C25" s="5"/>
      <c r="D25" s="5"/>
      <c r="E25" s="9"/>
      <c r="F25" s="5"/>
      <c r="G25" s="5"/>
      <c r="H25" s="9"/>
      <c r="I25" s="5"/>
      <c r="J25" s="10"/>
      <c r="K25" s="9"/>
    </row>
    <row r="26" spans="1:11">
      <c r="C26" s="17">
        <f>AVERAGE(C15:C23)</f>
        <v>2</v>
      </c>
      <c r="D26" s="5"/>
      <c r="E26" s="9">
        <f>AVERAGE(E15:E23)</f>
        <v>0.79444444444444451</v>
      </c>
      <c r="F26" s="5"/>
      <c r="G26" s="5" t="s">
        <v>63</v>
      </c>
      <c r="H26" s="9">
        <f>AVERAGE(H15:H23)</f>
        <v>3.9255555555555555</v>
      </c>
      <c r="I26" s="5"/>
      <c r="J26" s="10" t="s">
        <v>19</v>
      </c>
      <c r="K26" s="9">
        <f>AVERAGE(K15:K23)</f>
        <v>3.6674999999999995</v>
      </c>
    </row>
    <row r="27" spans="1:11" ht="16" thickBot="1">
      <c r="A27" s="36"/>
      <c r="B27" s="36"/>
      <c r="C27" s="60"/>
      <c r="D27" s="60"/>
      <c r="E27" s="52"/>
      <c r="F27" s="60"/>
      <c r="G27" s="60"/>
      <c r="H27" s="52"/>
      <c r="I27" s="60"/>
      <c r="J27" s="128"/>
      <c r="K27" s="52"/>
    </row>
    <row r="28" spans="1:11" ht="16" thickTop="1">
      <c r="C28" s="5"/>
      <c r="D28" s="5"/>
      <c r="E28" s="9"/>
      <c r="F28" s="5"/>
      <c r="G28" s="5"/>
      <c r="H28" s="9"/>
      <c r="I28" s="5"/>
      <c r="J28" s="10"/>
      <c r="K28" s="9"/>
    </row>
    <row r="29" spans="1:11">
      <c r="A29" s="24" t="str">
        <f>+'DCP-12, P 2'!A34</f>
        <v>McKenzie Proxy Group</v>
      </c>
      <c r="C29" s="5"/>
      <c r="D29" s="5"/>
      <c r="E29" s="9"/>
      <c r="F29" s="5"/>
      <c r="G29" s="5"/>
      <c r="H29" s="9"/>
      <c r="I29" s="5"/>
      <c r="J29" s="10"/>
      <c r="K29" s="9"/>
    </row>
    <row r="30" spans="1:11">
      <c r="C30" s="5"/>
      <c r="D30" s="5"/>
      <c r="E30" s="9"/>
      <c r="F30" s="5"/>
      <c r="G30" s="5"/>
      <c r="H30" s="9"/>
      <c r="I30" s="5"/>
      <c r="J30" s="10"/>
      <c r="K30" s="9"/>
    </row>
    <row r="31" spans="1:11">
      <c r="A31" s="13" t="str">
        <f>+'DCP-12, P 2'!A36</f>
        <v>ALLETE</v>
      </c>
      <c r="C31" s="198">
        <f>+C15</f>
        <v>2</v>
      </c>
      <c r="D31" s="198"/>
      <c r="E31" s="9">
        <f>+E15</f>
        <v>0.75</v>
      </c>
      <c r="F31" s="198"/>
      <c r="G31" s="198" t="str">
        <f>+G15</f>
        <v>A</v>
      </c>
      <c r="H31" s="9">
        <f>+H15</f>
        <v>4</v>
      </c>
      <c r="I31" s="198"/>
      <c r="J31" s="10" t="str">
        <f>+J15</f>
        <v>A-</v>
      </c>
      <c r="K31" s="9">
        <f>+K15</f>
        <v>3.67</v>
      </c>
    </row>
    <row r="32" spans="1:11">
      <c r="A32" s="13" t="str">
        <f>+'DCP-12, P 2'!A37</f>
        <v>Ameren Corp</v>
      </c>
      <c r="C32" s="198">
        <v>2</v>
      </c>
      <c r="D32" s="198"/>
      <c r="E32" s="9">
        <v>0.75</v>
      </c>
      <c r="F32" s="198"/>
      <c r="G32" s="198" t="s">
        <v>63</v>
      </c>
      <c r="H32" s="9">
        <v>4</v>
      </c>
      <c r="I32" s="198"/>
      <c r="J32" s="10" t="s">
        <v>62</v>
      </c>
      <c r="K32" s="9">
        <v>3</v>
      </c>
    </row>
    <row r="33" spans="1:11">
      <c r="A33" s="13" t="str">
        <f>+'DCP-12, P 2'!A38</f>
        <v>American Electric Power</v>
      </c>
      <c r="C33" s="198">
        <v>2</v>
      </c>
      <c r="D33" s="198"/>
      <c r="E33" s="9">
        <v>0.7</v>
      </c>
      <c r="F33" s="198"/>
      <c r="G33" s="198" t="s">
        <v>63</v>
      </c>
      <c r="H33" s="9">
        <v>4</v>
      </c>
      <c r="I33" s="198"/>
      <c r="J33" s="10" t="s">
        <v>19</v>
      </c>
      <c r="K33" s="9">
        <v>3.67</v>
      </c>
    </row>
    <row r="34" spans="1:11">
      <c r="A34" s="13" t="str">
        <f>+'DCP-12, P 2'!A39</f>
        <v>Avista Corp</v>
      </c>
      <c r="C34" s="198">
        <f>+C17</f>
        <v>2</v>
      </c>
      <c r="D34" s="198"/>
      <c r="E34" s="9">
        <f>+E17</f>
        <v>0.75</v>
      </c>
      <c r="F34" s="198"/>
      <c r="G34" s="9" t="str">
        <f>+G17</f>
        <v>A</v>
      </c>
      <c r="H34" s="9">
        <f>+H17</f>
        <v>4</v>
      </c>
      <c r="I34" s="198"/>
      <c r="J34" s="9" t="s">
        <v>19</v>
      </c>
      <c r="K34" s="9">
        <v>3.67</v>
      </c>
    </row>
    <row r="35" spans="1:11">
      <c r="A35" s="13" t="str">
        <f>+'DCP-12, P 2'!A40</f>
        <v>CMS Energy</v>
      </c>
      <c r="C35" s="198">
        <v>2</v>
      </c>
      <c r="D35" s="198"/>
      <c r="E35" s="9">
        <v>0.7</v>
      </c>
      <c r="F35" s="198"/>
      <c r="G35" s="9" t="s">
        <v>61</v>
      </c>
      <c r="H35" s="9">
        <v>3.67</v>
      </c>
      <c r="I35" s="198"/>
      <c r="J35" s="10" t="s">
        <v>62</v>
      </c>
      <c r="K35" s="9">
        <v>3</v>
      </c>
    </row>
    <row r="36" spans="1:11">
      <c r="A36" s="13" t="str">
        <f>+'DCP-12, P 2'!A41</f>
        <v>DTE Energy Corp</v>
      </c>
      <c r="C36" s="198">
        <f>+C18</f>
        <v>2</v>
      </c>
      <c r="D36" s="198"/>
      <c r="E36" s="9">
        <v>0.7</v>
      </c>
      <c r="F36" s="198"/>
      <c r="G36" s="9" t="s">
        <v>61</v>
      </c>
      <c r="H36" s="9">
        <v>3.67</v>
      </c>
      <c r="I36" s="198"/>
      <c r="J36" s="9" t="s">
        <v>19</v>
      </c>
      <c r="K36" s="9">
        <v>3.67</v>
      </c>
    </row>
    <row r="37" spans="1:11">
      <c r="A37" s="13" t="str">
        <f>+'DCP-12, P 2'!A42</f>
        <v>Edison International</v>
      </c>
      <c r="C37" s="198">
        <f>+C19</f>
        <v>2</v>
      </c>
      <c r="D37" s="198"/>
      <c r="E37" s="9">
        <v>0.7</v>
      </c>
      <c r="F37" s="198"/>
      <c r="G37" s="9" t="str">
        <f>+G19</f>
        <v>A</v>
      </c>
      <c r="H37" s="9">
        <f>+H19</f>
        <v>4</v>
      </c>
      <c r="I37" s="198"/>
      <c r="J37" s="9" t="s">
        <v>62</v>
      </c>
      <c r="K37" s="9">
        <v>3</v>
      </c>
    </row>
    <row r="38" spans="1:11">
      <c r="A38" s="13" t="str">
        <f>+'DCP-12, P 2'!A43</f>
        <v>El Paso Electric</v>
      </c>
      <c r="C38" s="198">
        <f>+C21</f>
        <v>2</v>
      </c>
      <c r="D38" s="198"/>
      <c r="E38" s="9">
        <v>0.75</v>
      </c>
      <c r="F38" s="198"/>
      <c r="G38" s="9" t="s">
        <v>61</v>
      </c>
      <c r="H38" s="9">
        <v>3.67</v>
      </c>
      <c r="I38" s="198"/>
      <c r="J38" s="9" t="str">
        <f>+J21</f>
        <v>A-</v>
      </c>
      <c r="K38" s="9">
        <f>+K21</f>
        <v>3.67</v>
      </c>
    </row>
    <row r="39" spans="1:11">
      <c r="A39" s="13" t="str">
        <f>+'DCP-12, P 2'!A44</f>
        <v>Great Plains Energy</v>
      </c>
      <c r="C39" s="198">
        <v>3</v>
      </c>
      <c r="D39" s="198"/>
      <c r="E39" s="9">
        <v>0.8</v>
      </c>
      <c r="F39" s="198"/>
      <c r="G39" s="198" t="s">
        <v>265</v>
      </c>
      <c r="H39" s="9">
        <v>3.33</v>
      </c>
      <c r="I39" s="198"/>
      <c r="J39" s="10" t="s">
        <v>62</v>
      </c>
      <c r="K39" s="9">
        <v>3</v>
      </c>
    </row>
    <row r="40" spans="1:11">
      <c r="A40" s="13" t="str">
        <f>+'DCP-12, P 2'!A45</f>
        <v>IDACORP</v>
      </c>
      <c r="C40" s="5">
        <f>+C19</f>
        <v>2</v>
      </c>
      <c r="D40" s="5"/>
      <c r="E40" s="9">
        <f>+E19</f>
        <v>0.8</v>
      </c>
      <c r="F40" s="5"/>
      <c r="G40" s="9" t="str">
        <f>+G19</f>
        <v>A</v>
      </c>
      <c r="H40" s="9">
        <f>+H19</f>
        <v>4</v>
      </c>
      <c r="I40" s="5"/>
      <c r="J40" s="9" t="str">
        <f>+J19</f>
        <v xml:space="preserve">A </v>
      </c>
      <c r="K40" s="9">
        <f>+K19</f>
        <v>4</v>
      </c>
    </row>
    <row r="41" spans="1:11">
      <c r="A41" s="13" t="str">
        <f>+'DCP-12, P 2'!A46</f>
        <v>NorthWestern</v>
      </c>
      <c r="C41" s="198">
        <f>+C20</f>
        <v>3</v>
      </c>
      <c r="D41" s="198"/>
      <c r="E41" s="9">
        <f>+E20</f>
        <v>0.7</v>
      </c>
      <c r="F41" s="198"/>
      <c r="G41" s="9" t="str">
        <f>+G20</f>
        <v>B+</v>
      </c>
      <c r="H41" s="9">
        <f>+H20</f>
        <v>3.33</v>
      </c>
      <c r="I41" s="198"/>
      <c r="J41" s="9" t="str">
        <f>+J20</f>
        <v>A+</v>
      </c>
      <c r="K41" s="9">
        <f>+K20</f>
        <v>4.33</v>
      </c>
    </row>
    <row r="42" spans="1:11">
      <c r="A42" s="13" t="str">
        <f>+'DCP-12, P 2'!A47</f>
        <v>Otter Tail Corp</v>
      </c>
      <c r="C42" s="198">
        <v>2</v>
      </c>
      <c r="D42" s="198"/>
      <c r="E42" s="9">
        <v>0.8</v>
      </c>
      <c r="F42" s="198"/>
      <c r="G42" s="9" t="s">
        <v>61</v>
      </c>
      <c r="H42" s="9">
        <v>3.67</v>
      </c>
      <c r="I42" s="198"/>
      <c r="J42" s="9" t="s">
        <v>62</v>
      </c>
      <c r="K42" s="9">
        <v>3</v>
      </c>
    </row>
    <row r="43" spans="1:11">
      <c r="A43" s="13" t="str">
        <f>+'DCP-12, P 2'!A48</f>
        <v>PG&amp;E Corp</v>
      </c>
      <c r="C43" s="198">
        <v>3</v>
      </c>
      <c r="D43" s="198"/>
      <c r="E43" s="9">
        <v>0.7</v>
      </c>
      <c r="F43" s="198"/>
      <c r="G43" s="9" t="s">
        <v>118</v>
      </c>
      <c r="H43" s="9">
        <v>3.33</v>
      </c>
      <c r="I43" s="198"/>
      <c r="J43" s="9" t="s">
        <v>62</v>
      </c>
      <c r="K43" s="9">
        <v>3</v>
      </c>
    </row>
    <row r="44" spans="1:11">
      <c r="A44" s="13" t="str">
        <f>+'DCP-12, P 2'!A49</f>
        <v>Portland General Electric</v>
      </c>
      <c r="C44" s="198">
        <f>+C23</f>
        <v>2</v>
      </c>
      <c r="D44" s="198"/>
      <c r="E44" s="9">
        <f>+E23</f>
        <v>0.8</v>
      </c>
      <c r="F44" s="198"/>
      <c r="G44" s="9" t="str">
        <f t="shared" ref="G44:K44" si="0">+G23</f>
        <v>B++</v>
      </c>
      <c r="H44" s="9">
        <f t="shared" si="0"/>
        <v>3.67</v>
      </c>
      <c r="I44" s="198"/>
      <c r="J44" s="9" t="str">
        <f t="shared" si="0"/>
        <v>NR</v>
      </c>
      <c r="K44" s="9">
        <f t="shared" si="0"/>
        <v>0</v>
      </c>
    </row>
    <row r="45" spans="1:11">
      <c r="A45" s="13" t="str">
        <f>+'DCP-12, P 2'!A50</f>
        <v>Sempra Energy</v>
      </c>
      <c r="C45" s="198">
        <v>3</v>
      </c>
      <c r="D45" s="198"/>
      <c r="E45" s="9">
        <v>0.85</v>
      </c>
      <c r="F45" s="198"/>
      <c r="G45" s="9" t="s">
        <v>61</v>
      </c>
      <c r="H45" s="9">
        <v>3.67</v>
      </c>
      <c r="I45" s="198"/>
      <c r="J45" s="9" t="s">
        <v>118</v>
      </c>
      <c r="K45" s="9">
        <v>3.33</v>
      </c>
    </row>
    <row r="46" spans="1:11">
      <c r="A46" s="13" t="str">
        <f>+'DCP-12, P 2'!A51</f>
        <v>Westar Energy, Inc.</v>
      </c>
      <c r="C46" s="5">
        <v>2</v>
      </c>
      <c r="D46" s="5"/>
      <c r="E46" s="9">
        <v>0.75</v>
      </c>
      <c r="F46" s="5"/>
      <c r="G46" s="9" t="s">
        <v>61</v>
      </c>
      <c r="H46" s="9">
        <v>3.67</v>
      </c>
      <c r="I46" s="5"/>
      <c r="J46" s="9" t="s">
        <v>19</v>
      </c>
      <c r="K46" s="9">
        <v>3.67</v>
      </c>
    </row>
    <row r="47" spans="1:11">
      <c r="A47" s="34"/>
      <c r="B47" s="34"/>
      <c r="C47" s="53"/>
      <c r="D47" s="53"/>
      <c r="E47" s="50"/>
      <c r="F47" s="53"/>
      <c r="G47" s="53"/>
      <c r="H47" s="50"/>
      <c r="I47" s="53"/>
      <c r="J47" s="53"/>
      <c r="K47" s="50"/>
    </row>
    <row r="48" spans="1:11">
      <c r="C48" s="5"/>
      <c r="D48" s="5"/>
      <c r="E48" s="9"/>
      <c r="F48" s="5"/>
      <c r="G48" s="5"/>
      <c r="H48" s="9"/>
      <c r="I48" s="5"/>
      <c r="J48" s="5"/>
      <c r="K48" s="9"/>
    </row>
    <row r="49" spans="1:12">
      <c r="A49" s="13" t="s">
        <v>30</v>
      </c>
      <c r="C49" s="17">
        <f>+AVERAGE(C31:C46)</f>
        <v>2.25</v>
      </c>
      <c r="D49" s="5"/>
      <c r="E49" s="9">
        <f>+AVERAGE(E31:E46)</f>
        <v>0.75</v>
      </c>
      <c r="F49" s="9"/>
      <c r="G49" s="9" t="s">
        <v>61</v>
      </c>
      <c r="H49" s="9">
        <f>+AVERAGE(H31:H46)</f>
        <v>3.7300000000000004</v>
      </c>
      <c r="I49" s="9"/>
      <c r="J49" s="9" t="s">
        <v>118</v>
      </c>
      <c r="K49" s="9">
        <f>+AVERAGE(K31:K46)</f>
        <v>3.23</v>
      </c>
      <c r="L49" s="135"/>
    </row>
    <row r="50" spans="1:12" ht="16" thickBot="1">
      <c r="A50" s="36"/>
      <c r="B50" s="36"/>
      <c r="C50" s="60"/>
      <c r="D50" s="60"/>
      <c r="E50" s="52"/>
      <c r="F50" s="60"/>
      <c r="G50" s="60"/>
      <c r="H50" s="52"/>
      <c r="I50" s="60"/>
      <c r="J50" s="60"/>
      <c r="K50" s="52"/>
    </row>
    <row r="51" spans="1:12" ht="16" thickTop="1">
      <c r="C51" s="5"/>
      <c r="D51" s="5"/>
      <c r="E51" s="9"/>
      <c r="F51" s="5"/>
      <c r="G51" s="5"/>
      <c r="H51" s="9"/>
      <c r="I51" s="5"/>
      <c r="J51" s="5"/>
      <c r="K51" s="9"/>
    </row>
  </sheetData>
  <mergeCells count="1">
    <mergeCell ref="A4:K4"/>
  </mergeCells>
  <phoneticPr fontId="0" type="noConversion"/>
  <printOptions horizontalCentered="1"/>
  <pageMargins left="0.5" right="0.5" top="0.5" bottom="0.55000000000000004" header="0" footer="0"/>
  <pageSetup scale="77" orientation="portrait" r:id="rId1"/>
  <headerFooter alignWithMargins="0">
    <oddHeader>&amp;RExhibit No. DCP-14
Dockets UE-160228/UG-160229
Page 1 of 2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4"/>
  <sheetViews>
    <sheetView tabSelected="1" showOutlineSymbols="0" view="pageLayout" topLeftCell="A15" zoomScaleNormal="100" workbookViewId="0">
      <selection activeCell="B34" sqref="B34"/>
    </sheetView>
  </sheetViews>
  <sheetFormatPr defaultColWidth="9.765625" defaultRowHeight="15.5"/>
  <cols>
    <col min="1" max="1" width="2.765625" style="25" customWidth="1"/>
    <col min="2" max="2" width="30.765625" style="25" customWidth="1"/>
    <col min="3" max="3" width="1.765625" style="25" customWidth="1"/>
    <col min="4" max="6" width="12.765625" style="25" customWidth="1"/>
    <col min="7" max="7" width="14.765625" style="25" customWidth="1"/>
    <col min="8" max="8" width="12.765625" style="25" customWidth="1"/>
    <col min="9" max="16384" width="9.765625" style="25"/>
  </cols>
  <sheetData>
    <row r="1" spans="2:8">
      <c r="G1" s="24"/>
    </row>
    <row r="2" spans="2:8">
      <c r="C2" s="70"/>
      <c r="D2" s="70"/>
      <c r="E2" s="70"/>
      <c r="G2" s="1"/>
    </row>
    <row r="4" spans="2:8">
      <c r="C4" s="70"/>
      <c r="D4" s="70"/>
      <c r="E4" s="70"/>
      <c r="F4" s="70"/>
    </row>
    <row r="5" spans="2:8">
      <c r="C5" s="70"/>
      <c r="D5" s="70"/>
      <c r="E5" s="70"/>
      <c r="F5" s="70"/>
    </row>
    <row r="6" spans="2:8" ht="20">
      <c r="B6" s="78" t="s">
        <v>65</v>
      </c>
      <c r="C6" s="72"/>
      <c r="D6" s="66"/>
      <c r="E6" s="72"/>
      <c r="F6" s="72"/>
      <c r="G6" s="66"/>
    </row>
    <row r="7" spans="2:8" ht="16" thickBot="1">
      <c r="B7" s="217"/>
      <c r="C7" s="221"/>
      <c r="D7" s="221"/>
      <c r="E7" s="221"/>
      <c r="F7" s="221"/>
      <c r="G7" s="217"/>
    </row>
    <row r="8" spans="2:8" ht="16" thickTop="1">
      <c r="B8" s="90"/>
      <c r="C8" s="90"/>
      <c r="D8" s="90"/>
      <c r="E8" s="90"/>
      <c r="F8" s="90"/>
      <c r="G8" s="90"/>
      <c r="H8" s="90"/>
    </row>
    <row r="9" spans="2:8">
      <c r="B9" s="222"/>
      <c r="C9" s="222"/>
      <c r="D9" s="216" t="s">
        <v>20</v>
      </c>
      <c r="E9" s="216" t="s">
        <v>20</v>
      </c>
      <c r="F9" s="216" t="s">
        <v>20</v>
      </c>
      <c r="G9" s="216" t="s">
        <v>11</v>
      </c>
    </row>
    <row r="10" spans="2:8">
      <c r="B10" s="213" t="s">
        <v>66</v>
      </c>
      <c r="C10" s="1"/>
      <c r="D10" s="213" t="s">
        <v>21</v>
      </c>
      <c r="E10" s="213" t="s">
        <v>47</v>
      </c>
      <c r="F10" s="213" t="s">
        <v>76</v>
      </c>
      <c r="G10" s="213" t="s">
        <v>77</v>
      </c>
    </row>
    <row r="11" spans="2:8">
      <c r="B11" s="67"/>
      <c r="D11" s="67"/>
      <c r="E11" s="67"/>
      <c r="F11" s="67"/>
      <c r="G11" s="67"/>
    </row>
    <row r="12" spans="2:8">
      <c r="B12" s="68"/>
      <c r="C12" s="68"/>
      <c r="D12" s="68"/>
      <c r="E12" s="68"/>
      <c r="F12" s="68"/>
      <c r="G12" s="68"/>
    </row>
    <row r="13" spans="2:8">
      <c r="B13" s="25" t="s">
        <v>67</v>
      </c>
    </row>
    <row r="14" spans="2:8">
      <c r="B14" s="25" t="s">
        <v>68</v>
      </c>
      <c r="D14" s="67">
        <v>2.7</v>
      </c>
      <c r="E14" s="77">
        <v>1.05</v>
      </c>
      <c r="F14" s="5" t="s">
        <v>61</v>
      </c>
      <c r="G14" s="5" t="s">
        <v>62</v>
      </c>
    </row>
    <row r="15" spans="2:8">
      <c r="E15" s="71"/>
    </row>
    <row r="16" spans="2:8">
      <c r="B16" s="25" t="str">
        <f>+'DCP-14, P 1'!A13</f>
        <v>Parcell Proxy Group</v>
      </c>
      <c r="D16" s="79">
        <f>+'DCP-14, P 1'!C26</f>
        <v>2</v>
      </c>
      <c r="E16" s="77">
        <f>+'DCP-14, P 1'!E26</f>
        <v>0.79444444444444451</v>
      </c>
      <c r="F16" s="67" t="str">
        <f>+'DCP-14, P 1'!G26</f>
        <v>A</v>
      </c>
      <c r="G16" s="81" t="str">
        <f>+'DCP-14, P 1'!J26</f>
        <v>A-</v>
      </c>
    </row>
    <row r="17" spans="2:7">
      <c r="D17" s="79"/>
      <c r="E17" s="77"/>
      <c r="F17" s="67"/>
      <c r="G17" s="67"/>
    </row>
    <row r="18" spans="2:7">
      <c r="B18" s="25" t="str">
        <f>+'DCP-14, P 1'!A29</f>
        <v>McKenzie Proxy Group</v>
      </c>
      <c r="D18" s="79">
        <f>+'DCP-14, P 1'!C49</f>
        <v>2.25</v>
      </c>
      <c r="E18" s="77">
        <f>+'DCP-14, P 1'!E49</f>
        <v>0.75</v>
      </c>
      <c r="F18" s="67" t="str">
        <f>+'DCP-14, P 1'!G49</f>
        <v>B++</v>
      </c>
      <c r="G18" s="67" t="str">
        <f>+'DCP-14, P 1'!J49</f>
        <v>B+</v>
      </c>
    </row>
    <row r="19" spans="2:7">
      <c r="D19" s="79"/>
      <c r="E19" s="77"/>
      <c r="F19" s="67"/>
      <c r="G19" s="67"/>
    </row>
    <row r="20" spans="2:7" ht="16" thickBot="1">
      <c r="B20" s="217"/>
      <c r="C20" s="217"/>
      <c r="D20" s="217"/>
      <c r="E20" s="217"/>
      <c r="F20" s="217"/>
      <c r="G20" s="217"/>
    </row>
    <row r="21" spans="2:7" ht="16" thickTop="1">
      <c r="B21" s="69"/>
      <c r="C21" s="69"/>
      <c r="D21" s="69"/>
      <c r="E21" s="69"/>
      <c r="F21" s="69"/>
      <c r="G21" s="69"/>
    </row>
    <row r="22" spans="2:7">
      <c r="B22" s="25" t="s">
        <v>69</v>
      </c>
    </row>
    <row r="24" spans="2:7">
      <c r="B24" s="25" t="s">
        <v>70</v>
      </c>
    </row>
    <row r="26" spans="2:7">
      <c r="B26" s="25" t="s">
        <v>71</v>
      </c>
    </row>
    <row r="28" spans="2:7">
      <c r="B28" s="25" t="s">
        <v>72</v>
      </c>
    </row>
    <row r="29" spans="2:7">
      <c r="B29" s="25" t="s">
        <v>73</v>
      </c>
    </row>
    <row r="30" spans="2:7">
      <c r="B30" s="25" t="s">
        <v>74</v>
      </c>
    </row>
    <row r="32" spans="2:7">
      <c r="B32" s="25" t="s">
        <v>75</v>
      </c>
    </row>
    <row r="34" spans="2:2">
      <c r="B34" s="4" t="s">
        <v>319</v>
      </c>
    </row>
  </sheetData>
  <phoneticPr fontId="0" type="noConversion"/>
  <printOptions horizontalCentered="1"/>
  <pageMargins left="0.5" right="0.5" top="1.08" bottom="0.55000000000000004" header="0.45" footer="0"/>
  <pageSetup scale="90" orientation="portrait" r:id="rId1"/>
  <headerFooter alignWithMargins="0">
    <oddHeader>&amp;RExhibit No. DCP-14
Dockets UE-160228/UG-160229
Page 2 of 2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4"/>
  <sheetViews>
    <sheetView view="pageLayout" zoomScaleNormal="100" workbookViewId="0">
      <selection activeCell="I26" sqref="I26"/>
    </sheetView>
  </sheetViews>
  <sheetFormatPr defaultRowHeight="15.5"/>
  <cols>
    <col min="1" max="1" width="20.3046875" customWidth="1"/>
    <col min="3" max="4" width="11.07421875" customWidth="1"/>
    <col min="5" max="5" width="11" customWidth="1"/>
    <col min="6" max="6" width="1.23046875" customWidth="1"/>
    <col min="7" max="7" width="10.23046875" customWidth="1"/>
    <col min="8" max="8" width="11.3046875" customWidth="1"/>
    <col min="9" max="9" width="10.765625" customWidth="1"/>
  </cols>
  <sheetData>
    <row r="3" spans="1:9" ht="18">
      <c r="A3" s="274" t="s">
        <v>305</v>
      </c>
      <c r="B3" s="274"/>
      <c r="C3" s="274"/>
      <c r="D3" s="274"/>
      <c r="E3" s="274"/>
      <c r="F3" s="274"/>
      <c r="G3" s="274"/>
      <c r="H3" s="274"/>
      <c r="I3" s="274"/>
    </row>
    <row r="4" spans="1:9" ht="18">
      <c r="A4" s="274" t="s">
        <v>306</v>
      </c>
      <c r="B4" s="274"/>
      <c r="C4" s="274"/>
      <c r="D4" s="274"/>
      <c r="E4" s="274"/>
      <c r="F4" s="274"/>
      <c r="G4" s="274"/>
      <c r="H4" s="274"/>
      <c r="I4" s="274"/>
    </row>
    <row r="6" spans="1:9" ht="16" thickBot="1">
      <c r="A6" s="84"/>
      <c r="B6" s="84"/>
      <c r="C6" s="84"/>
      <c r="D6" s="84"/>
      <c r="E6" s="84"/>
      <c r="F6" s="84"/>
      <c r="G6" s="84"/>
      <c r="H6" s="84"/>
      <c r="I6" s="84"/>
    </row>
    <row r="7" spans="1:9" ht="16" thickTop="1"/>
    <row r="8" spans="1:9">
      <c r="C8" s="108" t="s">
        <v>295</v>
      </c>
      <c r="D8" s="108" t="s">
        <v>297</v>
      </c>
      <c r="E8" s="108" t="s">
        <v>298</v>
      </c>
      <c r="G8" s="108" t="s">
        <v>295</v>
      </c>
      <c r="H8" s="108" t="s">
        <v>297</v>
      </c>
      <c r="I8" s="108" t="s">
        <v>298</v>
      </c>
    </row>
    <row r="9" spans="1:9">
      <c r="B9" s="108" t="s">
        <v>294</v>
      </c>
      <c r="C9" s="108" t="s">
        <v>296</v>
      </c>
      <c r="D9" s="108" t="s">
        <v>296</v>
      </c>
      <c r="E9" s="108" t="s">
        <v>296</v>
      </c>
      <c r="G9" s="108" t="s">
        <v>296</v>
      </c>
      <c r="H9" s="108" t="s">
        <v>296</v>
      </c>
      <c r="I9" s="108" t="s">
        <v>296</v>
      </c>
    </row>
    <row r="10" spans="1:9">
      <c r="A10" s="30"/>
      <c r="B10" s="260"/>
      <c r="C10" s="260"/>
      <c r="D10" s="260"/>
      <c r="E10" s="260"/>
      <c r="F10" s="30"/>
      <c r="G10" s="260"/>
      <c r="H10" s="260"/>
      <c r="I10" s="260"/>
    </row>
    <row r="12" spans="1:9">
      <c r="A12" s="107" t="str">
        <f>+'DCP-9 , P 1'!A28</f>
        <v>McKenzie Proxy Group</v>
      </c>
    </row>
    <row r="14" spans="1:9">
      <c r="A14" t="str">
        <f>+'DCP-9 , P 1'!A30</f>
        <v>ALLETE</v>
      </c>
      <c r="B14" s="259">
        <f>+'DCP-9 , P 1'!I30</f>
        <v>3.4829202947086406E-2</v>
      </c>
      <c r="C14" s="259">
        <f>+'DCP-9, P 3'!H30</f>
        <v>0.04</v>
      </c>
      <c r="D14" s="259">
        <f>+'DCP-9, P 4'!H46</f>
        <v>0.05</v>
      </c>
      <c r="E14" s="259">
        <v>5.5E-2</v>
      </c>
      <c r="G14" s="259">
        <f>+B14+C14</f>
        <v>7.4829202947086407E-2</v>
      </c>
      <c r="H14" s="259">
        <f>+B14+D14</f>
        <v>8.4829202947086402E-2</v>
      </c>
      <c r="I14" s="259">
        <f>+B14+E14</f>
        <v>8.9829202947086406E-2</v>
      </c>
    </row>
    <row r="15" spans="1:9">
      <c r="A15" t="str">
        <f>+'DCP-9 , P 1'!A31</f>
        <v>Ameren Corp</v>
      </c>
      <c r="B15" s="259">
        <f>+'DCP-9 , P 1'!I31</f>
        <v>3.3871289101414626E-2</v>
      </c>
      <c r="C15" s="259">
        <f>+'DCP-9, P 3'!H31</f>
        <v>0.06</v>
      </c>
      <c r="D15" s="259">
        <f>+'DCP-9, P 4'!H47</f>
        <v>5.1999999999999998E-2</v>
      </c>
      <c r="E15" s="259">
        <v>6.0699999999999997E-2</v>
      </c>
      <c r="G15" s="259">
        <f t="shared" ref="G15:G29" si="0">+B15+C15</f>
        <v>9.3871289101414623E-2</v>
      </c>
      <c r="H15" s="259">
        <f t="shared" ref="H15:H29" si="1">+B15+D15</f>
        <v>8.5871289101414616E-2</v>
      </c>
      <c r="I15" s="259">
        <f t="shared" ref="I15:I29" si="2">+B15+E15</f>
        <v>9.457128910141463E-2</v>
      </c>
    </row>
    <row r="16" spans="1:9">
      <c r="A16" t="str">
        <f>+'DCP-9 , P 1'!A32</f>
        <v>American Electric Power</v>
      </c>
      <c r="B16" s="259">
        <f>+'DCP-9 , P 1'!I32</f>
        <v>3.3450309863361456E-2</v>
      </c>
      <c r="C16" s="259">
        <f>+'DCP-9, P 3'!H32</f>
        <v>0.04</v>
      </c>
      <c r="D16" s="259">
        <f>+'DCP-9, P 4'!H48</f>
        <v>3.6700000000000003E-2</v>
      </c>
      <c r="E16" s="259">
        <v>4.87E-2</v>
      </c>
      <c r="G16" s="259">
        <f t="shared" si="0"/>
        <v>7.3450309863361457E-2</v>
      </c>
      <c r="H16" s="259">
        <f t="shared" si="1"/>
        <v>7.015030986336146E-2</v>
      </c>
      <c r="I16" s="259">
        <f t="shared" si="2"/>
        <v>8.2150309863361456E-2</v>
      </c>
    </row>
    <row r="17" spans="1:9">
      <c r="A17" t="str">
        <f>+'DCP-9 , P 1'!A33</f>
        <v>Avista Corp</v>
      </c>
      <c r="B17" s="259">
        <f>+'DCP-9 , P 1'!I33</f>
        <v>3.2647233789411069E-2</v>
      </c>
      <c r="C17" s="259">
        <f>+'DCP-9, P 3'!H33</f>
        <v>0.05</v>
      </c>
      <c r="D17" s="259">
        <f>+'DCP-9, P 4'!H49</f>
        <v>0.05</v>
      </c>
      <c r="E17" s="259">
        <v>0.05</v>
      </c>
      <c r="G17" s="259">
        <f t="shared" si="0"/>
        <v>8.2647233789411079E-2</v>
      </c>
      <c r="H17" s="259">
        <f t="shared" si="1"/>
        <v>8.2647233789411079E-2</v>
      </c>
      <c r="I17" s="259">
        <f t="shared" si="2"/>
        <v>8.2647233789411079E-2</v>
      </c>
    </row>
    <row r="18" spans="1:9">
      <c r="A18" t="str">
        <f>+'DCP-9 , P 1'!A34</f>
        <v>CMS Energy</v>
      </c>
      <c r="B18" s="259">
        <f>+'DCP-9 , P 1'!I34</f>
        <v>2.8803716608594657E-2</v>
      </c>
      <c r="C18" s="259">
        <f>+'DCP-9, P 3'!H34</f>
        <v>0.06</v>
      </c>
      <c r="D18" s="259">
        <f>+'DCP-9, P 4'!H50</f>
        <v>7.2700000000000001E-2</v>
      </c>
      <c r="E18" s="259">
        <v>6.6000000000000003E-2</v>
      </c>
      <c r="G18" s="259">
        <f t="shared" si="0"/>
        <v>8.8803716608594652E-2</v>
      </c>
      <c r="H18" s="259">
        <f t="shared" si="1"/>
        <v>0.10150371660859465</v>
      </c>
      <c r="I18" s="259">
        <f t="shared" si="2"/>
        <v>9.4803716608594657E-2</v>
      </c>
    </row>
    <row r="19" spans="1:9">
      <c r="A19" t="str">
        <f>+'DCP-9 , P 1'!A35</f>
        <v>DTE Energy Corp</v>
      </c>
      <c r="B19" s="259">
        <f>+'DCP-9 , P 1'!I35</f>
        <v>3.1186585496101676E-2</v>
      </c>
      <c r="C19" s="259">
        <f>+'DCP-9, P 3'!H35</f>
        <v>0.05</v>
      </c>
      <c r="D19" s="259">
        <f>+'DCP-9, P 4'!H51</f>
        <v>5.3499999999999999E-2</v>
      </c>
      <c r="E19" s="259">
        <v>5.8000000000000003E-2</v>
      </c>
      <c r="G19" s="259">
        <f t="shared" si="0"/>
        <v>8.1186585496101679E-2</v>
      </c>
      <c r="H19" s="259">
        <f t="shared" si="1"/>
        <v>8.4686585496101668E-2</v>
      </c>
      <c r="I19" s="259">
        <f t="shared" si="2"/>
        <v>8.9186585496101672E-2</v>
      </c>
    </row>
    <row r="20" spans="1:9">
      <c r="A20" t="str">
        <f>+'DCP-9 , P 1'!A36</f>
        <v>Edison International</v>
      </c>
      <c r="B20" s="259">
        <f>+'DCP-9 , P 1'!I36</f>
        <v>2.6088728853862354E-2</v>
      </c>
      <c r="C20" s="259">
        <f>+'DCP-9, P 3'!H36</f>
        <v>3.5000000000000003E-2</v>
      </c>
      <c r="D20" s="259">
        <f>+'DCP-9, P 4'!H52</f>
        <v>2.5499999999999998E-2</v>
      </c>
      <c r="E20" s="259">
        <v>5.3400000000000003E-2</v>
      </c>
      <c r="G20" s="259">
        <f t="shared" si="0"/>
        <v>6.1088728853862358E-2</v>
      </c>
      <c r="H20" s="259">
        <f t="shared" si="1"/>
        <v>5.1588728853862356E-2</v>
      </c>
      <c r="I20" s="259">
        <f t="shared" si="2"/>
        <v>7.948872885386235E-2</v>
      </c>
    </row>
    <row r="21" spans="1:9">
      <c r="A21" t="str">
        <f>+'DCP-9 , P 1'!A37</f>
        <v>El Paso Electric</v>
      </c>
      <c r="B21" s="259">
        <f>+'DCP-9 , P 1'!I37</f>
        <v>2.7312775330396472E-2</v>
      </c>
      <c r="C21" s="259">
        <f>+'DCP-9, P 3'!H37</f>
        <v>2.5000000000000001E-2</v>
      </c>
      <c r="D21" s="259" t="s">
        <v>304</v>
      </c>
      <c r="E21" s="259">
        <v>4.3999999999999997E-2</v>
      </c>
      <c r="G21" s="259">
        <f t="shared" si="0"/>
        <v>5.2312775330396473E-2</v>
      </c>
      <c r="H21" s="259" t="s">
        <v>304</v>
      </c>
      <c r="I21" s="259">
        <f t="shared" si="2"/>
        <v>7.1312775330396469E-2</v>
      </c>
    </row>
    <row r="22" spans="1:9">
      <c r="A22" t="str">
        <f>+'DCP-9 , P 1'!A38</f>
        <v>Great Plains Energy</v>
      </c>
      <c r="B22" s="259">
        <f>+'DCP-9 , P 1'!I38</f>
        <v>3.5468644639244783E-2</v>
      </c>
      <c r="C22" s="259">
        <f>+'DCP-9, P 3'!H38</f>
        <v>4.4999999999999998E-2</v>
      </c>
      <c r="D22" s="259">
        <f>+'DCP-9, P 4'!H54</f>
        <v>7.0999999999999994E-2</v>
      </c>
      <c r="E22" s="259">
        <v>6.5500000000000003E-2</v>
      </c>
      <c r="G22" s="259">
        <f t="shared" si="0"/>
        <v>8.0468644639244774E-2</v>
      </c>
      <c r="H22" s="259">
        <f t="shared" si="1"/>
        <v>0.10646864463924477</v>
      </c>
      <c r="I22" s="259">
        <f t="shared" si="2"/>
        <v>0.10096864463924479</v>
      </c>
    </row>
    <row r="23" spans="1:9">
      <c r="A23" t="str">
        <f>+'DCP-9 , P 1'!A39</f>
        <v>IDACORP</v>
      </c>
      <c r="B23" s="259">
        <f>+'DCP-9 , P 1'!I39</f>
        <v>2.6626639691966322E-2</v>
      </c>
      <c r="C23" s="259">
        <f>+'DCP-9, P 3'!H39</f>
        <v>0.03</v>
      </c>
      <c r="D23" s="259">
        <f>+'DCP-9, P 4'!H55</f>
        <v>0.04</v>
      </c>
      <c r="E23" s="259">
        <v>0.04</v>
      </c>
      <c r="G23" s="259">
        <f t="shared" si="0"/>
        <v>5.6626639691966324E-2</v>
      </c>
      <c r="H23" s="259">
        <f t="shared" si="1"/>
        <v>6.6626639691966319E-2</v>
      </c>
      <c r="I23" s="259">
        <f t="shared" si="2"/>
        <v>6.6626639691966319E-2</v>
      </c>
    </row>
    <row r="24" spans="1:9">
      <c r="A24" t="str">
        <f>+'DCP-9 , P 1'!A40</f>
        <v>NorthWestern</v>
      </c>
      <c r="B24" s="259">
        <f>+'DCP-9 , P 1'!I40</f>
        <v>3.3588042656814171E-2</v>
      </c>
      <c r="C24" s="259">
        <f>+'DCP-9, P 3'!H40</f>
        <v>6.5000000000000002E-2</v>
      </c>
      <c r="D24" s="259">
        <f>+'DCP-9, P 4'!H56</f>
        <v>0.05</v>
      </c>
      <c r="E24" s="259">
        <v>0.05</v>
      </c>
      <c r="G24" s="259">
        <f t="shared" si="0"/>
        <v>9.8588042656814173E-2</v>
      </c>
      <c r="H24" s="259">
        <f t="shared" si="1"/>
        <v>8.3588042656814174E-2</v>
      </c>
      <c r="I24" s="259">
        <f t="shared" si="2"/>
        <v>8.3588042656814174E-2</v>
      </c>
    </row>
    <row r="25" spans="1:9">
      <c r="A25" t="str">
        <f>+'DCP-9 , P 1'!A41</f>
        <v>Otter Tail Corp</v>
      </c>
      <c r="B25" s="259">
        <f>+'DCP-9 , P 1'!I41</f>
        <v>3.9657903072537221E-2</v>
      </c>
      <c r="C25" s="259">
        <f>+'DCP-9, P 3'!H41</f>
        <v>0.06</v>
      </c>
      <c r="D25" s="259">
        <f>+'DCP-9, P 4'!H57</f>
        <v>0.06</v>
      </c>
      <c r="E25" s="6" t="s">
        <v>304</v>
      </c>
      <c r="G25" s="259">
        <f t="shared" si="0"/>
        <v>9.9657903072537218E-2</v>
      </c>
      <c r="H25" s="259">
        <f t="shared" si="1"/>
        <v>9.9657903072537218E-2</v>
      </c>
      <c r="I25" s="259" t="s">
        <v>304</v>
      </c>
    </row>
    <row r="26" spans="1:9">
      <c r="A26" t="str">
        <f>+'DCP-9 , P 1'!A42</f>
        <v>PG&amp;E Corp</v>
      </c>
      <c r="B26" s="259">
        <f>+'DCP-9 , P 1'!I42</f>
        <v>3.2178624199638808E-2</v>
      </c>
      <c r="C26" s="259">
        <f>+'DCP-9, P 3'!H42</f>
        <v>0.12</v>
      </c>
      <c r="D26" s="259">
        <f>+'DCP-9, P 4'!H58</f>
        <v>5.9499999999999997E-2</v>
      </c>
      <c r="E26" s="259">
        <v>4.4200000000000003E-2</v>
      </c>
      <c r="G26" s="259">
        <f t="shared" si="0"/>
        <v>0.15217862419963879</v>
      </c>
      <c r="H26" s="259">
        <f t="shared" si="1"/>
        <v>9.1678624199638806E-2</v>
      </c>
      <c r="I26" s="259">
        <f t="shared" si="2"/>
        <v>7.6378624199638812E-2</v>
      </c>
    </row>
    <row r="27" spans="1:9">
      <c r="A27" t="str">
        <f>+'DCP-9 , P 1'!A43</f>
        <v>Portland General Electric</v>
      </c>
      <c r="B27" s="259">
        <f>+'DCP-9 , P 1'!I43</f>
        <v>3.0231459612659422E-2</v>
      </c>
      <c r="C27" s="259">
        <f>+'DCP-9, P 3'!H43</f>
        <v>5.5E-2</v>
      </c>
      <c r="D27" s="259">
        <f>+'DCP-9, P 4'!H59</f>
        <v>6.9000000000000006E-2</v>
      </c>
      <c r="E27" s="259">
        <v>6.4500000000000002E-2</v>
      </c>
      <c r="G27" s="259">
        <f t="shared" si="0"/>
        <v>8.5231459612659419E-2</v>
      </c>
      <c r="H27" s="259">
        <f t="shared" si="1"/>
        <v>9.9231459612659431E-2</v>
      </c>
      <c r="I27" s="259">
        <f t="shared" si="2"/>
        <v>9.4731459612659427E-2</v>
      </c>
    </row>
    <row r="28" spans="1:9">
      <c r="A28" t="str">
        <f>+'DCP-9 , P 1'!A44</f>
        <v>Sempra Energy</v>
      </c>
      <c r="B28" s="259">
        <f>+'DCP-9 , P 1'!I44</f>
        <v>2.7984988185145717E-2</v>
      </c>
      <c r="C28" s="259">
        <f>+'DCP-9, P 3'!H44</f>
        <v>0.1</v>
      </c>
      <c r="D28" s="259">
        <f>+'DCP-9, P 4'!H60</f>
        <v>6.83E-2</v>
      </c>
      <c r="E28" s="259">
        <v>7.1300000000000002E-2</v>
      </c>
      <c r="G28" s="259">
        <f t="shared" si="0"/>
        <v>0.12798498818514573</v>
      </c>
      <c r="H28" s="259">
        <f t="shared" si="1"/>
        <v>9.628498818514572E-2</v>
      </c>
      <c r="I28" s="259">
        <f t="shared" si="2"/>
        <v>9.9284988185145723E-2</v>
      </c>
    </row>
    <row r="29" spans="1:9">
      <c r="A29" t="str">
        <f>+'DCP-9 , P 1'!A45</f>
        <v>Westar Energy, Inc.</v>
      </c>
      <c r="B29" s="259">
        <f>+'DCP-9 , P 1'!I45</f>
        <v>2.8260667472343591E-2</v>
      </c>
      <c r="C29" s="259">
        <f>+'DCP-9, P 3'!H45</f>
        <v>0.06</v>
      </c>
      <c r="D29" s="259">
        <f>+'DCP-9, P 4'!H61</f>
        <v>4.9700000000000001E-2</v>
      </c>
      <c r="E29" s="259">
        <v>4.9700000000000001E-2</v>
      </c>
      <c r="G29" s="259">
        <f t="shared" si="0"/>
        <v>8.8260667472343596E-2</v>
      </c>
      <c r="H29" s="259">
        <f t="shared" si="1"/>
        <v>7.7960667472343592E-2</v>
      </c>
      <c r="I29" s="259">
        <f t="shared" si="2"/>
        <v>7.7960667472343592E-2</v>
      </c>
    </row>
    <row r="30" spans="1:9">
      <c r="B30" s="7"/>
    </row>
    <row r="31" spans="1:9">
      <c r="A31" t="str">
        <f>+'DCP-9 , P 1'!A47</f>
        <v>Average</v>
      </c>
      <c r="B31" s="7"/>
      <c r="G31" s="259">
        <f>AVERAGE(G14:G20,G22,G24:G29)</f>
        <v>9.2017671178443991E-2</v>
      </c>
      <c r="H31" s="259">
        <f>AVERAGE(H14:H19,H22:H29)</f>
        <v>8.7941807666879993E-2</v>
      </c>
      <c r="I31" s="259">
        <f>AVERAGE(I14:I19,I22:I29)</f>
        <v>8.7132877251060212E-2</v>
      </c>
    </row>
    <row r="32" spans="1:9">
      <c r="B32" s="7"/>
    </row>
    <row r="33" spans="1:9" ht="16" thickBot="1">
      <c r="A33" s="261" t="s">
        <v>299</v>
      </c>
      <c r="B33" s="84"/>
      <c r="C33" s="84"/>
      <c r="D33" s="84"/>
      <c r="E33" s="84"/>
      <c r="F33" s="84"/>
      <c r="G33" s="262">
        <f>MEDIAN(G24:G29,G22,G14:G20)</f>
        <v>8.67460635425015E-2</v>
      </c>
      <c r="H33" s="262">
        <f>MEDIAN(H22:H29,H14:H19)</f>
        <v>8.5350246024250509E-2</v>
      </c>
      <c r="I33" s="262">
        <f>MEDIAN(I14:I29)</f>
        <v>8.3588042656814174E-2</v>
      </c>
    </row>
    <row r="34" spans="1:9" ht="16" thickTop="1"/>
  </sheetData>
  <mergeCells count="2">
    <mergeCell ref="A3:I3"/>
    <mergeCell ref="A4:I4"/>
  </mergeCells>
  <pageMargins left="0.7" right="0.7" top="0.75" bottom="0.75" header="0.3" footer="0.3"/>
  <pageSetup orientation="landscape" r:id="rId1"/>
  <headerFooter>
    <oddHeader>&amp;R&amp;11Exhibit No. DCP-15
Dockets UE-160228/UG-160229
Page 1 of 1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5"/>
  <sheetViews>
    <sheetView topLeftCell="A85" zoomScaleNormal="100" workbookViewId="0">
      <selection activeCell="H98" sqref="H98"/>
    </sheetView>
  </sheetViews>
  <sheetFormatPr defaultColWidth="8.84375" defaultRowHeight="15.5"/>
  <cols>
    <col min="1" max="2" width="9.765625" style="138" customWidth="1"/>
    <col min="3" max="3" width="2.765625" style="138" customWidth="1"/>
    <col min="4" max="4" width="9.765625" style="138" customWidth="1"/>
    <col min="5" max="5" width="2.765625" style="138" customWidth="1"/>
    <col min="6" max="6" width="9.765625" style="138" customWidth="1"/>
    <col min="7" max="7" width="2.765625" style="138" customWidth="1"/>
    <col min="8" max="8" width="9.765625" style="138" customWidth="1"/>
    <col min="9" max="9" width="3.69140625" style="138" customWidth="1"/>
    <col min="10" max="10" width="7.69140625" style="140" customWidth="1"/>
    <col min="11" max="11" width="9.765625" style="138" customWidth="1"/>
    <col min="12" max="16384" width="8.84375" style="138"/>
  </cols>
  <sheetData>
    <row r="1" spans="1:10">
      <c r="G1" s="139"/>
      <c r="H1" s="139"/>
    </row>
    <row r="2" spans="1:10">
      <c r="G2" s="139"/>
    </row>
    <row r="3" spans="1:10">
      <c r="I3" s="139"/>
    </row>
    <row r="4" spans="1:10" ht="20">
      <c r="A4" s="161" t="s">
        <v>120</v>
      </c>
      <c r="B4" s="162"/>
      <c r="C4" s="162"/>
      <c r="D4" s="162"/>
      <c r="E4" s="162"/>
      <c r="F4" s="162"/>
      <c r="G4" s="162"/>
      <c r="H4" s="162"/>
      <c r="I4" s="162"/>
      <c r="J4" s="141"/>
    </row>
    <row r="5" spans="1:10" ht="20.5" thickBot="1">
      <c r="A5" s="161"/>
      <c r="B5" s="162"/>
      <c r="C5" s="162"/>
      <c r="D5" s="162"/>
      <c r="E5" s="162"/>
      <c r="F5" s="162"/>
      <c r="G5" s="162"/>
      <c r="H5" s="162"/>
      <c r="I5" s="162"/>
      <c r="J5" s="141"/>
    </row>
    <row r="6" spans="1:10" ht="16.5" customHeight="1" thickTop="1">
      <c r="A6" s="142"/>
      <c r="B6" s="142"/>
      <c r="C6" s="142"/>
      <c r="D6" s="142"/>
      <c r="E6" s="142"/>
      <c r="F6" s="142"/>
      <c r="G6" s="142"/>
      <c r="H6" s="142"/>
      <c r="I6" s="142"/>
    </row>
    <row r="7" spans="1:10">
      <c r="A7" s="140"/>
      <c r="B7" s="143" t="s">
        <v>121</v>
      </c>
      <c r="C7" s="140"/>
      <c r="D7" s="143" t="s">
        <v>122</v>
      </c>
      <c r="E7" s="140"/>
      <c r="F7" s="144" t="s">
        <v>123</v>
      </c>
      <c r="G7" s="140"/>
      <c r="H7" s="140"/>
      <c r="I7" s="140"/>
    </row>
    <row r="8" spans="1:10">
      <c r="A8" s="140"/>
      <c r="B8" s="143" t="s">
        <v>124</v>
      </c>
      <c r="C8" s="140"/>
      <c r="D8" s="143" t="s">
        <v>125</v>
      </c>
      <c r="E8" s="140"/>
      <c r="F8" s="143" t="s">
        <v>126</v>
      </c>
      <c r="G8" s="140"/>
      <c r="H8" s="144" t="s">
        <v>127</v>
      </c>
      <c r="I8" s="140"/>
    </row>
    <row r="9" spans="1:10">
      <c r="A9" s="143" t="s">
        <v>10</v>
      </c>
      <c r="B9" s="143" t="s">
        <v>128</v>
      </c>
      <c r="C9" s="140"/>
      <c r="D9" s="143" t="s">
        <v>128</v>
      </c>
      <c r="E9" s="140"/>
      <c r="F9" s="143" t="s">
        <v>92</v>
      </c>
      <c r="G9" s="140"/>
      <c r="H9" s="143" t="s">
        <v>129</v>
      </c>
      <c r="I9" s="140"/>
    </row>
    <row r="10" spans="1:10">
      <c r="A10" s="145"/>
      <c r="B10" s="145"/>
      <c r="C10" s="146"/>
      <c r="D10" s="145"/>
      <c r="E10" s="146"/>
      <c r="F10" s="145"/>
      <c r="G10" s="146"/>
      <c r="H10" s="145"/>
      <c r="I10" s="146"/>
    </row>
    <row r="11" spans="1:10" ht="15" customHeigh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</row>
    <row r="12" spans="1:10" ht="15" customHeight="1">
      <c r="A12" s="163">
        <v>2002</v>
      </c>
      <c r="B12" s="149"/>
      <c r="C12" s="149"/>
      <c r="D12" s="149"/>
      <c r="E12" s="149"/>
      <c r="F12" s="149"/>
      <c r="G12" s="149"/>
      <c r="H12" s="149"/>
      <c r="I12" s="149"/>
    </row>
    <row r="13" spans="1:10" s="140" customFormat="1" ht="15" customHeight="1">
      <c r="A13" s="148" t="s">
        <v>155</v>
      </c>
      <c r="B13" s="149">
        <v>2.7E-2</v>
      </c>
      <c r="C13" s="149"/>
      <c r="D13" s="149">
        <v>-3.7999999999999999E-2</v>
      </c>
      <c r="E13" s="149"/>
      <c r="F13" s="149">
        <v>5.6000000000000001E-2</v>
      </c>
      <c r="G13" s="149"/>
      <c r="H13" s="149">
        <v>2.8000000000000001E-2</v>
      </c>
      <c r="I13" s="149"/>
    </row>
    <row r="14" spans="1:10" s="140" customFormat="1" ht="15" customHeight="1">
      <c r="A14" s="148" t="s">
        <v>156</v>
      </c>
      <c r="B14" s="149">
        <v>2.1999999999999999E-2</v>
      </c>
      <c r="C14" s="149"/>
      <c r="D14" s="149">
        <v>-1.2E-2</v>
      </c>
      <c r="E14" s="149"/>
      <c r="F14" s="149">
        <v>5.8999999999999997E-2</v>
      </c>
      <c r="G14" s="149"/>
      <c r="H14" s="149">
        <v>8.9999999999999993E-3</v>
      </c>
      <c r="I14" s="149"/>
    </row>
    <row r="15" spans="1:10" s="140" customFormat="1" ht="15" customHeight="1">
      <c r="A15" s="148" t="s">
        <v>157</v>
      </c>
      <c r="B15" s="149">
        <v>2.4E-2</v>
      </c>
      <c r="C15" s="149"/>
      <c r="D15" s="149">
        <v>8.0000000000000002E-3</v>
      </c>
      <c r="E15" s="149"/>
      <c r="F15" s="149">
        <v>5.8000000000000003E-2</v>
      </c>
      <c r="G15" s="149"/>
      <c r="H15" s="149">
        <v>2.4E-2</v>
      </c>
      <c r="I15" s="149"/>
    </row>
    <row r="16" spans="1:10" s="140" customFormat="1" ht="15" customHeight="1">
      <c r="A16" s="148" t="s">
        <v>158</v>
      </c>
      <c r="B16" s="149">
        <v>2E-3</v>
      </c>
      <c r="C16" s="149"/>
      <c r="D16" s="149">
        <v>1.4E-2</v>
      </c>
      <c r="E16" s="149"/>
      <c r="F16" s="149">
        <v>5.8999999999999997E-2</v>
      </c>
      <c r="G16" s="149"/>
      <c r="H16" s="149">
        <v>1.6E-2</v>
      </c>
      <c r="I16" s="149"/>
    </row>
    <row r="17" spans="1:9" s="140" customFormat="1" ht="15" customHeight="1">
      <c r="A17" s="148"/>
      <c r="B17" s="149"/>
      <c r="C17" s="149"/>
      <c r="D17" s="149"/>
      <c r="E17" s="149"/>
      <c r="F17" s="149"/>
      <c r="G17" s="149"/>
      <c r="H17" s="149"/>
      <c r="I17" s="149"/>
    </row>
    <row r="18" spans="1:9" s="140" customFormat="1" ht="15" customHeight="1">
      <c r="A18" s="163">
        <v>2003</v>
      </c>
      <c r="B18" s="149"/>
      <c r="C18" s="149"/>
      <c r="D18" s="149"/>
      <c r="E18" s="149"/>
      <c r="F18" s="149"/>
      <c r="G18" s="149"/>
      <c r="H18" s="149"/>
      <c r="I18" s="149"/>
    </row>
    <row r="19" spans="1:9" s="140" customFormat="1" ht="15" customHeight="1">
      <c r="A19" s="148" t="s">
        <v>155</v>
      </c>
      <c r="B19" s="149">
        <v>1.2E-2</v>
      </c>
      <c r="C19" s="149"/>
      <c r="D19" s="149">
        <v>1.0999999999999999E-2</v>
      </c>
      <c r="E19" s="149"/>
      <c r="F19" s="149">
        <v>5.8000000000000003E-2</v>
      </c>
      <c r="G19" s="149"/>
      <c r="H19" s="149">
        <v>4.8000000000000001E-2</v>
      </c>
      <c r="I19" s="149"/>
    </row>
    <row r="20" spans="1:9" s="140" customFormat="1" ht="15" customHeight="1">
      <c r="A20" s="148" t="s">
        <v>156</v>
      </c>
      <c r="B20" s="149">
        <v>3.5000000000000003E-2</v>
      </c>
      <c r="C20" s="149"/>
      <c r="D20" s="149">
        <v>-8.9999999999999993E-3</v>
      </c>
      <c r="E20" s="149"/>
      <c r="F20" s="149">
        <v>6.2E-2</v>
      </c>
      <c r="G20" s="149"/>
      <c r="H20" s="149">
        <v>0</v>
      </c>
      <c r="I20" s="149"/>
    </row>
    <row r="21" spans="1:9" s="140" customFormat="1" ht="15" customHeight="1">
      <c r="A21" s="148" t="s">
        <v>157</v>
      </c>
      <c r="B21" s="149">
        <v>7.4999999999999997E-2</v>
      </c>
      <c r="C21" s="149"/>
      <c r="D21" s="149">
        <v>-8.9999999999999993E-3</v>
      </c>
      <c r="E21" s="149"/>
      <c r="F21" s="149">
        <v>6.0999999999999999E-2</v>
      </c>
      <c r="G21" s="149"/>
      <c r="H21" s="149">
        <v>3.2000000000000001E-2</v>
      </c>
      <c r="I21" s="149"/>
    </row>
    <row r="22" spans="1:9" s="140" customFormat="1" ht="15" customHeight="1">
      <c r="A22" s="148" t="s">
        <v>158</v>
      </c>
      <c r="B22" s="149">
        <v>2.7E-2</v>
      </c>
      <c r="C22" s="149"/>
      <c r="D22" s="149">
        <v>1.4999999999999999E-2</v>
      </c>
      <c r="E22" s="149"/>
      <c r="F22" s="149">
        <v>5.8999999999999997E-2</v>
      </c>
      <c r="G22" s="149"/>
      <c r="H22" s="149">
        <v>-3.0000000000000001E-3</v>
      </c>
      <c r="I22" s="149"/>
    </row>
    <row r="23" spans="1:9" s="140" customFormat="1" ht="15" customHeight="1">
      <c r="A23" s="148"/>
      <c r="B23" s="149"/>
      <c r="C23" s="149"/>
      <c r="D23" s="149"/>
      <c r="E23" s="149"/>
      <c r="F23" s="149"/>
      <c r="G23" s="149"/>
      <c r="H23" s="149"/>
      <c r="I23" s="149"/>
    </row>
    <row r="24" spans="1:9" s="140" customFormat="1" ht="15" customHeight="1">
      <c r="A24" s="163">
        <v>2004</v>
      </c>
      <c r="B24" s="149"/>
      <c r="C24" s="149"/>
      <c r="D24" s="149"/>
      <c r="E24" s="149"/>
      <c r="F24" s="149"/>
      <c r="G24" s="149"/>
      <c r="H24" s="149"/>
      <c r="I24" s="149"/>
    </row>
    <row r="25" spans="1:9" s="140" customFormat="1" ht="15" customHeight="1">
      <c r="A25" s="148" t="s">
        <v>155</v>
      </c>
      <c r="B25" s="149">
        <v>0.03</v>
      </c>
      <c r="C25" s="149"/>
      <c r="D25" s="149">
        <v>2.8000000000000001E-2</v>
      </c>
      <c r="E25" s="149"/>
      <c r="F25" s="149">
        <v>5.6000000000000001E-2</v>
      </c>
      <c r="G25" s="149"/>
      <c r="H25" s="149">
        <v>5.1999999999999998E-2</v>
      </c>
      <c r="I25" s="149"/>
    </row>
    <row r="26" spans="1:9" s="140" customFormat="1" ht="15" customHeight="1">
      <c r="A26" s="148" t="s">
        <v>156</v>
      </c>
      <c r="B26" s="149">
        <v>3.5000000000000003E-2</v>
      </c>
      <c r="C26" s="149"/>
      <c r="D26" s="149">
        <v>4.9000000000000002E-2</v>
      </c>
      <c r="E26" s="149"/>
      <c r="F26" s="149">
        <v>5.6000000000000001E-2</v>
      </c>
      <c r="G26" s="149"/>
      <c r="H26" s="149">
        <v>4.3999999999999997E-2</v>
      </c>
      <c r="I26" s="149"/>
    </row>
    <row r="27" spans="1:9" s="140" customFormat="1" ht="15" customHeight="1">
      <c r="A27" s="148" t="s">
        <v>157</v>
      </c>
      <c r="B27" s="149">
        <v>3.5999999999999997E-2</v>
      </c>
      <c r="C27" s="149"/>
      <c r="D27" s="149">
        <v>4.5999999999999999E-2</v>
      </c>
      <c r="E27" s="149"/>
      <c r="F27" s="149">
        <v>5.3999999999999999E-2</v>
      </c>
      <c r="G27" s="149"/>
      <c r="H27" s="149">
        <v>8.0000000000000002E-3</v>
      </c>
      <c r="I27" s="149"/>
    </row>
    <row r="28" spans="1:9" s="140" customFormat="1" ht="15" customHeight="1">
      <c r="A28" s="148" t="s">
        <v>158</v>
      </c>
      <c r="B28" s="149">
        <v>2.5000000000000001E-2</v>
      </c>
      <c r="C28" s="149"/>
      <c r="D28" s="149">
        <v>4.2999999999999997E-2</v>
      </c>
      <c r="E28" s="149"/>
      <c r="F28" s="149">
        <v>5.3999999999999999E-2</v>
      </c>
      <c r="G28" s="149"/>
      <c r="H28" s="149">
        <v>3.5999999999999997E-2</v>
      </c>
      <c r="I28" s="149"/>
    </row>
    <row r="29" spans="1:9" s="140" customFormat="1" ht="15" customHeight="1">
      <c r="A29" s="148"/>
      <c r="B29" s="149"/>
      <c r="C29" s="149"/>
      <c r="D29" s="149"/>
      <c r="E29" s="149"/>
      <c r="F29" s="149"/>
      <c r="G29" s="149"/>
      <c r="H29" s="149"/>
      <c r="I29" s="149"/>
    </row>
    <row r="30" spans="1:9" s="140" customFormat="1" ht="15" customHeight="1">
      <c r="A30" s="163">
        <v>2005</v>
      </c>
      <c r="B30" s="149"/>
      <c r="C30" s="149"/>
      <c r="D30" s="149"/>
      <c r="E30" s="149"/>
      <c r="F30" s="149"/>
      <c r="G30" s="149"/>
      <c r="H30" s="149"/>
      <c r="I30" s="149"/>
    </row>
    <row r="31" spans="1:9" s="140" customFormat="1" ht="15" customHeight="1">
      <c r="A31" s="148" t="s">
        <v>155</v>
      </c>
      <c r="B31" s="149">
        <v>4.1000000000000002E-2</v>
      </c>
      <c r="C31" s="149"/>
      <c r="D31" s="149">
        <v>3.7999999999999999E-2</v>
      </c>
      <c r="E31" s="149"/>
      <c r="F31" s="149">
        <v>5.2999999999999999E-2</v>
      </c>
      <c r="G31" s="149"/>
      <c r="H31" s="149">
        <v>4.3999999999999997E-2</v>
      </c>
      <c r="I31" s="149"/>
    </row>
    <row r="32" spans="1:9" s="140" customFormat="1" ht="15" customHeight="1">
      <c r="A32" s="148" t="s">
        <v>156</v>
      </c>
      <c r="B32" s="149">
        <v>1.7000000000000001E-2</v>
      </c>
      <c r="C32" s="149"/>
      <c r="D32" s="149">
        <v>0.03</v>
      </c>
      <c r="E32" s="149"/>
      <c r="F32" s="149">
        <v>5.0999999999999997E-2</v>
      </c>
      <c r="G32" s="149"/>
      <c r="H32" s="149">
        <v>1.6E-2</v>
      </c>
      <c r="I32" s="149"/>
    </row>
    <row r="33" spans="1:9" s="140" customFormat="1" ht="15" customHeight="1">
      <c r="A33" s="148" t="s">
        <v>157</v>
      </c>
      <c r="B33" s="149">
        <v>3.1E-2</v>
      </c>
      <c r="C33" s="149"/>
      <c r="D33" s="149">
        <v>2.7E-2</v>
      </c>
      <c r="E33" s="149"/>
      <c r="F33" s="149">
        <v>0.05</v>
      </c>
      <c r="G33" s="149"/>
      <c r="H33" s="149">
        <v>8.7999999999999995E-2</v>
      </c>
      <c r="I33" s="149"/>
    </row>
    <row r="34" spans="1:9" s="140" customFormat="1" ht="15" customHeight="1">
      <c r="A34" s="148" t="s">
        <v>158</v>
      </c>
      <c r="B34" s="149">
        <v>2.1000000000000001E-2</v>
      </c>
      <c r="C34" s="149"/>
      <c r="D34" s="149">
        <v>2.9000000000000001E-2</v>
      </c>
      <c r="E34" s="149"/>
      <c r="F34" s="149">
        <v>4.9000000000000002E-2</v>
      </c>
      <c r="G34" s="149"/>
      <c r="H34" s="149">
        <v>-0.02</v>
      </c>
      <c r="I34" s="149"/>
    </row>
    <row r="35" spans="1:9" s="140" customFormat="1" ht="15" customHeight="1">
      <c r="A35" s="148"/>
      <c r="B35" s="149"/>
      <c r="C35" s="149"/>
      <c r="D35" s="149"/>
      <c r="E35" s="149"/>
      <c r="F35" s="149"/>
      <c r="G35" s="149"/>
      <c r="H35" s="149"/>
      <c r="I35" s="149"/>
    </row>
    <row r="36" spans="1:9" s="140" customFormat="1" ht="15" customHeight="1">
      <c r="A36" s="163">
        <v>2006</v>
      </c>
      <c r="B36" s="149"/>
      <c r="C36" s="149"/>
      <c r="D36" s="149"/>
      <c r="E36" s="149"/>
      <c r="F36" s="149"/>
      <c r="G36" s="149"/>
      <c r="H36" s="149"/>
      <c r="I36" s="149"/>
    </row>
    <row r="37" spans="1:9" s="140" customFormat="1" ht="15" customHeight="1">
      <c r="A37" s="148" t="s">
        <v>155</v>
      </c>
      <c r="B37" s="149">
        <v>5.3999999999999999E-2</v>
      </c>
      <c r="C37" s="149"/>
      <c r="D37" s="149">
        <v>3.4000000000000002E-2</v>
      </c>
      <c r="E37" s="149"/>
      <c r="F37" s="149">
        <v>4.7E-2</v>
      </c>
      <c r="G37" s="149"/>
      <c r="H37" s="149">
        <v>4.8000000000000001E-2</v>
      </c>
      <c r="I37" s="149"/>
    </row>
    <row r="38" spans="1:9" s="140" customFormat="1" ht="15" customHeight="1">
      <c r="A38" s="148" t="s">
        <v>156</v>
      </c>
      <c r="B38" s="149">
        <v>1.4E-2</v>
      </c>
      <c r="C38" s="149"/>
      <c r="D38" s="149">
        <v>4.4999999999999998E-2</v>
      </c>
      <c r="E38" s="149"/>
      <c r="F38" s="149">
        <v>4.5999999999999999E-2</v>
      </c>
      <c r="G38" s="149"/>
      <c r="H38" s="149">
        <v>4.8000000000000001E-2</v>
      </c>
      <c r="I38" s="149"/>
    </row>
    <row r="39" spans="1:9" s="140" customFormat="1" ht="15" customHeight="1">
      <c r="A39" s="148" t="s">
        <v>157</v>
      </c>
      <c r="B39" s="149">
        <v>1E-3</v>
      </c>
      <c r="C39" s="149"/>
      <c r="D39" s="149">
        <v>5.1999999999999998E-2</v>
      </c>
      <c r="E39" s="149"/>
      <c r="F39" s="149">
        <v>4.7E-2</v>
      </c>
      <c r="G39" s="149"/>
      <c r="H39" s="149">
        <v>4.0000000000000001E-3</v>
      </c>
      <c r="I39" s="149"/>
    </row>
    <row r="40" spans="1:9" s="140" customFormat="1" ht="15" customHeight="1">
      <c r="A40" s="148" t="s">
        <v>158</v>
      </c>
      <c r="B40" s="149">
        <v>0.03</v>
      </c>
      <c r="C40" s="149"/>
      <c r="D40" s="149">
        <v>3.5000000000000003E-2</v>
      </c>
      <c r="E40" s="149"/>
      <c r="F40" s="149">
        <v>4.4999999999999998E-2</v>
      </c>
      <c r="G40" s="149"/>
      <c r="H40" s="149">
        <v>0</v>
      </c>
      <c r="I40" s="149"/>
    </row>
    <row r="41" spans="1:9" s="140" customFormat="1" ht="15" customHeight="1">
      <c r="A41" s="148"/>
      <c r="B41" s="149"/>
      <c r="C41" s="149"/>
      <c r="D41" s="149"/>
      <c r="E41" s="149"/>
      <c r="F41" s="149"/>
      <c r="G41" s="149"/>
      <c r="H41" s="149"/>
      <c r="I41" s="149"/>
    </row>
    <row r="42" spans="1:9" s="140" customFormat="1" ht="15" customHeight="1">
      <c r="A42" s="163">
        <v>2007</v>
      </c>
      <c r="B42" s="149"/>
      <c r="C42" s="149"/>
      <c r="D42" s="149"/>
      <c r="E42" s="149"/>
      <c r="F42" s="138"/>
      <c r="G42" s="149"/>
      <c r="H42" s="149"/>
      <c r="I42" s="149"/>
    </row>
    <row r="43" spans="1:9" s="140" customFormat="1" ht="15" customHeight="1">
      <c r="A43" s="148" t="s">
        <v>155</v>
      </c>
      <c r="B43" s="149">
        <v>8.9999999999999993E-3</v>
      </c>
      <c r="C43" s="149"/>
      <c r="D43" s="149">
        <v>2.5000000000000001E-2</v>
      </c>
      <c r="E43" s="149"/>
      <c r="F43" s="149">
        <v>4.4999999999999998E-2</v>
      </c>
      <c r="G43" s="149"/>
      <c r="H43" s="149">
        <v>4.8000000000000001E-2</v>
      </c>
      <c r="I43" s="149"/>
    </row>
    <row r="44" spans="1:9" s="140" customFormat="1" ht="15" customHeight="1">
      <c r="A44" s="148" t="s">
        <v>156</v>
      </c>
      <c r="B44" s="149">
        <v>3.2000000000000001E-2</v>
      </c>
      <c r="C44" s="149"/>
      <c r="D44" s="149">
        <v>1.6E-2</v>
      </c>
      <c r="E44" s="149"/>
      <c r="F44" s="149">
        <v>4.4999999999999998E-2</v>
      </c>
      <c r="G44" s="149"/>
      <c r="H44" s="149">
        <v>5.1999999999999998E-2</v>
      </c>
      <c r="I44" s="149"/>
    </row>
    <row r="45" spans="1:9" ht="15" customHeight="1">
      <c r="A45" s="148" t="s">
        <v>157</v>
      </c>
      <c r="B45" s="149">
        <v>2.3E-2</v>
      </c>
      <c r="C45" s="149"/>
      <c r="D45" s="149">
        <v>1.7999999999999999E-2</v>
      </c>
      <c r="E45" s="149"/>
      <c r="F45" s="149">
        <v>4.5999999999999999E-2</v>
      </c>
      <c r="G45" s="149"/>
      <c r="H45" s="149">
        <v>1.2E-2</v>
      </c>
      <c r="I45" s="149"/>
    </row>
    <row r="46" spans="1:9" ht="15" customHeight="1">
      <c r="A46" s="148" t="s">
        <v>158</v>
      </c>
      <c r="B46" s="149">
        <v>2.9000000000000001E-2</v>
      </c>
      <c r="C46" s="149"/>
      <c r="D46" s="149">
        <v>1.7000000000000001E-2</v>
      </c>
      <c r="E46" s="149"/>
      <c r="F46" s="149">
        <v>4.8000000000000001E-2</v>
      </c>
      <c r="G46" s="149"/>
      <c r="H46" s="149">
        <v>6.4000000000000001E-2</v>
      </c>
      <c r="I46" s="149"/>
    </row>
    <row r="47" spans="1:9" ht="15" customHeight="1">
      <c r="A47" s="148"/>
      <c r="B47" s="149"/>
      <c r="C47" s="149"/>
      <c r="D47" s="149"/>
      <c r="E47" s="149"/>
      <c r="F47" s="149"/>
      <c r="G47" s="149"/>
      <c r="H47" s="149"/>
      <c r="I47" s="149"/>
    </row>
    <row r="48" spans="1:9" ht="15" customHeight="1">
      <c r="A48" s="163">
        <v>2008</v>
      </c>
      <c r="B48" s="149"/>
      <c r="C48" s="149"/>
      <c r="D48" s="149"/>
      <c r="E48" s="149"/>
      <c r="F48" s="149"/>
      <c r="G48" s="149"/>
      <c r="H48" s="149"/>
      <c r="I48" s="149"/>
    </row>
    <row r="49" spans="1:10" ht="15" customHeight="1">
      <c r="A49" s="148" t="s">
        <v>155</v>
      </c>
      <c r="B49" s="149">
        <v>-1.7999999999999999E-2</v>
      </c>
      <c r="C49" s="149"/>
      <c r="D49" s="149">
        <v>1.9E-2</v>
      </c>
      <c r="E49" s="149"/>
      <c r="F49" s="149">
        <v>4.9000000000000002E-2</v>
      </c>
      <c r="G49" s="149"/>
      <c r="H49" s="149">
        <v>2.8000000000000001E-2</v>
      </c>
      <c r="I49" s="149"/>
    </row>
    <row r="50" spans="1:10" ht="15" customHeight="1">
      <c r="A50" s="148" t="s">
        <v>156</v>
      </c>
      <c r="B50" s="149">
        <v>1.2999999999999999E-2</v>
      </c>
      <c r="C50" s="149"/>
      <c r="D50" s="149">
        <v>2E-3</v>
      </c>
      <c r="E50" s="149"/>
      <c r="F50" s="149">
        <v>5.2999999999999999E-2</v>
      </c>
      <c r="G50" s="149"/>
      <c r="H50" s="149">
        <v>7.5999999999999998E-2</v>
      </c>
      <c r="I50" s="149"/>
    </row>
    <row r="51" spans="1:10" ht="15" customHeight="1">
      <c r="A51" s="148" t="s">
        <v>157</v>
      </c>
      <c r="B51" s="149">
        <v>-3.6999999999999998E-2</v>
      </c>
      <c r="C51" s="149"/>
      <c r="D51" s="149">
        <v>-2.9666666666666664E-2</v>
      </c>
      <c r="E51" s="149"/>
      <c r="F51" s="149">
        <v>0.06</v>
      </c>
      <c r="G51" s="149"/>
      <c r="H51" s="149">
        <v>2.8000000000000001E-2</v>
      </c>
      <c r="I51" s="149"/>
    </row>
    <row r="52" spans="1:10" ht="15" customHeight="1">
      <c r="A52" s="148" t="s">
        <v>158</v>
      </c>
      <c r="B52" s="149">
        <v>-8.8999999999999996E-2</v>
      </c>
      <c r="C52" s="149"/>
      <c r="D52" s="149">
        <v>0.06</v>
      </c>
      <c r="E52" s="149"/>
      <c r="F52" s="149">
        <v>6.8666666666666668E-2</v>
      </c>
      <c r="G52" s="149"/>
      <c r="H52" s="149">
        <v>-0.13200000000000001</v>
      </c>
      <c r="I52" s="149"/>
    </row>
    <row r="53" spans="1:10" ht="15" customHeight="1">
      <c r="A53" s="148"/>
      <c r="B53" s="149"/>
      <c r="C53" s="149"/>
      <c r="D53" s="149"/>
      <c r="E53" s="149"/>
      <c r="F53" s="149"/>
      <c r="G53" s="149"/>
      <c r="H53" s="149"/>
      <c r="I53" s="149"/>
    </row>
    <row r="54" spans="1:10" ht="15" customHeight="1">
      <c r="A54" s="163">
        <v>2009</v>
      </c>
      <c r="B54" s="149"/>
      <c r="C54" s="149"/>
      <c r="D54" s="149"/>
      <c r="E54" s="149"/>
      <c r="F54" s="149"/>
      <c r="G54" s="149"/>
      <c r="H54" s="149"/>
      <c r="I54" s="149"/>
    </row>
    <row r="55" spans="1:10" ht="15" customHeight="1">
      <c r="A55" s="148" t="s">
        <v>155</v>
      </c>
      <c r="B55" s="149">
        <v>-5.2999999999999999E-2</v>
      </c>
      <c r="C55" s="149"/>
      <c r="D55" s="149">
        <v>-0.11600000000000001</v>
      </c>
      <c r="E55" s="149"/>
      <c r="F55" s="149">
        <v>8.0666666666666664E-2</v>
      </c>
      <c r="G55" s="149"/>
      <c r="H55" s="149">
        <v>2.4E-2</v>
      </c>
      <c r="I55" s="149"/>
      <c r="J55" s="149"/>
    </row>
    <row r="56" spans="1:10" ht="15" customHeight="1">
      <c r="A56" s="148" t="s">
        <v>156</v>
      </c>
      <c r="B56" s="149">
        <v>-3.0000000000000001E-3</v>
      </c>
      <c r="C56" s="149"/>
      <c r="D56" s="149">
        <v>-0.12933333333333333</v>
      </c>
      <c r="E56" s="149"/>
      <c r="F56" s="149">
        <v>9.2666666666666675E-2</v>
      </c>
      <c r="G56" s="149"/>
      <c r="H56" s="149">
        <v>3.2000000000000001E-2</v>
      </c>
      <c r="I56" s="149"/>
      <c r="J56" s="149"/>
    </row>
    <row r="57" spans="1:10" ht="15" customHeight="1">
      <c r="A57" s="148" t="s">
        <v>157</v>
      </c>
      <c r="B57" s="149">
        <v>1.4E-2</v>
      </c>
      <c r="C57" s="149"/>
      <c r="D57" s="149">
        <v>-9.3000000000000013E-2</v>
      </c>
      <c r="E57" s="149"/>
      <c r="F57" s="149">
        <v>9.633333333333334E-2</v>
      </c>
      <c r="G57" s="149"/>
      <c r="H57" s="149">
        <v>0.02</v>
      </c>
      <c r="I57" s="149"/>
      <c r="J57" s="149"/>
    </row>
    <row r="58" spans="1:10" ht="15" customHeight="1">
      <c r="A58" s="148" t="s">
        <v>158</v>
      </c>
      <c r="B58" s="149">
        <v>0.04</v>
      </c>
      <c r="C58" s="149"/>
      <c r="D58" s="149">
        <v>-4.5333333333333337E-2</v>
      </c>
      <c r="E58" s="149"/>
      <c r="F58" s="149">
        <v>0.10033333333333334</v>
      </c>
      <c r="G58" s="149"/>
      <c r="H58" s="149">
        <v>2.5000000000000001E-2</v>
      </c>
      <c r="I58" s="149"/>
    </row>
    <row r="59" spans="1:10" ht="15" customHeight="1">
      <c r="A59" s="148"/>
      <c r="B59" s="149"/>
      <c r="C59" s="149"/>
      <c r="D59" s="149"/>
      <c r="E59" s="149"/>
      <c r="F59" s="149"/>
      <c r="G59" s="149"/>
      <c r="H59" s="149"/>
      <c r="I59" s="149"/>
    </row>
    <row r="60" spans="1:10" ht="15" customHeight="1">
      <c r="A60" s="163">
        <v>2010</v>
      </c>
      <c r="B60" s="149"/>
      <c r="C60" s="149"/>
      <c r="D60" s="149"/>
      <c r="E60" s="149"/>
      <c r="F60" s="149"/>
      <c r="G60" s="149"/>
      <c r="H60" s="149"/>
      <c r="I60" s="149"/>
    </row>
    <row r="61" spans="1:10" ht="15" customHeight="1">
      <c r="A61" s="148" t="s">
        <v>155</v>
      </c>
      <c r="B61" s="149">
        <v>1.6E-2</v>
      </c>
      <c r="C61" s="149"/>
      <c r="D61" s="149">
        <f>+(1.5%+2.3%+4.4%)/3</f>
        <v>2.7333333333333334E-2</v>
      </c>
      <c r="E61" s="149"/>
      <c r="F61" s="149">
        <v>9.7000000000000003E-2</v>
      </c>
      <c r="G61" s="149"/>
      <c r="H61" s="149">
        <v>8.9999999999999993E-3</v>
      </c>
      <c r="I61" s="149"/>
    </row>
    <row r="62" spans="1:10" ht="15" customHeight="1">
      <c r="A62" s="164" t="s">
        <v>156</v>
      </c>
      <c r="B62" s="157">
        <v>3.9E-2</v>
      </c>
      <c r="C62" s="157"/>
      <c r="D62" s="157">
        <v>6.5000000000000002E-2</v>
      </c>
      <c r="E62" s="157"/>
      <c r="F62" s="157">
        <v>9.7000000000000003E-2</v>
      </c>
      <c r="G62" s="157"/>
      <c r="H62" s="157">
        <v>-1.2E-2</v>
      </c>
      <c r="I62" s="157"/>
    </row>
    <row r="63" spans="1:10" ht="15" customHeight="1">
      <c r="A63" s="164" t="s">
        <v>157</v>
      </c>
      <c r="B63" s="157">
        <v>2.8000000000000001E-2</v>
      </c>
      <c r="C63" s="157"/>
      <c r="D63" s="157">
        <v>6.9000000000000006E-2</v>
      </c>
      <c r="E63" s="157"/>
      <c r="F63" s="157">
        <v>9.6000000000000002E-2</v>
      </c>
      <c r="G63" s="157"/>
      <c r="H63" s="157">
        <v>2.8000000000000001E-2</v>
      </c>
      <c r="I63" s="157"/>
    </row>
    <row r="64" spans="1:10" ht="15" customHeight="1">
      <c r="A64" s="148" t="s">
        <v>158</v>
      </c>
      <c r="B64" s="157">
        <v>2.8000000000000001E-2</v>
      </c>
      <c r="C64" s="157"/>
      <c r="D64" s="157">
        <v>6.2E-2</v>
      </c>
      <c r="E64" s="157"/>
      <c r="F64" s="157">
        <f>+(9.7%+9.8%+9.4%)/3</f>
        <v>9.633333333333334E-2</v>
      </c>
      <c r="G64" s="157"/>
      <c r="H64" s="157">
        <v>2.8000000000000001E-2</v>
      </c>
      <c r="I64" s="157"/>
    </row>
    <row r="65" spans="1:9" ht="15" customHeight="1">
      <c r="A65" s="148"/>
      <c r="B65" s="157"/>
      <c r="C65" s="157"/>
      <c r="D65" s="157"/>
      <c r="E65" s="157"/>
      <c r="F65" s="157"/>
      <c r="G65" s="157"/>
      <c r="H65" s="157"/>
      <c r="I65" s="157"/>
    </row>
    <row r="66" spans="1:9" ht="15" customHeight="1">
      <c r="A66" s="163">
        <v>2011</v>
      </c>
      <c r="B66" s="157"/>
      <c r="C66" s="157"/>
      <c r="D66" s="157"/>
      <c r="E66" s="157"/>
      <c r="F66" s="157"/>
      <c r="G66" s="157"/>
      <c r="H66" s="157"/>
      <c r="I66" s="157"/>
    </row>
    <row r="67" spans="1:9" ht="15" customHeight="1">
      <c r="A67" s="148" t="s">
        <v>155</v>
      </c>
      <c r="B67" s="157">
        <v>-1.4999999999999999E-2</v>
      </c>
      <c r="C67" s="157"/>
      <c r="D67" s="157">
        <v>5.3999999999999999E-2</v>
      </c>
      <c r="E67" s="157"/>
      <c r="F67" s="157">
        <v>0.09</v>
      </c>
      <c r="G67" s="157"/>
      <c r="H67" s="157">
        <v>4.8000000000000001E-2</v>
      </c>
      <c r="I67" s="157"/>
    </row>
    <row r="68" spans="1:9" ht="15" customHeight="1">
      <c r="A68" s="164" t="s">
        <v>156</v>
      </c>
      <c r="B68" s="157">
        <v>2.9000000000000001E-2</v>
      </c>
      <c r="C68" s="157"/>
      <c r="D68" s="157">
        <v>3.5999999999999997E-2</v>
      </c>
      <c r="E68" s="157"/>
      <c r="F68" s="157">
        <v>0.09</v>
      </c>
      <c r="G68" s="157"/>
      <c r="H68" s="157">
        <v>3.2000000000000001E-2</v>
      </c>
      <c r="I68" s="157"/>
    </row>
    <row r="69" spans="1:9" ht="15" customHeight="1">
      <c r="A69" s="164" t="s">
        <v>157</v>
      </c>
      <c r="B69" s="157">
        <v>8.0000000000000002E-3</v>
      </c>
      <c r="C69" s="157"/>
      <c r="D69" s="157">
        <v>3.3000000000000002E-2</v>
      </c>
      <c r="E69" s="157"/>
      <c r="F69" s="157">
        <v>9.0999999999999998E-2</v>
      </c>
      <c r="G69" s="157"/>
      <c r="H69" s="157">
        <v>2.4E-2</v>
      </c>
      <c r="I69" s="157"/>
    </row>
    <row r="70" spans="1:9" ht="15" customHeight="1">
      <c r="A70" s="148" t="s">
        <v>158</v>
      </c>
      <c r="B70" s="157">
        <v>4.5999999999999999E-2</v>
      </c>
      <c r="C70" s="157"/>
      <c r="D70" s="157">
        <v>0.04</v>
      </c>
      <c r="E70" s="157"/>
      <c r="F70" s="157">
        <v>8.6999999999999994E-2</v>
      </c>
      <c r="G70" s="157"/>
      <c r="H70" s="157">
        <v>4.0000000000000001E-3</v>
      </c>
      <c r="I70" s="157"/>
    </row>
    <row r="71" spans="1:9" ht="15" customHeight="1">
      <c r="A71" s="148"/>
      <c r="B71" s="157"/>
      <c r="C71" s="157"/>
      <c r="D71" s="157"/>
      <c r="E71" s="157"/>
      <c r="F71" s="157"/>
      <c r="G71" s="157"/>
      <c r="H71" s="157"/>
      <c r="I71" s="157"/>
    </row>
    <row r="72" spans="1:9" ht="15" customHeight="1">
      <c r="A72" s="165" t="s">
        <v>159</v>
      </c>
      <c r="B72" s="157"/>
      <c r="C72" s="157"/>
      <c r="D72" s="157"/>
      <c r="E72" s="157"/>
      <c r="F72" s="157"/>
      <c r="G72" s="157"/>
      <c r="H72" s="157"/>
      <c r="I72" s="157"/>
    </row>
    <row r="73" spans="1:9" ht="15" customHeight="1">
      <c r="A73" s="148" t="s">
        <v>155</v>
      </c>
      <c r="B73" s="157">
        <v>2.3E-2</v>
      </c>
      <c r="C73" s="157"/>
      <c r="D73" s="157">
        <v>4.4999999999999998E-2</v>
      </c>
      <c r="E73" s="157"/>
      <c r="F73" s="157">
        <v>8.3000000000000004E-2</v>
      </c>
      <c r="G73" s="157"/>
      <c r="H73" s="157">
        <v>3.2000000000000001E-2</v>
      </c>
      <c r="I73" s="157"/>
    </row>
    <row r="74" spans="1:9" ht="15" customHeight="1">
      <c r="A74" s="164" t="s">
        <v>156</v>
      </c>
      <c r="B74" s="157">
        <v>1.6E-2</v>
      </c>
      <c r="C74" s="157"/>
      <c r="D74" s="157">
        <v>4.7E-2</v>
      </c>
      <c r="E74" s="157"/>
      <c r="F74" s="157">
        <v>8.2000000000000003E-2</v>
      </c>
      <c r="G74" s="157"/>
      <c r="H74" s="157">
        <v>0</v>
      </c>
      <c r="I74" s="157"/>
    </row>
    <row r="75" spans="1:9" ht="15" customHeight="1">
      <c r="A75" s="164" t="s">
        <v>157</v>
      </c>
      <c r="B75" s="157">
        <v>2.5000000000000001E-2</v>
      </c>
      <c r="C75" s="157"/>
      <c r="D75" s="157">
        <v>3.4000000000000002E-2</v>
      </c>
      <c r="E75" s="157"/>
      <c r="F75" s="157">
        <v>8.1000000000000003E-2</v>
      </c>
      <c r="G75" s="157"/>
      <c r="H75" s="157">
        <v>0.04</v>
      </c>
      <c r="I75" s="157"/>
    </row>
    <row r="76" spans="1:9" ht="15" customHeight="1">
      <c r="A76" s="148" t="s">
        <v>158</v>
      </c>
      <c r="B76" s="157">
        <v>1E-3</v>
      </c>
      <c r="C76" s="157"/>
      <c r="D76" s="157">
        <v>2.8000000000000001E-2</v>
      </c>
      <c r="E76" s="157"/>
      <c r="F76" s="157">
        <v>7.8E-2</v>
      </c>
      <c r="G76" s="157"/>
      <c r="H76" s="157">
        <v>0</v>
      </c>
      <c r="I76" s="157"/>
    </row>
    <row r="77" spans="1:9" ht="15" customHeight="1">
      <c r="A77" s="148"/>
      <c r="B77" s="157"/>
      <c r="C77" s="157"/>
      <c r="D77" s="157"/>
      <c r="E77" s="157"/>
      <c r="F77" s="157"/>
      <c r="G77" s="157"/>
      <c r="H77" s="157"/>
      <c r="I77" s="157"/>
    </row>
    <row r="78" spans="1:9" ht="15" customHeight="1">
      <c r="A78" s="163">
        <v>2013</v>
      </c>
      <c r="B78" s="157"/>
      <c r="C78" s="157"/>
      <c r="D78" s="157"/>
      <c r="E78" s="157"/>
      <c r="F78" s="157"/>
      <c r="G78" s="157"/>
      <c r="H78" s="157"/>
      <c r="I78" s="157"/>
    </row>
    <row r="79" spans="1:9" ht="15" customHeight="1">
      <c r="A79" s="148" t="s">
        <v>155</v>
      </c>
      <c r="B79" s="157">
        <v>1.9E-2</v>
      </c>
      <c r="C79" s="157"/>
      <c r="D79" s="157">
        <v>2.5000000000000001E-2</v>
      </c>
      <c r="E79" s="157"/>
      <c r="F79" s="157">
        <v>7.6999999999999999E-2</v>
      </c>
      <c r="G79" s="157"/>
      <c r="H79" s="157">
        <v>0.02</v>
      </c>
      <c r="I79" s="157"/>
    </row>
    <row r="80" spans="1:9" ht="15" customHeight="1">
      <c r="A80" s="164" t="s">
        <v>156</v>
      </c>
      <c r="B80" s="157">
        <v>1.0999999999999999E-2</v>
      </c>
      <c r="C80" s="157"/>
      <c r="D80" s="157">
        <v>0.02</v>
      </c>
      <c r="E80" s="157"/>
      <c r="F80" s="157">
        <v>7.5999999999999998E-2</v>
      </c>
      <c r="G80" s="157"/>
      <c r="H80" s="157">
        <v>1.2E-2</v>
      </c>
      <c r="I80" s="157"/>
    </row>
    <row r="81" spans="1:9" ht="15" customHeight="1">
      <c r="A81" s="164" t="s">
        <v>157</v>
      </c>
      <c r="B81" s="157">
        <v>0.03</v>
      </c>
      <c r="C81" s="157"/>
      <c r="D81" s="157">
        <v>2.5999999999999999E-2</v>
      </c>
      <c r="E81" s="157"/>
      <c r="F81" s="157">
        <v>7.2999999999999995E-2</v>
      </c>
      <c r="G81" s="157"/>
      <c r="H81" s="157">
        <v>1.6E-2</v>
      </c>
      <c r="I81" s="157"/>
    </row>
    <row r="82" spans="1:9" ht="15" customHeight="1">
      <c r="A82" s="148" t="s">
        <v>158</v>
      </c>
      <c r="B82" s="157">
        <v>3.7999999999999999E-2</v>
      </c>
      <c r="C82" s="157"/>
      <c r="D82" s="157">
        <v>3.3000000000000002E-2</v>
      </c>
      <c r="E82" s="157"/>
      <c r="F82" s="157">
        <v>7.0000000000000007E-2</v>
      </c>
      <c r="G82" s="157"/>
      <c r="H82" s="157">
        <v>1.2E-2</v>
      </c>
      <c r="I82" s="157"/>
    </row>
    <row r="83" spans="1:9" ht="15" customHeight="1">
      <c r="A83" s="148"/>
      <c r="B83" s="157"/>
      <c r="C83" s="157"/>
      <c r="D83" s="157"/>
      <c r="E83" s="157"/>
      <c r="F83" s="157"/>
      <c r="G83" s="157"/>
      <c r="H83" s="157"/>
      <c r="I83" s="157"/>
    </row>
    <row r="84" spans="1:9" ht="15" customHeight="1">
      <c r="A84" s="165" t="s">
        <v>212</v>
      </c>
      <c r="B84" s="157"/>
      <c r="C84" s="157"/>
      <c r="D84" s="157"/>
      <c r="E84" s="157"/>
      <c r="F84" s="157"/>
      <c r="G84" s="157"/>
      <c r="H84" s="157"/>
      <c r="I84" s="157"/>
    </row>
    <row r="85" spans="1:9" ht="15" customHeight="1">
      <c r="A85" s="148" t="s">
        <v>155</v>
      </c>
      <c r="B85" s="157">
        <v>-8.9999999999999993E-3</v>
      </c>
      <c r="C85" s="157"/>
      <c r="D85" s="157">
        <v>3.2000000000000001E-2</v>
      </c>
      <c r="E85" s="157"/>
      <c r="F85" s="157">
        <v>6.6000000000000003E-2</v>
      </c>
      <c r="G85" s="157"/>
      <c r="H85" s="157">
        <v>1.6E-2</v>
      </c>
      <c r="I85" s="157"/>
    </row>
    <row r="86" spans="1:9" ht="15" customHeight="1">
      <c r="A86" s="164" t="s">
        <v>156</v>
      </c>
      <c r="B86" s="157">
        <v>4.5999999999999999E-2</v>
      </c>
      <c r="C86" s="157"/>
      <c r="D86" s="157">
        <v>4.2000000000000003E-2</v>
      </c>
      <c r="E86" s="157"/>
      <c r="F86" s="157">
        <v>6.2E-2</v>
      </c>
      <c r="G86" s="157"/>
      <c r="H86" s="157">
        <v>3.5999999999999997E-2</v>
      </c>
      <c r="I86" s="157"/>
    </row>
    <row r="87" spans="1:9" ht="15" customHeight="1">
      <c r="A87" s="164" t="s">
        <v>157</v>
      </c>
      <c r="B87" s="157">
        <v>4.2999999999999997E-2</v>
      </c>
      <c r="C87" s="157"/>
      <c r="D87" s="157">
        <v>4.7E-2</v>
      </c>
      <c r="E87" s="157"/>
      <c r="F87" s="157">
        <v>6.0999999999999999E-2</v>
      </c>
      <c r="G87" s="157"/>
      <c r="H87" s="157">
        <v>0</v>
      </c>
      <c r="I87" s="157"/>
    </row>
    <row r="88" spans="1:9" ht="15" customHeight="1">
      <c r="A88" s="148" t="s">
        <v>158</v>
      </c>
      <c r="B88" s="157">
        <v>2.1000000000000001E-2</v>
      </c>
      <c r="C88" s="157"/>
      <c r="D88" s="157">
        <v>4.4999999999999998E-2</v>
      </c>
      <c r="E88" s="157"/>
      <c r="F88" s="157">
        <v>5.7000000000000002E-2</v>
      </c>
      <c r="G88" s="157"/>
      <c r="H88" s="157">
        <v>-2.8000000000000001E-2</v>
      </c>
      <c r="I88" s="157"/>
    </row>
    <row r="89" spans="1:9" ht="15" customHeight="1">
      <c r="A89" s="148"/>
      <c r="B89" s="157"/>
      <c r="C89" s="157"/>
      <c r="D89" s="157"/>
      <c r="E89" s="157"/>
      <c r="F89" s="157"/>
      <c r="G89" s="157"/>
      <c r="H89" s="157"/>
      <c r="I89" s="157"/>
    </row>
    <row r="90" spans="1:9" ht="15" customHeight="1">
      <c r="A90" s="163">
        <v>2015</v>
      </c>
      <c r="B90" s="157"/>
      <c r="C90" s="157"/>
      <c r="D90" s="157"/>
      <c r="E90" s="157"/>
      <c r="F90" s="157"/>
      <c r="G90" s="157"/>
      <c r="H90" s="157"/>
      <c r="I90" s="157"/>
    </row>
    <row r="91" spans="1:9" ht="15" customHeight="1">
      <c r="A91" s="148" t="s">
        <v>155</v>
      </c>
      <c r="B91" s="157">
        <v>6.0000000000000001E-3</v>
      </c>
      <c r="C91" s="157"/>
      <c r="D91" s="157">
        <v>3.5000000000000003E-2</v>
      </c>
      <c r="E91" s="157"/>
      <c r="F91" s="157">
        <v>5.6000000000000001E-2</v>
      </c>
      <c r="G91" s="157"/>
      <c r="H91" s="157">
        <v>-1.2E-2</v>
      </c>
      <c r="I91" s="157"/>
    </row>
    <row r="92" spans="1:9" ht="15" customHeight="1">
      <c r="A92" s="164" t="s">
        <v>156</v>
      </c>
      <c r="B92" s="157">
        <v>3.9E-2</v>
      </c>
      <c r="C92" s="157"/>
      <c r="D92" s="157">
        <v>4.0000000000000001E-3</v>
      </c>
      <c r="E92" s="157"/>
      <c r="F92" s="157">
        <v>5.3999999999999999E-2</v>
      </c>
      <c r="G92" s="157"/>
      <c r="H92" s="157">
        <v>3.2000000000000001E-2</v>
      </c>
      <c r="I92" s="157"/>
    </row>
    <row r="93" spans="1:9" ht="15" customHeight="1">
      <c r="A93" s="164" t="s">
        <v>157</v>
      </c>
      <c r="B93" s="157">
        <v>0.02</v>
      </c>
      <c r="C93" s="157"/>
      <c r="D93" s="157">
        <v>1E-3</v>
      </c>
      <c r="E93" s="157"/>
      <c r="F93" s="157">
        <v>5.1999999999999998E-2</v>
      </c>
      <c r="G93" s="157"/>
      <c r="H93" s="157">
        <v>-1E-3</v>
      </c>
      <c r="I93" s="157"/>
    </row>
    <row r="94" spans="1:9" ht="15" customHeight="1">
      <c r="A94" s="148" t="s">
        <v>158</v>
      </c>
      <c r="B94" s="157">
        <v>1.4E-2</v>
      </c>
      <c r="C94" s="157"/>
      <c r="D94" s="157">
        <v>-1.6E-2</v>
      </c>
      <c r="E94" s="157"/>
      <c r="F94" s="157">
        <v>0.05</v>
      </c>
      <c r="G94" s="157"/>
      <c r="H94" s="157">
        <v>0</v>
      </c>
      <c r="I94" s="157"/>
    </row>
    <row r="95" spans="1:9" ht="15" customHeight="1">
      <c r="A95" s="148"/>
      <c r="B95" s="157"/>
      <c r="C95" s="157"/>
      <c r="D95" s="157"/>
      <c r="E95" s="157"/>
      <c r="F95" s="157"/>
      <c r="G95" s="157"/>
      <c r="H95" s="157"/>
      <c r="I95" s="157"/>
    </row>
    <row r="96" spans="1:9" ht="15" customHeight="1">
      <c r="A96" s="165" t="s">
        <v>246</v>
      </c>
      <c r="B96" s="157"/>
      <c r="C96" s="157"/>
      <c r="D96" s="157"/>
      <c r="E96" s="157"/>
      <c r="F96" s="157"/>
      <c r="G96" s="157"/>
      <c r="H96" s="157"/>
      <c r="I96" s="157"/>
    </row>
    <row r="97" spans="1:10" ht="15" customHeight="1">
      <c r="A97" s="148" t="s">
        <v>155</v>
      </c>
      <c r="B97" s="157">
        <v>1.0999999999999999E-2</v>
      </c>
      <c r="C97" s="157"/>
      <c r="D97" s="157">
        <v>-1.6E-2</v>
      </c>
      <c r="E97" s="157"/>
      <c r="F97" s="157">
        <v>4.9000000000000002E-2</v>
      </c>
      <c r="G97" s="157"/>
      <c r="H97" s="157">
        <v>-3.0000000000000001E-3</v>
      </c>
      <c r="I97" s="157"/>
    </row>
    <row r="98" spans="1:10" ht="15" customHeight="1">
      <c r="A98" s="164" t="s">
        <v>156</v>
      </c>
      <c r="B98" s="157"/>
      <c r="C98" s="157"/>
      <c r="D98" s="157"/>
      <c r="E98" s="157"/>
      <c r="F98" s="157">
        <v>4.9000000000000002E-2</v>
      </c>
      <c r="G98" s="157"/>
      <c r="H98" s="157"/>
      <c r="I98" s="157"/>
    </row>
    <row r="99" spans="1:10" ht="15" customHeight="1" thickBot="1">
      <c r="A99" s="166"/>
      <c r="B99" s="160"/>
      <c r="C99" s="160"/>
      <c r="D99" s="160"/>
      <c r="E99" s="160"/>
      <c r="F99" s="160"/>
      <c r="G99" s="160"/>
      <c r="H99" s="160"/>
      <c r="I99" s="160"/>
    </row>
    <row r="100" spans="1:10" ht="16" thickTop="1">
      <c r="A100" s="147"/>
      <c r="B100" s="157"/>
      <c r="C100" s="157"/>
      <c r="D100" s="157"/>
      <c r="E100" s="157"/>
      <c r="F100" s="157"/>
      <c r="G100" s="157"/>
      <c r="H100" s="157"/>
      <c r="I100" s="157"/>
      <c r="J100" s="147"/>
    </row>
    <row r="101" spans="1:10">
      <c r="A101" s="138" t="s">
        <v>153</v>
      </c>
      <c r="B101" s="157"/>
      <c r="C101" s="157"/>
      <c r="D101" s="157"/>
      <c r="E101" s="157"/>
      <c r="F101" s="157"/>
      <c r="G101" s="157"/>
      <c r="H101" s="157"/>
      <c r="I101" s="157"/>
      <c r="J101" s="147"/>
    </row>
    <row r="102" spans="1:10">
      <c r="B102" s="157"/>
      <c r="C102" s="157"/>
      <c r="D102" s="157"/>
      <c r="E102" s="157"/>
      <c r="F102" s="157"/>
      <c r="G102" s="157"/>
      <c r="H102" s="157"/>
      <c r="I102" s="157"/>
      <c r="J102" s="147"/>
    </row>
    <row r="103" spans="1:10">
      <c r="A103" s="138" t="s">
        <v>154</v>
      </c>
      <c r="B103" s="149"/>
      <c r="C103" s="149"/>
      <c r="D103" s="149"/>
      <c r="E103" s="149"/>
      <c r="F103" s="149"/>
      <c r="G103" s="149"/>
      <c r="H103" s="149"/>
      <c r="I103" s="149"/>
    </row>
    <row r="104" spans="1:10">
      <c r="B104" s="149"/>
      <c r="C104" s="149"/>
      <c r="D104" s="149"/>
      <c r="E104" s="149"/>
      <c r="F104" s="149"/>
      <c r="G104" s="149"/>
      <c r="H104" s="149"/>
      <c r="I104" s="149"/>
    </row>
    <row r="105" spans="1:10">
      <c r="B105" s="149"/>
      <c r="C105" s="149"/>
      <c r="D105" s="149"/>
      <c r="E105" s="149"/>
      <c r="F105" s="149"/>
      <c r="G105" s="149"/>
      <c r="H105" s="149"/>
      <c r="I105" s="149"/>
    </row>
  </sheetData>
  <printOptions horizontalCentered="1" verticalCentered="1"/>
  <pageMargins left="0.5" right="0.5" top="0.5" bottom="0.5" header="0.5" footer="0.5"/>
  <pageSetup scale="42" orientation="portrait" r:id="rId1"/>
  <headerFooter alignWithMargins="0">
    <oddHeader>&amp;RExhibit No. DCP-4
Dockets UE-160228/UG-160229
Page 2 of 6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14"/>
  <sheetViews>
    <sheetView topLeftCell="A78" zoomScaleNormal="100" workbookViewId="0">
      <selection activeCell="D11" sqref="D11"/>
    </sheetView>
  </sheetViews>
  <sheetFormatPr defaultColWidth="9.765625" defaultRowHeight="15.5"/>
  <cols>
    <col min="1" max="1" width="9.765625" style="138" customWidth="1"/>
    <col min="2" max="2" width="7.765625" style="138" customWidth="1"/>
    <col min="3" max="3" width="2.765625" style="138" customWidth="1"/>
    <col min="4" max="4" width="10.84375" style="138" customWidth="1"/>
    <col min="5" max="5" width="2.765625" style="138" customWidth="1"/>
    <col min="6" max="6" width="10.84375" style="138" customWidth="1"/>
    <col min="7" max="7" width="2.765625" style="138" customWidth="1"/>
    <col min="8" max="8" width="7.765625" style="138" customWidth="1"/>
    <col min="9" max="9" width="2.765625" style="138" customWidth="1"/>
    <col min="10" max="10" width="7.765625" style="138" customWidth="1"/>
    <col min="11" max="11" width="2.765625" style="138" customWidth="1"/>
    <col min="12" max="12" width="7.765625" style="138" customWidth="1"/>
    <col min="13" max="13" width="2.765625" style="138" customWidth="1"/>
    <col min="14" max="14" width="7.765625" style="138" customWidth="1"/>
    <col min="15" max="15" width="2.765625" style="140" customWidth="1"/>
    <col min="16" max="16384" width="9.765625" style="138"/>
  </cols>
  <sheetData>
    <row r="1" spans="1:16">
      <c r="L1" s="139"/>
    </row>
    <row r="2" spans="1:16">
      <c r="L2" s="139"/>
      <c r="P2" s="139"/>
    </row>
    <row r="3" spans="1:16">
      <c r="P3" s="139"/>
    </row>
    <row r="4" spans="1:16" ht="20">
      <c r="A4" s="266" t="s">
        <v>160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  <c r="M4" s="266"/>
      <c r="N4" s="266"/>
      <c r="O4" s="141"/>
    </row>
    <row r="5" spans="1:16" ht="20.5" thickBot="1">
      <c r="A5" s="167"/>
      <c r="B5" s="167"/>
      <c r="C5" s="167"/>
      <c r="D5" s="167"/>
      <c r="E5" s="167"/>
      <c r="F5" s="167"/>
      <c r="G5" s="167"/>
      <c r="H5" s="167"/>
      <c r="I5" s="167"/>
      <c r="J5" s="167"/>
      <c r="K5" s="167"/>
      <c r="L5" s="167"/>
      <c r="M5" s="167"/>
      <c r="N5" s="167"/>
      <c r="O5" s="141"/>
    </row>
    <row r="6" spans="1:16" ht="16" thickTop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</row>
    <row r="7" spans="1:16">
      <c r="A7" s="143"/>
      <c r="B7" s="143"/>
      <c r="C7" s="143"/>
      <c r="D7" s="143" t="s">
        <v>161</v>
      </c>
      <c r="E7" s="143"/>
      <c r="F7" s="143" t="s">
        <v>161</v>
      </c>
      <c r="G7" s="143"/>
      <c r="H7" s="143" t="s">
        <v>162</v>
      </c>
      <c r="I7" s="143"/>
      <c r="J7" s="143" t="s">
        <v>162</v>
      </c>
      <c r="K7" s="143"/>
      <c r="L7" s="143" t="s">
        <v>162</v>
      </c>
      <c r="M7" s="143"/>
      <c r="N7" s="143" t="s">
        <v>162</v>
      </c>
    </row>
    <row r="8" spans="1:16">
      <c r="A8" s="143"/>
      <c r="B8" s="143" t="s">
        <v>163</v>
      </c>
      <c r="C8" s="143"/>
      <c r="D8" s="143" t="s">
        <v>164</v>
      </c>
      <c r="E8" s="143"/>
      <c r="F8" s="143" t="s">
        <v>165</v>
      </c>
      <c r="G8" s="143"/>
      <c r="H8" s="143" t="s">
        <v>166</v>
      </c>
      <c r="I8" s="143"/>
      <c r="J8" s="143" t="s">
        <v>166</v>
      </c>
      <c r="K8" s="143"/>
      <c r="L8" s="143" t="s">
        <v>166</v>
      </c>
      <c r="M8" s="143"/>
      <c r="N8" s="143" t="s">
        <v>166</v>
      </c>
    </row>
    <row r="9" spans="1:16">
      <c r="A9" s="143" t="s">
        <v>10</v>
      </c>
      <c r="B9" s="143" t="s">
        <v>92</v>
      </c>
      <c r="C9" s="143"/>
      <c r="D9" s="143" t="s">
        <v>167</v>
      </c>
      <c r="E9" s="143"/>
      <c r="F9" s="143" t="s">
        <v>168</v>
      </c>
      <c r="G9" s="143"/>
      <c r="H9" s="144" t="s">
        <v>169</v>
      </c>
      <c r="I9" s="143"/>
      <c r="J9" s="144" t="s">
        <v>170</v>
      </c>
      <c r="K9" s="143"/>
      <c r="L9" s="144" t="s">
        <v>171</v>
      </c>
      <c r="M9" s="143"/>
      <c r="N9" s="144" t="s">
        <v>172</v>
      </c>
    </row>
    <row r="10" spans="1:16">
      <c r="A10" s="145"/>
      <c r="B10" s="145"/>
      <c r="C10" s="145"/>
      <c r="D10" s="145"/>
      <c r="E10" s="145"/>
      <c r="F10" s="145"/>
      <c r="G10" s="145"/>
      <c r="H10" s="145"/>
      <c r="I10" s="145"/>
      <c r="J10" s="145"/>
      <c r="K10" s="145"/>
      <c r="L10" s="145"/>
      <c r="M10" s="145"/>
      <c r="N10" s="145"/>
    </row>
    <row r="11" spans="1:16" ht="15" customHeight="1">
      <c r="A11" s="147"/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</row>
    <row r="12" spans="1:16" ht="15" customHeight="1">
      <c r="A12" s="267" t="s">
        <v>130</v>
      </c>
      <c r="B12" s="267"/>
      <c r="C12" s="267"/>
      <c r="D12" s="267"/>
      <c r="E12" s="267"/>
      <c r="F12" s="267"/>
      <c r="G12" s="267"/>
      <c r="H12" s="267"/>
      <c r="I12" s="267"/>
      <c r="J12" s="267"/>
      <c r="K12" s="267"/>
      <c r="L12" s="267"/>
      <c r="M12" s="267"/>
      <c r="N12" s="267"/>
      <c r="O12" s="141"/>
    </row>
    <row r="13" spans="1:16" ht="15" customHeight="1">
      <c r="A13" s="148" t="s">
        <v>131</v>
      </c>
      <c r="B13" s="169">
        <v>7.8600000000000003E-2</v>
      </c>
      <c r="C13" s="169"/>
      <c r="D13" s="169">
        <v>5.8400000000000001E-2</v>
      </c>
      <c r="E13" s="169"/>
      <c r="F13" s="169">
        <v>7.9899999999999999E-2</v>
      </c>
      <c r="G13" s="169"/>
      <c r="H13" s="169">
        <v>9.0300000000000005E-2</v>
      </c>
      <c r="I13" s="169"/>
      <c r="J13" s="169">
        <v>9.4399999999999998E-2</v>
      </c>
      <c r="K13" s="169"/>
      <c r="L13" s="169">
        <v>0.1009</v>
      </c>
      <c r="M13" s="169"/>
      <c r="N13" s="169">
        <v>0.1096</v>
      </c>
    </row>
    <row r="14" spans="1:16" ht="15" customHeight="1">
      <c r="A14" s="148" t="s">
        <v>132</v>
      </c>
      <c r="B14" s="169">
        <v>6.8400000000000002E-2</v>
      </c>
      <c r="C14" s="169"/>
      <c r="D14" s="169">
        <v>4.99E-2</v>
      </c>
      <c r="E14" s="169"/>
      <c r="F14" s="169">
        <v>7.6100000000000001E-2</v>
      </c>
      <c r="G14" s="169"/>
      <c r="H14" s="169">
        <v>8.6300000000000002E-2</v>
      </c>
      <c r="I14" s="169"/>
      <c r="J14" s="169">
        <v>8.9200000000000002E-2</v>
      </c>
      <c r="K14" s="169"/>
      <c r="L14" s="169">
        <v>9.2899999999999996E-2</v>
      </c>
      <c r="M14" s="169"/>
      <c r="N14" s="169">
        <v>9.8199999999999996E-2</v>
      </c>
    </row>
    <row r="15" spans="1:16" ht="15" customHeight="1">
      <c r="A15" s="148" t="s">
        <v>133</v>
      </c>
      <c r="B15" s="169">
        <v>6.83E-2</v>
      </c>
      <c r="C15" s="169"/>
      <c r="D15" s="169">
        <v>5.2699999999999997E-2</v>
      </c>
      <c r="E15" s="169"/>
      <c r="F15" s="169">
        <v>7.4200000000000002E-2</v>
      </c>
      <c r="G15" s="169"/>
      <c r="H15" s="169">
        <v>8.1900000000000001E-2</v>
      </c>
      <c r="I15" s="169"/>
      <c r="J15" s="169">
        <v>8.43E-2</v>
      </c>
      <c r="K15" s="169"/>
      <c r="L15" s="169">
        <v>8.6099999999999996E-2</v>
      </c>
      <c r="M15" s="169"/>
      <c r="N15" s="169">
        <v>9.06E-2</v>
      </c>
    </row>
    <row r="16" spans="1:16" ht="15" customHeight="1">
      <c r="A16" s="148" t="s">
        <v>134</v>
      </c>
      <c r="B16" s="169">
        <v>9.06E-2</v>
      </c>
      <c r="C16" s="169"/>
      <c r="D16" s="169">
        <v>7.22E-2</v>
      </c>
      <c r="E16" s="169"/>
      <c r="F16" s="169">
        <v>8.4099999999999994E-2</v>
      </c>
      <c r="G16" s="169"/>
      <c r="H16" s="169">
        <v>8.8700000000000001E-2</v>
      </c>
      <c r="I16" s="169"/>
      <c r="J16" s="169">
        <v>9.0999999999999998E-2</v>
      </c>
      <c r="K16" s="169"/>
      <c r="L16" s="169">
        <v>9.2899999999999996E-2</v>
      </c>
      <c r="M16" s="169"/>
      <c r="N16" s="169">
        <v>9.6199999999999994E-2</v>
      </c>
    </row>
    <row r="17" spans="1:15" ht="15" customHeight="1">
      <c r="A17" s="148" t="s">
        <v>135</v>
      </c>
      <c r="B17" s="169">
        <v>0.12670000000000001</v>
      </c>
      <c r="C17" s="169"/>
      <c r="D17" s="169">
        <v>0.1004</v>
      </c>
      <c r="E17" s="169"/>
      <c r="F17" s="169">
        <v>9.4399999999999998E-2</v>
      </c>
      <c r="G17" s="169"/>
      <c r="H17" s="169">
        <v>9.8599999999999993E-2</v>
      </c>
      <c r="I17" s="169"/>
      <c r="J17" s="169">
        <v>0.1022</v>
      </c>
      <c r="K17" s="169"/>
      <c r="L17" s="169">
        <v>0.10489999999999999</v>
      </c>
      <c r="M17" s="169"/>
      <c r="N17" s="169">
        <v>0.1096</v>
      </c>
    </row>
    <row r="18" spans="1:15" ht="15" customHeight="1">
      <c r="A18" s="148" t="s">
        <v>136</v>
      </c>
      <c r="B18" s="169">
        <v>0.1527</v>
      </c>
      <c r="C18" s="169"/>
      <c r="D18" s="169">
        <v>0.11509999999999999</v>
      </c>
      <c r="E18" s="169"/>
      <c r="F18" s="169">
        <v>0.11459999999999999</v>
      </c>
      <c r="G18" s="169"/>
      <c r="H18" s="169">
        <v>0.123</v>
      </c>
      <c r="I18" s="169"/>
      <c r="J18" s="169">
        <v>0.13</v>
      </c>
      <c r="K18" s="169"/>
      <c r="L18" s="169">
        <v>0.13339999999999999</v>
      </c>
      <c r="M18" s="169"/>
      <c r="N18" s="169">
        <v>0.13950000000000001</v>
      </c>
    </row>
    <row r="19" spans="1:15" ht="15" customHeight="1">
      <c r="A19" s="148" t="s">
        <v>137</v>
      </c>
      <c r="B19" s="169">
        <v>0.18890000000000001</v>
      </c>
      <c r="C19" s="169"/>
      <c r="D19" s="169">
        <v>0.14030000000000001</v>
      </c>
      <c r="E19" s="169"/>
      <c r="F19" s="169">
        <v>0.13930000000000001</v>
      </c>
      <c r="G19" s="169"/>
      <c r="H19" s="169">
        <v>0.1464</v>
      </c>
      <c r="I19" s="169"/>
      <c r="J19" s="169">
        <v>0.153</v>
      </c>
      <c r="K19" s="169"/>
      <c r="L19" s="169">
        <v>0.1595</v>
      </c>
      <c r="M19" s="169"/>
      <c r="N19" s="169">
        <v>0.16600000000000001</v>
      </c>
    </row>
    <row r="20" spans="1:15" ht="15" customHeight="1">
      <c r="A20" s="148" t="s">
        <v>138</v>
      </c>
      <c r="B20" s="169">
        <v>0.14860000000000001</v>
      </c>
      <c r="C20" s="169"/>
      <c r="D20" s="169">
        <v>0.1069</v>
      </c>
      <c r="E20" s="169"/>
      <c r="F20" s="169">
        <v>0.13</v>
      </c>
      <c r="G20" s="169"/>
      <c r="H20" s="169">
        <v>0.14219999999999999</v>
      </c>
      <c r="I20" s="169"/>
      <c r="J20" s="169">
        <v>0.1479</v>
      </c>
      <c r="K20" s="169"/>
      <c r="L20" s="169">
        <v>0.15859999999999999</v>
      </c>
      <c r="M20" s="169"/>
      <c r="N20" s="169">
        <v>0.16450000000000001</v>
      </c>
    </row>
    <row r="21" spans="1:15" ht="15" customHeight="1">
      <c r="A21" s="148"/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</row>
    <row r="22" spans="1:15" ht="15" customHeight="1">
      <c r="A22" s="269" t="s">
        <v>139</v>
      </c>
      <c r="B22" s="269"/>
      <c r="C22" s="269"/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141"/>
    </row>
    <row r="23" spans="1:15" ht="15" customHeight="1">
      <c r="A23" s="148" t="s">
        <v>140</v>
      </c>
      <c r="B23" s="169">
        <v>0.1079</v>
      </c>
      <c r="C23" s="169"/>
      <c r="D23" s="169">
        <v>8.6300000000000002E-2</v>
      </c>
      <c r="E23" s="169"/>
      <c r="F23" s="169">
        <v>0.111</v>
      </c>
      <c r="G23" s="169"/>
      <c r="H23" s="169">
        <v>0.12520000000000001</v>
      </c>
      <c r="I23" s="169"/>
      <c r="J23" s="169">
        <v>0.1283</v>
      </c>
      <c r="K23" s="169"/>
      <c r="L23" s="169">
        <v>0.1366</v>
      </c>
      <c r="M23" s="169"/>
      <c r="N23" s="169">
        <v>0.14199999999999999</v>
      </c>
    </row>
    <row r="24" spans="1:15" ht="15" customHeight="1">
      <c r="A24" s="148" t="s">
        <v>141</v>
      </c>
      <c r="B24" s="169">
        <v>0.12039999999999999</v>
      </c>
      <c r="C24" s="169"/>
      <c r="D24" s="169">
        <v>9.5799999999999996E-2</v>
      </c>
      <c r="E24" s="169"/>
      <c r="F24" s="169">
        <v>0.1244</v>
      </c>
      <c r="G24" s="169"/>
      <c r="H24" s="169">
        <v>0.12720000000000001</v>
      </c>
      <c r="I24" s="169"/>
      <c r="J24" s="169">
        <v>0.1366</v>
      </c>
      <c r="K24" s="169"/>
      <c r="L24" s="169">
        <v>0.14030000000000001</v>
      </c>
      <c r="M24" s="169"/>
      <c r="N24" s="169">
        <v>0.14530000000000001</v>
      </c>
    </row>
    <row r="25" spans="1:15" ht="15" customHeight="1">
      <c r="A25" s="148" t="s">
        <v>142</v>
      </c>
      <c r="B25" s="169">
        <v>9.9299999999999999E-2</v>
      </c>
      <c r="C25" s="169"/>
      <c r="D25" s="169">
        <v>7.4800000000000005E-2</v>
      </c>
      <c r="E25" s="169"/>
      <c r="F25" s="169">
        <v>0.1062</v>
      </c>
      <c r="G25" s="169"/>
      <c r="H25" s="169">
        <v>0.1168</v>
      </c>
      <c r="I25" s="169"/>
      <c r="J25" s="169">
        <v>0.1206</v>
      </c>
      <c r="K25" s="169"/>
      <c r="L25" s="169">
        <v>0.12470000000000001</v>
      </c>
      <c r="M25" s="169"/>
      <c r="N25" s="169">
        <v>0.12959999999999999</v>
      </c>
    </row>
    <row r="26" spans="1:15" ht="15" customHeight="1">
      <c r="A26" s="148" t="s">
        <v>143</v>
      </c>
      <c r="B26" s="169">
        <v>8.3299999999999999E-2</v>
      </c>
      <c r="C26" s="169"/>
      <c r="D26" s="169">
        <v>5.9799999999999999E-2</v>
      </c>
      <c r="E26" s="169"/>
      <c r="F26" s="169">
        <v>7.6799999999999993E-2</v>
      </c>
      <c r="G26" s="169"/>
      <c r="H26" s="169">
        <v>8.9200000000000002E-2</v>
      </c>
      <c r="I26" s="169"/>
      <c r="J26" s="169">
        <v>9.2999999999999999E-2</v>
      </c>
      <c r="K26" s="169"/>
      <c r="L26" s="169">
        <v>9.5799999999999996E-2</v>
      </c>
      <c r="M26" s="169"/>
      <c r="N26" s="169">
        <v>0.1</v>
      </c>
    </row>
    <row r="27" spans="1:15" ht="15" customHeight="1">
      <c r="A27" s="148" t="s">
        <v>144</v>
      </c>
      <c r="B27" s="169">
        <v>8.2100000000000006E-2</v>
      </c>
      <c r="C27" s="169"/>
      <c r="D27" s="169">
        <v>5.8200000000000002E-2</v>
      </c>
      <c r="E27" s="169"/>
      <c r="F27" s="169">
        <v>8.3900000000000002E-2</v>
      </c>
      <c r="G27" s="169"/>
      <c r="H27" s="169">
        <v>9.5200000000000007E-2</v>
      </c>
      <c r="I27" s="169"/>
      <c r="J27" s="169">
        <v>9.7699999999999995E-2</v>
      </c>
      <c r="K27" s="169"/>
      <c r="L27" s="169">
        <v>0.10100000000000001</v>
      </c>
      <c r="M27" s="169"/>
      <c r="N27" s="169">
        <v>0.1053</v>
      </c>
    </row>
    <row r="28" spans="1:15" ht="15" customHeight="1">
      <c r="A28" s="148" t="s">
        <v>145</v>
      </c>
      <c r="B28" s="169">
        <v>9.3200000000000005E-2</v>
      </c>
      <c r="C28" s="169"/>
      <c r="D28" s="169">
        <v>6.6900000000000001E-2</v>
      </c>
      <c r="E28" s="169"/>
      <c r="F28" s="169">
        <v>8.8499999999999995E-2</v>
      </c>
      <c r="G28" s="169"/>
      <c r="H28" s="169">
        <v>0.10050000000000001</v>
      </c>
      <c r="I28" s="169"/>
      <c r="J28" s="169">
        <v>0.1026</v>
      </c>
      <c r="K28" s="169"/>
      <c r="L28" s="169">
        <v>0.10489999999999999</v>
      </c>
      <c r="M28" s="169"/>
      <c r="N28" s="169">
        <v>0.11</v>
      </c>
    </row>
    <row r="29" spans="1:15" ht="15" customHeight="1">
      <c r="A29" s="148" t="s">
        <v>146</v>
      </c>
      <c r="B29" s="169">
        <v>0.1087</v>
      </c>
      <c r="C29" s="169"/>
      <c r="D29" s="169">
        <v>8.1199999999999994E-2</v>
      </c>
      <c r="E29" s="169"/>
      <c r="F29" s="169">
        <v>8.4900000000000003E-2</v>
      </c>
      <c r="G29" s="169"/>
      <c r="H29" s="169">
        <v>9.3200000000000005E-2</v>
      </c>
      <c r="I29" s="169"/>
      <c r="J29" s="169">
        <v>9.5600000000000004E-2</v>
      </c>
      <c r="K29" s="169"/>
      <c r="L29" s="169">
        <v>9.7699999999999995E-2</v>
      </c>
      <c r="M29" s="169"/>
      <c r="N29" s="169">
        <v>9.9699999999999997E-2</v>
      </c>
    </row>
    <row r="30" spans="1:15" ht="15" customHeight="1">
      <c r="A30" s="148" t="s">
        <v>147</v>
      </c>
      <c r="B30" s="169">
        <v>0.10009999999999999</v>
      </c>
      <c r="C30" s="169"/>
      <c r="D30" s="169">
        <v>7.51E-2</v>
      </c>
      <c r="E30" s="169"/>
      <c r="F30" s="169">
        <v>8.5500000000000007E-2</v>
      </c>
      <c r="G30" s="169"/>
      <c r="H30" s="169">
        <v>9.4500000000000001E-2</v>
      </c>
      <c r="I30" s="169"/>
      <c r="J30" s="169">
        <v>9.6500000000000002E-2</v>
      </c>
      <c r="K30" s="169"/>
      <c r="L30" s="169">
        <v>9.8599999999999993E-2</v>
      </c>
      <c r="M30" s="169"/>
      <c r="N30" s="169">
        <v>0.10059999999999999</v>
      </c>
    </row>
    <row r="31" spans="1:15" ht="15" customHeight="1">
      <c r="A31" s="148" t="s">
        <v>148</v>
      </c>
      <c r="B31" s="169">
        <v>8.4599999999999995E-2</v>
      </c>
      <c r="C31" s="169"/>
      <c r="D31" s="169">
        <v>5.4199999999999998E-2</v>
      </c>
      <c r="E31" s="169"/>
      <c r="F31" s="169">
        <v>7.8600000000000003E-2</v>
      </c>
      <c r="G31" s="169"/>
      <c r="H31" s="169">
        <v>8.8499999999999995E-2</v>
      </c>
      <c r="I31" s="169"/>
      <c r="J31" s="169">
        <v>9.0899999999999995E-2</v>
      </c>
      <c r="K31" s="169"/>
      <c r="L31" s="169">
        <v>9.3600000000000003E-2</v>
      </c>
      <c r="M31" s="169"/>
      <c r="N31" s="169">
        <v>9.5500000000000002E-2</v>
      </c>
    </row>
    <row r="32" spans="1:15" ht="15" customHeight="1">
      <c r="A32" s="148"/>
      <c r="B32" s="169"/>
      <c r="C32" s="169"/>
      <c r="D32" s="169"/>
      <c r="E32" s="169"/>
      <c r="F32" s="169"/>
      <c r="G32" s="169"/>
      <c r="H32" s="169"/>
      <c r="I32" s="169"/>
      <c r="J32" s="169"/>
      <c r="K32" s="169"/>
      <c r="L32" s="169"/>
      <c r="M32" s="169"/>
      <c r="N32" s="169"/>
    </row>
    <row r="33" spans="1:15" ht="15" customHeight="1">
      <c r="A33" s="267" t="s">
        <v>149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67"/>
      <c r="L33" s="267"/>
      <c r="M33" s="267"/>
      <c r="N33" s="267"/>
      <c r="O33" s="141"/>
    </row>
    <row r="34" spans="1:15" ht="15" customHeight="1">
      <c r="A34" s="148" t="s">
        <v>1</v>
      </c>
      <c r="B34" s="169">
        <v>6.25E-2</v>
      </c>
      <c r="C34" s="169"/>
      <c r="D34" s="169">
        <v>3.4500000000000003E-2</v>
      </c>
      <c r="E34" s="169"/>
      <c r="F34" s="169">
        <v>7.0099999999999996E-2</v>
      </c>
      <c r="G34" s="169"/>
      <c r="H34" s="169">
        <v>8.1900000000000001E-2</v>
      </c>
      <c r="I34" s="169"/>
      <c r="J34" s="169">
        <v>8.5500000000000007E-2</v>
      </c>
      <c r="K34" s="169"/>
      <c r="L34" s="169">
        <v>8.6900000000000005E-2</v>
      </c>
      <c r="M34" s="169"/>
      <c r="N34" s="169">
        <v>8.8599999999999998E-2</v>
      </c>
    </row>
    <row r="35" spans="1:15" ht="15" customHeight="1">
      <c r="A35" s="148" t="s">
        <v>2</v>
      </c>
      <c r="B35" s="169">
        <v>0.06</v>
      </c>
      <c r="C35" s="169"/>
      <c r="D35" s="169">
        <v>3.0200000000000001E-2</v>
      </c>
      <c r="E35" s="169"/>
      <c r="F35" s="169">
        <v>5.8700000000000002E-2</v>
      </c>
      <c r="G35" s="169"/>
      <c r="H35" s="169">
        <v>7.2900000000000006E-2</v>
      </c>
      <c r="I35" s="169"/>
      <c r="J35" s="169">
        <v>7.4399999999999994E-2</v>
      </c>
      <c r="K35" s="169"/>
      <c r="L35" s="169">
        <v>7.5899999999999995E-2</v>
      </c>
      <c r="M35" s="169"/>
      <c r="N35" s="169">
        <v>7.9100000000000004E-2</v>
      </c>
    </row>
    <row r="36" spans="1:15" ht="15" customHeight="1">
      <c r="A36" s="148" t="s">
        <v>3</v>
      </c>
      <c r="B36" s="169">
        <v>7.1499999999999994E-2</v>
      </c>
      <c r="C36" s="169"/>
      <c r="D36" s="169">
        <v>4.2900000000000001E-2</v>
      </c>
      <c r="E36" s="169"/>
      <c r="F36" s="169">
        <v>7.0900000000000005E-2</v>
      </c>
      <c r="G36" s="169"/>
      <c r="H36" s="169">
        <v>8.0699999999999994E-2</v>
      </c>
      <c r="I36" s="169"/>
      <c r="J36" s="169">
        <v>8.2100000000000006E-2</v>
      </c>
      <c r="K36" s="169"/>
      <c r="L36" s="169">
        <v>8.3099999999999993E-2</v>
      </c>
      <c r="M36" s="169"/>
      <c r="N36" s="169">
        <v>8.6300000000000002E-2</v>
      </c>
    </row>
    <row r="37" spans="1:15" ht="15" customHeight="1">
      <c r="A37" s="148" t="s">
        <v>4</v>
      </c>
      <c r="B37" s="169">
        <v>8.8300000000000003E-2</v>
      </c>
      <c r="C37" s="169"/>
      <c r="D37" s="169">
        <v>5.5100000000000003E-2</v>
      </c>
      <c r="E37" s="169"/>
      <c r="F37" s="169">
        <v>6.5699999999999995E-2</v>
      </c>
      <c r="G37" s="169"/>
      <c r="H37" s="169">
        <v>7.6799999999999993E-2</v>
      </c>
      <c r="I37" s="169"/>
      <c r="J37" s="169">
        <v>7.7700000000000005E-2</v>
      </c>
      <c r="K37" s="169"/>
      <c r="L37" s="169">
        <v>7.8899999999999998E-2</v>
      </c>
      <c r="M37" s="169"/>
      <c r="N37" s="169">
        <v>8.2900000000000001E-2</v>
      </c>
    </row>
    <row r="38" spans="1:15" ht="15" customHeight="1">
      <c r="A38" s="148" t="s">
        <v>5</v>
      </c>
      <c r="B38" s="169">
        <v>8.2699999999999996E-2</v>
      </c>
      <c r="C38" s="169"/>
      <c r="D38" s="169">
        <v>5.0200000000000002E-2</v>
      </c>
      <c r="E38" s="169"/>
      <c r="F38" s="169">
        <v>6.4399999999999999E-2</v>
      </c>
      <c r="G38" s="169"/>
      <c r="H38" s="169">
        <v>7.4800000000000005E-2</v>
      </c>
      <c r="I38" s="169"/>
      <c r="J38" s="169">
        <v>7.5700000000000003E-2</v>
      </c>
      <c r="K38" s="169"/>
      <c r="L38" s="169">
        <v>7.7499999999999999E-2</v>
      </c>
      <c r="M38" s="169"/>
      <c r="N38" s="169">
        <v>8.1600000000000006E-2</v>
      </c>
    </row>
    <row r="39" spans="1:15" ht="15" customHeight="1">
      <c r="A39" s="148" t="s">
        <v>6</v>
      </c>
      <c r="B39" s="169">
        <v>8.4400000000000003E-2</v>
      </c>
      <c r="C39" s="169"/>
      <c r="D39" s="169">
        <v>5.0700000000000002E-2</v>
      </c>
      <c r="E39" s="169"/>
      <c r="F39" s="169">
        <v>6.3500000000000001E-2</v>
      </c>
      <c r="G39" s="169"/>
      <c r="H39" s="169">
        <v>7.4300000000000005E-2</v>
      </c>
      <c r="I39" s="169"/>
      <c r="J39" s="169">
        <v>7.5399999999999995E-2</v>
      </c>
      <c r="K39" s="169"/>
      <c r="L39" s="169">
        <v>7.5999999999999998E-2</v>
      </c>
      <c r="M39" s="169"/>
      <c r="N39" s="169">
        <v>7.9500000000000001E-2</v>
      </c>
    </row>
    <row r="40" spans="1:15" ht="15" customHeight="1">
      <c r="A40" s="154">
        <v>1998</v>
      </c>
      <c r="B40" s="169">
        <v>8.3500000000000005E-2</v>
      </c>
      <c r="C40" s="169"/>
      <c r="D40" s="169">
        <v>4.8099999999999997E-2</v>
      </c>
      <c r="E40" s="169"/>
      <c r="F40" s="169">
        <v>5.2600000000000001E-2</v>
      </c>
      <c r="G40" s="169"/>
      <c r="H40" s="169">
        <v>6.7699999999999996E-2</v>
      </c>
      <c r="I40" s="169"/>
      <c r="J40" s="169">
        <v>6.9099999999999995E-2</v>
      </c>
      <c r="K40" s="169"/>
      <c r="L40" s="169">
        <v>7.0400000000000004E-2</v>
      </c>
      <c r="M40" s="169"/>
      <c r="N40" s="169">
        <v>7.2599999999999998E-2</v>
      </c>
    </row>
    <row r="41" spans="1:15" ht="15" customHeight="1">
      <c r="A41" s="154">
        <v>1999</v>
      </c>
      <c r="B41" s="169">
        <v>0.08</v>
      </c>
      <c r="C41" s="169"/>
      <c r="D41" s="169">
        <v>4.6600000000000003E-2</v>
      </c>
      <c r="E41" s="169"/>
      <c r="F41" s="169">
        <v>5.6500000000000002E-2</v>
      </c>
      <c r="G41" s="169"/>
      <c r="H41" s="169">
        <v>7.2099999999999997E-2</v>
      </c>
      <c r="I41" s="169"/>
      <c r="J41" s="169">
        <v>7.51E-2</v>
      </c>
      <c r="K41" s="169"/>
      <c r="L41" s="169">
        <v>7.6200000000000004E-2</v>
      </c>
      <c r="M41" s="169"/>
      <c r="N41" s="169">
        <v>7.8799999999999995E-2</v>
      </c>
    </row>
    <row r="42" spans="1:15" ht="15" customHeight="1">
      <c r="A42" s="154">
        <v>2000</v>
      </c>
      <c r="B42" s="169">
        <v>9.2299999999999993E-2</v>
      </c>
      <c r="C42" s="169"/>
      <c r="D42" s="169">
        <v>5.8500000000000003E-2</v>
      </c>
      <c r="E42" s="169"/>
      <c r="F42" s="169">
        <v>6.0299999999999999E-2</v>
      </c>
      <c r="G42" s="169"/>
      <c r="H42" s="169">
        <v>7.8799999999999995E-2</v>
      </c>
      <c r="I42" s="169"/>
      <c r="J42" s="169">
        <v>8.0600000000000005E-2</v>
      </c>
      <c r="K42" s="169"/>
      <c r="L42" s="169">
        <v>8.2400000000000001E-2</v>
      </c>
      <c r="M42" s="169"/>
      <c r="N42" s="169">
        <v>8.3599999999999994E-2</v>
      </c>
    </row>
    <row r="43" spans="1:15" ht="15" customHeight="1">
      <c r="A43" s="154">
        <v>2001</v>
      </c>
      <c r="B43" s="169">
        <v>6.9099999999999995E-2</v>
      </c>
      <c r="C43" s="169"/>
      <c r="D43" s="169">
        <v>3.44E-2</v>
      </c>
      <c r="E43" s="169"/>
      <c r="F43" s="169">
        <v>5.0200000000000002E-2</v>
      </c>
      <c r="G43" s="169"/>
      <c r="H43" s="169">
        <v>7.4700000000000003E-2</v>
      </c>
      <c r="I43" s="169"/>
      <c r="J43" s="169">
        <v>7.5899999999999995E-2</v>
      </c>
      <c r="K43" s="169"/>
      <c r="L43" s="169">
        <v>7.7799999999999994E-2</v>
      </c>
      <c r="M43" s="169"/>
      <c r="N43" s="169">
        <v>8.0199999999999994E-2</v>
      </c>
    </row>
    <row r="44" spans="1:15" ht="15" customHeight="1">
      <c r="A44" s="154"/>
      <c r="B44" s="169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</row>
    <row r="45" spans="1:15" ht="15" customHeight="1">
      <c r="A45" s="267" t="s">
        <v>151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</row>
    <row r="46" spans="1:15" ht="15" customHeight="1">
      <c r="A46" s="154">
        <v>2002</v>
      </c>
      <c r="B46" s="169">
        <v>4.6699999999999998E-2</v>
      </c>
      <c r="C46" s="169"/>
      <c r="D46" s="169">
        <v>1.6199999999999999E-2</v>
      </c>
      <c r="E46" s="169"/>
      <c r="F46" s="169">
        <v>4.6100000000000002E-2</v>
      </c>
      <c r="G46" s="169"/>
      <c r="H46" s="169" t="s">
        <v>173</v>
      </c>
      <c r="J46" s="169">
        <v>7.1900000000000006E-2</v>
      </c>
      <c r="K46" s="169"/>
      <c r="L46" s="169">
        <v>7.3700000000000002E-2</v>
      </c>
      <c r="M46" s="169"/>
      <c r="N46" s="169">
        <v>8.0199999999999994E-2</v>
      </c>
    </row>
    <row r="47" spans="1:15" ht="15" customHeight="1">
      <c r="A47" s="154">
        <v>2003</v>
      </c>
      <c r="B47" s="169">
        <v>4.1200000000000001E-2</v>
      </c>
      <c r="C47" s="169"/>
      <c r="D47" s="169">
        <v>1.01E-2</v>
      </c>
      <c r="E47" s="169"/>
      <c r="F47" s="169">
        <v>4.0099999999999997E-2</v>
      </c>
      <c r="G47" s="169"/>
      <c r="H47" s="169"/>
      <c r="I47" s="169"/>
      <c r="J47" s="169">
        <v>6.4000000000000001E-2</v>
      </c>
      <c r="K47" s="169"/>
      <c r="L47" s="169">
        <v>6.5799999999999997E-2</v>
      </c>
      <c r="M47" s="169"/>
      <c r="N47" s="169">
        <v>6.8400000000000002E-2</v>
      </c>
    </row>
    <row r="48" spans="1:15" ht="15" customHeight="1">
      <c r="A48" s="154">
        <v>2004</v>
      </c>
      <c r="B48" s="169">
        <v>4.3400000000000001E-2</v>
      </c>
      <c r="C48" s="169"/>
      <c r="D48" s="169">
        <v>1.38E-2</v>
      </c>
      <c r="E48" s="169"/>
      <c r="F48" s="169">
        <v>4.2700000000000002E-2</v>
      </c>
      <c r="G48" s="169"/>
      <c r="H48" s="169"/>
      <c r="I48" s="169"/>
      <c r="J48" s="169">
        <v>6.0400000000000002E-2</v>
      </c>
      <c r="K48" s="169"/>
      <c r="L48" s="169">
        <v>6.1600000000000002E-2</v>
      </c>
      <c r="M48" s="169"/>
      <c r="N48" s="169">
        <v>6.4000000000000001E-2</v>
      </c>
    </row>
    <row r="49" spans="1:16" s="140" customFormat="1" ht="15" customHeight="1">
      <c r="A49" s="154">
        <v>2005</v>
      </c>
      <c r="B49" s="169">
        <v>6.1899999999999997E-2</v>
      </c>
      <c r="C49" s="169"/>
      <c r="D49" s="169">
        <v>3.1600000000000003E-2</v>
      </c>
      <c r="E49" s="169"/>
      <c r="F49" s="169">
        <v>4.2900000000000001E-2</v>
      </c>
      <c r="G49" s="169"/>
      <c r="H49" s="169"/>
      <c r="I49" s="169"/>
      <c r="J49" s="169">
        <v>5.4399999999999997E-2</v>
      </c>
      <c r="K49" s="169"/>
      <c r="L49" s="169">
        <v>5.6500000000000002E-2</v>
      </c>
      <c r="M49" s="169"/>
      <c r="N49" s="169">
        <v>5.9299999999999999E-2</v>
      </c>
      <c r="P49" s="138"/>
    </row>
    <row r="50" spans="1:16" s="140" customFormat="1" ht="15" customHeight="1">
      <c r="A50" s="154">
        <v>2006</v>
      </c>
      <c r="B50" s="169">
        <v>7.9600000000000004E-2</v>
      </c>
      <c r="C50" s="169"/>
      <c r="D50" s="169">
        <v>4.7300000000000002E-2</v>
      </c>
      <c r="E50" s="169"/>
      <c r="F50" s="169">
        <v>4.8000000000000001E-2</v>
      </c>
      <c r="G50" s="169"/>
      <c r="H50" s="169"/>
      <c r="I50" s="169"/>
      <c r="J50" s="169">
        <v>5.8400000000000001E-2</v>
      </c>
      <c r="K50" s="169"/>
      <c r="L50" s="169">
        <v>6.0699999999999997E-2</v>
      </c>
      <c r="M50" s="169"/>
      <c r="N50" s="169">
        <v>6.3200000000000006E-2</v>
      </c>
      <c r="P50" s="138"/>
    </row>
    <row r="51" spans="1:16" s="140" customFormat="1" ht="15" customHeight="1">
      <c r="A51" s="154">
        <v>2007</v>
      </c>
      <c r="B51" s="169">
        <v>8.0500000000000002E-2</v>
      </c>
      <c r="C51" s="169"/>
      <c r="D51" s="169">
        <v>4.41E-2</v>
      </c>
      <c r="E51" s="169"/>
      <c r="F51" s="169">
        <v>4.6300000000000001E-2</v>
      </c>
      <c r="G51" s="169"/>
      <c r="H51" s="169"/>
      <c r="I51" s="169"/>
      <c r="J51" s="169">
        <v>5.9400000000000001E-2</v>
      </c>
      <c r="K51" s="169"/>
      <c r="L51" s="169">
        <v>6.0699999999999997E-2</v>
      </c>
      <c r="M51" s="169"/>
      <c r="N51" s="169">
        <v>6.3299999999999995E-2</v>
      </c>
      <c r="P51" s="138"/>
    </row>
    <row r="52" spans="1:16" s="140" customFormat="1" ht="15" customHeight="1">
      <c r="A52" s="154">
        <v>2008</v>
      </c>
      <c r="B52" s="170">
        <v>5.0900000000000001E-2</v>
      </c>
      <c r="C52" s="170"/>
      <c r="D52" s="170">
        <v>1.4800000000000001E-2</v>
      </c>
      <c r="E52" s="170"/>
      <c r="F52" s="170">
        <v>3.6600000000000001E-2</v>
      </c>
      <c r="G52" s="170"/>
      <c r="H52" s="170"/>
      <c r="I52" s="170"/>
      <c r="J52" s="170">
        <v>6.1800000000000001E-2</v>
      </c>
      <c r="K52" s="170"/>
      <c r="L52" s="170">
        <v>6.5299999999999997E-2</v>
      </c>
      <c r="M52" s="170"/>
      <c r="N52" s="170">
        <v>7.2499999999999995E-2</v>
      </c>
      <c r="P52" s="138"/>
    </row>
    <row r="53" spans="1:16" s="140" customFormat="1" ht="15" customHeight="1">
      <c r="A53" s="156">
        <v>2009</v>
      </c>
      <c r="B53" s="170">
        <v>3.2500000000000001E-2</v>
      </c>
      <c r="C53" s="170"/>
      <c r="D53" s="170">
        <v>1.6000000000000001E-3</v>
      </c>
      <c r="E53" s="170"/>
      <c r="F53" s="170">
        <v>3.2599999999999997E-2</v>
      </c>
      <c r="G53" s="170"/>
      <c r="H53" s="170"/>
      <c r="I53" s="170"/>
      <c r="J53" s="170">
        <v>5.7508333333333349E-2</v>
      </c>
      <c r="K53" s="170"/>
      <c r="L53" s="170">
        <v>6.0391666666666656E-2</v>
      </c>
      <c r="M53" s="170"/>
      <c r="N53" s="170">
        <v>7.0550000000000002E-2</v>
      </c>
      <c r="P53" s="138"/>
    </row>
    <row r="54" spans="1:16" s="140" customFormat="1" ht="15" customHeight="1">
      <c r="A54" s="156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  <c r="M54" s="170"/>
      <c r="N54" s="170"/>
      <c r="P54" s="138"/>
    </row>
    <row r="55" spans="1:16" s="140" customFormat="1" ht="15" customHeight="1">
      <c r="A55" s="267" t="s">
        <v>152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P55" s="138"/>
    </row>
    <row r="56" spans="1:16" s="140" customFormat="1" ht="15" customHeight="1">
      <c r="A56" s="156">
        <v>2010</v>
      </c>
      <c r="B56" s="170">
        <v>3.2499999999999994E-2</v>
      </c>
      <c r="C56" s="170"/>
      <c r="D56" s="170">
        <v>1.4E-3</v>
      </c>
      <c r="E56" s="170"/>
      <c r="F56" s="170">
        <v>3.2199999999999999E-2</v>
      </c>
      <c r="G56" s="170"/>
      <c r="H56" s="170"/>
      <c r="I56" s="170"/>
      <c r="J56" s="170">
        <v>5.2400000000000002E-2</v>
      </c>
      <c r="K56" s="170"/>
      <c r="L56" s="170">
        <v>5.4600000000000003E-2</v>
      </c>
      <c r="M56" s="170"/>
      <c r="N56" s="170">
        <v>5.96E-2</v>
      </c>
      <c r="P56" s="138"/>
    </row>
    <row r="57" spans="1:16" s="140" customFormat="1" ht="15" customHeight="1">
      <c r="A57" s="156">
        <v>2011</v>
      </c>
      <c r="B57" s="170">
        <v>3.2500000000000001E-2</v>
      </c>
      <c r="C57" s="170"/>
      <c r="D57" s="170">
        <v>5.9999999999999995E-4</v>
      </c>
      <c r="E57" s="170"/>
      <c r="F57" s="170">
        <v>2.7799999999999998E-2</v>
      </c>
      <c r="G57" s="170"/>
      <c r="H57" s="170"/>
      <c r="I57" s="170"/>
      <c r="J57" s="170">
        <v>4.7800000000000002E-2</v>
      </c>
      <c r="K57" s="170"/>
      <c r="L57" s="170">
        <v>5.04E-2</v>
      </c>
      <c r="M57" s="170"/>
      <c r="N57" s="170">
        <v>5.57E-2</v>
      </c>
      <c r="P57" s="138"/>
    </row>
    <row r="58" spans="1:16" s="140" customFormat="1" ht="15" customHeight="1">
      <c r="A58" s="156">
        <v>2012</v>
      </c>
      <c r="B58" s="170">
        <v>3.2500000000000001E-2</v>
      </c>
      <c r="C58" s="170"/>
      <c r="D58" s="170">
        <v>8.9999999999999998E-4</v>
      </c>
      <c r="E58" s="170"/>
      <c r="F58" s="170">
        <v>1.7999999999999999E-2</v>
      </c>
      <c r="G58" s="170"/>
      <c r="H58" s="170"/>
      <c r="I58" s="170"/>
      <c r="J58" s="170">
        <v>3.8300000000000001E-2</v>
      </c>
      <c r="K58" s="170"/>
      <c r="L58" s="170">
        <v>4.1300000000000003E-2</v>
      </c>
      <c r="M58" s="170"/>
      <c r="N58" s="170">
        <v>4.8599999999999997E-2</v>
      </c>
      <c r="P58" s="138"/>
    </row>
    <row r="59" spans="1:16" s="140" customFormat="1" ht="15" customHeight="1">
      <c r="A59" s="156">
        <v>2013</v>
      </c>
      <c r="B59" s="170">
        <v>3.2500000000000001E-2</v>
      </c>
      <c r="C59" s="170"/>
      <c r="D59" s="170">
        <v>5.9999999999999995E-4</v>
      </c>
      <c r="E59" s="170"/>
      <c r="F59" s="170">
        <v>2.35E-2</v>
      </c>
      <c r="G59" s="170"/>
      <c r="H59" s="170"/>
      <c r="I59" s="170"/>
      <c r="J59" s="170">
        <v>4.24E-2</v>
      </c>
      <c r="K59" s="170"/>
      <c r="L59" s="170">
        <v>4.4699999999999997E-2</v>
      </c>
      <c r="M59" s="170"/>
      <c r="N59" s="170">
        <v>4.9799999999999997E-2</v>
      </c>
      <c r="P59" s="138"/>
    </row>
    <row r="60" spans="1:16" s="140" customFormat="1" ht="15" customHeight="1">
      <c r="A60" s="156">
        <v>2014</v>
      </c>
      <c r="B60" s="170">
        <v>3.2500000000000001E-2</v>
      </c>
      <c r="C60" s="170"/>
      <c r="D60" s="170">
        <v>2.9999999999999997E-4</v>
      </c>
      <c r="E60" s="170"/>
      <c r="F60" s="170">
        <v>2.5399999999999999E-2</v>
      </c>
      <c r="G60" s="170"/>
      <c r="H60" s="170"/>
      <c r="I60" s="170"/>
      <c r="J60" s="170">
        <v>4.19E-2</v>
      </c>
      <c r="K60" s="170"/>
      <c r="L60" s="170">
        <v>4.2799999999999998E-2</v>
      </c>
      <c r="M60" s="170"/>
      <c r="N60" s="170">
        <v>4.8000000000000001E-2</v>
      </c>
      <c r="P60" s="138"/>
    </row>
    <row r="61" spans="1:16" s="140" customFormat="1" ht="15" customHeight="1">
      <c r="A61" s="156">
        <v>2015</v>
      </c>
      <c r="B61" s="170">
        <v>3.2599999999999997E-2</v>
      </c>
      <c r="C61" s="170"/>
      <c r="D61" s="170">
        <v>6.0000000000000001E-3</v>
      </c>
      <c r="E61" s="170"/>
      <c r="F61" s="170">
        <v>2.1399999999999999E-2</v>
      </c>
      <c r="G61" s="170"/>
      <c r="H61" s="170"/>
      <c r="I61" s="170"/>
      <c r="J61" s="170">
        <v>0.04</v>
      </c>
      <c r="K61" s="170"/>
      <c r="L61" s="170">
        <v>4.1200000000000001E-2</v>
      </c>
      <c r="M61" s="170"/>
      <c r="N61" s="170">
        <v>5.0299999999999997E-2</v>
      </c>
      <c r="P61" s="138"/>
    </row>
    <row r="62" spans="1:16" s="140" customFormat="1" ht="15" customHeight="1" thickBot="1">
      <c r="A62" s="159"/>
      <c r="B62" s="171"/>
      <c r="C62" s="171"/>
      <c r="D62" s="171"/>
      <c r="E62" s="171"/>
      <c r="F62" s="171"/>
      <c r="G62" s="171"/>
      <c r="H62" s="171"/>
      <c r="I62" s="171"/>
      <c r="J62" s="171"/>
      <c r="K62" s="171"/>
      <c r="L62" s="171"/>
      <c r="M62" s="171"/>
      <c r="N62" s="171"/>
      <c r="P62" s="138"/>
    </row>
    <row r="63" spans="1:16" s="140" customFormat="1" ht="15" customHeight="1" thickTop="1">
      <c r="B63" s="170"/>
      <c r="C63" s="170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P63" s="138"/>
    </row>
    <row r="64" spans="1:16" s="140" customFormat="1" ht="15" customHeight="1">
      <c r="A64" s="140" t="s">
        <v>174</v>
      </c>
      <c r="B64" s="170"/>
      <c r="C64" s="170"/>
      <c r="D64" s="170"/>
      <c r="E64" s="170"/>
      <c r="F64" s="170"/>
      <c r="G64" s="170"/>
      <c r="H64" s="170"/>
      <c r="I64" s="170"/>
      <c r="J64" s="170"/>
      <c r="K64" s="170"/>
      <c r="L64" s="170"/>
      <c r="M64" s="170"/>
      <c r="N64" s="170"/>
      <c r="P64" s="138"/>
    </row>
    <row r="65" spans="1:16" s="140" customFormat="1" ht="15" customHeight="1">
      <c r="B65" s="170"/>
      <c r="C65" s="170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P65" s="138"/>
    </row>
    <row r="66" spans="1:16" s="140" customFormat="1" ht="15" customHeight="1">
      <c r="A66" s="138" t="s">
        <v>175</v>
      </c>
      <c r="B66" s="172"/>
      <c r="C66" s="138"/>
      <c r="D66" s="172"/>
      <c r="E66" s="138"/>
      <c r="F66" s="172"/>
      <c r="G66" s="138"/>
      <c r="H66" s="172"/>
      <c r="I66" s="138"/>
      <c r="J66" s="172"/>
      <c r="K66" s="138"/>
      <c r="L66" s="172"/>
      <c r="M66" s="138"/>
      <c r="N66" s="172"/>
      <c r="P66" s="138"/>
    </row>
    <row r="67" spans="1:16" s="140" customFormat="1" ht="15" customHeight="1">
      <c r="A67" s="138" t="s">
        <v>176</v>
      </c>
      <c r="B67" s="172"/>
      <c r="C67" s="138"/>
      <c r="D67" s="172"/>
      <c r="E67" s="138"/>
      <c r="F67" s="172"/>
      <c r="G67" s="138"/>
      <c r="H67" s="172"/>
      <c r="I67" s="138"/>
      <c r="J67" s="172"/>
      <c r="K67" s="138"/>
      <c r="L67" s="172"/>
      <c r="M67" s="138"/>
      <c r="N67" s="172"/>
      <c r="P67" s="138"/>
    </row>
    <row r="68" spans="1:16" s="140" customFormat="1" ht="15" customHeight="1">
      <c r="A68" s="138"/>
      <c r="B68" s="172"/>
      <c r="C68" s="138"/>
      <c r="D68" s="172"/>
      <c r="E68" s="138"/>
      <c r="F68" s="172"/>
      <c r="G68" s="138"/>
      <c r="H68" s="172"/>
      <c r="I68" s="138"/>
      <c r="J68" s="172"/>
      <c r="K68" s="138"/>
      <c r="L68" s="172"/>
      <c r="M68" s="138"/>
      <c r="N68" s="172"/>
      <c r="P68" s="138"/>
    </row>
    <row r="69" spans="1:16" ht="15" customHeight="1"/>
    <row r="70" spans="1:16" ht="15" customHeight="1"/>
    <row r="71" spans="1:16" ht="15" customHeight="1"/>
    <row r="72" spans="1:16" ht="15" customHeight="1"/>
    <row r="73" spans="1:16" ht="15" customHeight="1"/>
    <row r="74" spans="1:16" ht="15" customHeight="1"/>
    <row r="75" spans="1:16" ht="15" customHeight="1"/>
    <row r="76" spans="1:16" ht="15" customHeight="1"/>
    <row r="77" spans="1:16" ht="15" customHeight="1"/>
    <row r="78" spans="1:16" ht="15" customHeight="1"/>
    <row r="79" spans="1:16" ht="15" customHeight="1"/>
    <row r="80" spans="1:1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</sheetData>
  <mergeCells count="6">
    <mergeCell ref="A55:N55"/>
    <mergeCell ref="A4:N4"/>
    <mergeCell ref="A12:N12"/>
    <mergeCell ref="A22:N22"/>
    <mergeCell ref="A33:N33"/>
    <mergeCell ref="A45:N45"/>
  </mergeCells>
  <printOptions horizontalCentered="1" verticalCentered="1"/>
  <pageMargins left="0.5" right="0.5" top="0.5" bottom="0.5" header="0.5" footer="0.5"/>
  <pageSetup scale="63" orientation="portrait" r:id="rId1"/>
  <headerFooter alignWithMargins="0">
    <oddHeader>&amp;RExhibit No. DCP-4
Dockets UE-160228/UG-160229
Page 3 of 6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0"/>
  <sheetViews>
    <sheetView topLeftCell="A100" zoomScaleNormal="100" workbookViewId="0">
      <selection activeCell="L104" sqref="L104"/>
    </sheetView>
  </sheetViews>
  <sheetFormatPr defaultColWidth="9.765625" defaultRowHeight="15.5"/>
  <cols>
    <col min="1" max="1" width="9.765625" style="138" customWidth="1"/>
    <col min="2" max="2" width="7.765625" style="138" customWidth="1"/>
    <col min="3" max="3" width="2.765625" style="138" customWidth="1"/>
    <col min="4" max="4" width="10.84375" style="138" customWidth="1"/>
    <col min="5" max="5" width="2.765625" style="138" customWidth="1"/>
    <col min="6" max="6" width="10.84375" style="138" customWidth="1"/>
    <col min="7" max="7" width="2.765625" style="138" customWidth="1"/>
    <col min="8" max="8" width="7.765625" style="138" customWidth="1"/>
    <col min="9" max="9" width="2.765625" style="138" customWidth="1"/>
    <col min="10" max="10" width="7.765625" style="138" customWidth="1"/>
    <col min="11" max="11" width="2.765625" style="138" customWidth="1"/>
    <col min="12" max="12" width="7.765625" style="138" customWidth="1"/>
    <col min="13" max="13" width="2.765625" style="140" customWidth="1"/>
    <col min="14" max="16384" width="9.765625" style="138"/>
  </cols>
  <sheetData>
    <row r="1" spans="1:13">
      <c r="J1" s="139"/>
    </row>
    <row r="2" spans="1:13">
      <c r="J2" s="139"/>
    </row>
    <row r="4" spans="1:13" ht="20">
      <c r="A4" s="161" t="s">
        <v>160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41"/>
    </row>
    <row r="5" spans="1:13" ht="20.5" thickBot="1">
      <c r="A5" s="161"/>
      <c r="B5" s="162"/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41"/>
    </row>
    <row r="6" spans="1:13" ht="14.25" customHeight="1" thickTop="1">
      <c r="A6" s="168"/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</row>
    <row r="7" spans="1:13">
      <c r="A7" s="143"/>
      <c r="B7" s="143"/>
      <c r="C7" s="143"/>
      <c r="D7" s="143" t="s">
        <v>161</v>
      </c>
      <c r="E7" s="143"/>
      <c r="F7" s="143" t="s">
        <v>161</v>
      </c>
      <c r="G7" s="143"/>
      <c r="H7" s="143" t="s">
        <v>162</v>
      </c>
      <c r="I7" s="143"/>
      <c r="J7" s="143" t="s">
        <v>162</v>
      </c>
      <c r="K7" s="143"/>
      <c r="L7" s="143" t="s">
        <v>162</v>
      </c>
    </row>
    <row r="8" spans="1:13">
      <c r="A8" s="143"/>
      <c r="B8" s="143" t="s">
        <v>163</v>
      </c>
      <c r="C8" s="143"/>
      <c r="D8" s="143" t="s">
        <v>164</v>
      </c>
      <c r="E8" s="143"/>
      <c r="F8" s="143" t="s">
        <v>165</v>
      </c>
      <c r="G8" s="143"/>
      <c r="H8" s="143" t="s">
        <v>166</v>
      </c>
      <c r="I8" s="143"/>
      <c r="J8" s="143" t="s">
        <v>166</v>
      </c>
      <c r="K8" s="143"/>
      <c r="L8" s="143" t="s">
        <v>166</v>
      </c>
    </row>
    <row r="9" spans="1:13">
      <c r="A9" s="143"/>
      <c r="B9" s="143" t="s">
        <v>92</v>
      </c>
      <c r="C9" s="143"/>
      <c r="D9" s="143" t="s">
        <v>167</v>
      </c>
      <c r="E9" s="143"/>
      <c r="F9" s="143" t="s">
        <v>168</v>
      </c>
      <c r="G9" s="143"/>
      <c r="H9" s="143" t="s">
        <v>177</v>
      </c>
      <c r="I9" s="143"/>
      <c r="J9" s="143" t="s">
        <v>63</v>
      </c>
      <c r="K9" s="143"/>
      <c r="L9" s="144" t="s">
        <v>172</v>
      </c>
    </row>
    <row r="10" spans="1:13" ht="15" customHeight="1">
      <c r="A10" s="173"/>
      <c r="B10" s="173"/>
      <c r="C10" s="173"/>
      <c r="D10" s="173"/>
      <c r="E10" s="173"/>
      <c r="F10" s="173"/>
      <c r="G10" s="173"/>
      <c r="H10" s="173"/>
      <c r="I10" s="173"/>
      <c r="J10" s="173"/>
      <c r="K10" s="173"/>
      <c r="L10" s="173"/>
    </row>
    <row r="11" spans="1:13" ht="15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</row>
    <row r="12" spans="1:13" s="140" customFormat="1" ht="15" customHeight="1">
      <c r="A12" s="164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</row>
    <row r="13" spans="1:13" s="140" customFormat="1" ht="15" customHeight="1">
      <c r="A13" s="174">
        <v>2010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</row>
    <row r="14" spans="1:13" s="140" customFormat="1" ht="15" customHeight="1">
      <c r="A14" s="164" t="s">
        <v>178</v>
      </c>
      <c r="B14" s="170">
        <v>3.2500000000000001E-2</v>
      </c>
      <c r="C14" s="170"/>
      <c r="D14" s="170">
        <v>5.9999999999999995E-4</v>
      </c>
      <c r="E14" s="170"/>
      <c r="F14" s="170">
        <v>3.73E-2</v>
      </c>
      <c r="G14" s="170"/>
      <c r="H14" s="170">
        <v>5.5500000000000001E-2</v>
      </c>
      <c r="I14" s="170"/>
      <c r="J14" s="170">
        <v>5.7700000000000001E-2</v>
      </c>
      <c r="K14" s="170"/>
      <c r="L14" s="170">
        <v>6.1600000000000002E-2</v>
      </c>
    </row>
    <row r="15" spans="1:13" s="140" customFormat="1" ht="15" customHeight="1">
      <c r="A15" s="164" t="s">
        <v>179</v>
      </c>
      <c r="B15" s="170">
        <v>3.2500000000000001E-2</v>
      </c>
      <c r="C15" s="170"/>
      <c r="D15" s="170">
        <v>1E-3</v>
      </c>
      <c r="E15" s="170"/>
      <c r="F15" s="170">
        <v>3.6900000000000002E-2</v>
      </c>
      <c r="G15" s="170"/>
      <c r="H15" s="170">
        <v>5.6899999999999999E-2</v>
      </c>
      <c r="I15" s="170"/>
      <c r="J15" s="170">
        <v>5.8700000000000002E-2</v>
      </c>
      <c r="K15" s="170"/>
      <c r="L15" s="170">
        <v>6.25E-2</v>
      </c>
    </row>
    <row r="16" spans="1:13" s="140" customFormat="1" ht="15" customHeight="1">
      <c r="A16" s="164" t="s">
        <v>180</v>
      </c>
      <c r="B16" s="170">
        <v>3.2500000000000001E-2</v>
      </c>
      <c r="C16" s="170"/>
      <c r="D16" s="170">
        <v>1.5E-3</v>
      </c>
      <c r="E16" s="170"/>
      <c r="F16" s="170">
        <v>3.73E-2</v>
      </c>
      <c r="G16" s="170"/>
      <c r="H16" s="170">
        <v>5.6399999999999999E-2</v>
      </c>
      <c r="I16" s="170"/>
      <c r="J16" s="170">
        <v>5.8400000000000001E-2</v>
      </c>
      <c r="K16" s="170"/>
      <c r="L16" s="170">
        <v>6.2199999999999998E-2</v>
      </c>
    </row>
    <row r="17" spans="1:12" s="140" customFormat="1" ht="15" customHeight="1">
      <c r="A17" s="148" t="s">
        <v>181</v>
      </c>
      <c r="B17" s="170">
        <v>3.2500000000000001E-2</v>
      </c>
      <c r="C17" s="170"/>
      <c r="D17" s="170">
        <v>1.5E-3</v>
      </c>
      <c r="E17" s="170"/>
      <c r="F17" s="170">
        <v>3.85E-2</v>
      </c>
      <c r="G17" s="170"/>
      <c r="H17" s="170">
        <v>5.62E-2</v>
      </c>
      <c r="I17" s="170"/>
      <c r="J17" s="170">
        <v>5.8099999999999999E-2</v>
      </c>
      <c r="K17" s="170"/>
      <c r="L17" s="170">
        <v>6.1899999999999997E-2</v>
      </c>
    </row>
    <row r="18" spans="1:12" s="140" customFormat="1" ht="15" customHeight="1">
      <c r="A18" s="148" t="s">
        <v>182</v>
      </c>
      <c r="B18" s="170">
        <v>3.2500000000000001E-2</v>
      </c>
      <c r="C18" s="170"/>
      <c r="D18" s="170">
        <v>1.6000000000000001E-3</v>
      </c>
      <c r="E18" s="170"/>
      <c r="F18" s="170">
        <v>3.4200000000000001E-2</v>
      </c>
      <c r="G18" s="170"/>
      <c r="H18" s="170">
        <v>5.2900000000000003E-2</v>
      </c>
      <c r="I18" s="170"/>
      <c r="J18" s="170">
        <v>5.5E-2</v>
      </c>
      <c r="K18" s="170"/>
      <c r="L18" s="170">
        <v>5.9700000000000003E-2</v>
      </c>
    </row>
    <row r="19" spans="1:12" s="140" customFormat="1" ht="15" customHeight="1">
      <c r="A19" s="148" t="s">
        <v>183</v>
      </c>
      <c r="B19" s="170">
        <v>3.2500000000000001E-2</v>
      </c>
      <c r="C19" s="170"/>
      <c r="D19" s="170">
        <v>1.1999999999999999E-3</v>
      </c>
      <c r="E19" s="170"/>
      <c r="F19" s="170">
        <v>3.2000000000000001E-2</v>
      </c>
      <c r="G19" s="170"/>
      <c r="H19" s="170">
        <v>5.2200000000000003E-2</v>
      </c>
      <c r="I19" s="170"/>
      <c r="J19" s="170">
        <v>5.4600000000000003E-2</v>
      </c>
      <c r="K19" s="170"/>
      <c r="L19" s="170">
        <v>6.1800000000000001E-2</v>
      </c>
    </row>
    <row r="20" spans="1:12" s="140" customFormat="1" ht="15" customHeight="1">
      <c r="A20" s="148" t="s">
        <v>184</v>
      </c>
      <c r="B20" s="170">
        <v>3.2500000000000001E-2</v>
      </c>
      <c r="C20" s="170"/>
      <c r="D20" s="170">
        <v>1.6000000000000001E-3</v>
      </c>
      <c r="E20" s="170"/>
      <c r="F20" s="170">
        <v>3.0099999999999998E-2</v>
      </c>
      <c r="G20" s="170"/>
      <c r="H20" s="170">
        <v>4.99E-2</v>
      </c>
      <c r="I20" s="170"/>
      <c r="J20" s="170">
        <v>5.2600000000000001E-2</v>
      </c>
      <c r="K20" s="170"/>
      <c r="L20" s="170">
        <v>5.9799999999999999E-2</v>
      </c>
    </row>
    <row r="21" spans="1:12" s="140" customFormat="1" ht="15" customHeight="1">
      <c r="A21" s="148" t="s">
        <v>185</v>
      </c>
      <c r="B21" s="170">
        <v>3.2500000000000001E-2</v>
      </c>
      <c r="C21" s="170"/>
      <c r="D21" s="170">
        <v>1.5E-3</v>
      </c>
      <c r="E21" s="170"/>
      <c r="F21" s="170">
        <v>2.7E-2</v>
      </c>
      <c r="G21" s="170"/>
      <c r="H21" s="170">
        <v>4.7500000000000001E-2</v>
      </c>
      <c r="I21" s="170"/>
      <c r="J21" s="170">
        <v>5.0099999999999999E-2</v>
      </c>
      <c r="K21" s="170"/>
      <c r="L21" s="170">
        <v>5.5500000000000001E-2</v>
      </c>
    </row>
    <row r="22" spans="1:12" s="140" customFormat="1" ht="15" customHeight="1">
      <c r="A22" s="148" t="s">
        <v>186</v>
      </c>
      <c r="B22" s="170">
        <v>3.2500000000000001E-2</v>
      </c>
      <c r="C22" s="170"/>
      <c r="D22" s="170">
        <v>1.5E-3</v>
      </c>
      <c r="E22" s="170"/>
      <c r="F22" s="170">
        <v>2.6499999999999999E-2</v>
      </c>
      <c r="G22" s="170"/>
      <c r="H22" s="170">
        <v>4.7399999999999998E-2</v>
      </c>
      <c r="I22" s="170"/>
      <c r="J22" s="170">
        <v>5.0099999999999999E-2</v>
      </c>
      <c r="K22" s="170"/>
      <c r="L22" s="170">
        <v>5.5300000000000002E-2</v>
      </c>
    </row>
    <row r="23" spans="1:12" s="140" customFormat="1" ht="15" customHeight="1">
      <c r="A23" s="164" t="s">
        <v>187</v>
      </c>
      <c r="B23" s="170">
        <v>3.2500000000000001E-2</v>
      </c>
      <c r="C23" s="170"/>
      <c r="D23" s="170">
        <v>1.2999999999999999E-3</v>
      </c>
      <c r="E23" s="170"/>
      <c r="F23" s="170">
        <v>2.5399999999999999E-2</v>
      </c>
      <c r="G23" s="170"/>
      <c r="H23" s="170">
        <v>4.8899999999999999E-2</v>
      </c>
      <c r="I23" s="170"/>
      <c r="J23" s="170">
        <v>5.0999999999999997E-2</v>
      </c>
      <c r="K23" s="170"/>
      <c r="L23" s="170">
        <v>5.62E-2</v>
      </c>
    </row>
    <row r="24" spans="1:12" s="140" customFormat="1" ht="15" customHeight="1">
      <c r="A24" s="164" t="s">
        <v>188</v>
      </c>
      <c r="B24" s="170">
        <v>3.2500000000000001E-2</v>
      </c>
      <c r="C24" s="170"/>
      <c r="D24" s="170">
        <v>1.2999999999999999E-3</v>
      </c>
      <c r="E24" s="170"/>
      <c r="F24" s="170">
        <v>2.76E-2</v>
      </c>
      <c r="G24" s="170"/>
      <c r="H24" s="170">
        <v>5.1200000000000002E-2</v>
      </c>
      <c r="I24" s="170"/>
      <c r="J24" s="170">
        <v>5.3699999999999998E-2</v>
      </c>
      <c r="K24" s="170"/>
      <c r="L24" s="170">
        <v>5.8500000000000003E-2</v>
      </c>
    </row>
    <row r="25" spans="1:12" s="140" customFormat="1" ht="15" customHeight="1">
      <c r="A25" s="164" t="s">
        <v>189</v>
      </c>
      <c r="B25" s="170">
        <v>3.2500000000000001E-2</v>
      </c>
      <c r="C25" s="170"/>
      <c r="D25" s="170">
        <v>1.5E-3</v>
      </c>
      <c r="E25" s="170"/>
      <c r="F25" s="170">
        <v>3.2899999999999999E-2</v>
      </c>
      <c r="G25" s="170"/>
      <c r="H25" s="170">
        <v>5.3199999999999997E-2</v>
      </c>
      <c r="I25" s="170"/>
      <c r="J25" s="170">
        <v>5.5599999999999997E-2</v>
      </c>
      <c r="K25" s="170"/>
      <c r="L25" s="170">
        <v>6.0400000000000002E-2</v>
      </c>
    </row>
    <row r="26" spans="1:12" s="140" customFormat="1" ht="15" customHeight="1">
      <c r="A26" s="164"/>
      <c r="B26" s="170"/>
      <c r="C26" s="170"/>
      <c r="D26" s="170"/>
      <c r="E26" s="170"/>
      <c r="F26" s="170"/>
      <c r="G26" s="170"/>
      <c r="H26" s="170"/>
      <c r="I26" s="170"/>
      <c r="J26" s="170"/>
      <c r="K26" s="170"/>
      <c r="L26" s="170"/>
    </row>
    <row r="27" spans="1:12" s="140" customFormat="1" ht="15" customHeight="1">
      <c r="A27" s="174">
        <v>2011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70"/>
      <c r="L27" s="170"/>
    </row>
    <row r="28" spans="1:12" s="140" customFormat="1" ht="15" customHeight="1">
      <c r="A28" s="164" t="s">
        <v>178</v>
      </c>
      <c r="B28" s="170">
        <v>3.2500000000000001E-2</v>
      </c>
      <c r="C28" s="170"/>
      <c r="D28" s="170">
        <v>1.5E-3</v>
      </c>
      <c r="E28" s="170"/>
      <c r="F28" s="170">
        <v>3.39E-2</v>
      </c>
      <c r="G28" s="170"/>
      <c r="H28" s="170">
        <v>5.2900000000000003E-2</v>
      </c>
      <c r="I28" s="170"/>
      <c r="J28" s="170">
        <v>5.57E-2</v>
      </c>
      <c r="K28" s="170"/>
      <c r="L28" s="170">
        <v>6.0600000000000001E-2</v>
      </c>
    </row>
    <row r="29" spans="1:12" s="140" customFormat="1" ht="15" customHeight="1">
      <c r="A29" s="164" t="s">
        <v>179</v>
      </c>
      <c r="B29" s="170">
        <v>3.2500000000000001E-2</v>
      </c>
      <c r="C29" s="170"/>
      <c r="D29" s="170">
        <v>1.4E-3</v>
      </c>
      <c r="E29" s="170"/>
      <c r="F29" s="170">
        <v>3.5799999999999998E-2</v>
      </c>
      <c r="G29" s="170"/>
      <c r="H29" s="170">
        <v>5.4199999999999998E-2</v>
      </c>
      <c r="I29" s="170"/>
      <c r="J29" s="170">
        <v>5.6800000000000003E-2</v>
      </c>
      <c r="K29" s="170"/>
      <c r="L29" s="170">
        <v>6.0999999999999999E-2</v>
      </c>
    </row>
    <row r="30" spans="1:12" s="140" customFormat="1" ht="15" customHeight="1">
      <c r="A30" s="164" t="s">
        <v>180</v>
      </c>
      <c r="B30" s="170">
        <v>3.2500000000000001E-2</v>
      </c>
      <c r="C30" s="170"/>
      <c r="D30" s="170">
        <v>1.1000000000000001E-3</v>
      </c>
      <c r="E30" s="170"/>
      <c r="F30" s="170">
        <v>3.4099999999999998E-2</v>
      </c>
      <c r="G30" s="170"/>
      <c r="H30" s="170">
        <v>5.33E-2</v>
      </c>
      <c r="I30" s="170"/>
      <c r="J30" s="170">
        <v>5.5599999999999997E-2</v>
      </c>
      <c r="K30" s="170"/>
      <c r="L30" s="170">
        <v>5.9700000000000003E-2</v>
      </c>
    </row>
    <row r="31" spans="1:12" s="140" customFormat="1" ht="15" customHeight="1">
      <c r="A31" s="148" t="s">
        <v>181</v>
      </c>
      <c r="B31" s="170">
        <v>3.2500000000000001E-2</v>
      </c>
      <c r="C31" s="170"/>
      <c r="D31" s="170">
        <v>5.9999999999999995E-4</v>
      </c>
      <c r="E31" s="170"/>
      <c r="F31" s="170">
        <v>3.4599999999999999E-2</v>
      </c>
      <c r="G31" s="170"/>
      <c r="H31" s="170">
        <v>5.3199999999999997E-2</v>
      </c>
      <c r="I31" s="170"/>
      <c r="J31" s="170">
        <v>5.5500000000000001E-2</v>
      </c>
      <c r="K31" s="170"/>
      <c r="L31" s="170">
        <v>5.9799999999999999E-2</v>
      </c>
    </row>
    <row r="32" spans="1:12" s="140" customFormat="1" ht="15" customHeight="1">
      <c r="A32" s="148" t="s">
        <v>182</v>
      </c>
      <c r="B32" s="170">
        <v>3.2500000000000001E-2</v>
      </c>
      <c r="C32" s="170"/>
      <c r="D32" s="170">
        <v>4.0000000000000002E-4</v>
      </c>
      <c r="E32" s="170"/>
      <c r="F32" s="170">
        <v>3.1699999999999999E-2</v>
      </c>
      <c r="G32" s="170"/>
      <c r="H32" s="170">
        <v>5.0799999999999998E-2</v>
      </c>
      <c r="I32" s="170"/>
      <c r="J32" s="170">
        <v>5.3199999999999997E-2</v>
      </c>
      <c r="K32" s="170"/>
      <c r="L32" s="170">
        <v>5.74E-2</v>
      </c>
    </row>
    <row r="33" spans="1:12" s="140" customFormat="1" ht="15" customHeight="1">
      <c r="A33" s="148" t="s">
        <v>183</v>
      </c>
      <c r="B33" s="170">
        <v>3.2500000000000001E-2</v>
      </c>
      <c r="C33" s="170"/>
      <c r="D33" s="170">
        <v>4.0000000000000002E-4</v>
      </c>
      <c r="E33" s="170"/>
      <c r="F33" s="170">
        <v>0.03</v>
      </c>
      <c r="G33" s="170"/>
      <c r="H33" s="170">
        <v>5.04E-2</v>
      </c>
      <c r="I33" s="170"/>
      <c r="J33" s="170">
        <v>5.2600000000000001E-2</v>
      </c>
      <c r="K33" s="170"/>
      <c r="L33" s="170">
        <v>5.67E-2</v>
      </c>
    </row>
    <row r="34" spans="1:12" s="140" customFormat="1" ht="15" customHeight="1">
      <c r="A34" s="148" t="s">
        <v>184</v>
      </c>
      <c r="B34" s="170">
        <v>3.2500000000000001E-2</v>
      </c>
      <c r="C34" s="170"/>
      <c r="D34" s="170">
        <v>2.9999999999999997E-4</v>
      </c>
      <c r="E34" s="170"/>
      <c r="F34" s="170">
        <v>0.03</v>
      </c>
      <c r="G34" s="170"/>
      <c r="H34" s="170">
        <v>5.0500000000000003E-2</v>
      </c>
      <c r="I34" s="170"/>
      <c r="J34" s="170">
        <v>5.2699999999999997E-2</v>
      </c>
      <c r="K34" s="170"/>
      <c r="L34" s="170">
        <v>5.7000000000000002E-2</v>
      </c>
    </row>
    <row r="35" spans="1:12" s="140" customFormat="1" ht="15" customHeight="1">
      <c r="A35" s="148" t="s">
        <v>185</v>
      </c>
      <c r="B35" s="170">
        <v>3.2500000000000001E-2</v>
      </c>
      <c r="C35" s="170"/>
      <c r="D35" s="170">
        <v>5.0000000000000001E-4</v>
      </c>
      <c r="E35" s="170"/>
      <c r="F35" s="170">
        <v>2.3E-2</v>
      </c>
      <c r="G35" s="170"/>
      <c r="H35" s="170">
        <v>4.4400000000000002E-2</v>
      </c>
      <c r="I35" s="170"/>
      <c r="J35" s="170">
        <v>4.6899999999999997E-2</v>
      </c>
      <c r="K35" s="170"/>
      <c r="L35" s="170">
        <v>5.2200000000000003E-2</v>
      </c>
    </row>
    <row r="36" spans="1:12" s="140" customFormat="1" ht="15" customHeight="1">
      <c r="A36" s="148" t="s">
        <v>186</v>
      </c>
      <c r="B36" s="170">
        <v>3.2500000000000001E-2</v>
      </c>
      <c r="C36" s="170"/>
      <c r="D36" s="170">
        <v>2.0000000000000001E-4</v>
      </c>
      <c r="E36" s="170"/>
      <c r="F36" s="170">
        <v>1.9800000000000002E-2</v>
      </c>
      <c r="G36" s="170"/>
      <c r="H36" s="170">
        <v>4.24E-2</v>
      </c>
      <c r="I36" s="170"/>
      <c r="J36" s="170">
        <v>4.48E-2</v>
      </c>
      <c r="K36" s="170"/>
      <c r="L36" s="170">
        <v>5.11E-2</v>
      </c>
    </row>
    <row r="37" spans="1:12" s="140" customFormat="1" ht="15" customHeight="1">
      <c r="A37" s="164" t="s">
        <v>187</v>
      </c>
      <c r="B37" s="170">
        <v>3.2500000000000001E-2</v>
      </c>
      <c r="C37" s="170"/>
      <c r="D37" s="170">
        <v>2.0000000000000001E-4</v>
      </c>
      <c r="E37" s="170"/>
      <c r="F37" s="170">
        <v>2.1499999999999998E-2</v>
      </c>
      <c r="G37" s="170"/>
      <c r="H37" s="170">
        <v>4.2099999999999999E-2</v>
      </c>
      <c r="I37" s="170"/>
      <c r="J37" s="170">
        <v>4.5199999999999997E-2</v>
      </c>
      <c r="K37" s="170"/>
      <c r="L37" s="170">
        <v>5.2400000000000002E-2</v>
      </c>
    </row>
    <row r="38" spans="1:12" s="140" customFormat="1" ht="15" customHeight="1">
      <c r="A38" s="164" t="s">
        <v>188</v>
      </c>
      <c r="B38" s="170">
        <v>3.2500000000000001E-2</v>
      </c>
      <c r="C38" s="170"/>
      <c r="D38" s="170">
        <v>1E-4</v>
      </c>
      <c r="E38" s="170"/>
      <c r="F38" s="170">
        <v>2.01E-2</v>
      </c>
      <c r="G38" s="170"/>
      <c r="H38" s="170">
        <v>3.9199999999999999E-2</v>
      </c>
      <c r="I38" s="170"/>
      <c r="J38" s="170">
        <v>4.2500000000000003E-2</v>
      </c>
      <c r="K38" s="170"/>
      <c r="L38" s="170">
        <v>4.9299999999999997E-2</v>
      </c>
    </row>
    <row r="39" spans="1:12" s="140" customFormat="1" ht="15" customHeight="1">
      <c r="A39" s="164" t="s">
        <v>189</v>
      </c>
      <c r="B39" s="170">
        <v>3.2500000000000001E-2</v>
      </c>
      <c r="C39" s="170"/>
      <c r="D39" s="170">
        <v>2.0000000000000001E-4</v>
      </c>
      <c r="E39" s="170"/>
      <c r="F39" s="170">
        <v>1.9800000000000002E-2</v>
      </c>
      <c r="G39" s="170"/>
      <c r="H39" s="170">
        <v>0.04</v>
      </c>
      <c r="I39" s="170"/>
      <c r="J39" s="170">
        <v>4.3299999999999998E-2</v>
      </c>
      <c r="K39" s="170"/>
      <c r="L39" s="170">
        <v>5.0700000000000002E-2</v>
      </c>
    </row>
    <row r="40" spans="1:12" s="140" customFormat="1" ht="15" customHeight="1">
      <c r="A40" s="164"/>
      <c r="B40" s="170"/>
      <c r="C40" s="170"/>
      <c r="D40" s="170"/>
      <c r="E40" s="170"/>
      <c r="F40" s="170"/>
      <c r="G40" s="170"/>
      <c r="H40" s="170"/>
      <c r="I40" s="170"/>
      <c r="J40" s="170"/>
      <c r="K40" s="170"/>
      <c r="L40" s="170"/>
    </row>
    <row r="41" spans="1:12" s="140" customFormat="1" ht="15" customHeight="1">
      <c r="A41" s="175" t="s">
        <v>159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s="140" customFormat="1" ht="15" customHeight="1">
      <c r="A42" s="164" t="s">
        <v>178</v>
      </c>
      <c r="B42" s="170">
        <v>3.2500000000000001E-2</v>
      </c>
      <c r="C42" s="170"/>
      <c r="D42" s="170">
        <v>2.0000000000000001E-4</v>
      </c>
      <c r="E42" s="170"/>
      <c r="F42" s="170">
        <v>1.9699999999999999E-2</v>
      </c>
      <c r="G42" s="170"/>
      <c r="H42" s="170">
        <v>4.0300000000000002E-2</v>
      </c>
      <c r="I42" s="170"/>
      <c r="J42" s="170">
        <v>4.3400000000000001E-2</v>
      </c>
      <c r="K42" s="170"/>
      <c r="L42" s="170">
        <v>5.0599999999999999E-2</v>
      </c>
    </row>
    <row r="43" spans="1:12" s="140" customFormat="1" ht="15" customHeight="1">
      <c r="A43" s="164" t="s">
        <v>179</v>
      </c>
      <c r="B43" s="170">
        <v>3.2500000000000001E-2</v>
      </c>
      <c r="C43" s="170"/>
      <c r="D43" s="170">
        <v>8.0000000000000004E-4</v>
      </c>
      <c r="E43" s="170"/>
      <c r="F43" s="170">
        <v>1.9699999999999999E-2</v>
      </c>
      <c r="G43" s="170"/>
      <c r="H43" s="170">
        <v>4.02E-2</v>
      </c>
      <c r="I43" s="170"/>
      <c r="J43" s="170">
        <v>4.36E-2</v>
      </c>
      <c r="K43" s="170"/>
      <c r="L43" s="170">
        <v>5.0200000000000002E-2</v>
      </c>
    </row>
    <row r="44" spans="1:12" s="140" customFormat="1" ht="15" customHeight="1">
      <c r="A44" s="164" t="s">
        <v>180</v>
      </c>
      <c r="B44" s="170">
        <v>3.2500000000000001E-2</v>
      </c>
      <c r="C44" s="170"/>
      <c r="D44" s="170">
        <v>8.9999999999999998E-4</v>
      </c>
      <c r="E44" s="170"/>
      <c r="F44" s="170">
        <v>2.1700000000000001E-2</v>
      </c>
      <c r="G44" s="170"/>
      <c r="H44" s="170">
        <v>4.1599999999999998E-2</v>
      </c>
      <c r="I44" s="170"/>
      <c r="J44" s="170">
        <v>4.48E-2</v>
      </c>
      <c r="K44" s="170"/>
      <c r="L44" s="170">
        <v>5.1299999999999998E-2</v>
      </c>
    </row>
    <row r="45" spans="1:12" s="140" customFormat="1" ht="15" customHeight="1">
      <c r="A45" s="164" t="s">
        <v>181</v>
      </c>
      <c r="B45" s="170">
        <v>3.2500000000000001E-2</v>
      </c>
      <c r="C45" s="170"/>
      <c r="D45" s="170">
        <v>8.0000000000000004E-4</v>
      </c>
      <c r="E45" s="170"/>
      <c r="F45" s="170">
        <v>2.0500000000000001E-2</v>
      </c>
      <c r="G45" s="170"/>
      <c r="H45" s="170">
        <v>4.1000000000000002E-2</v>
      </c>
      <c r="I45" s="170"/>
      <c r="J45" s="170">
        <v>4.3999999999999997E-2</v>
      </c>
      <c r="K45" s="170"/>
      <c r="L45" s="170">
        <v>5.11E-2</v>
      </c>
    </row>
    <row r="46" spans="1:12" s="140" customFormat="1" ht="15" customHeight="1">
      <c r="A46" s="164" t="s">
        <v>182</v>
      </c>
      <c r="B46" s="170">
        <v>3.2500000000000001E-2</v>
      </c>
      <c r="C46" s="170"/>
      <c r="D46" s="170">
        <v>8.9999999999999998E-4</v>
      </c>
      <c r="E46" s="170"/>
      <c r="F46" s="170">
        <v>1.7999999999999999E-2</v>
      </c>
      <c r="G46" s="170"/>
      <c r="H46" s="170">
        <v>3.9199999999999999E-2</v>
      </c>
      <c r="I46" s="170"/>
      <c r="J46" s="170">
        <v>4.2000000000000003E-2</v>
      </c>
      <c r="K46" s="170"/>
      <c r="L46" s="170">
        <v>4.9700000000000001E-2</v>
      </c>
    </row>
    <row r="47" spans="1:12" s="140" customFormat="1" ht="15" customHeight="1">
      <c r="A47" s="148" t="s">
        <v>183</v>
      </c>
      <c r="B47" s="170">
        <v>3.2500000000000001E-2</v>
      </c>
      <c r="C47" s="170"/>
      <c r="D47" s="170">
        <v>8.9999999999999998E-4</v>
      </c>
      <c r="E47" s="170"/>
      <c r="F47" s="170">
        <v>1.6199999999999999E-2</v>
      </c>
      <c r="G47" s="170"/>
      <c r="H47" s="170">
        <v>3.7900000000000003E-2</v>
      </c>
      <c r="I47" s="170"/>
      <c r="J47" s="170">
        <v>4.0800000000000003E-2</v>
      </c>
      <c r="K47" s="170"/>
      <c r="L47" s="170">
        <v>4.9099999999999998E-2</v>
      </c>
    </row>
    <row r="48" spans="1:12" s="140" customFormat="1" ht="15" customHeight="1">
      <c r="A48" s="148" t="s">
        <v>184</v>
      </c>
      <c r="B48" s="170">
        <v>3.2500000000000001E-2</v>
      </c>
      <c r="C48" s="170"/>
      <c r="D48" s="170">
        <v>1E-3</v>
      </c>
      <c r="E48" s="170"/>
      <c r="F48" s="170">
        <v>1.5299999999999999E-2</v>
      </c>
      <c r="G48" s="170"/>
      <c r="H48" s="170">
        <v>3.5799999999999998E-2</v>
      </c>
      <c r="I48" s="170"/>
      <c r="J48" s="170">
        <v>3.9300000000000002E-2</v>
      </c>
      <c r="K48" s="170"/>
      <c r="L48" s="170">
        <v>4.8500000000000001E-2</v>
      </c>
    </row>
    <row r="49" spans="1:12" s="140" customFormat="1" ht="15" customHeight="1">
      <c r="A49" s="148" t="s">
        <v>185</v>
      </c>
      <c r="B49" s="170">
        <v>3.2500000000000001E-2</v>
      </c>
      <c r="C49" s="170"/>
      <c r="D49" s="170">
        <v>1.1000000000000001E-3</v>
      </c>
      <c r="E49" s="170"/>
      <c r="F49" s="170">
        <v>1.6799999999999999E-2</v>
      </c>
      <c r="G49" s="170"/>
      <c r="H49" s="170">
        <v>3.6499999999999998E-2</v>
      </c>
      <c r="I49" s="170"/>
      <c r="J49" s="170">
        <v>0.04</v>
      </c>
      <c r="K49" s="170"/>
      <c r="L49" s="170">
        <v>4.8800000000000003E-2</v>
      </c>
    </row>
    <row r="50" spans="1:12" s="140" customFormat="1" ht="15" customHeight="1">
      <c r="A50" s="148" t="s">
        <v>186</v>
      </c>
      <c r="B50" s="170">
        <v>3.2500000000000001E-2</v>
      </c>
      <c r="C50" s="170"/>
      <c r="D50" s="170">
        <v>1E-3</v>
      </c>
      <c r="E50" s="170"/>
      <c r="F50" s="170">
        <v>1.72E-2</v>
      </c>
      <c r="G50" s="170"/>
      <c r="H50" s="170">
        <v>3.6900000000000002E-2</v>
      </c>
      <c r="I50" s="170"/>
      <c r="J50" s="170">
        <v>4.02E-2</v>
      </c>
      <c r="K50" s="170"/>
      <c r="L50" s="170">
        <v>4.8099999999999997E-2</v>
      </c>
    </row>
    <row r="51" spans="1:12" s="140" customFormat="1" ht="15" customHeight="1">
      <c r="A51" s="164" t="s">
        <v>187</v>
      </c>
      <c r="B51" s="170">
        <v>3.2500000000000001E-2</v>
      </c>
      <c r="C51" s="170"/>
      <c r="D51" s="170">
        <v>1E-3</v>
      </c>
      <c r="E51" s="170"/>
      <c r="F51" s="170">
        <v>1.7500000000000002E-2</v>
      </c>
      <c r="G51" s="170"/>
      <c r="H51" s="170">
        <v>3.6799999999999999E-2</v>
      </c>
      <c r="I51" s="170"/>
      <c r="J51" s="170">
        <v>3.9100000000000003E-2</v>
      </c>
      <c r="K51" s="170"/>
      <c r="L51" s="170">
        <v>4.5400000000000003E-2</v>
      </c>
    </row>
    <row r="52" spans="1:12" s="140" customFormat="1" ht="15" customHeight="1">
      <c r="A52" s="164" t="s">
        <v>188</v>
      </c>
      <c r="B52" s="170">
        <v>3.2500000000000001E-2</v>
      </c>
      <c r="C52" s="170"/>
      <c r="D52" s="170">
        <v>1.1000000000000001E-3</v>
      </c>
      <c r="E52" s="170"/>
      <c r="F52" s="170">
        <v>1.6500000000000001E-2</v>
      </c>
      <c r="G52" s="170"/>
      <c r="H52" s="170">
        <v>3.5999999999999997E-2</v>
      </c>
      <c r="I52" s="170"/>
      <c r="J52" s="170">
        <v>3.8399999999999997E-2</v>
      </c>
      <c r="K52" s="170"/>
      <c r="L52" s="170">
        <v>4.4200000000000003E-2</v>
      </c>
    </row>
    <row r="53" spans="1:12" s="140" customFormat="1" ht="15" customHeight="1">
      <c r="A53" s="164" t="s">
        <v>189</v>
      </c>
      <c r="B53" s="170">
        <v>3.2500000000000001E-2</v>
      </c>
      <c r="C53" s="170"/>
      <c r="D53" s="170">
        <v>8.0000000000000004E-4</v>
      </c>
      <c r="E53" s="170"/>
      <c r="F53" s="170">
        <v>1.72E-2</v>
      </c>
      <c r="G53" s="170"/>
      <c r="H53" s="170">
        <v>3.7499999999999999E-2</v>
      </c>
      <c r="I53" s="170"/>
      <c r="J53" s="170">
        <v>0.04</v>
      </c>
      <c r="K53" s="170"/>
      <c r="L53" s="170">
        <v>4.5600000000000002E-2</v>
      </c>
    </row>
    <row r="54" spans="1:12" s="140" customFormat="1" ht="15" customHeight="1">
      <c r="A54" s="164"/>
      <c r="B54" s="170"/>
      <c r="C54" s="170"/>
      <c r="D54" s="170"/>
      <c r="E54" s="170"/>
      <c r="F54" s="170"/>
      <c r="G54" s="170"/>
      <c r="H54" s="170"/>
      <c r="I54" s="170"/>
      <c r="J54" s="170"/>
      <c r="K54" s="170"/>
      <c r="L54" s="170"/>
    </row>
    <row r="55" spans="1:12" s="140" customFormat="1" ht="15" customHeight="1">
      <c r="A55" s="175" t="s">
        <v>190</v>
      </c>
      <c r="B55" s="170"/>
      <c r="C55" s="170"/>
      <c r="D55" s="170"/>
      <c r="E55" s="170"/>
      <c r="F55" s="170"/>
      <c r="G55" s="170"/>
      <c r="H55" s="170"/>
      <c r="I55" s="170"/>
      <c r="J55" s="170"/>
      <c r="K55" s="170"/>
      <c r="L55" s="170"/>
    </row>
    <row r="56" spans="1:12" s="140" customFormat="1" ht="15" customHeight="1">
      <c r="A56" s="164" t="s">
        <v>178</v>
      </c>
      <c r="B56" s="170">
        <v>3.2500000000000001E-2</v>
      </c>
      <c r="C56" s="170"/>
      <c r="D56" s="170">
        <v>6.9999999999999999E-4</v>
      </c>
      <c r="E56" s="170"/>
      <c r="F56" s="170">
        <v>1.9099999999999999E-2</v>
      </c>
      <c r="G56" s="170"/>
      <c r="H56" s="170">
        <v>3.9E-2</v>
      </c>
      <c r="I56" s="170"/>
      <c r="J56" s="170">
        <v>4.1500000000000002E-2</v>
      </c>
      <c r="K56" s="170"/>
      <c r="L56" s="170">
        <v>4.6600000000000003E-2</v>
      </c>
    </row>
    <row r="57" spans="1:12" s="140" customFormat="1" ht="15" customHeight="1">
      <c r="A57" s="164" t="s">
        <v>179</v>
      </c>
      <c r="B57" s="170">
        <v>3.2500000000000001E-2</v>
      </c>
      <c r="C57" s="170"/>
      <c r="D57" s="170">
        <v>1E-3</v>
      </c>
      <c r="E57" s="170"/>
      <c r="F57" s="170">
        <v>1.9800000000000002E-2</v>
      </c>
      <c r="G57" s="170"/>
      <c r="H57" s="170">
        <v>3.95E-2</v>
      </c>
      <c r="I57" s="170"/>
      <c r="J57" s="170">
        <v>4.1799999999999997E-2</v>
      </c>
      <c r="K57" s="170"/>
      <c r="L57" s="170">
        <v>4.7399999999999998E-2</v>
      </c>
    </row>
    <row r="58" spans="1:12" s="140" customFormat="1" ht="15" customHeight="1">
      <c r="A58" s="164" t="s">
        <v>180</v>
      </c>
      <c r="B58" s="170">
        <v>3.2500000000000001E-2</v>
      </c>
      <c r="C58" s="170"/>
      <c r="D58" s="170">
        <v>8.9999999999999998E-4</v>
      </c>
      <c r="E58" s="170"/>
      <c r="F58" s="170">
        <v>1.9599999999999999E-2</v>
      </c>
      <c r="G58" s="170"/>
      <c r="H58" s="170">
        <v>3.9E-2</v>
      </c>
      <c r="I58" s="170"/>
      <c r="J58" s="170">
        <v>4.1500000000000002E-2</v>
      </c>
      <c r="K58" s="170"/>
      <c r="L58" s="170">
        <v>4.6600000000000003E-2</v>
      </c>
    </row>
    <row r="59" spans="1:12" s="140" customFormat="1" ht="15" customHeight="1">
      <c r="A59" s="164" t="s">
        <v>181</v>
      </c>
      <c r="B59" s="170">
        <v>3.2500000000000001E-2</v>
      </c>
      <c r="C59" s="170"/>
      <c r="D59" s="170">
        <v>5.9999999999999995E-4</v>
      </c>
      <c r="E59" s="170"/>
      <c r="F59" s="170">
        <v>1.7600000000000001E-2</v>
      </c>
      <c r="G59" s="170"/>
      <c r="H59" s="170">
        <v>3.7400000000000003E-2</v>
      </c>
      <c r="I59" s="170"/>
      <c r="J59" s="170">
        <v>0.04</v>
      </c>
      <c r="K59" s="170"/>
      <c r="L59" s="170">
        <v>4.4900000000000002E-2</v>
      </c>
    </row>
    <row r="60" spans="1:12" s="140" customFormat="1" ht="15" customHeight="1">
      <c r="A60" s="164" t="s">
        <v>182</v>
      </c>
      <c r="B60" s="170">
        <v>3.2500000000000001E-2</v>
      </c>
      <c r="C60" s="170"/>
      <c r="D60" s="170">
        <v>5.0000000000000001E-4</v>
      </c>
      <c r="E60" s="170"/>
      <c r="F60" s="170">
        <v>1.9300000000000001E-2</v>
      </c>
      <c r="G60" s="170"/>
      <c r="H60" s="170">
        <v>3.9100000000000003E-2</v>
      </c>
      <c r="I60" s="170"/>
      <c r="J60" s="170">
        <v>4.1700000000000001E-2</v>
      </c>
      <c r="K60" s="170"/>
      <c r="L60" s="170">
        <v>4.65E-2</v>
      </c>
    </row>
    <row r="61" spans="1:12" s="140" customFormat="1" ht="15" customHeight="1">
      <c r="A61" s="164" t="s">
        <v>183</v>
      </c>
      <c r="B61" s="170">
        <v>3.2500000000000001E-2</v>
      </c>
      <c r="C61" s="170"/>
      <c r="D61" s="170">
        <v>5.0000000000000001E-4</v>
      </c>
      <c r="E61" s="170"/>
      <c r="F61" s="170">
        <v>2.3E-2</v>
      </c>
      <c r="G61" s="170"/>
      <c r="H61" s="170">
        <v>4.2700000000000002E-2</v>
      </c>
      <c r="I61" s="170"/>
      <c r="J61" s="170">
        <v>4.53E-2</v>
      </c>
      <c r="K61" s="170"/>
      <c r="L61" s="170">
        <v>5.0799999999999998E-2</v>
      </c>
    </row>
    <row r="62" spans="1:12" s="140" customFormat="1" ht="15" customHeight="1">
      <c r="A62" s="148" t="s">
        <v>184</v>
      </c>
      <c r="B62" s="170">
        <v>3.2500000000000001E-2</v>
      </c>
      <c r="C62" s="170"/>
      <c r="D62" s="170">
        <v>4.0000000000000002E-4</v>
      </c>
      <c r="E62" s="170"/>
      <c r="F62" s="170">
        <v>2.58E-2</v>
      </c>
      <c r="G62" s="170"/>
      <c r="H62" s="170">
        <v>4.4400000000000002E-2</v>
      </c>
      <c r="I62" s="170"/>
      <c r="J62" s="170">
        <v>4.6800000000000001E-2</v>
      </c>
      <c r="K62" s="170"/>
      <c r="L62" s="170">
        <v>5.21E-2</v>
      </c>
    </row>
    <row r="63" spans="1:12" s="140" customFormat="1" ht="15" customHeight="1">
      <c r="A63" s="148" t="s">
        <v>185</v>
      </c>
      <c r="B63" s="170">
        <v>3.2500000000000001E-2</v>
      </c>
      <c r="C63" s="170"/>
      <c r="D63" s="170">
        <v>4.0000000000000002E-4</v>
      </c>
      <c r="E63" s="170"/>
      <c r="F63" s="170">
        <v>2.7400000000000001E-2</v>
      </c>
      <c r="G63" s="170"/>
      <c r="H63" s="170">
        <v>4.53E-2</v>
      </c>
      <c r="I63" s="170"/>
      <c r="J63" s="170">
        <v>4.7300000000000002E-2</v>
      </c>
      <c r="K63" s="170"/>
      <c r="L63" s="170">
        <v>5.28E-2</v>
      </c>
    </row>
    <row r="64" spans="1:12" s="140" customFormat="1" ht="15" customHeight="1">
      <c r="A64" s="148" t="s">
        <v>186</v>
      </c>
      <c r="B64" s="170">
        <v>3.2500000000000001E-2</v>
      </c>
      <c r="C64" s="170"/>
      <c r="D64" s="170">
        <v>2.0000000000000001E-4</v>
      </c>
      <c r="E64" s="170"/>
      <c r="F64" s="170">
        <v>2.81E-2</v>
      </c>
      <c r="G64" s="170"/>
      <c r="H64" s="170">
        <v>4.58E-2</v>
      </c>
      <c r="I64" s="170"/>
      <c r="J64" s="170">
        <v>4.8000000000000001E-2</v>
      </c>
      <c r="K64" s="170"/>
      <c r="L64" s="170">
        <v>5.3100000000000001E-2</v>
      </c>
    </row>
    <row r="65" spans="1:12" s="140" customFormat="1" ht="15" customHeight="1">
      <c r="A65" s="164" t="s">
        <v>187</v>
      </c>
      <c r="B65" s="170">
        <v>3.2500000000000001E-2</v>
      </c>
      <c r="C65" s="170"/>
      <c r="D65" s="170">
        <v>5.9999999999999995E-4</v>
      </c>
      <c r="E65" s="170"/>
      <c r="F65" s="170">
        <v>2.6200000000000001E-2</v>
      </c>
      <c r="G65" s="170"/>
      <c r="H65" s="170">
        <v>4.48E-2</v>
      </c>
      <c r="I65" s="170"/>
      <c r="J65" s="170">
        <v>4.7E-2</v>
      </c>
      <c r="K65" s="170"/>
      <c r="L65" s="170">
        <v>5.1700000000000003E-2</v>
      </c>
    </row>
    <row r="66" spans="1:12" s="140" customFormat="1" ht="15" customHeight="1">
      <c r="A66" s="164" t="s">
        <v>188</v>
      </c>
      <c r="B66" s="170">
        <v>3.2500000000000001E-2</v>
      </c>
      <c r="C66" s="170"/>
      <c r="D66" s="170">
        <v>6.9999999999999999E-4</v>
      </c>
      <c r="E66" s="170"/>
      <c r="F66" s="170">
        <v>2.7199999999999998E-2</v>
      </c>
      <c r="G66" s="170"/>
      <c r="H66" s="170">
        <v>4.5600000000000002E-2</v>
      </c>
      <c r="I66" s="170"/>
      <c r="J66" s="170">
        <v>4.7699999999999999E-2</v>
      </c>
      <c r="K66" s="170"/>
      <c r="L66" s="170">
        <v>5.2400000000000002E-2</v>
      </c>
    </row>
    <row r="67" spans="1:12" s="140" customFormat="1" ht="15" customHeight="1">
      <c r="A67" s="164" t="s">
        <v>189</v>
      </c>
      <c r="B67" s="170">
        <v>3.2500000000000001E-2</v>
      </c>
      <c r="C67" s="170"/>
      <c r="D67" s="170">
        <v>6.9999999999999999E-4</v>
      </c>
      <c r="E67" s="170"/>
      <c r="F67" s="170">
        <v>2.9000000000000001E-2</v>
      </c>
      <c r="G67" s="170"/>
      <c r="H67" s="170">
        <v>4.5900000000000003E-2</v>
      </c>
      <c r="I67" s="170"/>
      <c r="J67" s="170">
        <v>4.8099999999999997E-2</v>
      </c>
      <c r="K67" s="170"/>
      <c r="L67" s="170">
        <v>5.2499999999999998E-2</v>
      </c>
    </row>
    <row r="68" spans="1:12" s="140" customFormat="1" ht="15" customHeight="1">
      <c r="A68" s="164"/>
      <c r="B68" s="170"/>
      <c r="C68" s="170"/>
      <c r="D68" s="170"/>
      <c r="E68" s="170"/>
      <c r="F68" s="170"/>
      <c r="G68" s="170"/>
      <c r="H68" s="170"/>
      <c r="I68" s="170"/>
      <c r="J68" s="170"/>
      <c r="K68" s="170"/>
      <c r="L68" s="170"/>
    </row>
    <row r="69" spans="1:12" s="140" customFormat="1" ht="15" customHeight="1">
      <c r="A69" s="212">
        <v>2014</v>
      </c>
      <c r="B69" s="170"/>
      <c r="C69" s="170"/>
      <c r="D69" s="170"/>
      <c r="E69" s="170"/>
      <c r="F69" s="170"/>
      <c r="G69" s="170"/>
      <c r="H69" s="170"/>
      <c r="I69" s="170"/>
      <c r="J69" s="170"/>
      <c r="K69" s="170"/>
      <c r="L69" s="170"/>
    </row>
    <row r="70" spans="1:12" s="140" customFormat="1" ht="15" customHeight="1">
      <c r="A70" s="164" t="s">
        <v>178</v>
      </c>
      <c r="B70" s="170">
        <v>3.2500000000000001E-2</v>
      </c>
      <c r="C70" s="170"/>
      <c r="D70" s="170">
        <v>5.0000000000000001E-4</v>
      </c>
      <c r="E70" s="170"/>
      <c r="F70" s="170">
        <v>2.86E-2</v>
      </c>
      <c r="G70" s="170"/>
      <c r="H70" s="170">
        <v>4.4400000000000002E-2</v>
      </c>
      <c r="I70" s="170"/>
      <c r="J70" s="170">
        <v>4.6300000000000001E-2</v>
      </c>
      <c r="K70" s="170"/>
      <c r="L70" s="170">
        <v>5.0900000000000001E-2</v>
      </c>
    </row>
    <row r="71" spans="1:12" s="140" customFormat="1" ht="15" customHeight="1">
      <c r="A71" s="164" t="s">
        <v>179</v>
      </c>
      <c r="B71" s="170">
        <v>3.2500000000000001E-2</v>
      </c>
      <c r="C71" s="170"/>
      <c r="D71" s="170">
        <v>5.9999999999999995E-4</v>
      </c>
      <c r="E71" s="170"/>
      <c r="F71" s="170">
        <v>2.7099999999999999E-2</v>
      </c>
      <c r="G71" s="170"/>
      <c r="H71" s="170">
        <v>4.3799999999999999E-2</v>
      </c>
      <c r="I71" s="170"/>
      <c r="J71" s="170">
        <v>4.53E-2</v>
      </c>
      <c r="K71" s="170"/>
      <c r="L71" s="170">
        <v>5.0099999999999999E-2</v>
      </c>
    </row>
    <row r="72" spans="1:12" s="140" customFormat="1" ht="15" customHeight="1">
      <c r="A72" s="164" t="s">
        <v>180</v>
      </c>
      <c r="B72" s="170">
        <v>3.2500000000000001E-2</v>
      </c>
      <c r="C72" s="170"/>
      <c r="D72" s="170">
        <v>5.0000000000000001E-4</v>
      </c>
      <c r="E72" s="170"/>
      <c r="F72" s="170">
        <v>2.7199999999999998E-2</v>
      </c>
      <c r="G72" s="170"/>
      <c r="H72" s="170">
        <v>4.3999999999999997E-2</v>
      </c>
      <c r="I72" s="170"/>
      <c r="J72" s="170">
        <v>4.5100000000000001E-2</v>
      </c>
      <c r="K72" s="170"/>
      <c r="L72" s="170">
        <v>0.05</v>
      </c>
    </row>
    <row r="73" spans="1:12" s="140" customFormat="1" ht="15" customHeight="1">
      <c r="A73" s="164" t="s">
        <v>181</v>
      </c>
      <c r="B73" s="170">
        <v>3.2500000000000001E-2</v>
      </c>
      <c r="C73" s="170"/>
      <c r="D73" s="170">
        <v>4.0000000000000002E-4</v>
      </c>
      <c r="E73" s="170"/>
      <c r="F73" s="170">
        <v>2.7099999999999999E-2</v>
      </c>
      <c r="G73" s="170"/>
      <c r="H73" s="170">
        <v>4.2999999999999997E-2</v>
      </c>
      <c r="I73" s="170"/>
      <c r="J73" s="170">
        <v>4.41E-2</v>
      </c>
      <c r="K73" s="170"/>
      <c r="L73" s="170">
        <v>4.8500000000000001E-2</v>
      </c>
    </row>
    <row r="74" spans="1:12" s="140" customFormat="1" ht="15" customHeight="1">
      <c r="A74" s="164" t="s">
        <v>182</v>
      </c>
      <c r="B74" s="170">
        <v>3.2500000000000001E-2</v>
      </c>
      <c r="C74" s="170"/>
      <c r="D74" s="170">
        <v>2.9999999999999997E-4</v>
      </c>
      <c r="E74" s="170"/>
      <c r="F74" s="170">
        <v>2.5600000000000001E-2</v>
      </c>
      <c r="G74" s="170"/>
      <c r="H74" s="170">
        <v>4.1599999999999998E-2</v>
      </c>
      <c r="I74" s="170"/>
      <c r="J74" s="170">
        <v>4.2599999999999999E-2</v>
      </c>
      <c r="K74" s="170"/>
      <c r="L74" s="170">
        <v>4.6899999999999997E-2</v>
      </c>
    </row>
    <row r="75" spans="1:12" s="140" customFormat="1" ht="15" customHeight="1">
      <c r="A75" s="164" t="s">
        <v>183</v>
      </c>
      <c r="B75" s="170">
        <v>3.2500000000000001E-2</v>
      </c>
      <c r="C75" s="170"/>
      <c r="D75" s="170">
        <v>2.9999999999999997E-4</v>
      </c>
      <c r="E75" s="170"/>
      <c r="F75" s="170">
        <v>2.5999999999999999E-2</v>
      </c>
      <c r="G75" s="170"/>
      <c r="H75" s="170">
        <v>4.2299999999999997E-2</v>
      </c>
      <c r="I75" s="170"/>
      <c r="J75" s="170">
        <v>4.2900000000000001E-2</v>
      </c>
      <c r="K75" s="170"/>
      <c r="L75" s="170">
        <v>4.7300000000000002E-2</v>
      </c>
    </row>
    <row r="76" spans="1:12" s="140" customFormat="1" ht="15" customHeight="1">
      <c r="A76" s="148" t="s">
        <v>184</v>
      </c>
      <c r="B76" s="170">
        <v>3.2500000000000001E-2</v>
      </c>
      <c r="C76" s="170"/>
      <c r="D76" s="170">
        <v>2.9999999999999997E-4</v>
      </c>
      <c r="E76" s="170"/>
      <c r="F76" s="170">
        <v>2.5399999999999999E-2</v>
      </c>
      <c r="G76" s="170"/>
      <c r="H76" s="170">
        <v>4.1599999999999998E-2</v>
      </c>
      <c r="I76" s="170"/>
      <c r="J76" s="170">
        <v>4.2299999999999997E-2</v>
      </c>
      <c r="K76" s="170"/>
      <c r="L76" s="170">
        <v>4.6600000000000003E-2</v>
      </c>
    </row>
    <row r="77" spans="1:12" s="140" customFormat="1" ht="15" customHeight="1">
      <c r="A77" s="148" t="s">
        <v>185</v>
      </c>
      <c r="B77" s="170">
        <v>3.2500000000000001E-2</v>
      </c>
      <c r="C77" s="170"/>
      <c r="D77" s="170">
        <v>2.9999999999999997E-4</v>
      </c>
      <c r="E77" s="170"/>
      <c r="F77" s="170">
        <v>2.4199999999999999E-2</v>
      </c>
      <c r="G77" s="170"/>
      <c r="H77" s="170">
        <v>4.07E-2</v>
      </c>
      <c r="I77" s="170"/>
      <c r="J77" s="170">
        <v>4.1300000000000003E-2</v>
      </c>
      <c r="K77" s="170"/>
      <c r="L77" s="170">
        <v>4.65E-2</v>
      </c>
    </row>
    <row r="78" spans="1:12" s="140" customFormat="1" ht="15" customHeight="1">
      <c r="A78" s="148" t="s">
        <v>186</v>
      </c>
      <c r="B78" s="170">
        <v>3.2500000000000001E-2</v>
      </c>
      <c r="C78" s="170"/>
      <c r="D78" s="170">
        <v>2.0000000000000001E-4</v>
      </c>
      <c r="E78" s="170"/>
      <c r="F78" s="170">
        <v>2.53E-2</v>
      </c>
      <c r="G78" s="170"/>
      <c r="H78" s="170">
        <v>4.1799999999999997E-2</v>
      </c>
      <c r="I78" s="170"/>
      <c r="J78" s="170">
        <v>4.24E-2</v>
      </c>
      <c r="K78" s="170"/>
      <c r="L78" s="170">
        <v>4.7899999999999998E-2</v>
      </c>
    </row>
    <row r="79" spans="1:12" s="140" customFormat="1" ht="15" customHeight="1">
      <c r="A79" s="164" t="s">
        <v>187</v>
      </c>
      <c r="B79" s="170">
        <v>3.2500000000000001E-2</v>
      </c>
      <c r="C79" s="170"/>
      <c r="D79" s="170">
        <v>2.0000000000000001E-4</v>
      </c>
      <c r="E79" s="170"/>
      <c r="F79" s="170">
        <v>2.3E-2</v>
      </c>
      <c r="G79" s="170"/>
      <c r="H79" s="170">
        <v>3.9600000000000003E-2</v>
      </c>
      <c r="I79" s="170"/>
      <c r="J79" s="170">
        <v>4.0599999999999997E-2</v>
      </c>
      <c r="K79" s="170"/>
      <c r="L79" s="170">
        <v>4.6699999999999998E-2</v>
      </c>
    </row>
    <row r="80" spans="1:12" s="140" customFormat="1" ht="15" customHeight="1">
      <c r="A80" s="164" t="s">
        <v>188</v>
      </c>
      <c r="B80" s="170">
        <v>3.2500000000000001E-2</v>
      </c>
      <c r="C80" s="170"/>
      <c r="D80" s="170">
        <v>2.0000000000000001E-4</v>
      </c>
      <c r="E80" s="170"/>
      <c r="F80" s="170">
        <v>2.3300000000000001E-2</v>
      </c>
      <c r="G80" s="170"/>
      <c r="H80" s="170">
        <v>4.0300000000000002E-2</v>
      </c>
      <c r="I80" s="170"/>
      <c r="J80" s="170">
        <v>4.0899999999999999E-2</v>
      </c>
      <c r="K80" s="170"/>
      <c r="L80" s="170">
        <v>4.7500000000000001E-2</v>
      </c>
    </row>
    <row r="81" spans="1:12" s="140" customFormat="1" ht="15" customHeight="1">
      <c r="A81" s="164" t="s">
        <v>189</v>
      </c>
      <c r="B81" s="170">
        <v>3.2500000000000001E-2</v>
      </c>
      <c r="C81" s="170"/>
      <c r="D81" s="170">
        <v>4.0000000000000002E-4</v>
      </c>
      <c r="E81" s="170"/>
      <c r="F81" s="170">
        <v>2.2100000000000002E-2</v>
      </c>
      <c r="G81" s="170"/>
      <c r="H81" s="170">
        <v>3.9E-2</v>
      </c>
      <c r="I81" s="170"/>
      <c r="J81" s="170">
        <v>3.95E-2</v>
      </c>
      <c r="K81" s="170"/>
      <c r="L81" s="170">
        <v>4.7E-2</v>
      </c>
    </row>
    <row r="82" spans="1:12" s="140" customFormat="1" ht="15" customHeight="1">
      <c r="A82" s="164"/>
      <c r="B82" s="170"/>
      <c r="C82" s="170"/>
      <c r="D82" s="170"/>
      <c r="E82" s="170"/>
      <c r="F82" s="170"/>
      <c r="G82" s="170"/>
      <c r="H82" s="170"/>
      <c r="I82" s="170"/>
      <c r="J82" s="170"/>
      <c r="K82" s="170"/>
      <c r="L82" s="170"/>
    </row>
    <row r="83" spans="1:12" s="140" customFormat="1" ht="15" customHeight="1">
      <c r="A83" s="225">
        <v>2015</v>
      </c>
      <c r="B83" s="170"/>
      <c r="C83" s="170"/>
      <c r="D83" s="170"/>
      <c r="E83" s="170"/>
      <c r="F83" s="170"/>
      <c r="G83" s="170"/>
      <c r="H83" s="170"/>
      <c r="I83" s="170"/>
      <c r="J83" s="170"/>
      <c r="K83" s="170"/>
      <c r="L83" s="170"/>
    </row>
    <row r="84" spans="1:12" s="140" customFormat="1" ht="15" customHeight="1">
      <c r="A84" s="164" t="s">
        <v>178</v>
      </c>
      <c r="B84" s="170">
        <v>3.2500000000000001E-2</v>
      </c>
      <c r="C84" s="170"/>
      <c r="D84" s="170">
        <v>2.9999999999999997E-4</v>
      </c>
      <c r="E84" s="170"/>
      <c r="F84" s="170">
        <v>1.8800000000000001E-2</v>
      </c>
      <c r="G84" s="170"/>
      <c r="H84" s="170">
        <v>3.5200000000000002E-2</v>
      </c>
      <c r="I84" s="170"/>
      <c r="J84" s="170">
        <v>3.5799999999999998E-2</v>
      </c>
      <c r="K84" s="170"/>
      <c r="L84" s="170">
        <v>4.3900000000000002E-2</v>
      </c>
    </row>
    <row r="85" spans="1:12" s="140" customFormat="1" ht="15" customHeight="1">
      <c r="A85" s="164" t="s">
        <v>179</v>
      </c>
      <c r="B85" s="170">
        <v>3.2500000000000001E-2</v>
      </c>
      <c r="C85" s="170"/>
      <c r="D85" s="170">
        <v>2.9999999999999997E-4</v>
      </c>
      <c r="E85" s="170"/>
      <c r="F85" s="170">
        <v>1.9800000000000002E-2</v>
      </c>
      <c r="G85" s="170"/>
      <c r="H85" s="170">
        <v>3.6200000000000003E-2</v>
      </c>
      <c r="I85" s="170"/>
      <c r="J85" s="170">
        <v>3.6700000000000003E-2</v>
      </c>
      <c r="K85" s="170"/>
      <c r="L85" s="170">
        <v>4.4400000000000002E-2</v>
      </c>
    </row>
    <row r="86" spans="1:12" s="140" customFormat="1" ht="15" customHeight="1">
      <c r="A86" s="164" t="s">
        <v>180</v>
      </c>
      <c r="B86" s="170">
        <v>3.2500000000000001E-2</v>
      </c>
      <c r="C86" s="170"/>
      <c r="D86" s="170">
        <v>2.9999999999999997E-4</v>
      </c>
      <c r="E86" s="170"/>
      <c r="F86" s="170">
        <v>2.0400000000000001E-2</v>
      </c>
      <c r="G86" s="170"/>
      <c r="H86" s="170">
        <v>3.6700000000000003E-2</v>
      </c>
      <c r="I86" s="170"/>
      <c r="J86" s="170">
        <v>3.7400000000000003E-2</v>
      </c>
      <c r="K86" s="170"/>
      <c r="L86" s="170">
        <v>4.5100000000000001E-2</v>
      </c>
    </row>
    <row r="87" spans="1:12" s="140" customFormat="1" ht="15" customHeight="1">
      <c r="A87" s="164" t="s">
        <v>181</v>
      </c>
      <c r="B87" s="170">
        <v>3.2500000000000001E-2</v>
      </c>
      <c r="C87" s="170"/>
      <c r="D87" s="170">
        <v>2.0000000000000001E-4</v>
      </c>
      <c r="E87" s="170"/>
      <c r="F87" s="170">
        <v>1.9400000000000001E-2</v>
      </c>
      <c r="G87" s="170"/>
      <c r="H87" s="170">
        <v>3.6299999999999999E-2</v>
      </c>
      <c r="I87" s="170"/>
      <c r="J87" s="170">
        <v>3.7499999999999999E-2</v>
      </c>
      <c r="K87" s="170"/>
      <c r="L87" s="170">
        <v>4.5100000000000001E-2</v>
      </c>
    </row>
    <row r="88" spans="1:12" s="140" customFormat="1" ht="15" customHeight="1">
      <c r="A88" s="164" t="s">
        <v>182</v>
      </c>
      <c r="B88" s="170">
        <v>3.2500000000000001E-2</v>
      </c>
      <c r="C88" s="170"/>
      <c r="D88" s="170">
        <v>2.0000000000000001E-4</v>
      </c>
      <c r="E88" s="170"/>
      <c r="F88" s="170">
        <v>2.1999999999999999E-2</v>
      </c>
      <c r="G88" s="170"/>
      <c r="H88" s="170">
        <v>4.0500000000000001E-2</v>
      </c>
      <c r="I88" s="170"/>
      <c r="J88" s="170">
        <v>4.1700000000000001E-2</v>
      </c>
      <c r="K88" s="170"/>
      <c r="L88" s="170">
        <v>4.9099999999999998E-2</v>
      </c>
    </row>
    <row r="89" spans="1:12" s="140" customFormat="1" ht="15" customHeight="1">
      <c r="A89" s="164" t="s">
        <v>183</v>
      </c>
      <c r="B89" s="170">
        <v>3.2500000000000001E-2</v>
      </c>
      <c r="C89" s="170"/>
      <c r="D89" s="170">
        <v>4.0000000000000002E-4</v>
      </c>
      <c r="E89" s="170"/>
      <c r="F89" s="170">
        <v>2.3599999999999999E-2</v>
      </c>
      <c r="G89" s="170"/>
      <c r="H89" s="170">
        <v>4.2900000000000001E-2</v>
      </c>
      <c r="I89" s="170"/>
      <c r="J89" s="170">
        <v>4.3900000000000002E-2</v>
      </c>
      <c r="K89" s="170"/>
      <c r="L89" s="170">
        <v>5.1299999999999998E-2</v>
      </c>
    </row>
    <row r="90" spans="1:12" s="140" customFormat="1" ht="15" customHeight="1">
      <c r="A90" s="148" t="s">
        <v>184</v>
      </c>
      <c r="B90" s="170">
        <v>3.2500000000000001E-2</v>
      </c>
      <c r="C90" s="170"/>
      <c r="D90" s="170">
        <v>2.9999999999999997E-4</v>
      </c>
      <c r="E90" s="170"/>
      <c r="F90" s="170">
        <v>2.3199999999999998E-2</v>
      </c>
      <c r="G90" s="170"/>
      <c r="H90" s="170">
        <v>4.2700000000000002E-2</v>
      </c>
      <c r="I90" s="170"/>
      <c r="J90" s="170">
        <v>4.3999999999999997E-2</v>
      </c>
      <c r="K90" s="170"/>
      <c r="L90" s="170">
        <v>5.2200000000000003E-2</v>
      </c>
    </row>
    <row r="91" spans="1:12" s="140" customFormat="1" ht="15" customHeight="1">
      <c r="A91" s="148" t="s">
        <v>185</v>
      </c>
      <c r="B91" s="170">
        <v>3.2500000000000001E-2</v>
      </c>
      <c r="C91" s="170"/>
      <c r="D91" s="170">
        <v>8.9999999999999998E-4</v>
      </c>
      <c r="E91" s="170"/>
      <c r="F91" s="170">
        <v>2.1700000000000001E-2</v>
      </c>
      <c r="G91" s="170"/>
      <c r="H91" s="170">
        <v>4.1300000000000003E-2</v>
      </c>
      <c r="I91" s="170"/>
      <c r="J91" s="170">
        <v>4.2500000000000003E-2</v>
      </c>
      <c r="K91" s="170"/>
      <c r="L91" s="170">
        <v>5.2299999999999999E-2</v>
      </c>
    </row>
    <row r="92" spans="1:12" s="140" customFormat="1" ht="15" customHeight="1">
      <c r="A92" s="148" t="s">
        <v>227</v>
      </c>
      <c r="B92" s="170">
        <v>3.2500000000000001E-2</v>
      </c>
      <c r="C92" s="170"/>
      <c r="D92" s="170">
        <v>5.9999999999999995E-4</v>
      </c>
      <c r="E92" s="170"/>
      <c r="F92" s="170">
        <v>2.1700000000000001E-2</v>
      </c>
      <c r="G92" s="170"/>
      <c r="H92" s="170">
        <v>4.2500000000000003E-2</v>
      </c>
      <c r="I92" s="170"/>
      <c r="J92" s="170">
        <v>4.3900000000000002E-2</v>
      </c>
      <c r="K92" s="170"/>
      <c r="L92" s="170">
        <v>5.4199999999999998E-2</v>
      </c>
    </row>
    <row r="93" spans="1:12" s="140" customFormat="1" ht="15" customHeight="1">
      <c r="A93" s="164" t="s">
        <v>187</v>
      </c>
      <c r="B93" s="170">
        <v>3.2500000000000001E-2</v>
      </c>
      <c r="C93" s="170"/>
      <c r="D93" s="170">
        <v>1E-4</v>
      </c>
      <c r="E93" s="170"/>
      <c r="F93" s="170">
        <v>2.07E-2</v>
      </c>
      <c r="G93" s="170"/>
      <c r="H93" s="170">
        <v>4.1300000000000003E-2</v>
      </c>
      <c r="I93" s="170"/>
      <c r="J93" s="170">
        <v>4.2900000000000001E-2</v>
      </c>
      <c r="K93" s="170"/>
      <c r="L93" s="170">
        <v>5.4699999999999999E-2</v>
      </c>
    </row>
    <row r="94" spans="1:12" s="140" customFormat="1" ht="15" customHeight="1">
      <c r="A94" s="164" t="s">
        <v>188</v>
      </c>
      <c r="B94" s="170">
        <v>3.2500000000000001E-2</v>
      </c>
      <c r="C94" s="170"/>
      <c r="D94" s="170">
        <v>1.2999999999999999E-3</v>
      </c>
      <c r="E94" s="170"/>
      <c r="F94" s="170">
        <v>2.2599999999999999E-2</v>
      </c>
      <c r="G94" s="170"/>
      <c r="H94" s="170">
        <v>4.2200000000000001E-2</v>
      </c>
      <c r="I94" s="170"/>
      <c r="J94" s="170">
        <v>4.3999999999999997E-2</v>
      </c>
      <c r="K94" s="170"/>
      <c r="L94" s="170">
        <v>5.57E-2</v>
      </c>
    </row>
    <row r="95" spans="1:12" s="140" customFormat="1" ht="15" customHeight="1">
      <c r="A95" s="164" t="s">
        <v>189</v>
      </c>
      <c r="B95" s="170">
        <v>3.5000000000000003E-2</v>
      </c>
      <c r="C95" s="170"/>
      <c r="D95" s="170">
        <v>2.5999999999999999E-3</v>
      </c>
      <c r="E95" s="170"/>
      <c r="F95" s="170">
        <v>2.24E-2</v>
      </c>
      <c r="G95" s="170"/>
      <c r="H95" s="170">
        <v>4.1799999999999997E-2</v>
      </c>
      <c r="I95" s="170"/>
      <c r="J95" s="170">
        <v>4.3499999999999997E-2</v>
      </c>
      <c r="K95" s="170"/>
      <c r="L95" s="170">
        <v>5.5500000000000001E-2</v>
      </c>
    </row>
    <row r="96" spans="1:12" s="140" customFormat="1" ht="15" customHeight="1">
      <c r="A96" s="164"/>
      <c r="B96" s="170"/>
      <c r="C96" s="170"/>
      <c r="D96" s="170"/>
      <c r="E96" s="170"/>
      <c r="F96" s="170"/>
      <c r="G96" s="170"/>
      <c r="H96" s="170"/>
      <c r="I96" s="170"/>
      <c r="J96" s="170"/>
      <c r="K96" s="170"/>
      <c r="L96" s="170"/>
    </row>
    <row r="97" spans="1:12" s="140" customFormat="1" ht="15" customHeight="1">
      <c r="A97" s="251">
        <v>2016</v>
      </c>
      <c r="B97" s="170"/>
      <c r="C97" s="170"/>
      <c r="D97" s="170"/>
      <c r="E97" s="170"/>
      <c r="F97" s="170"/>
      <c r="G97" s="170"/>
      <c r="H97" s="170"/>
      <c r="I97" s="170"/>
      <c r="J97" s="170"/>
      <c r="K97" s="170"/>
      <c r="L97" s="170"/>
    </row>
    <row r="98" spans="1:12" s="140" customFormat="1" ht="15" customHeight="1">
      <c r="A98" s="164" t="s">
        <v>178</v>
      </c>
      <c r="B98" s="170">
        <v>3.5000000000000003E-2</v>
      </c>
      <c r="C98" s="170"/>
      <c r="D98" s="170">
        <v>2.5000000000000001E-3</v>
      </c>
      <c r="E98" s="170"/>
      <c r="F98" s="170">
        <v>2.0899999999999998E-2</v>
      </c>
      <c r="G98" s="170"/>
      <c r="H98" s="170">
        <v>4.0899999999999999E-2</v>
      </c>
      <c r="I98" s="170"/>
      <c r="J98" s="170">
        <v>4.2700000000000002E-2</v>
      </c>
      <c r="K98" s="170"/>
      <c r="L98" s="170">
        <v>5.4899999999999997E-2</v>
      </c>
    </row>
    <row r="99" spans="1:12" s="140" customFormat="1" ht="15" customHeight="1">
      <c r="A99" s="164" t="s">
        <v>179</v>
      </c>
      <c r="B99" s="170">
        <v>3.5000000000000003E-2</v>
      </c>
      <c r="C99" s="170"/>
      <c r="D99" s="170">
        <v>3.2000000000000002E-3</v>
      </c>
      <c r="E99" s="170"/>
      <c r="F99" s="170">
        <v>1.78E-2</v>
      </c>
      <c r="G99" s="170"/>
      <c r="H99" s="170">
        <v>3.9399999999999998E-2</v>
      </c>
      <c r="I99" s="170"/>
      <c r="J99" s="170">
        <v>4.1099999999999998E-2</v>
      </c>
      <c r="K99" s="170"/>
      <c r="L99" s="170">
        <v>5.28E-2</v>
      </c>
    </row>
    <row r="100" spans="1:12" s="140" customFormat="1" ht="15" customHeight="1">
      <c r="A100" s="164" t="s">
        <v>180</v>
      </c>
      <c r="B100" s="170">
        <v>3.5000000000000003E-2</v>
      </c>
      <c r="C100" s="170"/>
      <c r="D100" s="170">
        <v>3.2000000000000002E-3</v>
      </c>
      <c r="E100" s="170"/>
      <c r="F100" s="170">
        <v>1.89E-2</v>
      </c>
      <c r="G100" s="170"/>
      <c r="H100" s="170">
        <v>3.9300000000000002E-2</v>
      </c>
      <c r="I100" s="170"/>
      <c r="J100" s="170">
        <v>4.1599999999999998E-2</v>
      </c>
      <c r="K100" s="170"/>
      <c r="L100" s="170">
        <v>5.1200000000000002E-2</v>
      </c>
    </row>
    <row r="101" spans="1:12" s="140" customFormat="1" ht="15" customHeight="1">
      <c r="A101" s="164" t="s">
        <v>181</v>
      </c>
      <c r="B101" s="170">
        <v>3.5000000000000003E-2</v>
      </c>
      <c r="C101" s="170"/>
      <c r="D101" s="170">
        <v>2.3E-3</v>
      </c>
      <c r="E101" s="170"/>
      <c r="F101" s="170">
        <v>1.8100000000000002E-2</v>
      </c>
      <c r="G101" s="170"/>
      <c r="H101" s="170">
        <v>3.7400000000000003E-2</v>
      </c>
      <c r="I101" s="170"/>
      <c r="J101" s="170">
        <v>0.04</v>
      </c>
      <c r="K101" s="170"/>
      <c r="L101" s="170">
        <v>4.7500000000000001E-2</v>
      </c>
    </row>
    <row r="102" spans="1:12" s="140" customFormat="1" ht="15" customHeight="1">
      <c r="A102" s="164" t="s">
        <v>182</v>
      </c>
      <c r="B102" s="170">
        <v>3.5000000000000003E-2</v>
      </c>
      <c r="C102" s="170"/>
      <c r="D102" s="170">
        <v>2.7000000000000001E-3</v>
      </c>
      <c r="E102" s="170"/>
      <c r="F102" s="170">
        <v>1.8100000000000002E-2</v>
      </c>
      <c r="G102" s="170"/>
      <c r="H102" s="170">
        <v>3.6499999999999998E-2</v>
      </c>
      <c r="I102" s="170"/>
      <c r="J102" s="170">
        <v>3.9300000000000002E-2</v>
      </c>
      <c r="K102" s="170"/>
      <c r="L102" s="170">
        <v>4.5999999999999999E-2</v>
      </c>
    </row>
    <row r="103" spans="1:12" s="140" customFormat="1" ht="15" customHeight="1">
      <c r="A103" s="164" t="s">
        <v>183</v>
      </c>
      <c r="B103" s="170">
        <v>3.5000000000000003E-2</v>
      </c>
      <c r="C103" s="170"/>
      <c r="D103" s="170">
        <v>2.8999999999999998E-3</v>
      </c>
      <c r="E103" s="170"/>
      <c r="F103" s="170">
        <v>1.6400000000000001E-2</v>
      </c>
      <c r="G103" s="170"/>
      <c r="H103" s="170">
        <v>3.56E-2</v>
      </c>
      <c r="I103" s="170"/>
      <c r="J103" s="170">
        <v>3.78E-2</v>
      </c>
      <c r="K103" s="170"/>
      <c r="L103" s="170">
        <v>4.4699999999999997E-2</v>
      </c>
    </row>
    <row r="104" spans="1:12" s="140" customFormat="1" ht="15" customHeight="1">
      <c r="A104" s="148" t="s">
        <v>184</v>
      </c>
      <c r="B104" s="170">
        <v>3.5000000000000003E-2</v>
      </c>
      <c r="C104" s="170"/>
      <c r="D104" s="170">
        <v>3.0000000000000001E-3</v>
      </c>
      <c r="E104" s="170"/>
      <c r="F104" s="170">
        <v>1.4999999999999999E-2</v>
      </c>
      <c r="G104" s="170"/>
      <c r="H104" s="170"/>
      <c r="I104" s="170"/>
      <c r="J104" s="170"/>
      <c r="K104" s="170"/>
      <c r="L104" s="170"/>
    </row>
    <row r="105" spans="1:12" s="140" customFormat="1" ht="15" customHeight="1" thickBot="1">
      <c r="A105" s="159"/>
      <c r="B105" s="171"/>
      <c r="C105" s="171"/>
      <c r="D105" s="171"/>
      <c r="E105" s="171"/>
      <c r="F105" s="171"/>
      <c r="G105" s="171"/>
      <c r="H105" s="171"/>
      <c r="I105" s="171"/>
      <c r="J105" s="171"/>
      <c r="K105" s="171"/>
      <c r="L105" s="171"/>
    </row>
    <row r="106" spans="1:12" s="140" customFormat="1" ht="15" customHeight="1" thickTop="1">
      <c r="A106" s="164"/>
      <c r="B106" s="170"/>
      <c r="C106" s="170"/>
      <c r="D106" s="170"/>
      <c r="E106" s="170"/>
      <c r="F106" s="170"/>
      <c r="G106" s="170"/>
      <c r="H106" s="170"/>
      <c r="I106" s="170"/>
      <c r="J106" s="170"/>
      <c r="K106" s="170"/>
      <c r="L106" s="170"/>
    </row>
    <row r="107" spans="1:12" s="140" customFormat="1" ht="15" customHeight="1">
      <c r="B107" s="170"/>
      <c r="C107" s="170"/>
      <c r="D107" s="170"/>
      <c r="E107" s="170"/>
      <c r="F107" s="170"/>
      <c r="G107" s="170"/>
      <c r="H107" s="170"/>
      <c r="I107" s="170"/>
      <c r="J107" s="170"/>
      <c r="K107" s="170"/>
      <c r="L107" s="170"/>
    </row>
    <row r="108" spans="1:12" s="140" customFormat="1" ht="15" customHeight="1">
      <c r="A108" s="138" t="s">
        <v>175</v>
      </c>
      <c r="B108" s="172"/>
      <c r="C108" s="138"/>
      <c r="D108" s="172"/>
      <c r="E108" s="138"/>
      <c r="F108" s="172"/>
      <c r="G108" s="138"/>
      <c r="H108" s="172"/>
      <c r="I108" s="138"/>
      <c r="J108" s="172"/>
      <c r="K108" s="138"/>
      <c r="L108" s="172"/>
    </row>
    <row r="109" spans="1:12" s="140" customFormat="1" ht="15" customHeight="1">
      <c r="A109" s="138" t="s">
        <v>176</v>
      </c>
      <c r="B109" s="172"/>
      <c r="C109" s="138"/>
      <c r="D109" s="172"/>
      <c r="E109" s="138"/>
      <c r="F109" s="172"/>
      <c r="G109" s="138"/>
      <c r="H109" s="172"/>
      <c r="I109" s="138"/>
      <c r="J109" s="172"/>
      <c r="K109" s="138"/>
      <c r="L109" s="172"/>
    </row>
    <row r="110" spans="1:12" s="140" customFormat="1" ht="15" customHeight="1">
      <c r="A110" s="138"/>
      <c r="B110" s="172"/>
      <c r="C110" s="138"/>
      <c r="D110" s="172"/>
      <c r="E110" s="138"/>
      <c r="F110" s="172"/>
      <c r="G110" s="138"/>
      <c r="H110" s="172"/>
      <c r="I110" s="138"/>
      <c r="J110" s="172"/>
      <c r="K110" s="138"/>
      <c r="L110" s="172"/>
    </row>
    <row r="111" spans="1:12" ht="15" customHeight="1"/>
    <row r="112" spans="1: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</sheetData>
  <printOptions horizontalCentered="1" verticalCentered="1"/>
  <pageMargins left="0.5" right="0.5" top="0.5" bottom="0.5" header="0.5" footer="0.5"/>
  <pageSetup scale="41" orientation="portrait" r:id="rId1"/>
  <headerFooter alignWithMargins="0">
    <oddHeader>&amp;RExhibit No. DCP-4
Dockets UE-160228/UG-160229
Page 4 of 6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9"/>
  <sheetViews>
    <sheetView topLeftCell="A53" zoomScaleNormal="100" workbookViewId="0">
      <selection activeCell="F37" sqref="F37"/>
    </sheetView>
  </sheetViews>
  <sheetFormatPr defaultColWidth="9.765625" defaultRowHeight="15.5"/>
  <cols>
    <col min="1" max="1" width="11.765625" style="176" customWidth="1"/>
    <col min="2" max="2" width="12.53515625" style="176" customWidth="1"/>
    <col min="3" max="3" width="12.23046875" style="176" customWidth="1"/>
    <col min="4" max="5" width="11.765625" style="176" customWidth="1"/>
    <col min="6" max="16384" width="9.765625" style="176"/>
  </cols>
  <sheetData>
    <row r="1" spans="1:6">
      <c r="E1" s="177"/>
    </row>
    <row r="2" spans="1:6">
      <c r="E2" s="139"/>
    </row>
    <row r="4" spans="1:6" ht="20">
      <c r="A4" s="266" t="s">
        <v>191</v>
      </c>
      <c r="B4" s="266"/>
      <c r="C4" s="266"/>
      <c r="D4" s="266"/>
      <c r="E4" s="266"/>
      <c r="F4" s="266"/>
    </row>
    <row r="5" spans="1:6" ht="20.5" thickBot="1">
      <c r="A5" s="167"/>
      <c r="B5" s="167"/>
      <c r="C5" s="167"/>
      <c r="D5" s="167"/>
      <c r="E5" s="167"/>
      <c r="F5" s="167"/>
    </row>
    <row r="6" spans="1:6" ht="16.5" customHeight="1" thickTop="1">
      <c r="A6" s="178"/>
      <c r="B6" s="178"/>
      <c r="C6" s="178"/>
      <c r="D6" s="178"/>
      <c r="E6" s="178"/>
      <c r="F6" s="178"/>
    </row>
    <row r="7" spans="1:6">
      <c r="A7" s="143"/>
      <c r="B7" s="143" t="s">
        <v>9</v>
      </c>
      <c r="C7" s="143" t="s">
        <v>192</v>
      </c>
      <c r="D7" s="143"/>
      <c r="E7" s="143" t="s">
        <v>9</v>
      </c>
      <c r="F7" s="143" t="s">
        <v>9</v>
      </c>
    </row>
    <row r="8" spans="1:6">
      <c r="A8" s="143"/>
      <c r="B8" s="143" t="s">
        <v>193</v>
      </c>
      <c r="C8" s="143" t="s">
        <v>193</v>
      </c>
      <c r="D8" s="143" t="s">
        <v>194</v>
      </c>
      <c r="E8" s="143" t="s">
        <v>195</v>
      </c>
      <c r="F8" s="143" t="s">
        <v>196</v>
      </c>
    </row>
    <row r="9" spans="1:6">
      <c r="A9" s="145"/>
      <c r="B9" s="145"/>
      <c r="C9" s="145"/>
      <c r="D9" s="145"/>
      <c r="E9" s="145"/>
      <c r="F9" s="145"/>
    </row>
    <row r="10" spans="1:6" ht="15" customHeight="1">
      <c r="A10" s="179"/>
      <c r="B10" s="179"/>
      <c r="C10" s="179"/>
      <c r="D10" s="179"/>
      <c r="E10" s="179"/>
      <c r="F10" s="179"/>
    </row>
    <row r="11" spans="1:6" ht="15" customHeight="1">
      <c r="A11" s="267" t="s">
        <v>130</v>
      </c>
      <c r="B11" s="267"/>
      <c r="C11" s="267"/>
      <c r="D11" s="267"/>
      <c r="E11" s="267"/>
      <c r="F11" s="267"/>
    </row>
    <row r="12" spans="1:6" ht="15" customHeight="1">
      <c r="A12" s="148" t="s">
        <v>131</v>
      </c>
      <c r="B12" s="148"/>
      <c r="C12" s="180"/>
      <c r="D12" s="181">
        <v>802.49</v>
      </c>
      <c r="E12" s="169">
        <v>4.3099999999999999E-2</v>
      </c>
      <c r="F12" s="169">
        <v>9.1499999999999998E-2</v>
      </c>
    </row>
    <row r="13" spans="1:6" ht="15" customHeight="1">
      <c r="A13" s="148" t="s">
        <v>132</v>
      </c>
      <c r="B13" s="180"/>
      <c r="C13" s="180"/>
      <c r="D13" s="181">
        <v>974.92</v>
      </c>
      <c r="E13" s="169">
        <v>3.7699999999999997E-2</v>
      </c>
      <c r="F13" s="169">
        <v>8.8999999999999996E-2</v>
      </c>
    </row>
    <row r="14" spans="1:6" ht="15" customHeight="1">
      <c r="A14" s="148" t="s">
        <v>133</v>
      </c>
      <c r="B14" s="180"/>
      <c r="C14" s="180"/>
      <c r="D14" s="181">
        <v>894.63</v>
      </c>
      <c r="E14" s="169">
        <v>4.6199999999999998E-2</v>
      </c>
      <c r="F14" s="169">
        <v>0.1079</v>
      </c>
    </row>
    <row r="15" spans="1:6" ht="15" customHeight="1">
      <c r="A15" s="148" t="s">
        <v>134</v>
      </c>
      <c r="B15" s="180"/>
      <c r="C15" s="180"/>
      <c r="D15" s="181">
        <v>820.23</v>
      </c>
      <c r="E15" s="169">
        <v>5.28E-2</v>
      </c>
      <c r="F15" s="169">
        <v>0.1203</v>
      </c>
    </row>
    <row r="16" spans="1:6" ht="15" customHeight="1">
      <c r="A16" s="148" t="s">
        <v>135</v>
      </c>
      <c r="B16" s="180"/>
      <c r="C16" s="180"/>
      <c r="D16" s="181">
        <v>844.4</v>
      </c>
      <c r="E16" s="169">
        <v>5.4699999999999999E-2</v>
      </c>
      <c r="F16" s="169">
        <v>0.1346</v>
      </c>
    </row>
    <row r="17" spans="1:6" ht="15" customHeight="1">
      <c r="A17" s="148" t="s">
        <v>136</v>
      </c>
      <c r="B17" s="180"/>
      <c r="C17" s="180"/>
      <c r="D17" s="181">
        <v>891.41</v>
      </c>
      <c r="E17" s="169">
        <v>5.2600000000000001E-2</v>
      </c>
      <c r="F17" s="169">
        <v>0.12659999999999999</v>
      </c>
    </row>
    <row r="18" spans="1:6" ht="15" customHeight="1">
      <c r="A18" s="148" t="s">
        <v>137</v>
      </c>
      <c r="B18" s="180"/>
      <c r="C18" s="180"/>
      <c r="D18" s="181">
        <v>932.92</v>
      </c>
      <c r="E18" s="169">
        <v>5.1999999999999998E-2</v>
      </c>
      <c r="F18" s="169">
        <v>0.1196</v>
      </c>
    </row>
    <row r="19" spans="1:6" ht="15" customHeight="1">
      <c r="A19" s="148" t="s">
        <v>138</v>
      </c>
      <c r="B19" s="180"/>
      <c r="C19" s="180"/>
      <c r="D19" s="181">
        <v>884.36</v>
      </c>
      <c r="E19" s="169">
        <v>5.8099999999999999E-2</v>
      </c>
      <c r="F19" s="169">
        <v>0.11600000000000001</v>
      </c>
    </row>
    <row r="20" spans="1:6" ht="15" customHeight="1">
      <c r="A20" s="148"/>
      <c r="B20" s="180"/>
      <c r="C20" s="180"/>
      <c r="D20" s="181"/>
      <c r="E20" s="169"/>
      <c r="F20" s="169"/>
    </row>
    <row r="21" spans="1:6" ht="15" customHeight="1">
      <c r="A21" s="269" t="s">
        <v>139</v>
      </c>
      <c r="B21" s="269"/>
      <c r="C21" s="269"/>
      <c r="D21" s="269"/>
      <c r="E21" s="269"/>
      <c r="F21" s="269"/>
    </row>
    <row r="22" spans="1:6" ht="15" customHeight="1">
      <c r="A22" s="182"/>
      <c r="B22" s="182"/>
      <c r="C22" s="182"/>
      <c r="D22" s="182"/>
      <c r="E22" s="182"/>
      <c r="F22" s="182"/>
    </row>
    <row r="23" spans="1:6" ht="15" customHeight="1">
      <c r="A23" s="148" t="s">
        <v>140</v>
      </c>
      <c r="B23" s="180"/>
      <c r="C23" s="180"/>
      <c r="D23" s="181">
        <v>1190.3399999999999</v>
      </c>
      <c r="E23" s="169">
        <v>4.3999999999999997E-2</v>
      </c>
      <c r="F23" s="169">
        <v>8.0299999999999996E-2</v>
      </c>
    </row>
    <row r="24" spans="1:6" ht="15" customHeight="1">
      <c r="A24" s="148" t="s">
        <v>141</v>
      </c>
      <c r="B24" s="180"/>
      <c r="C24" s="180"/>
      <c r="D24" s="181">
        <v>1178.48</v>
      </c>
      <c r="E24" s="169">
        <v>4.6399999999999997E-2</v>
      </c>
      <c r="F24" s="169">
        <v>0.1002</v>
      </c>
    </row>
    <row r="25" spans="1:6" ht="15" customHeight="1">
      <c r="A25" s="148" t="s">
        <v>142</v>
      </c>
      <c r="B25" s="180"/>
      <c r="C25" s="180"/>
      <c r="D25" s="181">
        <v>1328.23</v>
      </c>
      <c r="E25" s="169">
        <v>4.2500000000000003E-2</v>
      </c>
      <c r="F25" s="169">
        <v>8.1199999999999994E-2</v>
      </c>
    </row>
    <row r="26" spans="1:6" ht="15" customHeight="1">
      <c r="A26" s="148" t="s">
        <v>143</v>
      </c>
      <c r="B26" s="180"/>
      <c r="C26" s="180"/>
      <c r="D26" s="181">
        <v>1792.76</v>
      </c>
      <c r="E26" s="169">
        <v>3.49E-2</v>
      </c>
      <c r="F26" s="169">
        <v>6.0900000000000003E-2</v>
      </c>
    </row>
    <row r="27" spans="1:6" ht="15" customHeight="1">
      <c r="A27" s="148" t="s">
        <v>144</v>
      </c>
      <c r="B27" s="180"/>
      <c r="C27" s="180"/>
      <c r="D27" s="181">
        <v>2275.9899999999998</v>
      </c>
      <c r="E27" s="169">
        <v>3.0800000000000001E-2</v>
      </c>
      <c r="F27" s="169">
        <v>5.4800000000000001E-2</v>
      </c>
    </row>
    <row r="28" spans="1:6" ht="15" customHeight="1">
      <c r="A28" s="148" t="s">
        <v>145</v>
      </c>
      <c r="B28" s="180" t="s">
        <v>173</v>
      </c>
      <c r="C28" s="180" t="s">
        <v>173</v>
      </c>
      <c r="D28" s="181">
        <v>2060.8200000000002</v>
      </c>
      <c r="E28" s="169">
        <v>3.6400000000000002E-2</v>
      </c>
      <c r="F28" s="169">
        <v>8.0100000000000005E-2</v>
      </c>
    </row>
    <row r="29" spans="1:6" ht="15" customHeight="1">
      <c r="A29" s="148" t="s">
        <v>146</v>
      </c>
      <c r="B29" s="180">
        <v>322.83999999999997</v>
      </c>
      <c r="C29" s="180"/>
      <c r="D29" s="181">
        <v>2508.91</v>
      </c>
      <c r="E29" s="169">
        <v>3.4500000000000003E-2</v>
      </c>
      <c r="F29" s="169">
        <v>7.4099999999999999E-2</v>
      </c>
    </row>
    <row r="30" spans="1:6" ht="15" customHeight="1">
      <c r="A30" s="148" t="s">
        <v>147</v>
      </c>
      <c r="B30" s="180">
        <v>334.59</v>
      </c>
      <c r="C30" s="180"/>
      <c r="D30" s="181">
        <v>2678.94</v>
      </c>
      <c r="E30" s="169">
        <v>3.61E-2</v>
      </c>
      <c r="F30" s="169">
        <v>6.4699999999999994E-2</v>
      </c>
    </row>
    <row r="31" spans="1:6" ht="15" customHeight="1">
      <c r="A31" s="148" t="s">
        <v>148</v>
      </c>
      <c r="B31" s="180">
        <v>376.18</v>
      </c>
      <c r="C31" s="180">
        <v>491.69</v>
      </c>
      <c r="D31" s="181">
        <v>2929.33</v>
      </c>
      <c r="E31" s="169">
        <v>3.2399999999999998E-2</v>
      </c>
      <c r="F31" s="169">
        <v>4.7899999999999998E-2</v>
      </c>
    </row>
    <row r="32" spans="1:6" ht="15" customHeight="1">
      <c r="A32" s="148"/>
      <c r="B32" s="180"/>
      <c r="C32" s="180"/>
      <c r="D32" s="181"/>
      <c r="E32" s="169"/>
      <c r="F32" s="169"/>
    </row>
    <row r="33" spans="1:6" ht="15" customHeight="1">
      <c r="A33" s="267" t="s">
        <v>149</v>
      </c>
      <c r="B33" s="267"/>
      <c r="C33" s="267"/>
      <c r="D33" s="267"/>
      <c r="E33" s="267"/>
      <c r="F33" s="267"/>
    </row>
    <row r="34" spans="1:6" ht="15" customHeight="1">
      <c r="A34" s="148" t="s">
        <v>1</v>
      </c>
      <c r="B34" s="181">
        <v>415.74</v>
      </c>
      <c r="C34" s="148">
        <v>599.26</v>
      </c>
      <c r="D34" s="181">
        <v>3284.29</v>
      </c>
      <c r="E34" s="169">
        <v>2.9899999999999999E-2</v>
      </c>
      <c r="F34" s="169">
        <v>4.2200000000000001E-2</v>
      </c>
    </row>
    <row r="35" spans="1:6" ht="15" customHeight="1">
      <c r="A35" s="148" t="s">
        <v>2</v>
      </c>
      <c r="B35" s="181">
        <v>451.21</v>
      </c>
      <c r="C35" s="180">
        <v>715.16</v>
      </c>
      <c r="D35" s="181">
        <v>3522.06</v>
      </c>
      <c r="E35" s="169">
        <v>2.7799999999999998E-2</v>
      </c>
      <c r="F35" s="169">
        <v>4.4600000000000001E-2</v>
      </c>
    </row>
    <row r="36" spans="1:6" ht="15" customHeight="1">
      <c r="A36" s="148" t="s">
        <v>3</v>
      </c>
      <c r="B36" s="181">
        <v>460.42</v>
      </c>
      <c r="C36" s="180">
        <v>751.65</v>
      </c>
      <c r="D36" s="181">
        <v>3793.77</v>
      </c>
      <c r="E36" s="169">
        <v>2.8199999999999999E-2</v>
      </c>
      <c r="F36" s="169">
        <v>5.8299999999999998E-2</v>
      </c>
    </row>
    <row r="37" spans="1:6" ht="15" customHeight="1">
      <c r="A37" s="181" t="s">
        <v>4</v>
      </c>
      <c r="B37" s="181">
        <v>541.72</v>
      </c>
      <c r="C37" s="181">
        <v>925.19</v>
      </c>
      <c r="D37" s="181">
        <v>4493.76</v>
      </c>
      <c r="E37" s="169">
        <v>2.5600000000000001E-2</v>
      </c>
      <c r="F37" s="169">
        <v>6.0900000000000003E-2</v>
      </c>
    </row>
    <row r="38" spans="1:6" ht="15" customHeight="1">
      <c r="A38" s="181" t="s">
        <v>5</v>
      </c>
      <c r="B38" s="181">
        <v>670.5</v>
      </c>
      <c r="C38" s="181">
        <v>1164.96</v>
      </c>
      <c r="D38" s="181">
        <v>5742.89</v>
      </c>
      <c r="E38" s="169">
        <v>2.1899999999999999E-2</v>
      </c>
      <c r="F38" s="169">
        <v>5.2400000000000002E-2</v>
      </c>
    </row>
    <row r="39" spans="1:6" ht="15" customHeight="1">
      <c r="A39" s="181" t="s">
        <v>6</v>
      </c>
      <c r="B39" s="181">
        <v>873.43</v>
      </c>
      <c r="C39" s="181">
        <v>1469.49</v>
      </c>
      <c r="D39" s="181">
        <v>7441.15</v>
      </c>
      <c r="E39" s="169">
        <v>1.77E-2</v>
      </c>
      <c r="F39" s="169">
        <v>4.5699999999999998E-2</v>
      </c>
    </row>
    <row r="40" spans="1:6" ht="15" customHeight="1">
      <c r="A40" s="154">
        <v>1998</v>
      </c>
      <c r="B40" s="181">
        <v>1085.5</v>
      </c>
      <c r="C40" s="181">
        <v>1794.91</v>
      </c>
      <c r="D40" s="181">
        <v>8625.52</v>
      </c>
      <c r="E40" s="169">
        <v>1.49E-2</v>
      </c>
      <c r="F40" s="169">
        <v>3.4599999999999999E-2</v>
      </c>
    </row>
    <row r="41" spans="1:6" ht="15" customHeight="1">
      <c r="A41" s="154">
        <v>1999</v>
      </c>
      <c r="B41" s="181">
        <v>1327.33</v>
      </c>
      <c r="C41" s="181">
        <v>2728.15</v>
      </c>
      <c r="D41" s="181">
        <v>10464.879999999999</v>
      </c>
      <c r="E41" s="169">
        <v>1.2500000000000001E-2</v>
      </c>
      <c r="F41" s="169">
        <v>3.1699999999999999E-2</v>
      </c>
    </row>
    <row r="42" spans="1:6" ht="15" customHeight="1">
      <c r="A42" s="154">
        <v>2000</v>
      </c>
      <c r="B42" s="181">
        <v>1427.22</v>
      </c>
      <c r="C42" s="181">
        <v>2783.67</v>
      </c>
      <c r="D42" s="181">
        <v>10734.9</v>
      </c>
      <c r="E42" s="169">
        <v>1.15E-2</v>
      </c>
      <c r="F42" s="169">
        <v>3.6299999999999999E-2</v>
      </c>
    </row>
    <row r="43" spans="1:6" ht="15" customHeight="1">
      <c r="A43" s="154">
        <v>2001</v>
      </c>
      <c r="B43" s="181">
        <v>1194.18</v>
      </c>
      <c r="C43" s="181">
        <v>2035</v>
      </c>
      <c r="D43" s="181">
        <v>10189.129999999999</v>
      </c>
      <c r="E43" s="169">
        <v>1.32E-2</v>
      </c>
      <c r="F43" s="169">
        <v>2.9499999999999998E-2</v>
      </c>
    </row>
    <row r="44" spans="1:6" ht="15" customHeight="1">
      <c r="A44" s="154"/>
      <c r="B44" s="181"/>
      <c r="C44" s="181"/>
      <c r="D44" s="181"/>
      <c r="E44" s="169"/>
      <c r="F44" s="169"/>
    </row>
    <row r="45" spans="1:6" ht="15" customHeight="1">
      <c r="A45" s="270" t="s">
        <v>151</v>
      </c>
      <c r="B45" s="270"/>
      <c r="C45" s="270"/>
      <c r="D45" s="270"/>
      <c r="E45" s="270"/>
      <c r="F45" s="270"/>
    </row>
    <row r="46" spans="1:6" ht="15" customHeight="1">
      <c r="A46" s="154">
        <v>2002</v>
      </c>
      <c r="B46" s="181">
        <v>993.94</v>
      </c>
      <c r="C46" s="181">
        <v>1539.73</v>
      </c>
      <c r="D46" s="181">
        <v>9226.43</v>
      </c>
      <c r="E46" s="169">
        <v>1.61E-2</v>
      </c>
      <c r="F46" s="169">
        <v>2.92E-2</v>
      </c>
    </row>
    <row r="47" spans="1:6" ht="15" customHeight="1">
      <c r="A47" s="154">
        <v>2003</v>
      </c>
      <c r="B47" s="181">
        <v>965.23</v>
      </c>
      <c r="C47" s="181">
        <v>1647.17</v>
      </c>
      <c r="D47" s="181">
        <v>8993.59</v>
      </c>
      <c r="E47" s="169">
        <v>1.77E-2</v>
      </c>
      <c r="F47" s="169">
        <v>3.8399999999999997E-2</v>
      </c>
    </row>
    <row r="48" spans="1:6" ht="15" customHeight="1">
      <c r="A48" s="154">
        <v>2004</v>
      </c>
      <c r="B48" s="181">
        <v>1130.6500000000001</v>
      </c>
      <c r="C48" s="181">
        <v>1986.53</v>
      </c>
      <c r="D48" s="181">
        <v>10317.39</v>
      </c>
      <c r="E48" s="169">
        <v>1.72E-2</v>
      </c>
      <c r="F48" s="169">
        <v>4.8899999999999999E-2</v>
      </c>
    </row>
    <row r="49" spans="1:6" ht="15" customHeight="1">
      <c r="A49" s="154">
        <v>2005</v>
      </c>
      <c r="B49" s="181">
        <v>1207.23</v>
      </c>
      <c r="C49" s="181">
        <v>2099.3200000000002</v>
      </c>
      <c r="D49" s="181">
        <v>10547.67</v>
      </c>
      <c r="E49" s="169">
        <v>1.83E-2</v>
      </c>
      <c r="F49" s="169">
        <v>5.3600000000000002E-2</v>
      </c>
    </row>
    <row r="50" spans="1:6" ht="15" customHeight="1">
      <c r="A50" s="156">
        <v>2006</v>
      </c>
      <c r="B50" s="183">
        <v>1310.46</v>
      </c>
      <c r="C50" s="183">
        <v>2263.41</v>
      </c>
      <c r="D50" s="183">
        <v>11408.67</v>
      </c>
      <c r="E50" s="170">
        <v>1.8700000000000001E-2</v>
      </c>
      <c r="F50" s="170">
        <v>5.7799999999999997E-2</v>
      </c>
    </row>
    <row r="51" spans="1:6" ht="15" customHeight="1">
      <c r="A51" s="156">
        <v>2007</v>
      </c>
      <c r="B51" s="183">
        <v>1477.19</v>
      </c>
      <c r="C51" s="183">
        <v>2578.4699999999998</v>
      </c>
      <c r="D51" s="183">
        <v>13169.98</v>
      </c>
      <c r="E51" s="170">
        <v>1.8599999999999998E-2</v>
      </c>
      <c r="F51" s="170">
        <v>5.2900000000000003E-2</v>
      </c>
    </row>
    <row r="52" spans="1:6" ht="15" customHeight="1">
      <c r="A52" s="156">
        <v>2008</v>
      </c>
      <c r="B52" s="183">
        <v>1220.04</v>
      </c>
      <c r="C52" s="183">
        <v>2161.65</v>
      </c>
      <c r="D52" s="183">
        <v>11252.62</v>
      </c>
      <c r="E52" s="170">
        <v>2.3699999999999999E-2</v>
      </c>
      <c r="F52" s="170">
        <v>3.5400000000000001E-2</v>
      </c>
    </row>
    <row r="53" spans="1:6" ht="15" customHeight="1">
      <c r="A53" s="156">
        <v>2009</v>
      </c>
      <c r="B53" s="183">
        <v>948.05</v>
      </c>
      <c r="C53" s="183">
        <v>1845.38</v>
      </c>
      <c r="D53" s="183">
        <v>8876.15</v>
      </c>
      <c r="E53" s="170">
        <v>2.4E-2</v>
      </c>
      <c r="F53" s="184">
        <v>1.8599999999999998E-2</v>
      </c>
    </row>
    <row r="54" spans="1:6" ht="15" customHeight="1">
      <c r="A54" s="156"/>
      <c r="B54" s="183"/>
      <c r="C54" s="183"/>
      <c r="D54" s="183"/>
      <c r="E54" s="170"/>
      <c r="F54" s="184"/>
    </row>
    <row r="55" spans="1:6" ht="15" customHeight="1">
      <c r="A55" s="265" t="s">
        <v>152</v>
      </c>
      <c r="B55" s="265"/>
      <c r="C55" s="265"/>
      <c r="D55" s="265"/>
      <c r="E55" s="265"/>
      <c r="F55" s="265"/>
    </row>
    <row r="56" spans="1:6" ht="15" customHeight="1">
      <c r="A56" s="156">
        <v>2010</v>
      </c>
      <c r="B56" s="183">
        <v>1139.97</v>
      </c>
      <c r="C56" s="183">
        <v>2349.89</v>
      </c>
      <c r="D56" s="183">
        <v>10662.8</v>
      </c>
      <c r="E56" s="170">
        <v>1.9800000000000002E-2</v>
      </c>
      <c r="F56" s="184">
        <v>6.0400000000000002E-2</v>
      </c>
    </row>
    <row r="57" spans="1:6" ht="15" customHeight="1">
      <c r="A57" s="156">
        <v>2011</v>
      </c>
      <c r="B57" s="183">
        <v>1268.8900000000001</v>
      </c>
      <c r="C57" s="183">
        <v>2677.44</v>
      </c>
      <c r="D57" s="183">
        <v>11966.36</v>
      </c>
      <c r="E57" s="170">
        <v>2.0500000000000001E-2</v>
      </c>
      <c r="F57" s="184">
        <v>6.7699999999999996E-2</v>
      </c>
    </row>
    <row r="58" spans="1:6" ht="15" customHeight="1">
      <c r="A58" s="156">
        <v>2012</v>
      </c>
      <c r="B58" s="183">
        <v>1379.35</v>
      </c>
      <c r="C58" s="183">
        <v>2965.56</v>
      </c>
      <c r="D58" s="183">
        <v>12967.08</v>
      </c>
      <c r="E58" s="170">
        <v>2.24E-2</v>
      </c>
      <c r="F58" s="184">
        <v>6.2E-2</v>
      </c>
    </row>
    <row r="59" spans="1:6" ht="15" customHeight="1">
      <c r="A59" s="156">
        <v>2013</v>
      </c>
      <c r="B59" s="183">
        <v>1462.51</v>
      </c>
      <c r="C59" s="183">
        <v>3537.69</v>
      </c>
      <c r="D59" s="183">
        <v>14999.67</v>
      </c>
      <c r="E59" s="170">
        <v>2.1399999999999999E-2</v>
      </c>
      <c r="F59" s="184">
        <v>5.57E-2</v>
      </c>
    </row>
    <row r="60" spans="1:6" ht="15" customHeight="1">
      <c r="A60" s="156">
        <v>2014</v>
      </c>
      <c r="B60" s="183">
        <v>1930.67</v>
      </c>
      <c r="C60" s="183">
        <v>4374.3100000000004</v>
      </c>
      <c r="D60" s="183">
        <v>16773.990000000002</v>
      </c>
      <c r="E60" s="170">
        <v>2.0400000000000001E-2</v>
      </c>
      <c r="F60" s="184">
        <v>5.2499999999999998E-2</v>
      </c>
    </row>
    <row r="61" spans="1:6" ht="15" customHeight="1">
      <c r="A61" s="156">
        <v>2015</v>
      </c>
      <c r="B61" s="183">
        <v>2061.1999999999998</v>
      </c>
      <c r="C61" s="183">
        <v>4943.49</v>
      </c>
      <c r="D61" s="183">
        <v>17590.810000000001</v>
      </c>
      <c r="E61" s="170">
        <v>2.1000000000000001E-2</v>
      </c>
      <c r="F61" s="184">
        <v>4.5900000000000003E-2</v>
      </c>
    </row>
    <row r="62" spans="1:6" ht="15" customHeight="1" thickBot="1">
      <c r="A62" s="166"/>
      <c r="B62" s="185"/>
      <c r="C62" s="185"/>
      <c r="D62" s="185"/>
      <c r="E62" s="171"/>
      <c r="F62" s="171"/>
    </row>
    <row r="63" spans="1:6" ht="15" customHeight="1" thickTop="1">
      <c r="A63" s="179"/>
      <c r="B63" s="186"/>
      <c r="C63" s="186"/>
      <c r="D63" s="183"/>
      <c r="E63" s="170"/>
      <c r="F63" s="170"/>
    </row>
    <row r="64" spans="1:6" ht="15" customHeight="1">
      <c r="A64" s="179" t="s">
        <v>197</v>
      </c>
      <c r="B64" s="186"/>
      <c r="C64" s="186"/>
      <c r="D64" s="183"/>
      <c r="E64" s="170"/>
      <c r="F64" s="170"/>
    </row>
    <row r="65" spans="1:6" ht="15" customHeight="1">
      <c r="A65" s="179" t="s">
        <v>198</v>
      </c>
      <c r="B65" s="186"/>
      <c r="C65" s="186"/>
      <c r="D65" s="183"/>
      <c r="E65" s="170"/>
      <c r="F65" s="170"/>
    </row>
    <row r="66" spans="1:6" ht="15" customHeight="1">
      <c r="A66" s="179"/>
      <c r="B66" s="186"/>
      <c r="C66" s="186"/>
      <c r="D66" s="183"/>
      <c r="E66" s="170"/>
      <c r="F66" s="170"/>
    </row>
    <row r="67" spans="1:6" ht="15" customHeight="1">
      <c r="A67" s="138" t="s">
        <v>154</v>
      </c>
      <c r="B67" s="180"/>
      <c r="C67" s="180"/>
      <c r="D67" s="181"/>
      <c r="E67" s="169"/>
      <c r="F67" s="169"/>
    </row>
    <row r="68" spans="1:6" ht="15" customHeight="1">
      <c r="B68" s="180"/>
      <c r="C68" s="180"/>
      <c r="D68" s="181"/>
      <c r="E68" s="180"/>
      <c r="F68" s="180"/>
    </row>
    <row r="69" spans="1:6" ht="15" customHeight="1">
      <c r="B69" s="148"/>
      <c r="C69" s="148"/>
      <c r="D69" s="181"/>
      <c r="E69" s="148"/>
      <c r="F69" s="148"/>
    </row>
    <row r="70" spans="1:6" ht="15" customHeight="1">
      <c r="B70" s="148"/>
      <c r="C70" s="148"/>
      <c r="D70" s="181"/>
      <c r="E70" s="148"/>
      <c r="F70" s="148"/>
    </row>
    <row r="71" spans="1:6" ht="15" customHeight="1">
      <c r="B71" s="148"/>
      <c r="C71" s="148"/>
      <c r="D71" s="181"/>
      <c r="E71" s="148"/>
      <c r="F71" s="148"/>
    </row>
    <row r="72" spans="1:6" ht="15" customHeight="1">
      <c r="B72" s="148"/>
      <c r="C72" s="148"/>
      <c r="D72" s="148"/>
      <c r="E72" s="148"/>
      <c r="F72" s="148"/>
    </row>
    <row r="73" spans="1:6" ht="15" customHeight="1">
      <c r="B73" s="148"/>
      <c r="C73" s="148"/>
      <c r="D73" s="148"/>
      <c r="E73" s="148"/>
      <c r="F73" s="148"/>
    </row>
    <row r="74" spans="1:6" ht="15" customHeight="1"/>
    <row r="75" spans="1:6" ht="15" customHeight="1"/>
    <row r="76" spans="1:6" ht="15" customHeight="1"/>
    <row r="77" spans="1:6" ht="15" customHeight="1"/>
    <row r="78" spans="1:6" ht="15" customHeight="1"/>
    <row r="79" spans="1:6" ht="15" customHeight="1"/>
    <row r="80" spans="1: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</sheetData>
  <mergeCells count="6">
    <mergeCell ref="A55:F55"/>
    <mergeCell ref="A4:F4"/>
    <mergeCell ref="A11:F11"/>
    <mergeCell ref="A21:F21"/>
    <mergeCell ref="A33:F33"/>
    <mergeCell ref="A45:F45"/>
  </mergeCells>
  <printOptions horizontalCentered="1" verticalCentered="1"/>
  <pageMargins left="0.5" right="0.5" top="0.5" bottom="0.5" header="0.5" footer="0.5"/>
  <pageSetup scale="63" orientation="portrait" r:id="rId1"/>
  <headerFooter alignWithMargins="0">
    <oddHeader>&amp;RExhibit No. DCP-4
Dockets UE-160228/UG-160229
Page 5 of 6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5"/>
  <sheetViews>
    <sheetView topLeftCell="A74" zoomScaleNormal="100" workbookViewId="0">
      <selection activeCell="F86" sqref="F86"/>
    </sheetView>
  </sheetViews>
  <sheetFormatPr defaultColWidth="9.765625" defaultRowHeight="15.5"/>
  <cols>
    <col min="1" max="5" width="11.765625" style="176" customWidth="1"/>
    <col min="6" max="16384" width="9.765625" style="176"/>
  </cols>
  <sheetData>
    <row r="1" spans="1:6">
      <c r="E1" s="177"/>
    </row>
    <row r="2" spans="1:6">
      <c r="E2" s="139"/>
    </row>
    <row r="4" spans="1:6" ht="20">
      <c r="A4" s="161" t="s">
        <v>191</v>
      </c>
      <c r="B4" s="162"/>
      <c r="C4" s="162"/>
      <c r="D4" s="162"/>
      <c r="E4" s="162"/>
      <c r="F4" s="162"/>
    </row>
    <row r="5" spans="1:6" ht="20.5" thickBot="1">
      <c r="A5" s="161"/>
      <c r="B5" s="162"/>
      <c r="C5" s="162"/>
      <c r="D5" s="162"/>
      <c r="E5" s="162"/>
      <c r="F5" s="162"/>
    </row>
    <row r="6" spans="1:6" ht="16.5" customHeight="1" thickTop="1">
      <c r="A6" s="178"/>
      <c r="B6" s="178"/>
      <c r="C6" s="178"/>
      <c r="D6" s="178"/>
      <c r="E6" s="178"/>
      <c r="F6" s="178"/>
    </row>
    <row r="7" spans="1:6">
      <c r="A7" s="143"/>
      <c r="B7" s="143" t="s">
        <v>9</v>
      </c>
      <c r="C7" s="143" t="s">
        <v>192</v>
      </c>
      <c r="D7" s="143"/>
      <c r="E7" s="143" t="s">
        <v>9</v>
      </c>
      <c r="F7" s="143" t="s">
        <v>9</v>
      </c>
    </row>
    <row r="8" spans="1:6">
      <c r="A8" s="143"/>
      <c r="B8" s="143" t="s">
        <v>68</v>
      </c>
      <c r="C8" s="143" t="s">
        <v>68</v>
      </c>
      <c r="D8" s="143" t="s">
        <v>194</v>
      </c>
      <c r="E8" s="143" t="s">
        <v>195</v>
      </c>
      <c r="F8" s="143" t="s">
        <v>196</v>
      </c>
    </row>
    <row r="9" spans="1:6">
      <c r="A9" s="145"/>
      <c r="B9" s="145"/>
      <c r="C9" s="145"/>
      <c r="D9" s="145"/>
      <c r="E9" s="145"/>
      <c r="F9" s="145"/>
    </row>
    <row r="10" spans="1:6" ht="15" customHeight="1">
      <c r="A10" s="179"/>
      <c r="B10" s="179"/>
      <c r="C10" s="179"/>
      <c r="D10" s="179"/>
      <c r="E10" s="179"/>
      <c r="F10" s="179"/>
    </row>
    <row r="11" spans="1:6" ht="15" customHeight="1">
      <c r="A11" s="148"/>
      <c r="B11" s="181"/>
      <c r="C11" s="181"/>
      <c r="D11" s="181"/>
      <c r="E11" s="169"/>
      <c r="F11" s="169"/>
    </row>
    <row r="12" spans="1:6" ht="15" customHeight="1">
      <c r="A12" s="163">
        <v>2004</v>
      </c>
      <c r="B12" s="181"/>
      <c r="C12" s="181"/>
      <c r="D12" s="181"/>
      <c r="E12" s="169"/>
      <c r="F12" s="169"/>
    </row>
    <row r="13" spans="1:6" ht="15" customHeight="1">
      <c r="A13" s="148" t="s">
        <v>155</v>
      </c>
      <c r="B13" s="181">
        <v>1133.29</v>
      </c>
      <c r="C13" s="181">
        <v>2041.95</v>
      </c>
      <c r="D13" s="181">
        <v>10488.43</v>
      </c>
      <c r="E13" s="169">
        <v>1.6400000000000001E-2</v>
      </c>
      <c r="F13" s="169">
        <v>4.6199999999999998E-2</v>
      </c>
    </row>
    <row r="14" spans="1:6" ht="15" customHeight="1">
      <c r="A14" s="148" t="s">
        <v>156</v>
      </c>
      <c r="B14" s="181">
        <v>1122.8699999999999</v>
      </c>
      <c r="C14" s="181">
        <v>1984.13</v>
      </c>
      <c r="D14" s="181">
        <v>10289.040000000001</v>
      </c>
      <c r="E14" s="169">
        <v>1.7100000000000001E-2</v>
      </c>
      <c r="F14" s="169">
        <v>4.9200000000000001E-2</v>
      </c>
    </row>
    <row r="15" spans="1:6" ht="15" customHeight="1">
      <c r="A15" s="148" t="s">
        <v>157</v>
      </c>
      <c r="B15" s="181">
        <v>1104.1500000000001</v>
      </c>
      <c r="C15" s="181">
        <v>1872.9</v>
      </c>
      <c r="D15" s="181">
        <v>10129.85</v>
      </c>
      <c r="E15" s="169">
        <v>1.7899999999999999E-2</v>
      </c>
      <c r="F15" s="169">
        <v>5.1799999999999999E-2</v>
      </c>
    </row>
    <row r="16" spans="1:6" ht="15" customHeight="1">
      <c r="A16" s="148" t="s">
        <v>158</v>
      </c>
      <c r="B16" s="181">
        <v>1162.07</v>
      </c>
      <c r="C16" s="181">
        <v>2050.2199999999998</v>
      </c>
      <c r="D16" s="181">
        <v>10362.25</v>
      </c>
      <c r="E16" s="169">
        <v>1.7500000000000002E-2</v>
      </c>
      <c r="F16" s="169">
        <v>4.8300000000000003E-2</v>
      </c>
    </row>
    <row r="17" spans="1:6" ht="15" customHeight="1">
      <c r="A17" s="148"/>
      <c r="B17" s="181"/>
      <c r="C17" s="181"/>
      <c r="D17" s="181"/>
      <c r="E17" s="169"/>
      <c r="F17" s="169"/>
    </row>
    <row r="18" spans="1:6" ht="15" customHeight="1">
      <c r="A18" s="163">
        <v>2005</v>
      </c>
      <c r="B18" s="181"/>
      <c r="C18" s="181"/>
      <c r="D18" s="181"/>
      <c r="E18" s="169"/>
      <c r="F18" s="169"/>
    </row>
    <row r="19" spans="1:6" ht="15" customHeight="1">
      <c r="A19" s="148" t="s">
        <v>155</v>
      </c>
      <c r="B19" s="181">
        <v>1191.98</v>
      </c>
      <c r="C19" s="181">
        <v>2056.0100000000002</v>
      </c>
      <c r="D19" s="181">
        <v>10648.48</v>
      </c>
      <c r="E19" s="169">
        <v>1.77E-2</v>
      </c>
      <c r="F19" s="169">
        <v>5.11E-2</v>
      </c>
    </row>
    <row r="20" spans="1:6" ht="15" customHeight="1">
      <c r="A20" s="148" t="s">
        <v>156</v>
      </c>
      <c r="B20" s="181">
        <v>1181.6500000000001</v>
      </c>
      <c r="C20" s="181">
        <v>2012.24</v>
      </c>
      <c r="D20" s="181">
        <v>10382.35</v>
      </c>
      <c r="E20" s="169">
        <v>1.8499999999999999E-2</v>
      </c>
      <c r="F20" s="169">
        <v>5.3199999999999997E-2</v>
      </c>
    </row>
    <row r="21" spans="1:6" ht="15" customHeight="1">
      <c r="A21" s="148" t="s">
        <v>157</v>
      </c>
      <c r="B21" s="181">
        <v>1225.9100000000001</v>
      </c>
      <c r="C21" s="181">
        <v>2144.61</v>
      </c>
      <c r="D21" s="181">
        <v>10532.24</v>
      </c>
      <c r="E21" s="169">
        <v>1.83E-2</v>
      </c>
      <c r="F21" s="169">
        <v>5.4199999999999998E-2</v>
      </c>
    </row>
    <row r="22" spans="1:6" ht="15" customHeight="1">
      <c r="A22" s="148" t="s">
        <v>158</v>
      </c>
      <c r="B22" s="181">
        <v>1262.07</v>
      </c>
      <c r="C22" s="181">
        <v>2246.09</v>
      </c>
      <c r="D22" s="181">
        <v>10827.79</v>
      </c>
      <c r="E22" s="169">
        <v>1.8599999999999998E-2</v>
      </c>
      <c r="F22" s="169">
        <v>5.6000000000000001E-2</v>
      </c>
    </row>
    <row r="23" spans="1:6" ht="15" customHeight="1">
      <c r="A23" s="148"/>
      <c r="B23" s="181"/>
      <c r="C23" s="181"/>
      <c r="D23" s="181"/>
      <c r="E23" s="169"/>
      <c r="F23" s="169"/>
    </row>
    <row r="24" spans="1:6" ht="15" customHeight="1">
      <c r="A24" s="163">
        <v>2006</v>
      </c>
      <c r="B24" s="181"/>
      <c r="C24" s="181"/>
      <c r="D24" s="181"/>
      <c r="E24" s="169"/>
      <c r="F24" s="169"/>
    </row>
    <row r="25" spans="1:6" ht="15" customHeight="1">
      <c r="A25" s="148" t="s">
        <v>155</v>
      </c>
      <c r="B25" s="181">
        <v>1283.04</v>
      </c>
      <c r="C25" s="181">
        <v>2287.9699999999998</v>
      </c>
      <c r="D25" s="181">
        <v>10996.04</v>
      </c>
      <c r="E25" s="169">
        <v>1.8499999999999999E-2</v>
      </c>
      <c r="F25" s="169">
        <v>5.6099999999999997E-2</v>
      </c>
    </row>
    <row r="26" spans="1:6" ht="15" customHeight="1">
      <c r="A26" s="148" t="s">
        <v>156</v>
      </c>
      <c r="B26" s="181">
        <v>1281.77</v>
      </c>
      <c r="C26" s="181">
        <v>2240.46</v>
      </c>
      <c r="D26" s="181">
        <v>11188.84</v>
      </c>
      <c r="E26" s="169">
        <v>1.9E-2</v>
      </c>
      <c r="F26" s="169">
        <v>5.8599999999999999E-2</v>
      </c>
    </row>
    <row r="27" spans="1:6" ht="15" customHeight="1">
      <c r="A27" s="148" t="s">
        <v>157</v>
      </c>
      <c r="B27" s="181">
        <v>1288.4000000000001</v>
      </c>
      <c r="C27" s="181">
        <v>2141.9699999999998</v>
      </c>
      <c r="D27" s="181">
        <v>11274.49</v>
      </c>
      <c r="E27" s="169">
        <v>1.9099999999999999E-2</v>
      </c>
      <c r="F27" s="169">
        <v>5.8799999999999998E-2</v>
      </c>
    </row>
    <row r="28" spans="1:6" ht="15" customHeight="1">
      <c r="A28" s="148" t="s">
        <v>158</v>
      </c>
      <c r="B28" s="181">
        <v>1389.48</v>
      </c>
      <c r="C28" s="181">
        <v>2390.2600000000002</v>
      </c>
      <c r="D28" s="181">
        <v>12175.3</v>
      </c>
      <c r="E28" s="169">
        <v>1.8100000000000002E-2</v>
      </c>
      <c r="F28" s="169">
        <v>5.7500000000000002E-2</v>
      </c>
    </row>
    <row r="29" spans="1:6" ht="15" customHeight="1">
      <c r="A29" s="148"/>
      <c r="B29" s="181"/>
      <c r="C29" s="181"/>
      <c r="D29" s="181"/>
      <c r="E29" s="169"/>
      <c r="F29" s="169"/>
    </row>
    <row r="30" spans="1:6" ht="15" customHeight="1">
      <c r="A30" s="163">
        <v>2007</v>
      </c>
      <c r="B30" s="181"/>
      <c r="C30" s="181"/>
      <c r="D30" s="181"/>
      <c r="E30" s="169"/>
      <c r="F30" s="169"/>
    </row>
    <row r="31" spans="1:6" ht="15" customHeight="1">
      <c r="A31" s="148" t="s">
        <v>155</v>
      </c>
      <c r="B31" s="181">
        <v>1425.3</v>
      </c>
      <c r="C31" s="181">
        <v>2444.85</v>
      </c>
      <c r="D31" s="181">
        <v>12470.97</v>
      </c>
      <c r="E31" s="169">
        <v>1.84E-2</v>
      </c>
      <c r="F31" s="169">
        <v>5.8500000000000003E-2</v>
      </c>
    </row>
    <row r="32" spans="1:6" ht="15" customHeight="1">
      <c r="A32" s="148" t="s">
        <v>156</v>
      </c>
      <c r="B32" s="181">
        <v>1496.43</v>
      </c>
      <c r="C32" s="181">
        <v>2552.37</v>
      </c>
      <c r="D32" s="181">
        <v>13214.26</v>
      </c>
      <c r="E32" s="169">
        <v>1.8200000000000001E-2</v>
      </c>
      <c r="F32" s="169">
        <v>5.6500000000000002E-2</v>
      </c>
    </row>
    <row r="33" spans="1:6" ht="15" customHeight="1">
      <c r="A33" s="148" t="s">
        <v>157</v>
      </c>
      <c r="B33" s="181">
        <v>1490.81</v>
      </c>
      <c r="C33" s="181">
        <v>2609.6799999999998</v>
      </c>
      <c r="D33" s="181">
        <v>13488.43</v>
      </c>
      <c r="E33" s="169">
        <v>1.8599999999999998E-2</v>
      </c>
      <c r="F33" s="169">
        <v>5.1499999999999997E-2</v>
      </c>
    </row>
    <row r="34" spans="1:6" ht="15" customHeight="1">
      <c r="A34" s="148" t="s">
        <v>158</v>
      </c>
      <c r="B34" s="181">
        <v>1494.09</v>
      </c>
      <c r="C34" s="181">
        <v>2701.59</v>
      </c>
      <c r="D34" s="181">
        <v>13502.95</v>
      </c>
      <c r="E34" s="169">
        <v>1.9099999999999999E-2</v>
      </c>
      <c r="F34" s="169">
        <v>4.5100000000000001E-2</v>
      </c>
    </row>
    <row r="35" spans="1:6" ht="15" customHeight="1">
      <c r="A35" s="148"/>
      <c r="B35" s="181"/>
      <c r="C35" s="181"/>
      <c r="D35" s="181"/>
      <c r="E35" s="169"/>
      <c r="F35" s="169"/>
    </row>
    <row r="36" spans="1:6" ht="15" customHeight="1">
      <c r="A36" s="163">
        <v>2008</v>
      </c>
      <c r="B36" s="181"/>
      <c r="C36" s="181"/>
      <c r="D36" s="181"/>
      <c r="E36" s="169"/>
      <c r="F36" s="169"/>
    </row>
    <row r="37" spans="1:6" ht="15" customHeight="1">
      <c r="A37" s="148" t="s">
        <v>155</v>
      </c>
      <c r="B37" s="181">
        <v>1350.19</v>
      </c>
      <c r="C37" s="181">
        <v>2332.91</v>
      </c>
      <c r="D37" s="181">
        <v>12383.86</v>
      </c>
      <c r="E37" s="169">
        <v>2.1100000000000001E-2</v>
      </c>
      <c r="F37" s="169">
        <v>4.5499999999999999E-2</v>
      </c>
    </row>
    <row r="38" spans="1:6" ht="15" customHeight="1">
      <c r="A38" s="148" t="s">
        <v>156</v>
      </c>
      <c r="B38" s="181">
        <v>1371.65</v>
      </c>
      <c r="C38" s="181">
        <v>2426.2600000000002</v>
      </c>
      <c r="D38" s="181">
        <v>12508.59</v>
      </c>
      <c r="E38" s="169">
        <v>2.1000000000000001E-2</v>
      </c>
      <c r="F38" s="169">
        <v>4.0500000000000001E-2</v>
      </c>
    </row>
    <row r="39" spans="1:6" ht="15" customHeight="1">
      <c r="A39" s="148" t="s">
        <v>157</v>
      </c>
      <c r="B39" s="181">
        <v>1251.94</v>
      </c>
      <c r="C39" s="181">
        <v>2290.87</v>
      </c>
      <c r="D39" s="181">
        <v>11322.4</v>
      </c>
      <c r="E39" s="169">
        <v>2.29E-2</v>
      </c>
      <c r="F39" s="169">
        <v>3.9399999999999998E-2</v>
      </c>
    </row>
    <row r="40" spans="1:6" ht="15" customHeight="1">
      <c r="A40" s="148" t="s">
        <v>158</v>
      </c>
      <c r="B40" s="181">
        <v>909.8</v>
      </c>
      <c r="C40" s="181">
        <v>1599.64</v>
      </c>
      <c r="D40" s="181">
        <v>8795.61</v>
      </c>
      <c r="E40" s="169">
        <v>2.98E-2</v>
      </c>
      <c r="F40" s="169">
        <v>1.6500000000000001E-2</v>
      </c>
    </row>
    <row r="41" spans="1:6" ht="15" customHeight="1">
      <c r="A41" s="148"/>
      <c r="B41" s="181"/>
      <c r="C41" s="181"/>
      <c r="D41" s="181"/>
      <c r="E41" s="169"/>
      <c r="F41" s="169"/>
    </row>
    <row r="42" spans="1:6" ht="15" customHeight="1">
      <c r="A42" s="163">
        <v>2009</v>
      </c>
      <c r="B42" s="181"/>
      <c r="C42" s="181"/>
      <c r="D42" s="181"/>
      <c r="E42" s="169"/>
      <c r="F42" s="169"/>
    </row>
    <row r="43" spans="1:6" ht="15" customHeight="1">
      <c r="A43" s="148" t="s">
        <v>155</v>
      </c>
      <c r="B43" s="181">
        <v>809.31333333333339</v>
      </c>
      <c r="C43" s="181">
        <v>1485.1366666666665</v>
      </c>
      <c r="D43" s="181">
        <v>7774.0566666666673</v>
      </c>
      <c r="E43" s="169">
        <v>0.03</v>
      </c>
      <c r="F43" s="169">
        <v>8.6E-3</v>
      </c>
    </row>
    <row r="44" spans="1:6" ht="15" customHeight="1">
      <c r="A44" s="148" t="s">
        <v>156</v>
      </c>
      <c r="B44" s="181">
        <v>892.22666666666657</v>
      </c>
      <c r="C44" s="181">
        <v>1731.4066666666668</v>
      </c>
      <c r="D44" s="181">
        <v>8327.83</v>
      </c>
      <c r="E44" s="169">
        <v>2.4533333333333334E-2</v>
      </c>
      <c r="F44" s="169">
        <v>8.2000000000000007E-3</v>
      </c>
    </row>
    <row r="45" spans="1:6" ht="15" customHeight="1">
      <c r="A45" s="148" t="s">
        <v>157</v>
      </c>
      <c r="B45" s="181">
        <v>996.68</v>
      </c>
      <c r="C45" s="181">
        <v>1985.25</v>
      </c>
      <c r="D45" s="181">
        <v>9229.9266666666663</v>
      </c>
      <c r="E45" s="169">
        <v>2.1633333333333334E-2</v>
      </c>
      <c r="F45" s="169">
        <v>1.1900000000000001E-2</v>
      </c>
    </row>
    <row r="46" spans="1:6" ht="15" customHeight="1">
      <c r="A46" s="148" t="s">
        <v>158</v>
      </c>
      <c r="B46" s="181">
        <v>1088.7033333333334</v>
      </c>
      <c r="C46" s="181">
        <v>2162.3266666666664</v>
      </c>
      <c r="D46" s="181">
        <v>10172.776666666667</v>
      </c>
      <c r="E46" s="169">
        <v>1.9866666666666668E-2</v>
      </c>
      <c r="F46" s="187">
        <v>4.5699999999999998E-2</v>
      </c>
    </row>
    <row r="47" spans="1:6" ht="15" customHeight="1">
      <c r="A47" s="148"/>
      <c r="B47" s="181"/>
      <c r="C47" s="181"/>
      <c r="D47" s="181"/>
      <c r="E47" s="169"/>
      <c r="F47" s="187"/>
    </row>
    <row r="48" spans="1:6" ht="15" customHeight="1">
      <c r="A48" s="163">
        <v>2010</v>
      </c>
      <c r="B48" s="181"/>
      <c r="C48" s="181"/>
      <c r="D48" s="181"/>
      <c r="E48" s="169"/>
      <c r="F48" s="187"/>
    </row>
    <row r="49" spans="1:6" ht="15" customHeight="1">
      <c r="A49" s="164" t="s">
        <v>155</v>
      </c>
      <c r="B49" s="183">
        <v>1121.5966666666666</v>
      </c>
      <c r="C49" s="183">
        <v>2274.8833333333332</v>
      </c>
      <c r="D49" s="183">
        <v>10454.423333333334</v>
      </c>
      <c r="E49" s="170">
        <v>1.9400000000000001E-2</v>
      </c>
      <c r="F49" s="184">
        <v>5.21E-2</v>
      </c>
    </row>
    <row r="50" spans="1:6" ht="15" customHeight="1">
      <c r="A50" s="164" t="s">
        <v>156</v>
      </c>
      <c r="B50" s="183">
        <v>1135.2466666666667</v>
      </c>
      <c r="C50" s="183">
        <v>2343.3966666666661</v>
      </c>
      <c r="D50" s="183">
        <v>10570.536666666667</v>
      </c>
      <c r="E50" s="170">
        <v>1.9699999999999999E-2</v>
      </c>
      <c r="F50" s="184">
        <v>6.5100000000000005E-2</v>
      </c>
    </row>
    <row r="51" spans="1:6" ht="15" customHeight="1">
      <c r="A51" s="164" t="s">
        <v>157</v>
      </c>
      <c r="B51" s="183">
        <v>1096.3866666666665</v>
      </c>
      <c r="C51" s="183">
        <v>2237.9666666666667</v>
      </c>
      <c r="D51" s="183">
        <v>10390.24</v>
      </c>
      <c r="E51" s="170">
        <v>2.0866666666666669E-2</v>
      </c>
      <c r="F51" s="184">
        <v>6.3E-2</v>
      </c>
    </row>
    <row r="52" spans="1:6" ht="15" customHeight="1">
      <c r="A52" s="148" t="s">
        <v>158</v>
      </c>
      <c r="B52" s="183">
        <f>+(1171.58+1198.89+1241.53)/3</f>
        <v>1204</v>
      </c>
      <c r="C52" s="183">
        <f>+(2441.3+2530.99+2631.56)/3</f>
        <v>2534.6166666666668</v>
      </c>
      <c r="D52" s="183">
        <f>+(11044.49+11198.31+11465.26)/3</f>
        <v>11236.019999999999</v>
      </c>
      <c r="E52" s="170">
        <f>+(1.94%+1.94%+1.97%)/3</f>
        <v>1.95E-2</v>
      </c>
      <c r="F52" s="184">
        <v>6.1499999999999999E-2</v>
      </c>
    </row>
    <row r="53" spans="1:6" ht="15" customHeight="1">
      <c r="A53" s="148"/>
      <c r="B53" s="183"/>
      <c r="C53" s="183"/>
      <c r="D53" s="183"/>
      <c r="E53" s="170"/>
      <c r="F53" s="184"/>
    </row>
    <row r="54" spans="1:6" ht="15" customHeight="1">
      <c r="A54" s="163">
        <v>2011</v>
      </c>
      <c r="B54" s="183"/>
      <c r="C54" s="183"/>
      <c r="D54" s="183"/>
      <c r="E54" s="170"/>
      <c r="F54" s="184"/>
    </row>
    <row r="55" spans="1:6" ht="15" customHeight="1">
      <c r="A55" s="164" t="s">
        <v>155</v>
      </c>
      <c r="B55" s="183">
        <v>1302.74</v>
      </c>
      <c r="C55" s="183">
        <v>2741.01</v>
      </c>
      <c r="D55" s="183">
        <v>12024.62</v>
      </c>
      <c r="E55" s="170">
        <v>1.8499999999999999E-2</v>
      </c>
      <c r="F55" s="184">
        <v>6.13E-2</v>
      </c>
    </row>
    <row r="56" spans="1:6" ht="15" customHeight="1">
      <c r="A56" s="164" t="s">
        <v>156</v>
      </c>
      <c r="B56" s="183">
        <v>1319.04</v>
      </c>
      <c r="C56" s="183">
        <v>2766.64</v>
      </c>
      <c r="D56" s="183">
        <v>12370.73</v>
      </c>
      <c r="E56" s="170">
        <v>1.9699999999999999E-2</v>
      </c>
      <c r="F56" s="184">
        <v>6.3500000000000001E-2</v>
      </c>
    </row>
    <row r="57" spans="1:6" ht="15" customHeight="1">
      <c r="A57" s="164" t="s">
        <v>157</v>
      </c>
      <c r="B57" s="183">
        <v>1237.1199999999999</v>
      </c>
      <c r="C57" s="183">
        <v>2613.11</v>
      </c>
      <c r="D57" s="183">
        <v>11671.47</v>
      </c>
      <c r="E57" s="170">
        <v>2.1499999999999998E-2</v>
      </c>
      <c r="F57" s="184">
        <v>7.6899999999999996E-2</v>
      </c>
    </row>
    <row r="58" spans="1:6" ht="15" customHeight="1">
      <c r="A58" s="148" t="s">
        <v>158</v>
      </c>
      <c r="B58" s="183">
        <v>1225.6500000000001</v>
      </c>
      <c r="C58" s="183">
        <v>2600.91</v>
      </c>
      <c r="D58" s="183">
        <v>11798.65</v>
      </c>
      <c r="E58" s="170">
        <v>2.2499999999999999E-2</v>
      </c>
      <c r="F58" s="184">
        <v>6.9099999999999995E-2</v>
      </c>
    </row>
    <row r="59" spans="1:6" ht="15" customHeight="1">
      <c r="A59" s="148"/>
      <c r="B59" s="183"/>
      <c r="C59" s="183"/>
      <c r="D59" s="183"/>
      <c r="E59" s="170"/>
      <c r="F59" s="184"/>
    </row>
    <row r="60" spans="1:6" ht="15" customHeight="1">
      <c r="A60" s="165" t="s">
        <v>159</v>
      </c>
      <c r="B60" s="183"/>
      <c r="C60" s="183"/>
      <c r="D60" s="183"/>
      <c r="E60" s="170"/>
      <c r="F60" s="184"/>
    </row>
    <row r="61" spans="1:6" ht="15" customHeight="1">
      <c r="A61" s="164" t="s">
        <v>155</v>
      </c>
      <c r="B61" s="183">
        <v>1347.44</v>
      </c>
      <c r="C61" s="183">
        <v>2902.9</v>
      </c>
      <c r="D61" s="183">
        <v>12839.8</v>
      </c>
      <c r="E61" s="170">
        <v>2.12E-2</v>
      </c>
      <c r="F61" s="184">
        <v>6.2899999999999998E-2</v>
      </c>
    </row>
    <row r="62" spans="1:6" ht="15" customHeight="1">
      <c r="A62" s="164" t="s">
        <v>156</v>
      </c>
      <c r="B62" s="183">
        <v>1350.39</v>
      </c>
      <c r="C62" s="183">
        <v>2928.62</v>
      </c>
      <c r="D62" s="183">
        <v>12765.58</v>
      </c>
      <c r="E62" s="170">
        <v>2.3E-2</v>
      </c>
      <c r="F62" s="184">
        <v>6.4500000000000002E-2</v>
      </c>
    </row>
    <row r="63" spans="1:6" ht="15" customHeight="1">
      <c r="A63" s="164" t="s">
        <v>157</v>
      </c>
      <c r="B63" s="183">
        <v>1402.21</v>
      </c>
      <c r="C63" s="183">
        <v>3029.86</v>
      </c>
      <c r="D63" s="183">
        <v>13118.72</v>
      </c>
      <c r="E63" s="170">
        <v>2.2700000000000001E-2</v>
      </c>
      <c r="F63" s="184">
        <v>0.06</v>
      </c>
    </row>
    <row r="64" spans="1:6" ht="15" customHeight="1">
      <c r="A64" s="148" t="s">
        <v>158</v>
      </c>
      <c r="B64" s="183">
        <v>1418.21</v>
      </c>
      <c r="C64" s="183">
        <v>3001.69</v>
      </c>
      <c r="D64" s="183">
        <v>13142.91</v>
      </c>
      <c r="E64" s="170">
        <v>2.2800000000000001E-2</v>
      </c>
      <c r="F64" s="184">
        <v>6.0699999999999997E-2</v>
      </c>
    </row>
    <row r="65" spans="1:6" ht="15" customHeight="1">
      <c r="A65" s="148"/>
      <c r="B65" s="183"/>
      <c r="C65" s="183"/>
      <c r="D65" s="183"/>
      <c r="E65" s="170"/>
      <c r="F65" s="184"/>
    </row>
    <row r="66" spans="1:6" ht="15" customHeight="1">
      <c r="A66" s="163">
        <v>2013</v>
      </c>
      <c r="B66" s="183"/>
      <c r="C66" s="183"/>
      <c r="D66" s="183"/>
      <c r="E66" s="170"/>
      <c r="F66" s="184"/>
    </row>
    <row r="67" spans="1:6" ht="15" customHeight="1">
      <c r="A67" s="164" t="s">
        <v>155</v>
      </c>
      <c r="B67" s="183">
        <v>1514.41</v>
      </c>
      <c r="C67" s="183">
        <v>3177.1</v>
      </c>
      <c r="D67" s="183">
        <v>14000.3</v>
      </c>
      <c r="E67" s="170">
        <v>2.2100000000000002E-2</v>
      </c>
      <c r="F67" s="184">
        <v>5.5899999999999998E-2</v>
      </c>
    </row>
    <row r="68" spans="1:6" ht="15" customHeight="1">
      <c r="A68" s="164" t="s">
        <v>156</v>
      </c>
      <c r="B68" s="183">
        <v>1609.77</v>
      </c>
      <c r="C68" s="183">
        <v>3369.49</v>
      </c>
      <c r="D68" s="183">
        <v>14961.28</v>
      </c>
      <c r="E68" s="170">
        <v>2.1499999999999998E-2</v>
      </c>
      <c r="F68" s="184">
        <v>5.6599999999999998E-2</v>
      </c>
    </row>
    <row r="69" spans="1:6" ht="15" customHeight="1">
      <c r="A69" s="164" t="s">
        <v>157</v>
      </c>
      <c r="B69" s="183">
        <v>1675.31</v>
      </c>
      <c r="C69" s="183">
        <v>3643.63</v>
      </c>
      <c r="D69" s="183">
        <v>15255.25</v>
      </c>
      <c r="E69" s="170">
        <v>2.1399999999999999E-2</v>
      </c>
      <c r="F69" s="184">
        <v>5.6099999999999997E-2</v>
      </c>
    </row>
    <row r="70" spans="1:6" ht="15" customHeight="1">
      <c r="A70" s="148" t="s">
        <v>158</v>
      </c>
      <c r="B70" s="183">
        <v>1770.45</v>
      </c>
      <c r="C70" s="183">
        <v>3960.54</v>
      </c>
      <c r="D70" s="183">
        <v>15751.96</v>
      </c>
      <c r="E70" s="170">
        <v>2.06E-2</v>
      </c>
      <c r="F70" s="184">
        <v>5.4199999999999998E-2</v>
      </c>
    </row>
    <row r="71" spans="1:6" ht="15" customHeight="1">
      <c r="A71" s="148"/>
      <c r="B71" s="183"/>
      <c r="C71" s="183"/>
      <c r="D71" s="183"/>
      <c r="E71" s="170"/>
      <c r="F71" s="184"/>
    </row>
    <row r="72" spans="1:6" ht="15" customHeight="1">
      <c r="A72" s="165" t="s">
        <v>212</v>
      </c>
      <c r="B72" s="183"/>
      <c r="C72" s="183"/>
      <c r="D72" s="183"/>
      <c r="E72" s="170"/>
      <c r="F72" s="184"/>
    </row>
    <row r="73" spans="1:6" ht="15" customHeight="1">
      <c r="A73" s="164" t="s">
        <v>155</v>
      </c>
      <c r="B73" s="183">
        <v>1834.3</v>
      </c>
      <c r="C73" s="183">
        <v>4210.0600000000004</v>
      </c>
      <c r="D73" s="183">
        <v>16170.26</v>
      </c>
      <c r="E73" s="170">
        <v>2.0400000000000001E-2</v>
      </c>
      <c r="F73" s="184">
        <v>5.3800000000000001E-2</v>
      </c>
    </row>
    <row r="74" spans="1:6" ht="15" customHeight="1">
      <c r="A74" s="164" t="s">
        <v>156</v>
      </c>
      <c r="B74" s="183">
        <v>1900.37</v>
      </c>
      <c r="C74" s="183">
        <v>4195.8100000000004</v>
      </c>
      <c r="D74" s="183">
        <v>16603.5</v>
      </c>
      <c r="E74" s="170">
        <v>2.06E-2</v>
      </c>
      <c r="F74" s="184">
        <v>5.2600000000000001E-2</v>
      </c>
    </row>
    <row r="75" spans="1:6" ht="15" customHeight="1">
      <c r="A75" s="164" t="s">
        <v>157</v>
      </c>
      <c r="B75" s="183">
        <v>1975.95</v>
      </c>
      <c r="C75" s="183">
        <v>4483.51</v>
      </c>
      <c r="D75" s="183">
        <v>16953.849999999999</v>
      </c>
      <c r="E75" s="170">
        <v>2.0199999999999999E-2</v>
      </c>
      <c r="F75" s="184">
        <v>5.3699999999999998E-2</v>
      </c>
    </row>
    <row r="76" spans="1:6" ht="15" customHeight="1">
      <c r="A76" s="148" t="s">
        <v>158</v>
      </c>
      <c r="B76" s="183">
        <v>2012.04</v>
      </c>
      <c r="C76" s="183">
        <v>4607.88</v>
      </c>
      <c r="D76" s="183">
        <v>17368.36</v>
      </c>
      <c r="E76" s="170">
        <v>2.0299999999999999E-2</v>
      </c>
      <c r="F76" s="184">
        <v>4.9700000000000001E-2</v>
      </c>
    </row>
    <row r="77" spans="1:6" ht="15" customHeight="1">
      <c r="A77" s="148"/>
      <c r="B77" s="183"/>
      <c r="C77" s="183"/>
      <c r="D77" s="183"/>
      <c r="E77" s="170"/>
      <c r="F77" s="184"/>
    </row>
    <row r="78" spans="1:6" ht="15" customHeight="1">
      <c r="A78" s="165" t="s">
        <v>214</v>
      </c>
      <c r="B78" s="183"/>
      <c r="C78" s="183"/>
      <c r="D78" s="183"/>
      <c r="E78" s="170"/>
      <c r="F78" s="184"/>
    </row>
    <row r="79" spans="1:6" ht="15" customHeight="1">
      <c r="A79" s="164" t="s">
        <v>155</v>
      </c>
      <c r="B79" s="183">
        <v>2063.46</v>
      </c>
      <c r="C79" s="183">
        <v>4821.99</v>
      </c>
      <c r="D79" s="183">
        <v>17806.47</v>
      </c>
      <c r="E79" s="170">
        <v>2.0199999999999999E-2</v>
      </c>
      <c r="F79" s="184">
        <v>4.8000000000000001E-2</v>
      </c>
    </row>
    <row r="80" spans="1:6" ht="15" customHeight="1">
      <c r="A80" s="164" t="s">
        <v>156</v>
      </c>
      <c r="B80" s="183">
        <v>2094.37</v>
      </c>
      <c r="C80" s="183">
        <v>5029.47</v>
      </c>
      <c r="D80" s="183">
        <v>18007.48</v>
      </c>
      <c r="E80" s="170">
        <v>2.0500000000000001E-2</v>
      </c>
      <c r="F80" s="184">
        <v>4.5999999999999999E-2</v>
      </c>
    </row>
    <row r="81" spans="1:6" ht="15" customHeight="1">
      <c r="A81" s="164" t="s">
        <v>157</v>
      </c>
      <c r="B81" s="183">
        <v>2026.14</v>
      </c>
      <c r="C81" s="183">
        <v>4921.8100000000004</v>
      </c>
      <c r="D81" s="183">
        <v>17065.52</v>
      </c>
      <c r="E81" s="170">
        <v>2.1600000000000001E-2</v>
      </c>
      <c r="F81" s="184">
        <v>4.7199999999999999E-2</v>
      </c>
    </row>
    <row r="82" spans="1:6" ht="15" customHeight="1">
      <c r="A82" s="148" t="s">
        <v>158</v>
      </c>
      <c r="B82" s="183">
        <v>2053.17</v>
      </c>
      <c r="C82" s="183">
        <v>5000.7</v>
      </c>
      <c r="D82" s="183">
        <v>18482.97</v>
      </c>
      <c r="E82" s="170">
        <v>2.1600000000000001E-2</v>
      </c>
      <c r="F82" s="184">
        <v>4.2299999999999997E-2</v>
      </c>
    </row>
    <row r="83" spans="1:6" ht="15" customHeight="1">
      <c r="A83" s="148"/>
      <c r="B83" s="183"/>
      <c r="C83" s="183"/>
      <c r="D83" s="183"/>
      <c r="E83" s="170"/>
      <c r="F83" s="184"/>
    </row>
    <row r="84" spans="1:6" ht="15" customHeight="1">
      <c r="A84" s="165" t="s">
        <v>246</v>
      </c>
      <c r="B84" s="183"/>
      <c r="C84" s="183"/>
      <c r="D84" s="183"/>
      <c r="E84" s="170"/>
      <c r="F84" s="184"/>
    </row>
    <row r="85" spans="1:6" ht="15" customHeight="1">
      <c r="A85" s="164" t="s">
        <v>155</v>
      </c>
      <c r="B85" s="183">
        <v>1948.32</v>
      </c>
      <c r="C85" s="183">
        <v>4609.47</v>
      </c>
      <c r="D85" s="183">
        <v>16635.759999999998</v>
      </c>
      <c r="E85" s="170">
        <v>2.3099999999999999E-2</v>
      </c>
      <c r="F85" s="184">
        <v>4.2000000000000003E-2</v>
      </c>
    </row>
    <row r="86" spans="1:6" ht="15" customHeight="1">
      <c r="A86" s="164" t="s">
        <v>156</v>
      </c>
      <c r="B86" s="183">
        <v>2074.9899999999998</v>
      </c>
      <c r="C86" s="183">
        <v>4845.88</v>
      </c>
      <c r="D86" s="183">
        <v>17763.849999999999</v>
      </c>
      <c r="E86" s="170">
        <v>2.1000000000000001E-2</v>
      </c>
      <c r="F86" s="184"/>
    </row>
    <row r="87" spans="1:6" ht="15" customHeight="1" thickBot="1">
      <c r="A87" s="166"/>
      <c r="B87" s="185"/>
      <c r="C87" s="185"/>
      <c r="D87" s="185"/>
      <c r="E87" s="171"/>
      <c r="F87" s="171"/>
    </row>
    <row r="88" spans="1:6" ht="15" customHeight="1" thickTop="1">
      <c r="A88" s="148"/>
      <c r="B88" s="181"/>
      <c r="C88" s="181"/>
      <c r="D88" s="181"/>
      <c r="E88" s="169"/>
      <c r="F88" s="169"/>
    </row>
    <row r="89" spans="1:6" ht="15" customHeight="1">
      <c r="A89" s="138" t="s">
        <v>154</v>
      </c>
      <c r="B89" s="180"/>
      <c r="C89" s="180"/>
      <c r="D89" s="181"/>
      <c r="E89" s="169"/>
      <c r="F89" s="169"/>
    </row>
    <row r="90" spans="1:6" ht="15" customHeight="1">
      <c r="B90" s="180"/>
      <c r="C90" s="180"/>
      <c r="D90" s="181"/>
      <c r="E90" s="180"/>
      <c r="F90" s="180"/>
    </row>
    <row r="91" spans="1:6">
      <c r="B91" s="148"/>
      <c r="C91" s="148"/>
      <c r="D91" s="181"/>
      <c r="E91" s="148"/>
      <c r="F91" s="148"/>
    </row>
    <row r="92" spans="1:6">
      <c r="B92" s="148"/>
      <c r="C92" s="148"/>
      <c r="D92" s="181"/>
      <c r="E92" s="148"/>
      <c r="F92" s="148"/>
    </row>
    <row r="93" spans="1:6">
      <c r="B93" s="148"/>
      <c r="C93" s="148"/>
      <c r="D93" s="181"/>
      <c r="E93" s="148"/>
      <c r="F93" s="148"/>
    </row>
    <row r="94" spans="1:6">
      <c r="B94" s="148"/>
      <c r="C94" s="148"/>
      <c r="D94" s="148"/>
      <c r="E94" s="148"/>
      <c r="F94" s="148"/>
    </row>
    <row r="95" spans="1:6">
      <c r="B95" s="148"/>
      <c r="C95" s="148"/>
      <c r="D95" s="148"/>
      <c r="E95" s="148"/>
      <c r="F95" s="148"/>
    </row>
  </sheetData>
  <printOptions horizontalCentered="1" verticalCentered="1"/>
  <pageMargins left="0.5" right="0.5" top="0.5" bottom="0.5" header="0.5" footer="0.5"/>
  <pageSetup scale="49" orientation="portrait" r:id="rId1"/>
  <headerFooter alignWithMargins="0">
    <oddHeader>&amp;RExhibit No. DCP-4
Dockets UE-160228/UG-160229
Page 6 of 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view="pageLayout" topLeftCell="A4" zoomScaleNormal="100" workbookViewId="0">
      <selection activeCell="C19" sqref="C19"/>
    </sheetView>
  </sheetViews>
  <sheetFormatPr defaultColWidth="8.765625" defaultRowHeight="15.5"/>
  <cols>
    <col min="1" max="2" width="8.765625" style="129"/>
    <col min="3" max="3" width="12.765625" style="129" customWidth="1"/>
    <col min="4" max="5" width="13.3046875" style="129" customWidth="1"/>
    <col min="6" max="6" width="2.3046875" style="129" customWidth="1"/>
    <col min="7" max="7" width="10.69140625" style="129" customWidth="1"/>
    <col min="8" max="8" width="12.69140625" style="129" customWidth="1"/>
    <col min="9" max="9" width="14.3046875" style="129" customWidth="1"/>
    <col min="10" max="16384" width="8.765625" style="129"/>
  </cols>
  <sheetData>
    <row r="1" spans="1:9">
      <c r="I1" s="130"/>
    </row>
    <row r="5" spans="1:9" ht="18">
      <c r="A5" s="272" t="s">
        <v>272</v>
      </c>
      <c r="B5" s="272"/>
      <c r="C5" s="272"/>
      <c r="D5" s="272"/>
      <c r="E5" s="272"/>
      <c r="F5" s="272"/>
      <c r="G5" s="272"/>
      <c r="H5" s="272"/>
      <c r="I5" s="272"/>
    </row>
    <row r="6" spans="1:9" ht="18">
      <c r="A6" s="272" t="s">
        <v>228</v>
      </c>
      <c r="B6" s="272"/>
      <c r="C6" s="272"/>
      <c r="D6" s="272"/>
      <c r="E6" s="272"/>
      <c r="F6" s="272"/>
      <c r="G6" s="272"/>
      <c r="H6" s="272"/>
      <c r="I6" s="272"/>
    </row>
    <row r="7" spans="1:9" ht="18">
      <c r="A7" s="272"/>
      <c r="B7" s="272"/>
      <c r="C7" s="272"/>
      <c r="D7" s="272"/>
      <c r="E7" s="272"/>
      <c r="F7" s="272"/>
    </row>
    <row r="8" spans="1:9" ht="18.5" thickBot="1">
      <c r="A8" s="247"/>
      <c r="B8" s="247"/>
      <c r="C8" s="247"/>
      <c r="D8" s="247"/>
      <c r="E8" s="247"/>
      <c r="F8" s="231"/>
      <c r="G8" s="231"/>
      <c r="H8" s="231"/>
      <c r="I8" s="231"/>
    </row>
    <row r="9" spans="1:9" ht="16" thickTop="1"/>
    <row r="10" spans="1:9">
      <c r="C10" s="273" t="s">
        <v>282</v>
      </c>
      <c r="D10" s="273"/>
      <c r="E10" s="273"/>
      <c r="G10" s="271" t="s">
        <v>95</v>
      </c>
      <c r="H10" s="271"/>
      <c r="I10" s="271"/>
    </row>
    <row r="11" spans="1:9">
      <c r="A11" s="131" t="s">
        <v>290</v>
      </c>
      <c r="C11" s="131" t="s">
        <v>283</v>
      </c>
      <c r="D11" s="131" t="s">
        <v>284</v>
      </c>
      <c r="E11" s="131" t="s">
        <v>285</v>
      </c>
      <c r="G11" s="131" t="s">
        <v>283</v>
      </c>
      <c r="H11" s="131" t="s">
        <v>284</v>
      </c>
      <c r="I11" s="131" t="s">
        <v>285</v>
      </c>
    </row>
    <row r="12" spans="1:9">
      <c r="A12" s="233"/>
      <c r="B12" s="233"/>
      <c r="C12" s="233"/>
      <c r="D12" s="233"/>
      <c r="E12" s="233"/>
      <c r="F12" s="233"/>
      <c r="G12" s="233"/>
      <c r="H12" s="233"/>
      <c r="I12" s="233"/>
    </row>
    <row r="13" spans="1:9">
      <c r="A13" s="133"/>
      <c r="B13" s="133"/>
      <c r="C13" s="133"/>
      <c r="D13" s="133"/>
      <c r="E13" s="133"/>
      <c r="F13" s="133"/>
    </row>
    <row r="14" spans="1:9">
      <c r="A14" s="132">
        <v>2007</v>
      </c>
      <c r="B14" s="133"/>
      <c r="C14" s="132" t="s">
        <v>287</v>
      </c>
      <c r="D14" s="132" t="s">
        <v>243</v>
      </c>
      <c r="E14" s="132" t="s">
        <v>287</v>
      </c>
      <c r="F14" s="132"/>
      <c r="G14" s="131" t="s">
        <v>288</v>
      </c>
      <c r="H14" s="131" t="s">
        <v>248</v>
      </c>
      <c r="I14" s="131" t="s">
        <v>288</v>
      </c>
    </row>
    <row r="15" spans="1:9">
      <c r="A15" s="132">
        <v>2008</v>
      </c>
      <c r="B15" s="133"/>
      <c r="C15" s="132" t="s">
        <v>243</v>
      </c>
      <c r="D15" s="132" t="s">
        <v>105</v>
      </c>
      <c r="E15" s="132" t="s">
        <v>243</v>
      </c>
      <c r="F15" s="132"/>
      <c r="G15" s="131" t="s">
        <v>248</v>
      </c>
      <c r="H15" s="131" t="s">
        <v>106</v>
      </c>
      <c r="I15" s="131" t="s">
        <v>248</v>
      </c>
    </row>
    <row r="16" spans="1:9">
      <c r="A16" s="132">
        <v>2009</v>
      </c>
      <c r="B16" s="133"/>
      <c r="C16" s="132" t="s">
        <v>243</v>
      </c>
      <c r="D16" s="132" t="s">
        <v>105</v>
      </c>
      <c r="E16" s="132" t="s">
        <v>243</v>
      </c>
      <c r="F16" s="132"/>
      <c r="G16" s="131" t="s">
        <v>248</v>
      </c>
      <c r="H16" s="131" t="s">
        <v>106</v>
      </c>
      <c r="I16" s="131" t="s">
        <v>248</v>
      </c>
    </row>
    <row r="17" spans="1:9">
      <c r="A17" s="132">
        <v>2010</v>
      </c>
      <c r="B17" s="133"/>
      <c r="C17" s="132" t="s">
        <v>243</v>
      </c>
      <c r="D17" s="132" t="s">
        <v>105</v>
      </c>
      <c r="E17" s="132"/>
      <c r="F17" s="132"/>
      <c r="G17" s="131" t="s">
        <v>248</v>
      </c>
      <c r="H17" s="131" t="s">
        <v>211</v>
      </c>
      <c r="I17" s="131" t="s">
        <v>248</v>
      </c>
    </row>
    <row r="18" spans="1:9">
      <c r="A18" s="131">
        <v>2011</v>
      </c>
      <c r="C18" s="132" t="s">
        <v>243</v>
      </c>
      <c r="D18" s="132" t="s">
        <v>105</v>
      </c>
      <c r="E18" s="132"/>
      <c r="F18" s="132"/>
      <c r="G18" s="131" t="s">
        <v>248</v>
      </c>
      <c r="H18" s="131" t="s">
        <v>211</v>
      </c>
      <c r="I18" s="131" t="s">
        <v>248</v>
      </c>
    </row>
    <row r="19" spans="1:9">
      <c r="A19" s="131">
        <v>2012</v>
      </c>
      <c r="C19" s="248" t="s">
        <v>86</v>
      </c>
      <c r="D19" s="131" t="s">
        <v>19</v>
      </c>
      <c r="E19" s="131" t="s">
        <v>86</v>
      </c>
      <c r="F19" s="131"/>
      <c r="G19" s="131" t="s">
        <v>106</v>
      </c>
      <c r="H19" s="131" t="s">
        <v>114</v>
      </c>
      <c r="I19" s="131" t="s">
        <v>106</v>
      </c>
    </row>
    <row r="20" spans="1:9">
      <c r="A20" s="131">
        <v>2013</v>
      </c>
      <c r="C20" s="248" t="s">
        <v>289</v>
      </c>
      <c r="D20" s="131" t="s">
        <v>19</v>
      </c>
      <c r="E20" s="131" t="s">
        <v>289</v>
      </c>
      <c r="F20" s="131"/>
      <c r="G20" s="131" t="s">
        <v>106</v>
      </c>
      <c r="H20" s="131" t="s">
        <v>114</v>
      </c>
      <c r="I20" s="131" t="s">
        <v>106</v>
      </c>
    </row>
    <row r="21" spans="1:9">
      <c r="A21" s="131">
        <v>2014</v>
      </c>
      <c r="C21" s="248" t="s">
        <v>289</v>
      </c>
      <c r="D21" s="131" t="s">
        <v>19</v>
      </c>
      <c r="E21" s="131" t="s">
        <v>289</v>
      </c>
      <c r="F21" s="131"/>
      <c r="G21" s="131" t="s">
        <v>211</v>
      </c>
      <c r="H21" s="131" t="s">
        <v>286</v>
      </c>
      <c r="I21" s="131" t="s">
        <v>211</v>
      </c>
    </row>
    <row r="22" spans="1:9">
      <c r="A22" s="131">
        <v>2015</v>
      </c>
      <c r="C22" s="248" t="s">
        <v>289</v>
      </c>
      <c r="D22" s="131" t="s">
        <v>19</v>
      </c>
      <c r="E22" s="131" t="s">
        <v>289</v>
      </c>
      <c r="F22" s="131"/>
      <c r="G22" s="131" t="s">
        <v>211</v>
      </c>
      <c r="H22" s="131" t="s">
        <v>286</v>
      </c>
      <c r="I22" s="131" t="s">
        <v>211</v>
      </c>
    </row>
    <row r="23" spans="1:9">
      <c r="A23" s="131">
        <v>2016</v>
      </c>
      <c r="C23" s="248" t="s">
        <v>86</v>
      </c>
      <c r="D23" s="131" t="s">
        <v>19</v>
      </c>
      <c r="E23" s="131" t="s">
        <v>86</v>
      </c>
      <c r="G23" s="131" t="s">
        <v>211</v>
      </c>
      <c r="H23" s="131" t="s">
        <v>286</v>
      </c>
      <c r="I23" s="131" t="s">
        <v>211</v>
      </c>
    </row>
    <row r="24" spans="1:9" ht="16" thickBot="1">
      <c r="A24" s="194"/>
      <c r="B24" s="231"/>
      <c r="C24" s="249"/>
      <c r="D24" s="249"/>
      <c r="E24" s="249"/>
      <c r="F24" s="231"/>
      <c r="G24" s="231"/>
      <c r="H24" s="231"/>
      <c r="I24" s="231"/>
    </row>
    <row r="25" spans="1:9" ht="16" thickTop="1">
      <c r="A25" s="131"/>
      <c r="C25" s="131"/>
      <c r="D25" s="131"/>
      <c r="E25" s="131"/>
    </row>
    <row r="26" spans="1:9">
      <c r="A26" s="250" t="s">
        <v>310</v>
      </c>
      <c r="C26" s="131"/>
      <c r="D26" s="131"/>
      <c r="E26" s="131"/>
    </row>
    <row r="27" spans="1:9">
      <c r="C27" s="131"/>
      <c r="D27" s="131"/>
      <c r="E27" s="131"/>
    </row>
    <row r="28" spans="1:9">
      <c r="C28" s="131"/>
      <c r="D28" s="131"/>
      <c r="E28" s="131"/>
    </row>
  </sheetData>
  <mergeCells count="5">
    <mergeCell ref="G10:I10"/>
    <mergeCell ref="A5:I5"/>
    <mergeCell ref="A6:I6"/>
    <mergeCell ref="A7:F7"/>
    <mergeCell ref="C10:E10"/>
  </mergeCells>
  <pageMargins left="0.75" right="0.75" top="1" bottom="1" header="0.5" footer="0.5"/>
  <pageSetup scale="77" orientation="portrait" r:id="rId1"/>
  <headerFooter alignWithMargins="0">
    <oddHeader>&amp;RExhibit No. DCP-5
Dockets UE-160228/UG-160229
Page 1 of 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8"/>
  <sheetViews>
    <sheetView view="pageLayout" topLeftCell="A31" zoomScaleNormal="100" workbookViewId="0">
      <selection activeCell="F5" sqref="F5"/>
    </sheetView>
  </sheetViews>
  <sheetFormatPr defaultColWidth="8.84375" defaultRowHeight="15.5"/>
  <cols>
    <col min="1" max="1" width="8.84375" style="109"/>
    <col min="2" max="2" width="16.53515625" style="109" customWidth="1"/>
    <col min="3" max="4" width="15.765625" style="109" customWidth="1"/>
    <col min="5" max="5" width="16.4609375" style="109" customWidth="1"/>
    <col min="6" max="16384" width="8.84375" style="109"/>
  </cols>
  <sheetData>
    <row r="1" spans="1:6">
      <c r="A1" s="4"/>
      <c r="B1" s="4"/>
      <c r="C1" s="4"/>
      <c r="D1" s="4"/>
      <c r="E1" s="1"/>
    </row>
    <row r="2" spans="1:6">
      <c r="A2" s="4"/>
      <c r="B2" s="4"/>
      <c r="C2" s="4"/>
      <c r="D2" s="4"/>
      <c r="E2" s="1"/>
    </row>
    <row r="3" spans="1:6">
      <c r="A3" s="4"/>
      <c r="B3" s="4"/>
      <c r="C3" s="4"/>
      <c r="D3" s="4"/>
      <c r="E3" s="4"/>
    </row>
    <row r="4" spans="1:6" ht="20">
      <c r="A4" s="4"/>
      <c r="B4" s="2" t="s">
        <v>272</v>
      </c>
      <c r="C4" s="2"/>
      <c r="D4" s="2"/>
      <c r="E4" s="2"/>
    </row>
    <row r="5" spans="1:6" ht="20">
      <c r="A5" s="4"/>
      <c r="B5" s="2" t="s">
        <v>12</v>
      </c>
      <c r="C5" s="3"/>
      <c r="D5" s="3"/>
      <c r="E5" s="3"/>
    </row>
    <row r="6" spans="1:6" ht="20">
      <c r="A6" s="4"/>
      <c r="B6" s="2" t="s">
        <v>236</v>
      </c>
      <c r="C6" s="3"/>
      <c r="D6" s="3"/>
      <c r="E6" s="3"/>
    </row>
    <row r="7" spans="1:6" ht="20">
      <c r="A7" s="4"/>
      <c r="B7" s="199" t="s">
        <v>203</v>
      </c>
      <c r="C7" s="3"/>
      <c r="D7" s="3"/>
      <c r="E7" s="3"/>
    </row>
    <row r="8" spans="1:6">
      <c r="A8" s="4"/>
      <c r="B8" s="4"/>
      <c r="C8" s="4"/>
      <c r="D8" s="4"/>
      <c r="E8" s="4"/>
    </row>
    <row r="9" spans="1:6">
      <c r="A9" s="4"/>
      <c r="B9" s="4"/>
      <c r="C9" s="4"/>
      <c r="D9" s="4"/>
      <c r="E9" s="4"/>
    </row>
    <row r="10" spans="1:6" ht="16" thickBot="1">
      <c r="A10" s="4"/>
      <c r="B10" s="200"/>
      <c r="C10" s="200"/>
      <c r="D10" s="200"/>
      <c r="E10" s="200"/>
    </row>
    <row r="11" spans="1:6" ht="16" thickTop="1">
      <c r="A11" s="4"/>
      <c r="B11" s="93"/>
      <c r="C11" s="93"/>
      <c r="D11" s="93"/>
      <c r="E11" s="93"/>
    </row>
    <row r="12" spans="1:6">
      <c r="A12" s="4"/>
      <c r="B12" s="93"/>
      <c r="C12" s="33" t="s">
        <v>13</v>
      </c>
      <c r="D12" s="33" t="s">
        <v>15</v>
      </c>
      <c r="E12" s="33" t="s">
        <v>16</v>
      </c>
    </row>
    <row r="13" spans="1:6">
      <c r="A13" s="4"/>
      <c r="B13" s="33" t="s">
        <v>0</v>
      </c>
      <c r="C13" s="33" t="s">
        <v>273</v>
      </c>
      <c r="D13" s="33" t="s">
        <v>275</v>
      </c>
      <c r="E13" s="33" t="s">
        <v>279</v>
      </c>
      <c r="F13" s="110"/>
    </row>
    <row r="14" spans="1:6">
      <c r="A14" s="4"/>
      <c r="B14" s="201"/>
      <c r="C14" s="201"/>
      <c r="D14" s="201"/>
      <c r="E14" s="201"/>
      <c r="F14" s="110"/>
    </row>
    <row r="15" spans="1:6">
      <c r="A15" s="4"/>
      <c r="B15" s="4"/>
      <c r="C15" s="6"/>
      <c r="D15" s="6"/>
      <c r="E15" s="203"/>
    </row>
    <row r="16" spans="1:6">
      <c r="A16" s="4"/>
      <c r="B16" s="204" t="s">
        <v>237</v>
      </c>
      <c r="C16" s="202">
        <v>1185701</v>
      </c>
      <c r="D16" s="202">
        <f>1169826+32803+51547</f>
        <v>1254176</v>
      </c>
      <c r="E16" s="202">
        <f>7474+13668+96000</f>
        <v>117142</v>
      </c>
    </row>
    <row r="17" spans="1:5">
      <c r="A17" s="4"/>
      <c r="B17" s="4"/>
      <c r="C17" s="6">
        <f>+C16/SUM(C16:E16)</f>
        <v>0.46370441518033306</v>
      </c>
      <c r="D17" s="6">
        <f>+D16/SUM(C16:E16)</f>
        <v>0.49048364521343019</v>
      </c>
      <c r="E17" s="6">
        <f>+E16/SUM(C16:E16)</f>
        <v>4.5811939606236793E-2</v>
      </c>
    </row>
    <row r="18" spans="1:5">
      <c r="A18" s="4"/>
      <c r="B18" s="93"/>
      <c r="C18" s="6">
        <f>+C16/(SUM(C16:D16))</f>
        <v>0.48596753033042239</v>
      </c>
      <c r="D18" s="6">
        <f>+D16/(SUM(C16:D16))</f>
        <v>0.51403246966957761</v>
      </c>
      <c r="E18" s="203"/>
    </row>
    <row r="19" spans="1:5">
      <c r="A19" s="4"/>
      <c r="B19" s="93"/>
      <c r="C19" s="6"/>
      <c r="D19" s="6"/>
      <c r="E19" s="203"/>
    </row>
    <row r="20" spans="1:5">
      <c r="A20" s="4"/>
      <c r="B20" s="33">
        <v>2012</v>
      </c>
      <c r="C20" s="202">
        <v>1259477</v>
      </c>
      <c r="D20" s="202">
        <f>1178367+17838+51547+54000</f>
        <v>1301752</v>
      </c>
      <c r="E20" s="203">
        <f>50372+14965+52000</f>
        <v>117337</v>
      </c>
    </row>
    <row r="21" spans="1:5">
      <c r="A21" s="4"/>
      <c r="B21" s="93"/>
      <c r="C21" s="6">
        <f>+C20/SUM(C20:E20)</f>
        <v>0.47020569961688458</v>
      </c>
      <c r="D21" s="6">
        <f>+D20/SUM(C20:E20)</f>
        <v>0.48598839826982049</v>
      </c>
      <c r="E21" s="6">
        <f>+E20/SUM(C20:E20)</f>
        <v>4.3805902113294951E-2</v>
      </c>
    </row>
    <row r="22" spans="1:5">
      <c r="A22" s="4"/>
      <c r="B22" s="93"/>
      <c r="C22" s="6">
        <f>+C20/(SUM(C20:D20))</f>
        <v>0.49174712608673415</v>
      </c>
      <c r="D22" s="6">
        <f>+D20/(SUM(C20:D20))</f>
        <v>0.5082528739132659</v>
      </c>
      <c r="E22" s="203"/>
    </row>
    <row r="23" spans="1:5">
      <c r="A23" s="4"/>
      <c r="B23" s="93"/>
      <c r="C23" s="6"/>
      <c r="D23" s="6"/>
      <c r="E23" s="203"/>
    </row>
    <row r="24" spans="1:5">
      <c r="A24" s="4"/>
      <c r="B24" s="33">
        <v>2013</v>
      </c>
      <c r="C24" s="202">
        <v>1298266</v>
      </c>
      <c r="D24" s="202">
        <f>1272425+1431+51547+46000</f>
        <v>1371403</v>
      </c>
      <c r="E24" s="202">
        <f>358+16407+171000</f>
        <v>187765</v>
      </c>
    </row>
    <row r="25" spans="1:5">
      <c r="A25" s="4"/>
      <c r="B25" s="93"/>
      <c r="C25" s="6">
        <f>+C24/SUM(C24:E24)</f>
        <v>0.45434680206086997</v>
      </c>
      <c r="D25" s="6">
        <f>+D24/SUM(C24:E24)</f>
        <v>0.47994214389553702</v>
      </c>
      <c r="E25" s="6">
        <f>+E24/SUM(C24:E24)</f>
        <v>6.5711054043592954E-2</v>
      </c>
    </row>
    <row r="26" spans="1:5">
      <c r="A26" s="4"/>
      <c r="B26" s="93"/>
      <c r="C26" s="6">
        <f>+C24/(SUM(C24:D24))</f>
        <v>0.48630223447176413</v>
      </c>
      <c r="D26" s="6">
        <f>+D24/(SUM(C24:D24))</f>
        <v>0.51369776552823587</v>
      </c>
      <c r="E26" s="203"/>
    </row>
    <row r="27" spans="1:5">
      <c r="A27" s="4"/>
      <c r="B27" s="93"/>
      <c r="C27" s="6"/>
      <c r="D27" s="6"/>
      <c r="E27" s="203"/>
    </row>
    <row r="28" spans="1:5">
      <c r="A28" s="4"/>
      <c r="B28" s="33">
        <v>2014</v>
      </c>
      <c r="C28" s="202">
        <v>1483671</v>
      </c>
      <c r="D28" s="202">
        <f>1480702+51547</f>
        <v>1532249</v>
      </c>
      <c r="E28" s="202">
        <f>6424+1431+105000</f>
        <v>112855</v>
      </c>
    </row>
    <row r="29" spans="1:5">
      <c r="A29" s="4"/>
      <c r="B29" s="93"/>
      <c r="C29" s="6">
        <f>+C28/SUM(C28:E28)</f>
        <v>0.47420188412397823</v>
      </c>
      <c r="D29" s="6">
        <f>+D28/SUM(C28:E28)</f>
        <v>0.4897280884691293</v>
      </c>
      <c r="E29" s="6">
        <f>+E28/SUM(C28:E28)</f>
        <v>3.6070027406892476E-2</v>
      </c>
    </row>
    <row r="30" spans="1:5">
      <c r="A30" s="4"/>
      <c r="B30" s="93"/>
      <c r="C30" s="6">
        <f>+C28/(SUM(C28:D28))</f>
        <v>0.49194640441391019</v>
      </c>
      <c r="D30" s="6">
        <f>+D28/(SUM(C28:D28))</f>
        <v>0.50805359558608987</v>
      </c>
      <c r="E30" s="203"/>
    </row>
    <row r="31" spans="1:5">
      <c r="A31" s="4"/>
      <c r="B31" s="93"/>
      <c r="C31" s="6"/>
      <c r="D31" s="6"/>
      <c r="E31" s="203"/>
    </row>
    <row r="32" spans="1:5">
      <c r="A32" s="4"/>
      <c r="B32" s="33">
        <v>2015</v>
      </c>
      <c r="C32" s="202">
        <v>1528626</v>
      </c>
      <c r="D32" s="202">
        <f>1480111+51547</f>
        <v>1531658</v>
      </c>
      <c r="E32" s="202">
        <f>93167+105000</f>
        <v>198167</v>
      </c>
    </row>
    <row r="33" spans="1:6">
      <c r="A33" s="4"/>
      <c r="B33" s="93"/>
      <c r="C33" s="6">
        <f>+C32/SUM(C32:E32)</f>
        <v>0.46912658806285562</v>
      </c>
      <c r="D33" s="6">
        <f>+D32/SUM(C32:E32)</f>
        <v>0.47005709154441788</v>
      </c>
      <c r="E33" s="6">
        <f>+E32/SUM(C32:E32)</f>
        <v>6.0816320392726483E-2</v>
      </c>
    </row>
    <row r="34" spans="1:6">
      <c r="A34" s="4"/>
      <c r="B34" s="93"/>
      <c r="C34" s="6">
        <f>+C32/(SUM(C32:D32))</f>
        <v>0.49950462113973737</v>
      </c>
      <c r="D34" s="6">
        <f>+D32/(SUM(C32:D32))</f>
        <v>0.50049537886026263</v>
      </c>
      <c r="E34" s="203"/>
    </row>
    <row r="35" spans="1:6" ht="16" thickBot="1">
      <c r="A35" s="4"/>
      <c r="B35" s="200"/>
      <c r="C35" s="205"/>
      <c r="D35" s="205"/>
      <c r="E35" s="205"/>
      <c r="F35" s="206"/>
    </row>
    <row r="36" spans="1:6" ht="16" thickTop="1">
      <c r="A36" s="4"/>
      <c r="B36" s="4"/>
      <c r="C36" s="207"/>
      <c r="D36" s="207"/>
      <c r="E36" s="207"/>
      <c r="F36" s="206"/>
    </row>
    <row r="37" spans="1:6">
      <c r="A37" s="4"/>
      <c r="B37" s="4" t="s">
        <v>274</v>
      </c>
      <c r="C37" s="207"/>
      <c r="D37" s="207"/>
      <c r="E37" s="207"/>
      <c r="F37" s="206"/>
    </row>
    <row r="38" spans="1:6">
      <c r="A38" s="4"/>
      <c r="B38" s="4"/>
      <c r="C38" s="207"/>
      <c r="D38" s="207"/>
      <c r="E38" s="207"/>
      <c r="F38" s="206"/>
    </row>
    <row r="39" spans="1:6">
      <c r="A39" s="4"/>
      <c r="B39" s="4" t="s">
        <v>276</v>
      </c>
      <c r="C39" s="207"/>
      <c r="D39" s="207"/>
      <c r="E39" s="207"/>
      <c r="F39" s="206"/>
    </row>
    <row r="40" spans="1:6">
      <c r="A40" s="4"/>
      <c r="B40" s="4" t="s">
        <v>277</v>
      </c>
      <c r="C40" s="207"/>
      <c r="D40" s="207"/>
      <c r="E40" s="207"/>
      <c r="F40" s="206"/>
    </row>
    <row r="41" spans="1:6">
      <c r="A41" s="4"/>
      <c r="B41" s="4" t="s">
        <v>278</v>
      </c>
      <c r="C41" s="207"/>
      <c r="D41" s="207"/>
      <c r="E41" s="207"/>
      <c r="F41" s="206"/>
    </row>
    <row r="42" spans="1:6">
      <c r="A42" s="4"/>
      <c r="B42" s="4"/>
      <c r="C42" s="207"/>
      <c r="D42" s="207"/>
      <c r="E42" s="207"/>
      <c r="F42" s="206"/>
    </row>
    <row r="43" spans="1:6">
      <c r="A43" s="4"/>
      <c r="B43" s="4" t="s">
        <v>280</v>
      </c>
      <c r="C43" s="207"/>
      <c r="D43" s="207"/>
      <c r="E43" s="207"/>
      <c r="F43" s="206"/>
    </row>
    <row r="44" spans="1:6">
      <c r="A44" s="4"/>
      <c r="B44" s="4" t="s">
        <v>281</v>
      </c>
      <c r="C44" s="207"/>
      <c r="D44" s="207"/>
      <c r="E44" s="207"/>
      <c r="F44" s="206"/>
    </row>
    <row r="45" spans="1:6">
      <c r="A45" s="4"/>
      <c r="B45" s="4"/>
      <c r="C45" s="207"/>
      <c r="D45" s="207"/>
      <c r="E45" s="207"/>
      <c r="F45" s="206"/>
    </row>
    <row r="46" spans="1:6">
      <c r="A46" s="4"/>
      <c r="B46" s="4" t="str">
        <f>+'[17]DCP-6, p 2'!B35</f>
        <v>Note:  Percentages may not total 100.0% due to rounding.</v>
      </c>
      <c r="C46" s="4"/>
      <c r="D46" s="4"/>
      <c r="E46" s="4"/>
    </row>
    <row r="48" spans="1:6">
      <c r="B48" s="4" t="s">
        <v>310</v>
      </c>
    </row>
  </sheetData>
  <pageMargins left="0.75" right="0.75" top="1" bottom="1" header="0.5" footer="0.5"/>
  <pageSetup scale="89" orientation="portrait" r:id="rId1"/>
  <headerFooter alignWithMargins="0">
    <oddHeader>&amp;RExhibit No. DCP-6
Dockets UE-160228/UG-160229
Page 1 of 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83ED465A26668459AA6DC672056AAD1" ma:contentTypeVersion="104" ma:contentTypeDescription="" ma:contentTypeScope="" ma:versionID="492f3f74aa671fbc9e82ae37d22169a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2016-02-19T08:00:00+00:00</OpenedDate>
    <Date1 xmlns="dc463f71-b30c-4ab2-9473-d307f9d35888">2016-08-17T21:44:47+00:00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160228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FB0D13C2-61E3-4730-A048-C346740236B3}"/>
</file>

<file path=customXml/itemProps2.xml><?xml version="1.0" encoding="utf-8"?>
<ds:datastoreItem xmlns:ds="http://schemas.openxmlformats.org/officeDocument/2006/customXml" ds:itemID="{5D6472DC-5858-40D9-B023-BE492C3F2EFB}"/>
</file>

<file path=customXml/itemProps3.xml><?xml version="1.0" encoding="utf-8"?>
<ds:datastoreItem xmlns:ds="http://schemas.openxmlformats.org/officeDocument/2006/customXml" ds:itemID="{DCEA8D43-488C-4B7C-8319-E0B1B4E84E15}"/>
</file>

<file path=customXml/itemProps4.xml><?xml version="1.0" encoding="utf-8"?>
<ds:datastoreItem xmlns:ds="http://schemas.openxmlformats.org/officeDocument/2006/customXml" ds:itemID="{694DA6BA-E168-45EE-A32F-2E6064C559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25</vt:i4>
      </vt:variant>
      <vt:variant>
        <vt:lpstr>Named Ranges</vt:lpstr>
      </vt:variant>
      <vt:variant>
        <vt:i4>25</vt:i4>
      </vt:variant>
    </vt:vector>
  </HeadingPairs>
  <TitlesOfParts>
    <vt:vector size="50" baseType="lpstr">
      <vt:lpstr>DCP-3</vt:lpstr>
      <vt:lpstr>DCP-4, P 1</vt:lpstr>
      <vt:lpstr>DCP-4, P 2</vt:lpstr>
      <vt:lpstr>DCP-4 P 3</vt:lpstr>
      <vt:lpstr>DCP-4, P 4</vt:lpstr>
      <vt:lpstr>DCP-4, P 5</vt:lpstr>
      <vt:lpstr>DCP-4, P 6</vt:lpstr>
      <vt:lpstr>DCP-5</vt:lpstr>
      <vt:lpstr>DCP-6, P 1</vt:lpstr>
      <vt:lpstr>DCP-6, P 2</vt:lpstr>
      <vt:lpstr>DCP-7</vt:lpstr>
      <vt:lpstr>DCP-8</vt:lpstr>
      <vt:lpstr>DCP-9 , P 1</vt:lpstr>
      <vt:lpstr>DCP-9 , P 2</vt:lpstr>
      <vt:lpstr>DCP-9, P 3</vt:lpstr>
      <vt:lpstr>DCP-9, P 4</vt:lpstr>
      <vt:lpstr>DCP-10</vt:lpstr>
      <vt:lpstr>DCP-11</vt:lpstr>
      <vt:lpstr>DCP-12, P 1</vt:lpstr>
      <vt:lpstr>DCP-12, P 2</vt:lpstr>
      <vt:lpstr>DCP-13</vt:lpstr>
      <vt:lpstr>DCP-14, P 1</vt:lpstr>
      <vt:lpstr>DCP-14, P 2</vt:lpstr>
      <vt:lpstr>Sch 15</vt:lpstr>
      <vt:lpstr>Sheet1</vt:lpstr>
      <vt:lpstr>'DCP-4, P 1'!AAA</vt:lpstr>
      <vt:lpstr>'DCP-4, P 2'!AAA</vt:lpstr>
      <vt:lpstr>'DCP-4 P 3'!BBB</vt:lpstr>
      <vt:lpstr>'DCP-4, P 4'!BBB</vt:lpstr>
      <vt:lpstr>'DCP-4, P 5'!CCC</vt:lpstr>
      <vt:lpstr>'DCP-4, P 6'!CCC</vt:lpstr>
      <vt:lpstr>'DCP-13'!PPP</vt:lpstr>
      <vt:lpstr>'DCP-12, P 1'!Print_Area</vt:lpstr>
      <vt:lpstr>'DCP-12, P 2'!Print_Area</vt:lpstr>
      <vt:lpstr>'DCP-4 P 3'!Print_Area</vt:lpstr>
      <vt:lpstr>'DCP-4, P 1'!Print_Area</vt:lpstr>
      <vt:lpstr>'DCP-4, P 2'!Print_Area</vt:lpstr>
      <vt:lpstr>'DCP-4, P 4'!Print_Area</vt:lpstr>
      <vt:lpstr>'DCP-4, P 5'!Print_Area</vt:lpstr>
      <vt:lpstr>'DCP-4, P 6'!Print_Area</vt:lpstr>
      <vt:lpstr>'DCP-7'!Print_Area</vt:lpstr>
      <vt:lpstr>'DCP-9 , P 2'!Print_Area</vt:lpstr>
      <vt:lpstr>'DCP-9, P 3'!Print_Area</vt:lpstr>
      <vt:lpstr>'DCP-4 P 3'!Print_Titles</vt:lpstr>
      <vt:lpstr>'DCP-4, P 1'!Print_Titles</vt:lpstr>
      <vt:lpstr>'DCP-4, P 2'!Print_Titles</vt:lpstr>
      <vt:lpstr>'DCP-4, P 4'!Print_Titles</vt:lpstr>
      <vt:lpstr>'DCP-4, P 5'!Print_Titles</vt:lpstr>
      <vt:lpstr>'DCP-4, P 6'!Print_Titles</vt:lpstr>
      <vt:lpstr>RRR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Staff Exh DCP 3-15</dc:title>
  <dc:creator>gaw</dc:creator>
  <dc:description/>
  <cp:lastModifiedBy>Cameron-Rulkowski, Jennifer (UTC)</cp:lastModifiedBy>
  <cp:lastPrinted>2016-08-05T20:20:07Z</cp:lastPrinted>
  <dcterms:created xsi:type="dcterms:W3CDTF">2001-11-16T16:54:37Z</dcterms:created>
  <dcterms:modified xsi:type="dcterms:W3CDTF">2016-08-11T23:56:33Z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0x0101006E56B4D1795A2E4DB2F0B01679ED314A00D83ED465A26668459AA6DC672056AAD1</vt:lpwstr>
  </property>
  <property fmtid="{D5CDD505-2E9C-101B-9397-08002B2CF9AE}" pid="3" name="_docset_NoMedatataSyncRequired">
    <vt:lpwstr>False</vt:lpwstr>
  </property>
</Properties>
</file>