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WA Rate Case 2020 UG-200568\Testimony\Bulkley\Rebuttal\"/>
    </mc:Choice>
  </mc:AlternateContent>
  <xr:revisionPtr revIDLastSave="0" documentId="13_ncr:1_{39C47426-595C-4ACC-96CF-5BCF643D4D6E}" xr6:coauthVersionLast="45" xr6:coauthVersionMax="46" xr10:uidLastSave="{00000000-0000-0000-0000-000000000000}"/>
  <bookViews>
    <workbookView xWindow="-120" yWindow="-120" windowWidth="29040" windowHeight="15840" tabRatio="859" firstSheet="2" activeTab="8" xr2:uid="{00000000-000D-0000-FFFF-FFFF00000000}"/>
  </bookViews>
  <sheets>
    <sheet name="Schedule-1 Summary" sheetId="86" r:id="rId1"/>
    <sheet name="Schedule-2 Constant DCF" sheetId="35" r:id="rId2"/>
    <sheet name="Schedule-3 Constant DCF Alt (1)" sheetId="87" r:id="rId3"/>
    <sheet name="Schedule-3 Constant DCF Alt (2)" sheetId="88" r:id="rId4"/>
    <sheet name="Schedule-4 CAPM 1" sheetId="76" r:id="rId5"/>
    <sheet name="Schedule-4 CAPM 2" sheetId="4" r:id="rId6"/>
    <sheet name="Schedule-5 Risk Premium" sheetId="74" r:id="rId7"/>
    <sheet name="Schedule-6 Expected Earnings" sheetId="66" r:id="rId8"/>
    <sheet name="Schedule-7 Alt Risk Premium DCP" sheetId="92" r:id="rId9"/>
    <sheet name="Schedule-8 Int. Growth Rate JRW" sheetId="89" r:id="rId10"/>
    <sheet name="Schedule-9 Woolridge CGDCF" sheetId="90" r:id="rId11"/>
    <sheet name="Schedule-10 S&amp;P 500 EPS" sheetId="9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chart" hidden="1">'[1]Chart Data'!$E$30:$E$233</definedName>
    <definedName name="__123Graph_D" hidden="1">[2]TOPrs!#REF!</definedName>
    <definedName name="__123Graph_LBL_A" hidden="1">[3]Report!#REF!</definedName>
    <definedName name="__123Graph_XCHART" hidden="1">'[1]Chart Data'!$B$30:$B$222</definedName>
    <definedName name="__BB" hidden="1">#REF!</definedName>
    <definedName name="__FDS_HYPERLINK_TOGGLE_STATE__" hidden="1">"ON"</definedName>
    <definedName name="__key1" hidden="1">#REF!</definedName>
    <definedName name="__Sort" hidden="1">#REF!</definedName>
    <definedName name="__Sort1" hidden="1">#REF!</definedName>
    <definedName name="_123Graph_ACHART" hidden="1">'[1]Chart Data'!$E$30:$E$229</definedName>
    <definedName name="_1Q_0_Regressio" hidden="1">#REF!</definedName>
    <definedName name="_2S_0_Regressio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2_Out" localSheetId="0" hidden="1">#REF!</definedName>
    <definedName name="_Table2_Out" localSheetId="10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hidden="1">[4]DATABASE!#REF!</definedName>
    <definedName name="ACwvu.OP." hidden="1">#REF!</definedName>
    <definedName name="adfadfdfadsfdsa" hidden="1">'[1]Chart Data'!$K$30:$K$228</definedName>
    <definedName name="aedf" hidden="1">#REF!</definedName>
    <definedName name="aewc12" hidden="1">#REF!</definedName>
    <definedName name="afd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'[1]Chart Data'!$B$30:$B$222</definedName>
    <definedName name="afddfadfdsfafdas" hidden="1">'[1]Chart Data'!$O$30:$O$226</definedName>
    <definedName name="ajw2n" hidden="1">#REF!</definedName>
    <definedName name="anscount" hidden="1">3</definedName>
    <definedName name="ap" hidden="1">#REF!</definedName>
    <definedName name="AS2DocOpenMode" hidden="1">"AS2DocumentEdit"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l" hidden="1">#REF!</definedName>
    <definedName name="BLPH2" hidden="1">'[5]Commercial Paper'!#REF!</definedName>
    <definedName name="BLPH3" hidden="1">'[5]Commercial Paper'!#REF!</definedName>
    <definedName name="BLPH4" hidden="1">'[5]Commercial Paper'!#REF!</definedName>
    <definedName name="BLPH5" hidden="1">'[5]Commercial Paper'!#REF!</definedName>
    <definedName name="BLPH6" hidden="1">'[5]Commercial Paper'!#REF!</definedName>
    <definedName name="bnca" hidden="1">#REF!</definedName>
    <definedName name="bned" hidden="1">#REF!</definedName>
    <definedName name="borst" hidden="1">#REF!</definedName>
    <definedName name="c.LTMYear" localSheetId="0" hidden="1">#REF!</definedName>
    <definedName name="c.LTMYear" localSheetId="10" hidden="1">#REF!</definedName>
    <definedName name="c.LTMYear" hidden="1">#REF!</definedName>
    <definedName name="ca" hidden="1">#REF!</definedName>
    <definedName name="cbwe" hidden="1">#REF!</definedName>
    <definedName name="chj" hidden="1">#REF!</definedName>
    <definedName name="CIQWBGuid" localSheetId="10" hidden="1">"d5c96f1c-0b8a-4f1d-9499-e87469d8b72c"</definedName>
    <definedName name="CIQWBGuid" hidden="1">"Peoples Gas ROE - 12-20-2019.xlsx"</definedName>
    <definedName name="Common" hidden="1">{#N/A,#N/A,FALSE,"SCA";#N/A,#N/A,FALSE,"NCA";#N/A,#N/A,FALSE,"SAZ";#N/A,#N/A,FALSE,"CAZ";#N/A,#N/A,FALSE,"SNV";#N/A,#N/A,FALSE,"NNV";#N/A,#N/A,FALSE,"PP";#N/A,#N/A,FALSE,"SA"}</definedName>
    <definedName name="cover" hidden="1">#REF!</definedName>
    <definedName name="cvdsza" hidden="1">#REF!</definedName>
    <definedName name="d" hidden="1">#REF!</definedName>
    <definedName name="da3a" hidden="1">#REF!</definedName>
    <definedName name="dadffadfa" hidden="1">'[1]Chart Data'!#REF!</definedName>
    <definedName name="db" hidden="1">#REF!</definedName>
    <definedName name="dfghj" hidden="1">#REF!</definedName>
    <definedName name="dfl" hidden="1">#REF!</definedName>
    <definedName name="Discount" hidden="1">'[1]Chart Data'!$O$30:$O$226</definedName>
    <definedName name="discount2" hidden="1">'[1]Chart Data'!$C$30:$C$233</definedName>
    <definedName name="dle" hidden="1">#REF!</definedName>
    <definedName name="dp" hidden="1">#REF!</definedName>
    <definedName name="dsac" hidden="1">#REF!</definedName>
    <definedName name="dsfds" hidden="1">#REF!</definedName>
    <definedName name="dslakfjk" hidden="1">#REF!</definedName>
    <definedName name="dsld" hidden="1">#REF!</definedName>
    <definedName name="ecao" hidden="1">#REF!</definedName>
    <definedName name="ecsaop" hidden="1">#REF!</definedName>
    <definedName name="eq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hidden="1">#REF!</definedName>
    <definedName name="ertyu" hidden="1">#REF!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v.Calculation" hidden="1">-4105</definedName>
    <definedName name="ev.Initialized" hidden="1">FALSE</definedName>
    <definedName name="EV__LASTREFTIME__" hidden="1">39198.5712152778</definedName>
    <definedName name="ewqwe" hidden="1">#REF!</definedName>
    <definedName name="f" hidden="1">#REF!</definedName>
    <definedName name="fdafafdfdafdfafds" hidden="1">'[1]Chart Data'!$I$30:$I$228</definedName>
    <definedName name="fdv" localSheetId="0" hidden="1">{"quarterly",#N/A,FALSE,"Income Statement";#N/A,#N/A,FALSE,"print segment";#N/A,#N/A,FALSE,"Balance Sheet";#N/A,#N/A,FALSE,"Annl Inc";#N/A,#N/A,FALSE,"Cash Flow"}</definedName>
    <definedName name="fdv" localSheetId="10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kf" hidden="1">#REF!</definedName>
    <definedName name="fkfkf" hidden="1">#REF!</definedName>
    <definedName name="fpfl" hidden="1">#REF!</definedName>
    <definedName name="FuelCycle" localSheetId="0" hidden="1">{#N/A,#N/A,FALSE,"AltFuel"}</definedName>
    <definedName name="FuelCycle" localSheetId="10" hidden="1">{#N/A,#N/A,FALSE,"AltFuel"}</definedName>
    <definedName name="FuelCycle" hidden="1">{#N/A,#N/A,FALSE,"AltFuel"}</definedName>
    <definedName name="fvgbn" hidden="1">#REF!</definedName>
    <definedName name="gfhj" hidden="1">#REF!</definedName>
    <definedName name="gggggg" hidden="1">#REF!</definedName>
    <definedName name="ghjk" hidden="1">#REF!</definedName>
    <definedName name="got" hidden="1">#REF!</definedName>
    <definedName name="hhhhh" hidden="1">#REF!</definedName>
    <definedName name="hn._I006" localSheetId="0" hidden="1">#REF!</definedName>
    <definedName name="hn._I006" localSheetId="10" hidden="1">#REF!</definedName>
    <definedName name="hn._I006" hidden="1">#REF!</definedName>
    <definedName name="hn._I018" localSheetId="0" hidden="1">#REF!</definedName>
    <definedName name="hn._I018" hidden="1">#REF!</definedName>
    <definedName name="hn._I024" localSheetId="0" hidden="1">#REF!</definedName>
    <definedName name="hn._I024" hidden="1">#REF!</definedName>
    <definedName name="hn._I028" localSheetId="0" hidden="1">#REF!</definedName>
    <definedName name="hn._I028" hidden="1">#REF!</definedName>
    <definedName name="hn._I029" localSheetId="0" hidden="1">#REF!</definedName>
    <definedName name="hn._I029" hidden="1">#REF!</definedName>
    <definedName name="hn._I030" localSheetId="0" hidden="1">#REF!</definedName>
    <definedName name="hn._I030" hidden="1">#REF!</definedName>
    <definedName name="hn._I031" localSheetId="0" hidden="1">#REF!</definedName>
    <definedName name="hn._I031" hidden="1">#REF!</definedName>
    <definedName name="hn._I059" localSheetId="0" hidden="1">#REF!</definedName>
    <definedName name="hn._I059" hidden="1">#REF!</definedName>
    <definedName name="hn._I071" localSheetId="0" hidden="1">#REF!</definedName>
    <definedName name="hn._I071" hidden="1">#REF!</definedName>
    <definedName name="hn._I075" localSheetId="0" hidden="1">#REF!</definedName>
    <definedName name="hn._I075" hidden="1">#REF!</definedName>
    <definedName name="hn._I083" localSheetId="0" hidden="1">#REF!</definedName>
    <definedName name="hn._I083" hidden="1">#REF!</definedName>
    <definedName name="hn._I085" localSheetId="0" hidden="1">#REF!</definedName>
    <definedName name="hn._I085" hidden="1">#REF!</definedName>
    <definedName name="hn._P001" localSheetId="0" hidden="1">#REF!</definedName>
    <definedName name="hn._P001" hidden="1">#REF!</definedName>
    <definedName name="hn._P004" localSheetId="0" hidden="1">#REF!</definedName>
    <definedName name="hn._P004" hidden="1">#REF!</definedName>
    <definedName name="hn._P014" localSheetId="0" hidden="1">#REF!</definedName>
    <definedName name="hn._P014" hidden="1">#REF!</definedName>
    <definedName name="hn._P016" localSheetId="0" hidden="1">#REF!</definedName>
    <definedName name="hn._P016" hidden="1">#REF!</definedName>
    <definedName name="hn._P021" localSheetId="0" hidden="1">#REF!</definedName>
    <definedName name="hn._P021" hidden="1">#REF!</definedName>
    <definedName name="hn._P024" localSheetId="0" hidden="1">#REF!</definedName>
    <definedName name="hn._P024" hidden="1">#REF!</definedName>
    <definedName name="hn.Add015" localSheetId="0" hidden="1">#REF!</definedName>
    <definedName name="hn.Add015" hidden="1">#REF!</definedName>
    <definedName name="hn.Delete015" localSheetId="0" hidden="1">#REF!,#REF!,#REF!,#REF!,#REF!</definedName>
    <definedName name="hn.Delete015" localSheetId="10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0" hidden="1">#REF!</definedName>
    <definedName name="hn.PrivateLTMYear" localSheetId="10" hidden="1">#REF!</definedName>
    <definedName name="hn.PrivateLTMYear" hidden="1">#REF!</definedName>
    <definedName name="ifch" hidden="1">#REF!</definedName>
    <definedName name="IncomeStatement" localSheetId="0" hidden="1">{#N/A,#N/A,FALSE,"FinStateUS"}</definedName>
    <definedName name="IncomeStatement" localSheetId="10" hidden="1">{#N/A,#N/A,FALSE,"FinStateUS"}</definedName>
    <definedName name="IncomeStatement" hidden="1">{#N/A,#N/A,FALSE,"FinStateUS"}</definedName>
    <definedName name="IncomeStatement6Years" localSheetId="0" hidden="1">{"IncStatement 6 years",#N/A,FALSE,"FinStateUS"}</definedName>
    <definedName name="IncomeStatement6Years" localSheetId="10" hidden="1">{"IncStatement 6 years",#N/A,FALSE,"FinStateUS"}</definedName>
    <definedName name="IncomeStatement6Years" hidden="1">{"IncStatement 6 years",#N/A,FALSE,"FinStateUS"}</definedName>
    <definedName name="Inflation" hidden="1">[6]Data!$C$30:$C$233</definedName>
    <definedName name="ipowAC" hidden="1">#REF!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43865.0429861111</definedName>
    <definedName name="IQ_NTM">6000</definedName>
    <definedName name="IQ_OG_TOTAL_OIL_PRODUCTON" hidden="1">"c2059"</definedName>
    <definedName name="IQ_OPENED55" hidden="1">1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al_Workbook_GUID" hidden="1">"NX3BLV7C1JAFSCFCWAICH8M3"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[7]PopCache!$A$1:$A$2</definedName>
    <definedName name="pouac" hidden="1">#REF!</definedName>
    <definedName name="pouce" hidden="1">#REF!</definedName>
    <definedName name="povrs" hidden="1">#REF!</definedName>
    <definedName name="pppppppp" hidden="1">#REF!</definedName>
    <definedName name="_xlnm.Print_Area" localSheetId="0">'Schedule-1 Summary'!$B$2:$E$34</definedName>
    <definedName name="_xlnm.Print_Area" localSheetId="1">'Schedule-2 Constant DCF'!$A$1:$Q$89</definedName>
    <definedName name="_xlnm.Print_Area" localSheetId="2">'Schedule-3 Constant DCF Alt (1)'!$A$1:$Q$92</definedName>
    <definedName name="_xlnm.Print_Area" localSheetId="4">'Schedule-4 CAPM 1'!$B$2:$I$131</definedName>
    <definedName name="_xlnm.Print_Area" localSheetId="5">'Schedule-4 CAPM 2'!$B$2:$H$14</definedName>
    <definedName name="_xlnm.Print_Area" localSheetId="6">'Schedule-5 Risk Premium'!$B$1:$E$120,'Schedule-5 Risk Premium'!$F$1:$O$65</definedName>
    <definedName name="_xlnm.Print_Area" localSheetId="7">'Schedule-6 Expected Earnings'!$A$1:$M$27</definedName>
    <definedName name="_xlnm.Print_Area" localSheetId="8">'Schedule-7 Alt Risk Premium DCP'!$B$1:$E$117,'Schedule-7 Alt Risk Premium DCP'!$G$1:$P$65</definedName>
    <definedName name="_xlnm.Print_Area" localSheetId="9">'Schedule-8 Int. Growth Rate JRW'!$A$1:$I$22</definedName>
    <definedName name="_xlnm.Print_Area" localSheetId="10">'Schedule-9 Woolridge CGDCF'!$A$1:$K$77</definedName>
    <definedName name="_xlnm.Print_Titles" localSheetId="6">'Schedule-5 Risk Premium'!$1:$5</definedName>
    <definedName name="_xlnm.Print_Titles" localSheetId="8">'Schedule-7 Alt Risk Premium DCP'!$1:$5</definedName>
    <definedName name="pslf" hidden="1">#REF!</definedName>
    <definedName name="psrfdgl" hidden="1">#REF!</definedName>
    <definedName name="pwe" hidden="1">#REF!</definedName>
    <definedName name="q" hidden="1">{"MATALL",#N/A,FALSE,"Sheet4";"matclass",#N/A,FALSE,"Sheet4"}</definedName>
    <definedName name="qaw" hidden="1">#REF!</definedName>
    <definedName name="qwr" hidden="1">#REF!</definedName>
    <definedName name="repea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8" hidden="1">_xll.RiskCellHasTokens(262144+512+524288)</definedName>
    <definedName name="RiskIsInput" hidden="1">_xll.RiskCellHasTokens(262144+512+524288)</definedName>
    <definedName name="RiskIsOutput" localSheetId="8" hidden="1">_xll.RiskCellHasTokens(1024)</definedName>
    <definedName name="RiskIsOutput" hidden="1">_xll.RiskCellHasTokens(1024)</definedName>
    <definedName name="RiskIsStatistics" localSheetId="8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tyui" hidden="1">#REF!</definedName>
    <definedName name="rtyuiop" hidden="1">#REF!</definedName>
    <definedName name="S" hidden="1">#REF!</definedName>
    <definedName name="sac" hidden="1">#REF!</definedName>
    <definedName name="sadf" hidden="1">#REF!</definedName>
    <definedName name="sadfdfafdsfasf" hidden="1">'[1]Chart Data'!$P$30:$P$229</definedName>
    <definedName name="sadfkj" hidden="1">#REF!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sdo" hidden="1">#REF!</definedName>
    <definedName name="sssset" hidden="1">#REF!</definedName>
    <definedName name="sv" hidden="1">#REF!</definedName>
    <definedName name="svfdv" hidden="1">#REF!</definedName>
    <definedName name="swae" hidden="1">#REF!</definedName>
    <definedName name="Swvu.DATABASE." hidden="1">[4]DATABASE!#REF!</definedName>
    <definedName name="Swvu.OP." hidden="1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ttt" hidden="1">#REF!</definedName>
    <definedName name="tw" hidden="1">#REF!</definedName>
    <definedName name="w" localSheetId="0" hidden="1">{"quarterly",#N/A,FALSE,"Income Statement";#N/A,#N/A,FALSE,"print segment";#N/A,#N/A,FALSE,"Balance Sheet";#N/A,#N/A,FALSE,"Annl Inc";#N/A,#N/A,FALSE,"Cash Flow"}</definedName>
    <definedName name="w" localSheetId="10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epfo" hidden="1">#REF!</definedName>
    <definedName name="willdo" hidden="1">#REF!</definedName>
    <definedName name="WORKCAPa" hidden="1">{"WCCWCLL",#N/A,FALSE,"Sheet3";"PP",#N/A,FALSE,"Sheet3";"MAT1",#N/A,FALSE,"Sheet3";"MAT2",#N/A,FALSE,"Sheet3"}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wip." hidden="1">{"CWIP2",#N/A,FALSE,"CWIP";"CWIP3",#N/A,FALSE,"CWIP"}</definedName>
    <definedName name="wrn.cwipa" hidden="1">{"CWIP2",#N/A,FALSE,"CWIP";"CWIP3",#N/A,FALSE,"CWIP"}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el._.Cycle." localSheetId="0" hidden="1">{#N/A,#N/A,FALSE,"AltFuel"}</definedName>
    <definedName name="wrn.Fuel._.Cycle." localSheetId="10" hidden="1">{#N/A,#N/A,FALSE,"AltFuel"}</definedName>
    <definedName name="wrn.Fuel._.Cycle." hidden="1">{#N/A,#N/A,FALSE,"AltFuel"}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handout." localSheetId="0" hidden="1">{"quarterly",#N/A,FALSE,"Income Statement";#N/A,#N/A,FALSE,"print segment";#N/A,#N/A,FALSE,"Balance Sheet";#N/A,#N/A,FALSE,"Annl Inc";#N/A,#N/A,FALSE,"Cash Flow"}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Statement._.15._.years." localSheetId="0" hidden="1">{#N/A,#N/A,FALSE,"FinStateUS"}</definedName>
    <definedName name="wrn.IncStatement._.15._.years." localSheetId="10" hidden="1">{#N/A,#N/A,FALSE,"FinStateUS"}</definedName>
    <definedName name="wrn.IncStatement._.15._.years." hidden="1">{#N/A,#N/A,FALSE,"FinStateUS"}</definedName>
    <definedName name="wrn.IncStatement._.6._.years." localSheetId="0" hidden="1">{"IncStatement 6 years",#N/A,FALSE,"FinStateUS"}</definedName>
    <definedName name="wrn.IncStatement._.6._.years." localSheetId="10" hidden="1">{"IncStatement 6 years",#N/A,FALSE,"FinStateUS"}</definedName>
    <definedName name="wrn.IncStatement._.6._.years." hidden="1">{"IncStatement 6 years",#N/A,FALSE,"FinStateUS"}</definedName>
    <definedName name="wrn.market._.share.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one." localSheetId="0" hidden="1">{"page1",#N/A,FALSE,"A";"page2",#N/A,FALSE,"A"}</definedName>
    <definedName name="wrn.one." localSheetId="10" hidden="1">{"page1",#N/A,FALSE,"A";"page2",#N/A,FALSE,"A"}</definedName>
    <definedName name="wrn.one." hidden="1">{"page1",#N/A,FALSE,"A";"page2",#N/A,FALSE,"A"}</definedName>
    <definedName name="wrn.PPJOURNAL._.ENTRY." hidden="1">{"PPDEFERREDBAL",#N/A,FALSE,"PRIOR PERIOD ADJMT";#N/A,#N/A,FALSE,"PRIOR PERIOD ADJMT";"PPJOURNALENTRY",#N/A,FALSE,"PRIOR PERIOD ADJMT"}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Report1.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OR_MEMO." hidden="1">{#N/A,#N/A,FALSE,"RORMEMO";#N/A,#N/A,FALSE,"RORSUMMARY";#N/A,#N/A,FALSE,"RORDETAIL"}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ummary_GL." hidden="1">{#N/A,#N/A,FALSE,"GLDwnLoad"}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rn.Transmission." hidden="1">{"Transmission",#N/A,FALSE,"Electric O&amp;M Functionalization"}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hidden="1">{"WCCWCLL",#N/A,FALSE,"Sheet3";"PP",#N/A,FALSE,"Sheet3";"MAT1",#N/A,FALSE,"Sheet3";"MAT2",#N/A,FALSE,"Sheet3"}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#REF!</definedName>
    <definedName name="xxx" hidden="1">{#N/A,#N/A,FALSE,"GLDwnLoad"}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yyyyy" hidden="1">#REF!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0" l="1"/>
  <c r="O51" i="92"/>
  <c r="O52" i="92"/>
  <c r="N51" i="92"/>
  <c r="N52" i="92"/>
  <c r="M52" i="92"/>
  <c r="M51" i="92"/>
  <c r="M50" i="92"/>
  <c r="N50" i="92" s="1"/>
  <c r="K51" i="92"/>
  <c r="H65" i="92"/>
  <c r="E6" i="92"/>
  <c r="E7" i="92"/>
  <c r="E8" i="92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53" i="92"/>
  <c r="E54" i="92"/>
  <c r="E55" i="92"/>
  <c r="E56" i="92"/>
  <c r="E57" i="92"/>
  <c r="E58" i="92"/>
  <c r="E59" i="92"/>
  <c r="E60" i="92"/>
  <c r="E61" i="92"/>
  <c r="E62" i="92"/>
  <c r="E63" i="92"/>
  <c r="E64" i="92"/>
  <c r="E65" i="92"/>
  <c r="E66" i="92"/>
  <c r="E67" i="92"/>
  <c r="E68" i="92"/>
  <c r="E69" i="92"/>
  <c r="E70" i="92"/>
  <c r="E71" i="92"/>
  <c r="E72" i="92"/>
  <c r="E73" i="92"/>
  <c r="E74" i="92"/>
  <c r="E75" i="92"/>
  <c r="E76" i="92"/>
  <c r="E77" i="92"/>
  <c r="E78" i="92"/>
  <c r="E79" i="92"/>
  <c r="E80" i="92"/>
  <c r="E81" i="92"/>
  <c r="E82" i="92"/>
  <c r="E83" i="92"/>
  <c r="E84" i="92"/>
  <c r="E85" i="92"/>
  <c r="E86" i="92"/>
  <c r="E87" i="92"/>
  <c r="E88" i="92"/>
  <c r="E89" i="92"/>
  <c r="E90" i="92"/>
  <c r="E91" i="92"/>
  <c r="E92" i="92"/>
  <c r="E93" i="92"/>
  <c r="E94" i="92"/>
  <c r="E95" i="92"/>
  <c r="E96" i="92"/>
  <c r="E97" i="92"/>
  <c r="E98" i="92"/>
  <c r="E99" i="92"/>
  <c r="E100" i="92"/>
  <c r="E101" i="92"/>
  <c r="E102" i="92"/>
  <c r="E103" i="92"/>
  <c r="E104" i="92"/>
  <c r="E105" i="92"/>
  <c r="E106" i="92"/>
  <c r="E107" i="92"/>
  <c r="E108" i="92"/>
  <c r="E109" i="92"/>
  <c r="E110" i="92"/>
  <c r="E111" i="92"/>
  <c r="E112" i="92"/>
  <c r="E113" i="92"/>
  <c r="E114" i="92"/>
  <c r="C116" i="92"/>
  <c r="D116" i="92"/>
  <c r="C117" i="92"/>
  <c r="D117" i="92"/>
  <c r="O50" i="92" l="1"/>
  <c r="O53" i="92" s="1"/>
  <c r="E117" i="92"/>
  <c r="E116" i="92"/>
  <c r="D18" i="91"/>
  <c r="C17" i="91"/>
  <c r="D8" i="91"/>
  <c r="D9" i="91"/>
  <c r="D10" i="91"/>
  <c r="D11" i="91"/>
  <c r="D12" i="91"/>
  <c r="D13" i="91"/>
  <c r="D14" i="91"/>
  <c r="D15" i="91"/>
  <c r="D16" i="91"/>
  <c r="D7" i="91"/>
  <c r="B12" i="91"/>
  <c r="B13" i="91" s="1"/>
  <c r="B14" i="91" s="1"/>
  <c r="B15" i="91" s="1"/>
  <c r="E62" i="90" l="1"/>
  <c r="E61" i="90"/>
  <c r="B60" i="90"/>
  <c r="B57" i="90"/>
  <c r="A51" i="90"/>
  <c r="A77" i="90" s="1"/>
  <c r="A50" i="90"/>
  <c r="A76" i="90" s="1"/>
  <c r="A49" i="90"/>
  <c r="A75" i="90" s="1"/>
  <c r="A48" i="90"/>
  <c r="A74" i="90" s="1"/>
  <c r="A47" i="90"/>
  <c r="A73" i="90" s="1"/>
  <c r="A46" i="90"/>
  <c r="A72" i="90" s="1"/>
  <c r="A45" i="90"/>
  <c r="A71" i="90" s="1"/>
  <c r="A44" i="90"/>
  <c r="A70" i="90" s="1"/>
  <c r="A43" i="90"/>
  <c r="A69" i="90" s="1"/>
  <c r="G39" i="90"/>
  <c r="G65" i="90" s="1"/>
  <c r="F39" i="90"/>
  <c r="F65" i="90" s="1"/>
  <c r="E39" i="90"/>
  <c r="E65" i="90" s="1"/>
  <c r="B39" i="90"/>
  <c r="B65" i="90" s="1"/>
  <c r="A39" i="90"/>
  <c r="A65" i="90" s="1"/>
  <c r="G38" i="90"/>
  <c r="G64" i="90" s="1"/>
  <c r="F38" i="90"/>
  <c r="F64" i="90" s="1"/>
  <c r="E38" i="90"/>
  <c r="E64" i="90" s="1"/>
  <c r="H64" i="90" s="1"/>
  <c r="B38" i="90"/>
  <c r="B64" i="90" s="1"/>
  <c r="A38" i="90"/>
  <c r="A64" i="90" s="1"/>
  <c r="G37" i="90"/>
  <c r="G63" i="90" s="1"/>
  <c r="F37" i="90"/>
  <c r="F63" i="90" s="1"/>
  <c r="E37" i="90"/>
  <c r="E63" i="90" s="1"/>
  <c r="B37" i="90"/>
  <c r="B63" i="90" s="1"/>
  <c r="A37" i="90"/>
  <c r="A63" i="90" s="1"/>
  <c r="G36" i="90"/>
  <c r="G62" i="90" s="1"/>
  <c r="F36" i="90"/>
  <c r="F62" i="90" s="1"/>
  <c r="E36" i="90"/>
  <c r="B36" i="90"/>
  <c r="B62" i="90" s="1"/>
  <c r="A36" i="90"/>
  <c r="A62" i="90" s="1"/>
  <c r="G35" i="90"/>
  <c r="G61" i="90" s="1"/>
  <c r="F35" i="90"/>
  <c r="F61" i="90" s="1"/>
  <c r="E35" i="90"/>
  <c r="B35" i="90"/>
  <c r="B61" i="90" s="1"/>
  <c r="A35" i="90"/>
  <c r="A61" i="90" s="1"/>
  <c r="G34" i="90"/>
  <c r="G60" i="90" s="1"/>
  <c r="F34" i="90"/>
  <c r="F60" i="90" s="1"/>
  <c r="E34" i="90"/>
  <c r="E60" i="90" s="1"/>
  <c r="H60" i="90" s="1"/>
  <c r="B34" i="90"/>
  <c r="A34" i="90"/>
  <c r="A60" i="90" s="1"/>
  <c r="G33" i="90"/>
  <c r="G59" i="90" s="1"/>
  <c r="F33" i="90"/>
  <c r="F59" i="90" s="1"/>
  <c r="E33" i="90"/>
  <c r="E59" i="90" s="1"/>
  <c r="B33" i="90"/>
  <c r="B59" i="90" s="1"/>
  <c r="A33" i="90"/>
  <c r="A59" i="90" s="1"/>
  <c r="G32" i="90"/>
  <c r="G58" i="90" s="1"/>
  <c r="F32" i="90"/>
  <c r="F58" i="90" s="1"/>
  <c r="E32" i="90"/>
  <c r="E58" i="90" s="1"/>
  <c r="B32" i="90"/>
  <c r="B58" i="90" s="1"/>
  <c r="A32" i="90"/>
  <c r="A58" i="90" s="1"/>
  <c r="G31" i="90"/>
  <c r="G57" i="90" s="1"/>
  <c r="F31" i="90"/>
  <c r="F57" i="90" s="1"/>
  <c r="E31" i="90"/>
  <c r="E57" i="90" s="1"/>
  <c r="B31" i="90"/>
  <c r="A31" i="90"/>
  <c r="A57" i="90" s="1"/>
  <c r="H13" i="90"/>
  <c r="D13" i="90" s="1"/>
  <c r="H12" i="90"/>
  <c r="D12" i="90"/>
  <c r="H11" i="90"/>
  <c r="D11" i="90" s="1"/>
  <c r="H10" i="90"/>
  <c r="D10" i="90"/>
  <c r="I10" i="90" s="1"/>
  <c r="D9" i="90"/>
  <c r="H8" i="90"/>
  <c r="D8" i="90"/>
  <c r="H7" i="90"/>
  <c r="H6" i="90"/>
  <c r="D6" i="90"/>
  <c r="H5" i="90"/>
  <c r="D5" i="90" s="1"/>
  <c r="D7" i="90" l="1"/>
  <c r="I7" i="90" s="1"/>
  <c r="I11" i="90"/>
  <c r="I12" i="90"/>
  <c r="I9" i="90"/>
  <c r="I8" i="90"/>
  <c r="I6" i="90"/>
  <c r="H58" i="90"/>
  <c r="H59" i="90"/>
  <c r="H63" i="90"/>
  <c r="H62" i="90"/>
  <c r="D60" i="90"/>
  <c r="I60" i="90" s="1"/>
  <c r="H57" i="90"/>
  <c r="H61" i="90"/>
  <c r="H65" i="90"/>
  <c r="D64" i="90"/>
  <c r="I64" i="90" s="1"/>
  <c r="I13" i="90"/>
  <c r="H32" i="90"/>
  <c r="H34" i="90"/>
  <c r="H35" i="90"/>
  <c r="H36" i="90"/>
  <c r="H37" i="90"/>
  <c r="H38" i="90"/>
  <c r="H39" i="90"/>
  <c r="I5" i="90"/>
  <c r="H33" i="90"/>
  <c r="H31" i="90"/>
  <c r="I14" i="90" l="1" a="1"/>
  <c r="I14" i="90" s="1"/>
  <c r="D31" i="90"/>
  <c r="I31" i="90"/>
  <c r="D37" i="90"/>
  <c r="I37" i="90" s="1"/>
  <c r="D61" i="90"/>
  <c r="I61" i="90" s="1"/>
  <c r="D38" i="90"/>
  <c r="I38" i="90" s="1"/>
  <c r="D59" i="90"/>
  <c r="I59" i="90"/>
  <c r="D65" i="90"/>
  <c r="I65" i="90" s="1"/>
  <c r="D58" i="90"/>
  <c r="I58" i="90" s="1"/>
  <c r="D36" i="90"/>
  <c r="I36" i="90"/>
  <c r="D35" i="90"/>
  <c r="I35" i="90" s="1"/>
  <c r="D57" i="90"/>
  <c r="I57" i="90"/>
  <c r="D34" i="90"/>
  <c r="I34" i="90" s="1"/>
  <c r="D33" i="90"/>
  <c r="I33" i="90"/>
  <c r="D32" i="90"/>
  <c r="I32" i="90" s="1"/>
  <c r="D62" i="90"/>
  <c r="I62" i="90"/>
  <c r="D39" i="90"/>
  <c r="I39" i="90" s="1"/>
  <c r="D63" i="90"/>
  <c r="I63" i="90" s="1"/>
  <c r="I66" i="90" l="1" a="1"/>
  <c r="I66" i="90" s="1"/>
  <c r="I40" i="90" a="1"/>
  <c r="I40" i="90" s="1"/>
  <c r="G19" i="89" l="1"/>
  <c r="F19" i="89"/>
  <c r="D19" i="89"/>
  <c r="C19" i="89"/>
  <c r="G18" i="89"/>
  <c r="F18" i="89"/>
  <c r="D18" i="89"/>
  <c r="C18" i="89"/>
  <c r="H17" i="89"/>
  <c r="E17" i="89"/>
  <c r="I17" i="89" s="1"/>
  <c r="H16" i="89"/>
  <c r="E16" i="89"/>
  <c r="I16" i="89" s="1"/>
  <c r="H15" i="89"/>
  <c r="I15" i="89" s="1"/>
  <c r="E15" i="89"/>
  <c r="H14" i="89"/>
  <c r="E14" i="89"/>
  <c r="I14" i="89" s="1"/>
  <c r="H13" i="89"/>
  <c r="E13" i="89"/>
  <c r="I13" i="89" s="1"/>
  <c r="I12" i="89"/>
  <c r="H12" i="89"/>
  <c r="E12" i="89"/>
  <c r="I11" i="89"/>
  <c r="H11" i="89"/>
  <c r="E11" i="89"/>
  <c r="H10" i="89"/>
  <c r="H18" i="89" s="1"/>
  <c r="E10" i="89"/>
  <c r="I10" i="89" s="1"/>
  <c r="H9" i="89"/>
  <c r="H19" i="89" s="1"/>
  <c r="E9" i="89"/>
  <c r="I9" i="89" s="1"/>
  <c r="I19" i="89" l="1"/>
  <c r="I18" i="89"/>
  <c r="E19" i="89"/>
  <c r="E18" i="89"/>
  <c r="M8" i="86" l="1"/>
  <c r="M7" i="86"/>
  <c r="D14" i="86"/>
  <c r="E14" i="86"/>
  <c r="E15" i="86" s="1"/>
  <c r="C14" i="86"/>
  <c r="D13" i="86"/>
  <c r="E13" i="86"/>
  <c r="C13" i="86"/>
  <c r="E12" i="86"/>
  <c r="D12" i="86"/>
  <c r="D15" i="86" s="1"/>
  <c r="C12" i="86"/>
  <c r="G9" i="87"/>
  <c r="C15" i="86" l="1"/>
  <c r="C12" i="88" l="1"/>
  <c r="C11" i="88"/>
  <c r="E11" i="88" s="1"/>
  <c r="E12" i="88"/>
  <c r="Q76" i="87" l="1"/>
  <c r="P76" i="87"/>
  <c r="O76" i="87"/>
  <c r="G69" i="87"/>
  <c r="Q45" i="87"/>
  <c r="P45" i="87"/>
  <c r="O45" i="87"/>
  <c r="I44" i="87"/>
  <c r="I75" i="87" s="1"/>
  <c r="H44" i="87"/>
  <c r="H75" i="87" s="1"/>
  <c r="G44" i="87"/>
  <c r="G75" i="87" s="1"/>
  <c r="E44" i="87"/>
  <c r="K44" i="87" s="1"/>
  <c r="O44" i="87" s="1"/>
  <c r="C44" i="87"/>
  <c r="C75" i="87" s="1"/>
  <c r="E75" i="87" s="1"/>
  <c r="I43" i="87"/>
  <c r="I74" i="87" s="1"/>
  <c r="H43" i="87"/>
  <c r="H74" i="87" s="1"/>
  <c r="G43" i="87"/>
  <c r="G74" i="87" s="1"/>
  <c r="C43" i="87"/>
  <c r="C74" i="87" s="1"/>
  <c r="E74" i="87" s="1"/>
  <c r="I42" i="87"/>
  <c r="I73" i="87" s="1"/>
  <c r="H42" i="87"/>
  <c r="H73" i="87" s="1"/>
  <c r="G42" i="87"/>
  <c r="J42" i="87" s="1"/>
  <c r="E42" i="87"/>
  <c r="C42" i="87"/>
  <c r="C73" i="87" s="1"/>
  <c r="E73" i="87" s="1"/>
  <c r="I41" i="87"/>
  <c r="I72" i="87" s="1"/>
  <c r="H41" i="87"/>
  <c r="H72" i="87" s="1"/>
  <c r="G41" i="87"/>
  <c r="G72" i="87" s="1"/>
  <c r="C41" i="87"/>
  <c r="C72" i="87" s="1"/>
  <c r="E72" i="87" s="1"/>
  <c r="I40" i="87"/>
  <c r="I71" i="87" s="1"/>
  <c r="H40" i="87"/>
  <c r="H71" i="87" s="1"/>
  <c r="G40" i="87"/>
  <c r="C40" i="87"/>
  <c r="C71" i="87" s="1"/>
  <c r="E71" i="87" s="1"/>
  <c r="I39" i="87"/>
  <c r="I70" i="87" s="1"/>
  <c r="H39" i="87"/>
  <c r="H70" i="87" s="1"/>
  <c r="G39" i="87"/>
  <c r="G70" i="87" s="1"/>
  <c r="C39" i="87"/>
  <c r="C70" i="87" s="1"/>
  <c r="E70" i="87" s="1"/>
  <c r="I38" i="87"/>
  <c r="H38" i="87"/>
  <c r="H69" i="87" s="1"/>
  <c r="G38" i="87"/>
  <c r="E38" i="87"/>
  <c r="C38" i="87"/>
  <c r="C69" i="87" s="1"/>
  <c r="E69" i="87" s="1"/>
  <c r="I15" i="87"/>
  <c r="H15" i="87"/>
  <c r="G15" i="87"/>
  <c r="J13" i="87"/>
  <c r="E13" i="87"/>
  <c r="F13" i="87" s="1"/>
  <c r="L13" i="87" s="1"/>
  <c r="P13" i="87" s="1"/>
  <c r="J12" i="87"/>
  <c r="E12" i="87"/>
  <c r="M12" i="87" s="1"/>
  <c r="Q12" i="87" s="1"/>
  <c r="M11" i="87"/>
  <c r="Q11" i="87" s="1"/>
  <c r="J11" i="87"/>
  <c r="E11" i="87"/>
  <c r="J10" i="87"/>
  <c r="E10" i="87"/>
  <c r="K10" i="87" s="1"/>
  <c r="O10" i="87" s="1"/>
  <c r="J9" i="87"/>
  <c r="E9" i="87"/>
  <c r="K9" i="87" s="1"/>
  <c r="O9" i="87" s="1"/>
  <c r="J8" i="87"/>
  <c r="E8" i="87"/>
  <c r="M8" i="87" s="1"/>
  <c r="Q8" i="87" s="1"/>
  <c r="J7" i="87"/>
  <c r="E7" i="87"/>
  <c r="K7" i="87" s="1"/>
  <c r="F12" i="87" l="1"/>
  <c r="L12" i="87" s="1"/>
  <c r="P12" i="87" s="1"/>
  <c r="K12" i="87"/>
  <c r="O12" i="87" s="1"/>
  <c r="J70" i="87"/>
  <c r="J74" i="87"/>
  <c r="J75" i="87"/>
  <c r="F75" i="87" s="1"/>
  <c r="L75" i="87" s="1"/>
  <c r="P75" i="87" s="1"/>
  <c r="M10" i="87"/>
  <c r="Q10" i="87" s="1"/>
  <c r="J15" i="87"/>
  <c r="F11" i="87"/>
  <c r="L11" i="87" s="1"/>
  <c r="P11" i="87" s="1"/>
  <c r="G46" i="87"/>
  <c r="E40" i="87"/>
  <c r="M40" i="87" s="1"/>
  <c r="Q40" i="87" s="1"/>
  <c r="J41" i="87"/>
  <c r="K13" i="87"/>
  <c r="O13" i="87" s="1"/>
  <c r="M13" i="87"/>
  <c r="Q13" i="87" s="1"/>
  <c r="I46" i="87"/>
  <c r="K42" i="87"/>
  <c r="O42" i="87" s="1"/>
  <c r="H77" i="87"/>
  <c r="M75" i="87"/>
  <c r="Q75" i="87" s="1"/>
  <c r="K75" i="87"/>
  <c r="O75" i="87" s="1"/>
  <c r="F70" i="87"/>
  <c r="L70" i="87" s="1"/>
  <c r="P70" i="87" s="1"/>
  <c r="M70" i="87"/>
  <c r="Q70" i="87" s="1"/>
  <c r="K70" i="87"/>
  <c r="O70" i="87" s="1"/>
  <c r="M72" i="87"/>
  <c r="Q72" i="87" s="1"/>
  <c r="K72" i="87"/>
  <c r="O72" i="87" s="1"/>
  <c r="O7" i="87"/>
  <c r="J72" i="87"/>
  <c r="F72" i="87" s="1"/>
  <c r="L72" i="87" s="1"/>
  <c r="P72" i="87" s="1"/>
  <c r="E77" i="87"/>
  <c r="F74" i="87"/>
  <c r="L74" i="87" s="1"/>
  <c r="P74" i="87" s="1"/>
  <c r="K74" i="87"/>
  <c r="O74" i="87" s="1"/>
  <c r="M74" i="87"/>
  <c r="Q74" i="87" s="1"/>
  <c r="F7" i="87"/>
  <c r="F8" i="87"/>
  <c r="L8" i="87" s="1"/>
  <c r="P8" i="87" s="1"/>
  <c r="M9" i="87"/>
  <c r="Q9" i="87" s="1"/>
  <c r="K11" i="87"/>
  <c r="O11" i="87" s="1"/>
  <c r="E15" i="87"/>
  <c r="J44" i="87"/>
  <c r="F44" i="87" s="1"/>
  <c r="L44" i="87" s="1"/>
  <c r="P44" i="87" s="1"/>
  <c r="J38" i="87"/>
  <c r="E39" i="87"/>
  <c r="F42" i="87"/>
  <c r="L42" i="87" s="1"/>
  <c r="P42" i="87" s="1"/>
  <c r="K38" i="87"/>
  <c r="J43" i="87"/>
  <c r="M44" i="87"/>
  <c r="Q44" i="87" s="1"/>
  <c r="I69" i="87"/>
  <c r="I77" i="87" s="1"/>
  <c r="G71" i="87"/>
  <c r="J71" i="87" s="1"/>
  <c r="F71" i="87" s="1"/>
  <c r="L71" i="87" s="1"/>
  <c r="P71" i="87" s="1"/>
  <c r="J40" i="87"/>
  <c r="F40" i="87" s="1"/>
  <c r="L40" i="87" s="1"/>
  <c r="P40" i="87" s="1"/>
  <c r="E41" i="87"/>
  <c r="J69" i="87"/>
  <c r="K8" i="87"/>
  <c r="O8" i="87" s="1"/>
  <c r="F10" i="87"/>
  <c r="L10" i="87" s="1"/>
  <c r="P10" i="87" s="1"/>
  <c r="M38" i="87"/>
  <c r="H46" i="87"/>
  <c r="G73" i="87"/>
  <c r="J73" i="87" s="1"/>
  <c r="F73" i="87" s="1"/>
  <c r="L73" i="87" s="1"/>
  <c r="P73" i="87" s="1"/>
  <c r="F9" i="87"/>
  <c r="L9" i="87" s="1"/>
  <c r="P9" i="87" s="1"/>
  <c r="M7" i="87"/>
  <c r="E43" i="87"/>
  <c r="M42" i="87"/>
  <c r="Q42" i="87" s="1"/>
  <c r="J39" i="87"/>
  <c r="I15" i="35"/>
  <c r="J46" i="87" l="1"/>
  <c r="J77" i="87"/>
  <c r="E46" i="87"/>
  <c r="K40" i="87"/>
  <c r="O40" i="87" s="1"/>
  <c r="K15" i="87"/>
  <c r="F39" i="87"/>
  <c r="L39" i="87" s="1"/>
  <c r="P39" i="87" s="1"/>
  <c r="M39" i="87"/>
  <c r="Q39" i="87" s="1"/>
  <c r="K39" i="87"/>
  <c r="O39" i="87" s="1"/>
  <c r="L7" i="87"/>
  <c r="F15" i="87"/>
  <c r="F69" i="87"/>
  <c r="F43" i="87"/>
  <c r="L43" i="87" s="1"/>
  <c r="P43" i="87" s="1"/>
  <c r="M43" i="87"/>
  <c r="Q43" i="87" s="1"/>
  <c r="K43" i="87"/>
  <c r="O43" i="87" s="1"/>
  <c r="M71" i="87"/>
  <c r="Q71" i="87" s="1"/>
  <c r="K69" i="87"/>
  <c r="G77" i="87"/>
  <c r="M73" i="87"/>
  <c r="Q73" i="87" s="1"/>
  <c r="F41" i="87"/>
  <c r="L41" i="87" s="1"/>
  <c r="P41" i="87" s="1"/>
  <c r="M41" i="87"/>
  <c r="Q41" i="87" s="1"/>
  <c r="K41" i="87"/>
  <c r="O41" i="87" s="1"/>
  <c r="Q38" i="87"/>
  <c r="K71" i="87"/>
  <c r="O71" i="87" s="1"/>
  <c r="M69" i="87"/>
  <c r="Q7" i="87"/>
  <c r="Q15" i="87" s="1"/>
  <c r="M15" i="87"/>
  <c r="F38" i="87"/>
  <c r="K73" i="87"/>
  <c r="O73" i="87" s="1"/>
  <c r="O38" i="87"/>
  <c r="O15" i="87"/>
  <c r="H79" i="76"/>
  <c r="H13" i="76"/>
  <c r="K46" i="87" l="1"/>
  <c r="L69" i="87"/>
  <c r="F77" i="87"/>
  <c r="M77" i="87"/>
  <c r="Q69" i="87"/>
  <c r="Q77" i="87" s="1"/>
  <c r="L15" i="87"/>
  <c r="P7" i="87"/>
  <c r="P15" i="87" s="1"/>
  <c r="Q46" i="87"/>
  <c r="O46" i="87"/>
  <c r="M46" i="87"/>
  <c r="L38" i="87"/>
  <c r="F46" i="87"/>
  <c r="K77" i="87"/>
  <c r="O69" i="87"/>
  <c r="O77" i="87" s="1"/>
  <c r="P38" i="87" l="1"/>
  <c r="P46" i="87" s="1"/>
  <c r="L46" i="87"/>
  <c r="P69" i="87"/>
  <c r="P77" i="87" s="1"/>
  <c r="L77" i="87"/>
  <c r="E114" i="74"/>
  <c r="E115" i="74"/>
  <c r="E116" i="74"/>
  <c r="E117" i="74"/>
  <c r="D52" i="76" l="1"/>
  <c r="D53" i="76" s="1"/>
  <c r="D54" i="76" s="1"/>
  <c r="D55" i="76" s="1"/>
  <c r="D56" i="76" s="1"/>
  <c r="D51" i="76"/>
  <c r="D30" i="76"/>
  <c r="D31" i="76" s="1"/>
  <c r="D32" i="76" s="1"/>
  <c r="D33" i="76" s="1"/>
  <c r="D34" i="76" s="1"/>
  <c r="D29" i="76"/>
  <c r="D28" i="76"/>
  <c r="D8" i="76"/>
  <c r="D9" i="76" s="1"/>
  <c r="D10" i="76" s="1"/>
  <c r="D11" i="76" s="1"/>
  <c r="D12" i="76" s="1"/>
  <c r="D7" i="76"/>
  <c r="C122" i="76" l="1"/>
  <c r="B122" i="76"/>
  <c r="C121" i="76"/>
  <c r="B121" i="76"/>
  <c r="C120" i="76"/>
  <c r="B120" i="76"/>
  <c r="C119" i="76"/>
  <c r="B119" i="76"/>
  <c r="C118" i="76"/>
  <c r="B118" i="76"/>
  <c r="C117" i="76"/>
  <c r="B117" i="76"/>
  <c r="C116" i="76"/>
  <c r="B116" i="76"/>
  <c r="C100" i="76"/>
  <c r="B100" i="76"/>
  <c r="C99" i="76"/>
  <c r="B99" i="76"/>
  <c r="C98" i="76"/>
  <c r="B98" i="76"/>
  <c r="C97" i="76"/>
  <c r="B97" i="76"/>
  <c r="C96" i="76"/>
  <c r="B96" i="76"/>
  <c r="C95" i="76"/>
  <c r="B95" i="76"/>
  <c r="C94" i="76"/>
  <c r="B94" i="76"/>
  <c r="C78" i="76"/>
  <c r="B78" i="76"/>
  <c r="C77" i="76"/>
  <c r="B77" i="76"/>
  <c r="C76" i="76"/>
  <c r="B76" i="76"/>
  <c r="C75" i="76"/>
  <c r="B75" i="76"/>
  <c r="C74" i="76"/>
  <c r="B74" i="76"/>
  <c r="C73" i="76"/>
  <c r="B73" i="76"/>
  <c r="C72" i="76"/>
  <c r="B72" i="76"/>
  <c r="C56" i="76"/>
  <c r="B56" i="76"/>
  <c r="C55" i="76"/>
  <c r="B55" i="76"/>
  <c r="C54" i="76"/>
  <c r="B54" i="76"/>
  <c r="C53" i="76"/>
  <c r="B53" i="76"/>
  <c r="C52" i="76"/>
  <c r="B52" i="76"/>
  <c r="C51" i="76"/>
  <c r="B51" i="76"/>
  <c r="C50" i="76"/>
  <c r="B50" i="76"/>
  <c r="B29" i="76"/>
  <c r="C29" i="76"/>
  <c r="B30" i="76"/>
  <c r="C30" i="76"/>
  <c r="B31" i="76"/>
  <c r="C31" i="76"/>
  <c r="B32" i="76"/>
  <c r="C32" i="76"/>
  <c r="B33" i="76"/>
  <c r="C33" i="76"/>
  <c r="B34" i="76"/>
  <c r="C34" i="76"/>
  <c r="C28" i="76"/>
  <c r="B28" i="76"/>
  <c r="B7" i="76"/>
  <c r="C7" i="76"/>
  <c r="B8" i="76"/>
  <c r="C8" i="76"/>
  <c r="B9" i="76"/>
  <c r="C9" i="76"/>
  <c r="B10" i="76"/>
  <c r="C10" i="76"/>
  <c r="B11" i="76"/>
  <c r="C11" i="76"/>
  <c r="B12" i="76"/>
  <c r="C12" i="76"/>
  <c r="C6" i="76"/>
  <c r="B6" i="76"/>
  <c r="C120" i="74" l="1"/>
  <c r="C119" i="74"/>
  <c r="E113" i="74" l="1"/>
  <c r="E117" i="76" l="1"/>
  <c r="B40" i="76"/>
  <c r="C38" i="35"/>
  <c r="C68" i="35" s="1"/>
  <c r="J8" i="35"/>
  <c r="J9" i="35"/>
  <c r="J10" i="35"/>
  <c r="J11" i="35"/>
  <c r="J12" i="35"/>
  <c r="J13" i="35"/>
  <c r="D117" i="76" l="1"/>
  <c r="D119" i="74" l="1"/>
  <c r="D120" i="74"/>
  <c r="J13" i="66" l="1"/>
  <c r="J7" i="66"/>
  <c r="G8" i="66"/>
  <c r="G9" i="66"/>
  <c r="G10" i="66"/>
  <c r="G11" i="66"/>
  <c r="G12" i="66"/>
  <c r="G13" i="66"/>
  <c r="G7" i="66"/>
  <c r="B62" i="76"/>
  <c r="B84" i="76" s="1"/>
  <c r="B106" i="76" s="1"/>
  <c r="B128" i="76" s="1"/>
  <c r="C8" i="4"/>
  <c r="K7" i="66" l="1"/>
  <c r="L7" i="66" s="1"/>
  <c r="M7" i="66" s="1"/>
  <c r="K13" i="66"/>
  <c r="L13" i="66" s="1"/>
  <c r="F117" i="76"/>
  <c r="G117" i="76" s="1"/>
  <c r="H37" i="35"/>
  <c r="I37" i="35"/>
  <c r="H38" i="35"/>
  <c r="H68" i="35" s="1"/>
  <c r="I38" i="35"/>
  <c r="I68" i="35" s="1"/>
  <c r="H39" i="35"/>
  <c r="H69" i="35" s="1"/>
  <c r="I39" i="35"/>
  <c r="I69" i="35" s="1"/>
  <c r="H40" i="35"/>
  <c r="H70" i="35" s="1"/>
  <c r="I40" i="35"/>
  <c r="I70" i="35" s="1"/>
  <c r="H41" i="35"/>
  <c r="H71" i="35" s="1"/>
  <c r="I41" i="35"/>
  <c r="I71" i="35" s="1"/>
  <c r="H42" i="35"/>
  <c r="H72" i="35" s="1"/>
  <c r="I42" i="35"/>
  <c r="I72" i="35" s="1"/>
  <c r="H43" i="35"/>
  <c r="H73" i="35" s="1"/>
  <c r="I43" i="35"/>
  <c r="I73" i="35" s="1"/>
  <c r="G38" i="35"/>
  <c r="G68" i="35" s="1"/>
  <c r="G39" i="35"/>
  <c r="G69" i="35" s="1"/>
  <c r="G40" i="35"/>
  <c r="G70" i="35" s="1"/>
  <c r="G41" i="35"/>
  <c r="G71" i="35" s="1"/>
  <c r="G42" i="35"/>
  <c r="G72" i="35" s="1"/>
  <c r="G43" i="35"/>
  <c r="G73" i="35" s="1"/>
  <c r="G37" i="35"/>
  <c r="C39" i="35"/>
  <c r="C69" i="35" s="1"/>
  <c r="C40" i="35"/>
  <c r="C70" i="35" s="1"/>
  <c r="C41" i="35"/>
  <c r="C71" i="35" s="1"/>
  <c r="C42" i="35"/>
  <c r="C72" i="35" s="1"/>
  <c r="C43" i="35"/>
  <c r="C73" i="35" s="1"/>
  <c r="C37" i="35"/>
  <c r="C67" i="35" s="1"/>
  <c r="J7" i="35"/>
  <c r="H15" i="35"/>
  <c r="G15" i="35"/>
  <c r="J70" i="35" l="1"/>
  <c r="J71" i="35"/>
  <c r="J73" i="35"/>
  <c r="J69" i="35"/>
  <c r="G67" i="35"/>
  <c r="J72" i="35"/>
  <c r="J68" i="35"/>
  <c r="H67" i="35"/>
  <c r="I67" i="35"/>
  <c r="I75" i="35" s="1"/>
  <c r="H117" i="76"/>
  <c r="I117" i="76"/>
  <c r="J43" i="35"/>
  <c r="J37" i="35"/>
  <c r="H45" i="35"/>
  <c r="I45" i="35"/>
  <c r="G45" i="35"/>
  <c r="H75" i="35" l="1"/>
  <c r="J67" i="35"/>
  <c r="G75" i="35"/>
  <c r="J52" i="74" l="1"/>
  <c r="K52" i="74" s="1"/>
  <c r="J51" i="74"/>
  <c r="K51" i="74" s="1"/>
  <c r="J50" i="74"/>
  <c r="K50" i="74" s="1"/>
  <c r="J8" i="66" l="1"/>
  <c r="K8" i="66" s="1"/>
  <c r="J9" i="66"/>
  <c r="K9" i="66" s="1"/>
  <c r="J10" i="66"/>
  <c r="K10" i="66" s="1"/>
  <c r="J11" i="66"/>
  <c r="K11" i="66" s="1"/>
  <c r="J12" i="66"/>
  <c r="K12" i="66" s="1"/>
  <c r="M13" i="66"/>
  <c r="E6" i="74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L50" i="74"/>
  <c r="C25" i="86" s="1"/>
  <c r="E51" i="74"/>
  <c r="E52" i="74"/>
  <c r="L52" i="74"/>
  <c r="E25" i="86" s="1"/>
  <c r="M14" i="86" s="1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E69" i="74"/>
  <c r="E70" i="74"/>
  <c r="E71" i="74"/>
  <c r="E72" i="74"/>
  <c r="E73" i="74"/>
  <c r="E74" i="74"/>
  <c r="E75" i="74"/>
  <c r="E76" i="74"/>
  <c r="E77" i="74"/>
  <c r="E78" i="74"/>
  <c r="E79" i="74"/>
  <c r="E80" i="74"/>
  <c r="E81" i="74"/>
  <c r="E82" i="74"/>
  <c r="E83" i="74"/>
  <c r="E84" i="74"/>
  <c r="E85" i="74"/>
  <c r="E86" i="74"/>
  <c r="E87" i="74"/>
  <c r="E88" i="74"/>
  <c r="E89" i="74"/>
  <c r="E90" i="74"/>
  <c r="E91" i="74"/>
  <c r="E92" i="74"/>
  <c r="E93" i="74"/>
  <c r="E94" i="74"/>
  <c r="E95" i="74"/>
  <c r="E96" i="74"/>
  <c r="E97" i="74"/>
  <c r="E98" i="74"/>
  <c r="E99" i="74"/>
  <c r="E100" i="74"/>
  <c r="E101" i="74"/>
  <c r="E102" i="74"/>
  <c r="E103" i="74"/>
  <c r="E104" i="74"/>
  <c r="E105" i="74"/>
  <c r="E106" i="74"/>
  <c r="E107" i="74"/>
  <c r="E108" i="74"/>
  <c r="E109" i="74"/>
  <c r="E110" i="74"/>
  <c r="E111" i="74"/>
  <c r="E112" i="74"/>
  <c r="F52" i="76"/>
  <c r="G52" i="76" s="1"/>
  <c r="E28" i="76"/>
  <c r="E29" i="76"/>
  <c r="E30" i="76"/>
  <c r="E31" i="76"/>
  <c r="E32" i="76"/>
  <c r="E33" i="76"/>
  <c r="E34" i="76"/>
  <c r="B39" i="76"/>
  <c r="E50" i="76"/>
  <c r="E51" i="76"/>
  <c r="E52" i="76"/>
  <c r="E53" i="76"/>
  <c r="E54" i="76"/>
  <c r="E55" i="76"/>
  <c r="E56" i="76"/>
  <c r="B61" i="76"/>
  <c r="D71" i="76"/>
  <c r="D72" i="76"/>
  <c r="D73" i="76"/>
  <c r="D74" i="76"/>
  <c r="D75" i="76"/>
  <c r="F75" i="76"/>
  <c r="D76" i="76"/>
  <c r="D77" i="76"/>
  <c r="D78" i="76"/>
  <c r="D93" i="76"/>
  <c r="D94" i="76"/>
  <c r="E94" i="76"/>
  <c r="E95" i="76"/>
  <c r="E96" i="76"/>
  <c r="E97" i="76"/>
  <c r="E98" i="76"/>
  <c r="E99" i="76"/>
  <c r="E100" i="76"/>
  <c r="B104" i="76"/>
  <c r="D115" i="76"/>
  <c r="D116" i="76"/>
  <c r="E116" i="76"/>
  <c r="D118" i="76"/>
  <c r="E118" i="76"/>
  <c r="D119" i="76"/>
  <c r="E119" i="76"/>
  <c r="D120" i="76"/>
  <c r="E120" i="76"/>
  <c r="D121" i="76"/>
  <c r="E121" i="76"/>
  <c r="D122" i="76"/>
  <c r="E122" i="76"/>
  <c r="B126" i="76"/>
  <c r="J38" i="35"/>
  <c r="J39" i="35"/>
  <c r="J40" i="35"/>
  <c r="J41" i="35"/>
  <c r="J42" i="35"/>
  <c r="O44" i="35"/>
  <c r="P44" i="35"/>
  <c r="Q44" i="35"/>
  <c r="O74" i="35"/>
  <c r="P74" i="35"/>
  <c r="Q74" i="35"/>
  <c r="M13" i="86" l="1"/>
  <c r="G75" i="76"/>
  <c r="I75" i="76" s="1"/>
  <c r="D95" i="76"/>
  <c r="E120" i="74"/>
  <c r="E119" i="74"/>
  <c r="L10" i="66"/>
  <c r="M10" i="66" s="1"/>
  <c r="L12" i="66"/>
  <c r="M12" i="66" s="1"/>
  <c r="L9" i="66"/>
  <c r="M9" i="66" s="1"/>
  <c r="L11" i="66"/>
  <c r="M11" i="66" s="1"/>
  <c r="D96" i="76"/>
  <c r="F94" i="76"/>
  <c r="G94" i="76" s="1"/>
  <c r="H94" i="76" s="1"/>
  <c r="J75" i="35"/>
  <c r="J45" i="35"/>
  <c r="J15" i="35"/>
  <c r="L51" i="74"/>
  <c r="D25" i="86" s="1"/>
  <c r="C26" i="86" s="1"/>
  <c r="F98" i="76"/>
  <c r="F119" i="76"/>
  <c r="G119" i="76" s="1"/>
  <c r="H119" i="76" s="1"/>
  <c r="F100" i="76"/>
  <c r="F121" i="76"/>
  <c r="G121" i="76" s="1"/>
  <c r="H121" i="76" s="1"/>
  <c r="F97" i="76"/>
  <c r="F118" i="76"/>
  <c r="G118" i="76" s="1"/>
  <c r="H118" i="76" s="1"/>
  <c r="F95" i="76"/>
  <c r="F120" i="76"/>
  <c r="G120" i="76" s="1"/>
  <c r="H120" i="76" s="1"/>
  <c r="F96" i="76"/>
  <c r="F72" i="76"/>
  <c r="G72" i="76" s="1"/>
  <c r="I72" i="76" s="1"/>
  <c r="F116" i="76"/>
  <c r="G116" i="76" s="1"/>
  <c r="H116" i="76" s="1"/>
  <c r="F99" i="76"/>
  <c r="F77" i="76"/>
  <c r="G77" i="76" s="1"/>
  <c r="I77" i="76" s="1"/>
  <c r="F55" i="76"/>
  <c r="G55" i="76" s="1"/>
  <c r="I55" i="76" s="1"/>
  <c r="F122" i="76"/>
  <c r="G122" i="76" s="1"/>
  <c r="H122" i="76" s="1"/>
  <c r="H52" i="76"/>
  <c r="I52" i="76"/>
  <c r="F28" i="76"/>
  <c r="G28" i="76" s="1"/>
  <c r="F29" i="76"/>
  <c r="G29" i="76" s="1"/>
  <c r="F30" i="76"/>
  <c r="G30" i="76" s="1"/>
  <c r="F31" i="76"/>
  <c r="F32" i="76"/>
  <c r="F33" i="76"/>
  <c r="F34" i="76"/>
  <c r="F6" i="76"/>
  <c r="G6" i="76" s="1"/>
  <c r="F9" i="76"/>
  <c r="G9" i="76" s="1"/>
  <c r="F11" i="76"/>
  <c r="G11" i="76" s="1"/>
  <c r="F51" i="76"/>
  <c r="G51" i="76" s="1"/>
  <c r="F54" i="76"/>
  <c r="G54" i="76" s="1"/>
  <c r="F50" i="76"/>
  <c r="G50" i="76" s="1"/>
  <c r="I50" i="76" s="1"/>
  <c r="F53" i="76"/>
  <c r="G53" i="76" s="1"/>
  <c r="F78" i="76"/>
  <c r="G78" i="76" s="1"/>
  <c r="F74" i="76"/>
  <c r="G74" i="76" s="1"/>
  <c r="F56" i="76"/>
  <c r="G56" i="76" s="1"/>
  <c r="F12" i="76"/>
  <c r="G12" i="76" s="1"/>
  <c r="F8" i="76"/>
  <c r="G8" i="76" s="1"/>
  <c r="F76" i="76"/>
  <c r="G76" i="76" s="1"/>
  <c r="F73" i="76"/>
  <c r="G73" i="76" s="1"/>
  <c r="F10" i="76"/>
  <c r="G10" i="76" s="1"/>
  <c r="F7" i="76"/>
  <c r="G7" i="76" s="1"/>
  <c r="L8" i="66"/>
  <c r="M8" i="66" s="1"/>
  <c r="M15" i="66" l="1"/>
  <c r="E29" i="86" s="1"/>
  <c r="M15" i="86" s="1"/>
  <c r="M14" i="66"/>
  <c r="C29" i="86" s="1"/>
  <c r="M16" i="86" s="1"/>
  <c r="G95" i="76"/>
  <c r="H95" i="76" s="1"/>
  <c r="G96" i="76"/>
  <c r="H96" i="76" s="1"/>
  <c r="H75" i="76"/>
  <c r="G31" i="76"/>
  <c r="H31" i="76" s="1"/>
  <c r="L53" i="74"/>
  <c r="H77" i="76"/>
  <c r="I94" i="76"/>
  <c r="D97" i="76"/>
  <c r="G97" i="76" s="1"/>
  <c r="I121" i="76"/>
  <c r="I122" i="76"/>
  <c r="H72" i="76"/>
  <c r="I119" i="76"/>
  <c r="H55" i="76"/>
  <c r="I118" i="76"/>
  <c r="I120" i="76"/>
  <c r="H10" i="76"/>
  <c r="I10" i="76"/>
  <c r="H12" i="76"/>
  <c r="I12" i="76"/>
  <c r="H50" i="76"/>
  <c r="I9" i="76"/>
  <c r="H9" i="76"/>
  <c r="H30" i="76"/>
  <c r="I30" i="76"/>
  <c r="H73" i="76"/>
  <c r="I73" i="76"/>
  <c r="H56" i="76"/>
  <c r="I56" i="76"/>
  <c r="H54" i="76"/>
  <c r="I54" i="76"/>
  <c r="H123" i="76"/>
  <c r="E19" i="86" s="1"/>
  <c r="H76" i="76"/>
  <c r="I76" i="76"/>
  <c r="H74" i="76"/>
  <c r="I74" i="76"/>
  <c r="I51" i="76"/>
  <c r="H51" i="76"/>
  <c r="I6" i="76"/>
  <c r="H6" i="76"/>
  <c r="H29" i="76"/>
  <c r="I29" i="76"/>
  <c r="I116" i="76"/>
  <c r="H7" i="76"/>
  <c r="I7" i="76"/>
  <c r="H8" i="76"/>
  <c r="I8" i="76"/>
  <c r="H78" i="76"/>
  <c r="I78" i="76"/>
  <c r="I53" i="76"/>
  <c r="H53" i="76"/>
  <c r="I11" i="76"/>
  <c r="H11" i="76"/>
  <c r="H28" i="76"/>
  <c r="I28" i="76"/>
  <c r="I95" i="76" l="1"/>
  <c r="I96" i="76"/>
  <c r="I31" i="76"/>
  <c r="H97" i="76"/>
  <c r="I97" i="76"/>
  <c r="D98" i="76"/>
  <c r="G32" i="76"/>
  <c r="I123" i="76"/>
  <c r="E22" i="86" s="1"/>
  <c r="C19" i="86"/>
  <c r="I57" i="76"/>
  <c r="E21" i="86" s="1"/>
  <c r="C18" i="86"/>
  <c r="H57" i="76"/>
  <c r="E18" i="86" s="1"/>
  <c r="I13" i="76"/>
  <c r="C21" i="86" s="1"/>
  <c r="I79" i="76"/>
  <c r="C22" i="86" s="1"/>
  <c r="H32" i="76" l="1"/>
  <c r="I32" i="76"/>
  <c r="D99" i="76"/>
  <c r="G33" i="76"/>
  <c r="H33" i="76" s="1"/>
  <c r="G98" i="76"/>
  <c r="H98" i="76" s="1"/>
  <c r="I98" i="76" l="1"/>
  <c r="D100" i="76"/>
  <c r="G34" i="76"/>
  <c r="H34" i="76" s="1"/>
  <c r="H35" i="76" s="1"/>
  <c r="D18" i="86" s="1"/>
  <c r="I33" i="76"/>
  <c r="G99" i="76"/>
  <c r="H99" i="76" s="1"/>
  <c r="I99" i="76" l="1"/>
  <c r="G100" i="76"/>
  <c r="H100" i="76" s="1"/>
  <c r="I34" i="76"/>
  <c r="H101" i="76" l="1"/>
  <c r="D19" i="86" s="1"/>
  <c r="I35" i="76"/>
  <c r="D21" i="86" s="1"/>
  <c r="I100" i="76"/>
  <c r="M10" i="86" l="1"/>
  <c r="M9" i="86"/>
  <c r="I101" i="76"/>
  <c r="D22" i="86" s="1"/>
  <c r="M12" i="86" s="1"/>
  <c r="M11" i="86" l="1"/>
  <c r="E70" i="35"/>
  <c r="E72" i="35"/>
  <c r="E73" i="35"/>
  <c r="E67" i="35"/>
  <c r="E69" i="35"/>
  <c r="E68" i="35"/>
  <c r="E71" i="35"/>
  <c r="K68" i="35" l="1"/>
  <c r="O68" i="35" s="1"/>
  <c r="M68" i="35"/>
  <c r="Q68" i="35" s="1"/>
  <c r="F68" i="35"/>
  <c r="L68" i="35" s="1"/>
  <c r="P68" i="35" s="1"/>
  <c r="K69" i="35"/>
  <c r="O69" i="35" s="1"/>
  <c r="M69" i="35"/>
  <c r="Q69" i="35" s="1"/>
  <c r="F69" i="35"/>
  <c r="L69" i="35" s="1"/>
  <c r="P69" i="35" s="1"/>
  <c r="M72" i="35"/>
  <c r="Q72" i="35" s="1"/>
  <c r="K72" i="35"/>
  <c r="O72" i="35" s="1"/>
  <c r="F72" i="35"/>
  <c r="L72" i="35" s="1"/>
  <c r="P72" i="35" s="1"/>
  <c r="M70" i="35"/>
  <c r="Q70" i="35" s="1"/>
  <c r="K70" i="35"/>
  <c r="O70" i="35" s="1"/>
  <c r="F70" i="35"/>
  <c r="L70" i="35" s="1"/>
  <c r="P70" i="35" s="1"/>
  <c r="M73" i="35"/>
  <c r="Q73" i="35" s="1"/>
  <c r="K73" i="35"/>
  <c r="O73" i="35" s="1"/>
  <c r="F73" i="35"/>
  <c r="L73" i="35" s="1"/>
  <c r="P73" i="35" s="1"/>
  <c r="M71" i="35"/>
  <c r="Q71" i="35" s="1"/>
  <c r="K71" i="35"/>
  <c r="O71" i="35" s="1"/>
  <c r="F71" i="35"/>
  <c r="L71" i="35" s="1"/>
  <c r="P71" i="35" s="1"/>
  <c r="K67" i="35"/>
  <c r="M67" i="35"/>
  <c r="E75" i="35"/>
  <c r="F67" i="35"/>
  <c r="E13" i="35"/>
  <c r="F13" i="35" s="1"/>
  <c r="E43" i="35"/>
  <c r="E11" i="35"/>
  <c r="F11" i="35" s="1"/>
  <c r="L11" i="35" s="1"/>
  <c r="P11" i="35" s="1"/>
  <c r="E41" i="35"/>
  <c r="E7" i="35"/>
  <c r="F7" i="35" s="1"/>
  <c r="E37" i="35"/>
  <c r="E9" i="35"/>
  <c r="F9" i="35" s="1"/>
  <c r="E39" i="35"/>
  <c r="E12" i="35"/>
  <c r="F12" i="35" s="1"/>
  <c r="E42" i="35"/>
  <c r="E10" i="35"/>
  <c r="F10" i="35" s="1"/>
  <c r="E40" i="35"/>
  <c r="E8" i="35"/>
  <c r="F8" i="35" s="1"/>
  <c r="L8" i="35" s="1"/>
  <c r="P8" i="35" s="1"/>
  <c r="E38" i="35"/>
  <c r="L13" i="35"/>
  <c r="P13" i="35" s="1"/>
  <c r="K11" i="35"/>
  <c r="O11" i="35" s="1"/>
  <c r="M9" i="35"/>
  <c r="Q9" i="35" s="1"/>
  <c r="K9" i="35"/>
  <c r="O9" i="35" s="1"/>
  <c r="L9" i="35"/>
  <c r="P9" i="35" s="1"/>
  <c r="M12" i="35"/>
  <c r="Q12" i="35" s="1"/>
  <c r="L12" i="35"/>
  <c r="P12" i="35" s="1"/>
  <c r="M10" i="35"/>
  <c r="Q10" i="35" s="1"/>
  <c r="L10" i="35"/>
  <c r="P10" i="35" s="1"/>
  <c r="K8" i="35"/>
  <c r="O8" i="35" s="1"/>
  <c r="E15" i="35"/>
  <c r="K7" i="35"/>
  <c r="M11" i="35" l="1"/>
  <c r="Q11" i="35" s="1"/>
  <c r="Q67" i="35"/>
  <c r="Q75" i="35" s="1"/>
  <c r="E8" i="86" s="1"/>
  <c r="M75" i="35"/>
  <c r="K75" i="35"/>
  <c r="O67" i="35"/>
  <c r="O75" i="35" s="1"/>
  <c r="C8" i="86" s="1"/>
  <c r="K10" i="35"/>
  <c r="O10" i="35" s="1"/>
  <c r="K12" i="35"/>
  <c r="O12" i="35" s="1"/>
  <c r="K13" i="35"/>
  <c r="O13" i="35" s="1"/>
  <c r="L67" i="35"/>
  <c r="F75" i="35"/>
  <c r="M7" i="35"/>
  <c r="M15" i="35" s="1"/>
  <c r="M8" i="35"/>
  <c r="Q8" i="35" s="1"/>
  <c r="M13" i="35"/>
  <c r="Q13" i="35" s="1"/>
  <c r="K40" i="35"/>
  <c r="O40" i="35" s="1"/>
  <c r="M40" i="35"/>
  <c r="Q40" i="35" s="1"/>
  <c r="F40" i="35"/>
  <c r="L40" i="35" s="1"/>
  <c r="P40" i="35" s="1"/>
  <c r="M39" i="35"/>
  <c r="Q39" i="35" s="1"/>
  <c r="K39" i="35"/>
  <c r="O39" i="35" s="1"/>
  <c r="F39" i="35"/>
  <c r="L39" i="35" s="1"/>
  <c r="P39" i="35" s="1"/>
  <c r="M41" i="35"/>
  <c r="Q41" i="35" s="1"/>
  <c r="K41" i="35"/>
  <c r="O41" i="35" s="1"/>
  <c r="F41" i="35"/>
  <c r="L41" i="35" s="1"/>
  <c r="P41" i="35" s="1"/>
  <c r="K38" i="35"/>
  <c r="O38" i="35" s="1"/>
  <c r="M38" i="35"/>
  <c r="Q38" i="35" s="1"/>
  <c r="F38" i="35"/>
  <c r="L38" i="35" s="1"/>
  <c r="P38" i="35" s="1"/>
  <c r="K42" i="35"/>
  <c r="O42" i="35" s="1"/>
  <c r="M42" i="35"/>
  <c r="Q42" i="35" s="1"/>
  <c r="F42" i="35"/>
  <c r="L42" i="35" s="1"/>
  <c r="P42" i="35" s="1"/>
  <c r="F37" i="35"/>
  <c r="E45" i="35"/>
  <c r="M37" i="35"/>
  <c r="K37" i="35"/>
  <c r="F43" i="35"/>
  <c r="L43" i="35" s="1"/>
  <c r="P43" i="35" s="1"/>
  <c r="M43" i="35"/>
  <c r="Q43" i="35" s="1"/>
  <c r="K43" i="35"/>
  <c r="O43" i="35" s="1"/>
  <c r="L7" i="35"/>
  <c r="F15" i="35"/>
  <c r="Q7" i="35"/>
  <c r="O7" i="35"/>
  <c r="O15" i="35" s="1"/>
  <c r="C6" i="86" s="1"/>
  <c r="Q15" i="35" l="1"/>
  <c r="E6" i="86" s="1"/>
  <c r="K15" i="35"/>
  <c r="L75" i="35"/>
  <c r="P67" i="35"/>
  <c r="P75" i="35" s="1"/>
  <c r="D8" i="86" s="1"/>
  <c r="L37" i="35"/>
  <c r="F45" i="35"/>
  <c r="K45" i="35"/>
  <c r="O37" i="35"/>
  <c r="O45" i="35" s="1"/>
  <c r="C7" i="86" s="1"/>
  <c r="Q37" i="35"/>
  <c r="Q45" i="35" s="1"/>
  <c r="E7" i="86" s="1"/>
  <c r="M45" i="35"/>
  <c r="P7" i="35"/>
  <c r="P15" i="35" s="1"/>
  <c r="D6" i="86" s="1"/>
  <c r="L15" i="35"/>
  <c r="E9" i="86" l="1"/>
  <c r="M6" i="86" s="1"/>
  <c r="C9" i="86"/>
  <c r="M5" i="86" s="1"/>
  <c r="P37" i="35"/>
  <c r="P45" i="35" s="1"/>
  <c r="D7" i="86" s="1"/>
  <c r="D9" i="86" s="1"/>
  <c r="L45" i="3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<sst xmlns="http://schemas.openxmlformats.org/spreadsheetml/2006/main" count="972" uniqueCount="384">
  <si>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</si>
  <si>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</si>
  <si>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X</t>
  </si>
  <si>
    <t>Y</t>
  </si>
  <si>
    <t>Median Low</t>
  </si>
  <si>
    <t>Median</t>
  </si>
  <si>
    <t>Median High</t>
  </si>
  <si>
    <t>30-Day Average</t>
  </si>
  <si>
    <t>90-Day Average</t>
  </si>
  <si>
    <t>Constant Growth DCF (NWN Adj. VL GR)</t>
  </si>
  <si>
    <t>180-Day Average</t>
  </si>
  <si>
    <t>Constant Growth Average</t>
  </si>
  <si>
    <t>CAPM</t>
  </si>
  <si>
    <t>Constant Growth DCF - NWN Adjusted Value Line Growth Rate</t>
  </si>
  <si>
    <t>ECAPM</t>
  </si>
  <si>
    <t>Risk Premium</t>
  </si>
  <si>
    <t>Expected Earnings</t>
  </si>
  <si>
    <t xml:space="preserve">CAPM </t>
  </si>
  <si>
    <t>Current 30-day Average Treasury Bond Yield</t>
  </si>
  <si>
    <t>Near-Term Blue Chip Forecast Yield</t>
  </si>
  <si>
    <t>Long-Term Blue Chip Forecast Yield</t>
  </si>
  <si>
    <t>Lower End ROE Recommendation</t>
  </si>
  <si>
    <t>Value Line Beta</t>
  </si>
  <si>
    <t>Bloomberg Beta</t>
  </si>
  <si>
    <t>Higher End ROE Recommendation</t>
  </si>
  <si>
    <t xml:space="preserve">ECAPM </t>
  </si>
  <si>
    <t>Treasury Yield Plus Risk Premium</t>
  </si>
  <si>
    <t>Risk Premium Analysis</t>
  </si>
  <si>
    <t>Risk Premium Mean Result</t>
  </si>
  <si>
    <t>Expected Earnings Analysis</t>
  </si>
  <si>
    <t xml:space="preserve">Mean </t>
  </si>
  <si>
    <t>Exepected Earnings Analysis</t>
  </si>
  <si>
    <t>Notes:</t>
  </si>
  <si>
    <t xml:space="preserve">[1] The analytical results included in the table reflect the results of the Constant Growth DCF analysis excluding the results for individual companies that did not meet the minimum threshold of 7 percent. </t>
  </si>
  <si>
    <t xml:space="preserve">30-DAY CONSTANT GROWTH DCF -- CASCADE NATURAL GAS PROXY GROUP </t>
  </si>
  <si>
    <t>All Proxy Group</t>
  </si>
  <si>
    <t>With Exclusions</t>
  </si>
  <si>
    <t>[12]</t>
  </si>
  <si>
    <t>[13]</t>
  </si>
  <si>
    <t>[14]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</si>
  <si>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</si>
  <si>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</si>
  <si>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</si>
  <si>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</si>
  <si>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</si>
  <si>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</si>
  <si>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</si>
  <si>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</si>
  <si>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</si>
  <si>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</si>
  <si>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</si>
  <si>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</si>
  <si>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</si>
  <si>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Atmos Energy Corporation</t>
  </si>
  <si>
    <t>ATO</t>
  </si>
  <si>
    <t>New Jersey Resources Corporation</t>
  </si>
  <si>
    <t>NJR</t>
  </si>
  <si>
    <t>Northwest Natural Gas Company</t>
  </si>
  <si>
    <t>NWN</t>
  </si>
  <si>
    <t>ONE Gas Inc.</t>
  </si>
  <si>
    <t>OGS</t>
  </si>
  <si>
    <t>South Jersey Industries, Inc.</t>
  </si>
  <si>
    <t>SJI</t>
  </si>
  <si>
    <t>Southwest Gas Corporation</t>
  </si>
  <si>
    <t>SWX</t>
  </si>
  <si>
    <t>Spire, Inc.</t>
  </si>
  <si>
    <t>SR</t>
  </si>
  <si>
    <t>[1] Source: Bloomberg Professional</t>
  </si>
  <si>
    <t>[2] Source: Bloomberg Professional, equals 30-day average as of November 30, 2020.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</si>
  <si>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</si>
  <si>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</si>
  <si>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</si>
  <si>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</si>
  <si>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</si>
  <si>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</si>
  <si>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</si>
  <si>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</si>
  <si>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</si>
  <si>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the a 7.00% return.</t>
  </si>
  <si>
    <t xml:space="preserve">90-DAY CONSTANT GROWTH DCF -- CASCADE NATURAL GAS PROXY GROUP </t>
  </si>
  <si>
    <t/>
  </si>
  <si>
    <t>[2] Source: Bloomberg Professional, equals 90-day average as of November 30, 2020</t>
  </si>
  <si>
    <t xml:space="preserve">180-DAY CONSTANT GROWTH DCF -- CASCADE NATURAL GAS PROXY GROUP </t>
  </si>
  <si>
    <t>[2] Source: Bloomberg Professional, equals 180-day average as of November 30, 2020</t>
  </si>
  <si>
    <t>30-DAY CONSTANT GROWTH DCF -- CASCADE NATURAL GAS PROXY GROUP  -  NWN ADJUSTED VALUE LINE GROWTH RATE</t>
  </si>
  <si>
    <t>Northwest Natural Gas Company [15]</t>
  </si>
  <si>
    <t>[15] The Value Line Growth Rate for NWN was adjusted to exclude the negative EPS data for 2017 which resulted in an adjusted projected EPS growth rate of 5.97% (Source: Schedule 3, page 4).</t>
  </si>
  <si>
    <t>90-DAY CONSTANT GROWTH DCF -- CASCADE NATURAL GAS PROXY GROUP  -  NWN ADJUSTED VALUE LINE GROWTH RATE</t>
  </si>
  <si>
    <t>180-DAY CONSTANT GROWTH DCF -- CASCADE NATURAL GAS PROXY GROUP  -  NWN ADJUSTED VALUE LINE GROWTH RATE</t>
  </si>
  <si>
    <t>Actual and Adjusted Calculation of Northwest Natural’s Projected Earnings Growth Rate from Value Line</t>
  </si>
  <si>
    <t>[1]</t>
  </si>
  <si>
    <t>[2]</t>
  </si>
  <si>
    <t>[3]</t>
  </si>
  <si>
    <t xml:space="preserve">Actual Earnings Per Share </t>
  </si>
  <si>
    <t>Projected Earnings Per Share 
(2023-2025)</t>
  </si>
  <si>
    <t xml:space="preserve">Projected Earnings Growth Rate </t>
  </si>
  <si>
    <t>Mean (2017-2019)</t>
  </si>
  <si>
    <t>Mean (2018-2019)</t>
  </si>
  <si>
    <t>[1] Source: Value Line, November 27, 2020</t>
  </si>
  <si>
    <t>[2] Source: Value Line, November 27, 2020</t>
  </si>
  <si>
    <t>[3] Equals ([2] / [1]) ^ (1/6) - 1</t>
  </si>
  <si>
    <t>CAPITAL ASSET PRICING MODEL -- CURRENT RISK-FREE RATE &amp; VL BETA</t>
  </si>
  <si>
    <t>[4]</t>
  </si>
  <si>
    <t>[5]</t>
  </si>
  <si>
    <t>[6]</t>
  </si>
  <si>
    <t>Current 30-day average of 30-year U.S. Treasury bond yield</t>
  </si>
  <si>
    <t>Beta</t>
  </si>
  <si>
    <t xml:space="preserve">Market Return </t>
  </si>
  <si>
    <t xml:space="preserve">Market Risk Premium </t>
  </si>
  <si>
    <t xml:space="preserve">CAPM ROE </t>
  </si>
  <si>
    <t xml:space="preserve">ECAPM ROE </t>
  </si>
  <si>
    <t>Mean</t>
  </si>
  <si>
    <t>[2] Source: Value Line; dated November 27, 2020</t>
  </si>
  <si>
    <t>[3] Source: Schedule-4, page 3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</si>
  <si>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</si>
  <si>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</si>
  <si>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</si>
  <si>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</si>
  <si>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2021 - Q1 2022)</t>
  </si>
  <si>
    <t>[1] Source: Blue Chip Financial Forecasts, Vol. 39, No. 12, December 1, 2020, at 2</t>
  </si>
  <si>
    <t>CAPITAL ASSET PRICING MODEL -- LONG-TERM PROJECTED RISK-FREE RATE &amp; VL BETA</t>
  </si>
  <si>
    <t>Projected 30-year U.S. Treasury bond yield (2022 - 2026)</t>
  </si>
  <si>
    <t>[1] Source: Blue Chip Financial Forecasts, Vol. 39, No. 12, December 1, 2020, at 14</t>
  </si>
  <si>
    <t>CAPITAL ASSET PRICING MODEL -- CURRENT RISK-FREE RATE &amp; BLOOMBERG BETA</t>
  </si>
  <si>
    <t>[2] Source: Bloomberg Professional</t>
  </si>
  <si>
    <t>CAPITAL ASSET PRICING MODEL -- NEAR-TERM PROJECTED RISK-FREE RATE &amp; BLOOMBERG BETA</t>
  </si>
  <si>
    <t>CAPITAL ASSET PRICING MODEL -- LONG-TERM PROJECTED RISK-FREE RATE &amp; BLOOMBERG BETA</t>
  </si>
  <si>
    <t>MARKET RISK PREMIUM DERIVED FROM S&amp;P EARNINGS AND ESTIMATE REPORT</t>
  </si>
  <si>
    <t>[7] S&amp;P's estimate of the S&amp;P 500 Dividend Yield</t>
  </si>
  <si>
    <t>[8] S&amp;P's estimate of the S&amp;P 500 Growth Rate</t>
  </si>
  <si>
    <t>[9] S&amp;P 500 Estimated Required Market Return</t>
  </si>
  <si>
    <t>[7] Source: S&amp;P Dow Jones Indices, S&amp;P 500 Earnings and Estimate Report, November 30, 2020</t>
  </si>
  <si>
    <t>[8] Source: S&amp;P Dow Jones Indices, S&amp;P 500 Earnings and Estimate Report, November 30, 2020</t>
  </si>
  <si>
    <t>[9] Equals ([7] x (1 + (0.5 x [8]))) + [8]</t>
  </si>
  <si>
    <t>BOND YIELD PLUS RISK PREMIUM</t>
  </si>
  <si>
    <t>Average Authorized Gas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</si>
  <si>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</si>
  <si>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</si>
  <si>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</si>
  <si>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</si>
  <si>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</si>
  <si>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</si>
  <si>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</si>
  <si>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</si>
  <si>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</si>
  <si>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</si>
  <si>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</si>
  <si>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</si>
  <si>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</si>
  <si>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</si>
  <si>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</si>
  <si>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</si>
  <si>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</si>
  <si>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</si>
  <si>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</si>
  <si>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</si>
  <si>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SUMMARY OUTPUT</t>
  </si>
  <si>
    <t>1997.1</t>
  </si>
  <si>
    <t>1997.2</t>
  </si>
  <si>
    <t>Regression Statistics</t>
  </si>
  <si>
    <t>1997.3</t>
  </si>
  <si>
    <t>Multiple R</t>
  </si>
  <si>
    <t>1997.4</t>
  </si>
  <si>
    <t>R Square</t>
  </si>
  <si>
    <t>1998.2</t>
  </si>
  <si>
    <t>Adjusted R Square</t>
  </si>
  <si>
    <t>1998.3</t>
  </si>
  <si>
    <t>Standard Error</t>
  </si>
  <si>
    <t>1998.4</t>
  </si>
  <si>
    <t>Observations</t>
  </si>
  <si>
    <t>1999.1</t>
  </si>
  <si>
    <t>1999.2</t>
  </si>
  <si>
    <t>ANOVA</t>
  </si>
  <si>
    <t>1999.4</t>
  </si>
  <si>
    <t>df</t>
  </si>
  <si>
    <t>SS</t>
  </si>
  <si>
    <t>MS</t>
  </si>
  <si>
    <t>F</t>
  </si>
  <si>
    <t>Significance F</t>
  </si>
  <si>
    <t>2000.1</t>
  </si>
  <si>
    <t>Regression</t>
  </si>
  <si>
    <t>2000.2</t>
  </si>
  <si>
    <t>Residual</t>
  </si>
  <si>
    <t>2000.3</t>
  </si>
  <si>
    <t>Total</t>
  </si>
  <si>
    <t>2000.4</t>
  </si>
  <si>
    <t>2001.1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</si>
  <si>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</si>
  <si>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</si>
  <si>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</si>
  <si>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</si>
  <si>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</si>
  <si>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</si>
  <si>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</si>
  <si>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2001.2</t>
  </si>
  <si>
    <t>Intercept</t>
  </si>
  <si>
    <t>2001.4</t>
  </si>
  <si>
    <t>2002.1</t>
  </si>
  <si>
    <t>2002.2</t>
  </si>
  <si>
    <t>2002.3</t>
  </si>
  <si>
    <t>2002.4</t>
  </si>
  <si>
    <t>[7]</t>
  </si>
  <si>
    <t>[8]</t>
  </si>
  <si>
    <t>[9]</t>
  </si>
  <si>
    <t>2003.1</t>
  </si>
  <si>
    <t>U.S. Govt.</t>
  </si>
  <si>
    <t>2003.2</t>
  </si>
  <si>
    <t>30-year</t>
  </si>
  <si>
    <t>Risk</t>
  </si>
  <si>
    <t>2003.3</t>
  </si>
  <si>
    <t>Treasury</t>
  </si>
  <si>
    <t>Premium</t>
  </si>
  <si>
    <t>ROE</t>
  </si>
  <si>
    <t>2003.4</t>
  </si>
  <si>
    <t>2004.1</t>
  </si>
  <si>
    <t>Current 30-day average of 30-year U.S. Treasury bond yield [4]</t>
  </si>
  <si>
    <t>2004.2</t>
  </si>
  <si>
    <t>Blue Chip Consensus Forecast (Q1 2021 - Q1 2022) [5]</t>
  </si>
  <si>
    <t>2004.3</t>
  </si>
  <si>
    <t>Blue Chip Consensus Forecast (2022-2026) [6]</t>
  </si>
  <si>
    <t>2004.4</t>
  </si>
  <si>
    <t>AVERAGE</t>
  </si>
  <si>
    <t>2005.1</t>
  </si>
  <si>
    <t>2005.2</t>
  </si>
  <si>
    <t>2005.3</t>
  </si>
  <si>
    <t>[1] Source: Regulatory Research Associates, rate cases through November 30, 2020</t>
  </si>
  <si>
    <t>2005.4</t>
  </si>
  <si>
    <t>[2] Source: Bloomberg Professional, quarterly bond yields are the average of each trading day in the quarter</t>
  </si>
  <si>
    <t>2006.1</t>
  </si>
  <si>
    <t>[3] Equals Column [1] − Column [2]</t>
  </si>
  <si>
    <t>2006.2</t>
  </si>
  <si>
    <t>[4] Source: Bloomberg Professional, 30-day average as of November 30, 2020</t>
  </si>
  <si>
    <t>2006.3</t>
  </si>
  <si>
    <t>[5] Source: Blue Chip Financial Forecasts, Vol. 39, No. 12, December 1, 2020, at 2</t>
  </si>
  <si>
    <t>2006.4</t>
  </si>
  <si>
    <t>[6] Source: Blue Chip Financial Forecasts, Vol. 39, No. 12, December 1, 2020, at 14</t>
  </si>
  <si>
    <t>2007.1</t>
  </si>
  <si>
    <t>[7] See notes [4], [5] &amp; [6]</t>
  </si>
  <si>
    <t>2007.2</t>
  </si>
  <si>
    <t>[8] Equals 0.084369 + (-0.562291 x Column [7])</t>
  </si>
  <si>
    <t>2007.3</t>
  </si>
  <si>
    <t>[9] Equals Column [7] + Column [8]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</si>
  <si>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</si>
  <si>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</si>
  <si>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</si>
  <si>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</si>
  <si>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</si>
  <si>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</si>
  <si>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</si>
  <si>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</si>
  <si>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</si>
  <si>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</si>
  <si>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</si>
  <si>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</si>
  <si>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</si>
  <si>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</si>
  <si>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</si>
  <si>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</si>
  <si>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</si>
  <si>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</si>
  <si>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</si>
  <si>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</si>
  <si>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</si>
  <si>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</si>
  <si>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</si>
  <si>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</si>
  <si>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</si>
  <si>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</si>
  <si>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</si>
  <si>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</si>
  <si>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</si>
  <si>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</si>
  <si>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</si>
  <si>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</si>
  <si>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</si>
  <si>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</si>
  <si>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</si>
  <si>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</si>
  <si>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</si>
  <si>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</si>
  <si>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</si>
  <si>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</si>
  <si>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</si>
  <si>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</si>
  <si>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</si>
  <si>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</si>
  <si>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</si>
  <si>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</si>
  <si>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</si>
  <si>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</si>
  <si>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</si>
  <si>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</si>
  <si>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</si>
  <si>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</si>
  <si>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EXPECTED EARNINGS ANALYSIS</t>
  </si>
  <si>
    <t>[10]</t>
  </si>
  <si>
    <t>Value Line ROE
2023-2025</t>
  </si>
  <si>
    <t>Value Line
Total Capital
2019</t>
  </si>
  <si>
    <t>Value Line
Common Equity Ratio 
2019</t>
  </si>
  <si>
    <t>Total Equity 
2019</t>
  </si>
  <si>
    <t>Value Line
Total Capital
2023-2025</t>
  </si>
  <si>
    <t>Value Line
Common Equity Ratio
2023-2025</t>
  </si>
  <si>
    <t>Total Equity 
2023-2025</t>
  </si>
  <si>
    <t>Compound Annual Growth Rate</t>
  </si>
  <si>
    <t>Adjustment Factor</t>
  </si>
  <si>
    <t>Adjusted Return on Common Equity</t>
  </si>
  <si>
    <t>One Gas Inc.</t>
  </si>
  <si>
    <t>[3] Source: Value Line, November 27, 2020</t>
  </si>
  <si>
    <t>[4] Equals [2] x [3]</t>
  </si>
  <si>
    <t>[5] Source: Value Line, November 27, 2020</t>
  </si>
  <si>
    <t>[6] Source: Value Line, November 27, 2020</t>
  </si>
  <si>
    <t>[7] Equals [5] x [6]</t>
  </si>
  <si>
    <t>[8] Equals ([7] / [4]) ^ (1/5) - 1</t>
  </si>
  <si>
    <t>[9] Equals 2 x (1 + [8]) / (2 + [8])</t>
  </si>
  <si>
    <t>[10] Equals [1] x [9]</t>
  </si>
  <si>
    <t>Moody's Baa Utility Bond Yield</t>
  </si>
  <si>
    <t>[11]</t>
  </si>
  <si>
    <t>Unadjusted</t>
  </si>
  <si>
    <t xml:space="preserve">Average 30-Year </t>
  </si>
  <si>
    <t>Adjusted</t>
  </si>
  <si>
    <t>Interest</t>
  </si>
  <si>
    <t>Treasury - Baa</t>
  </si>
  <si>
    <t>Rate</t>
  </si>
  <si>
    <t>Utility Yield Spread</t>
  </si>
  <si>
    <t>Current 30-day average of Moody's Baa Utility Bond yield [4]</t>
  </si>
  <si>
    <t>Blue Chip 30-Year Treasury Yield Near-Term Projected Forecast (Q1 2021 - Q1 2022) [5]</t>
  </si>
  <si>
    <t>Blue Chip 30-Year Treasury Yield Long-Term Projected Forecast (2022-2026) [6]</t>
  </si>
  <si>
    <t xml:space="preserve">[7] See notes [4], [5] &amp; [6] </t>
  </si>
  <si>
    <t>[8] Source: Bloomberg Professional, average spread between 30-Year Treasury Bond Yield &amp; Moody's Baa Utility Bond Yield since January 1, 2018</t>
  </si>
  <si>
    <t>[11] Equals Column [9] + Column [10]</t>
  </si>
  <si>
    <t>ADJUSTMENTS TO WOOLRIDGE INTERNAL GROWTH RATE MEASURES</t>
  </si>
  <si>
    <t>GAS PROXY GROUP</t>
  </si>
  <si>
    <t xml:space="preserve">Value Line </t>
  </si>
  <si>
    <t>Sustainable Growth</t>
  </si>
  <si>
    <t>Return on</t>
  </si>
  <si>
    <t>Retention</t>
  </si>
  <si>
    <t>Internal</t>
  </si>
  <si>
    <t>Shares</t>
  </si>
  <si>
    <t>Value</t>
  </si>
  <si>
    <t>S x V</t>
  </si>
  <si>
    <t>BR + SV</t>
  </si>
  <si>
    <t>Equity</t>
  </si>
  <si>
    <t>Growth</t>
  </si>
  <si>
    <t>Out</t>
  </si>
  <si>
    <t xml:space="preserve"> Change</t>
  </si>
  <si>
    <t>Atmos Energy Company (NYSE-ATO)</t>
  </si>
  <si>
    <t>Chesapeake Utilities (NYSE-CPK)</t>
  </si>
  <si>
    <t>CPK</t>
  </si>
  <si>
    <t>New Jersey Resources Corp. (NYSE-NJR)</t>
  </si>
  <si>
    <t>Nisource Inc (NYSE-NI)</t>
  </si>
  <si>
    <t>NI</t>
  </si>
  <si>
    <t>Northwest Natural Gas Co. (NYSE-NWN)</t>
  </si>
  <si>
    <t>ONE Gas, Inc. (NYSE-OGS)</t>
  </si>
  <si>
    <t>South Jersey Industries, Inc. (NYSE-SJI)</t>
  </si>
  <si>
    <t>Southwest Gas Company (NYSE-SWX)</t>
  </si>
  <si>
    <t>Spire (NYSE-SR)</t>
  </si>
  <si>
    <t xml:space="preserve"> </t>
  </si>
  <si>
    <r>
      <t xml:space="preserve">Data Source:  </t>
    </r>
    <r>
      <rPr>
        <i/>
        <sz val="10"/>
        <rFont val="Arial"/>
        <family val="2"/>
      </rPr>
      <t>Value Line Investment Survey, dated August 28, 2020.</t>
    </r>
  </si>
  <si>
    <t>30-Day Constant Growth DCF - Woolridge Gas Proxy Group</t>
  </si>
  <si>
    <t>Yahoo Earnings Growth</t>
  </si>
  <si>
    <t xml:space="preserve">Mean ROE </t>
  </si>
  <si>
    <t>na</t>
  </si>
  <si>
    <t>Median [9]:</t>
  </si>
  <si>
    <t>[1] JRW-8.2</t>
  </si>
  <si>
    <t>[2] JRW-8.2</t>
  </si>
  <si>
    <t>[3] Equals [2] X (1 + .5 X [7])</t>
  </si>
  <si>
    <t>[4] JRW-8.4</t>
  </si>
  <si>
    <t>[5] JRW-8.5</t>
  </si>
  <si>
    <t>[6] JRW-8.5</t>
  </si>
  <si>
    <t>[7] Equals average of [4], [5], and [6]</t>
  </si>
  <si>
    <t>[8] Equals [3] + [7]</t>
  </si>
  <si>
    <t>[9]  Excludes companies with ROEs less than 7%.</t>
  </si>
  <si>
    <t>90-Day Constant Growth DCF - Woolridge Gas Proxy Group</t>
  </si>
  <si>
    <t>180-Day Constant Growth DCF - Woolridge Gas Proxy Group</t>
  </si>
  <si>
    <t>S&amp;P 500 - HISTORICAL EARNINGS PER SHARE</t>
  </si>
  <si>
    <t>Year</t>
  </si>
  <si>
    <t>EPS</t>
  </si>
  <si>
    <t>EPS - Annual Growth Rate</t>
  </si>
  <si>
    <t>CAGR [3]</t>
  </si>
  <si>
    <t>Average Annual Growth Rate [4]</t>
  </si>
  <si>
    <t>[1] Source: JRW-11.1</t>
  </si>
  <si>
    <t>[2] Equals (Current Year [1] / Previous Year [1]) - 1</t>
  </si>
  <si>
    <t>[3] Equals ((2019 / 2009) ^ (1/10)) - 1</t>
  </si>
  <si>
    <t>[4] Equals average ([2])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</si>
</sst>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0.000"/>
    <numFmt numFmtId="176" formatCode="_(* #,##0.0000_);_(* \(#,##0.0000\);_(* &quot;-&quot;??_);_(@_)"/>
    <numFmt numFmtId="177" formatCode="#,##0.000"/>
    <numFmt numFmtId="178" formatCode="_(* #,##0.000000_);_(* \(#,##0.000000\);_(* &quot;-&quot;??_);_(@_)"/>
    <numFmt numFmtId="179" formatCode="_(* #,##0.0000000_);_(* \(#,##0.0000000\);_(* &quot;-&quot;??_);_(@_)"/>
    <numFmt numFmtId="180" formatCode="0.0000%"/>
    <numFmt numFmtId="181" formatCode="0.0%"/>
    <numFmt numFmtId="182" formatCode="0.00000000000000000%"/>
  </numFmts>
  <fonts count="11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vertAlign val="superscript"/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sz val="10"/>
      <name val="Geneva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9618">
    <xf numFmtId="0" fontId="0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42" fontId="28" fillId="0" borderId="0" applyFill="0" applyBorder="0" applyProtection="0">
      <alignment horizontal="left"/>
    </xf>
    <xf numFmtId="42" fontId="50" fillId="0" borderId="0" applyFill="0" applyBorder="0" applyAlignment="0" applyProtection="0"/>
    <xf numFmtId="44" fontId="30" fillId="0" borderId="0">
      <alignment horizontal="left"/>
    </xf>
    <xf numFmtId="167" fontId="28" fillId="0" borderId="12" applyBorder="0">
      <alignment horizont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7" fillId="3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7" fillId="3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7" fillId="3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7" fillId="3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7" fillId="3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7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7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7" fillId="4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7" fillId="4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7" fillId="3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7" fillId="3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7" fillId="4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51" fillId="43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51" fillId="4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51" fillId="41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51" fillId="44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51" fillId="45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51" fillId="46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1" fillId="47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51" fillId="48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51" fillId="49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51" fillId="44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51" fillId="45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51" fillId="50" borderId="0" applyNumberFormat="0" applyBorder="0" applyAlignment="0" applyProtection="0"/>
    <xf numFmtId="43" fontId="30" fillId="0" borderId="0">
      <alignment horizontal="left"/>
    </xf>
    <xf numFmtId="168" fontId="30" fillId="0" borderId="0">
      <alignment horizontal="left"/>
    </xf>
    <xf numFmtId="37" fontId="28" fillId="0" borderId="0" applyNumberFormat="0" applyBorder="0" applyAlignment="0"/>
    <xf numFmtId="38" fontId="52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53" fillId="34" borderId="0" applyNumberFormat="0" applyBorder="0" applyAlignment="0" applyProtection="0"/>
    <xf numFmtId="0" fontId="43" fillId="6" borderId="6" applyNumberFormat="0" applyAlignment="0" applyProtection="0"/>
    <xf numFmtId="0" fontId="43" fillId="6" borderId="6" applyNumberFormat="0" applyAlignment="0" applyProtection="0"/>
    <xf numFmtId="0" fontId="43" fillId="6" borderId="6" applyNumberFormat="0" applyAlignment="0" applyProtection="0"/>
    <xf numFmtId="0" fontId="43" fillId="6" borderId="6" applyNumberFormat="0" applyAlignment="0" applyProtection="0"/>
    <xf numFmtId="0" fontId="54" fillId="51" borderId="13" applyNumberFormat="0" applyAlignment="0" applyProtection="0"/>
    <xf numFmtId="0" fontId="54" fillId="51" borderId="13" applyNumberFormat="0" applyAlignment="0" applyProtection="0"/>
    <xf numFmtId="0" fontId="45" fillId="7" borderId="9" applyNumberFormat="0" applyAlignment="0" applyProtection="0"/>
    <xf numFmtId="0" fontId="45" fillId="7" borderId="9" applyNumberFormat="0" applyAlignment="0" applyProtection="0"/>
    <xf numFmtId="0" fontId="45" fillId="7" borderId="9" applyNumberFormat="0" applyAlignment="0" applyProtection="0"/>
    <xf numFmtId="0" fontId="45" fillId="7" borderId="9" applyNumberFormat="0" applyAlignment="0" applyProtection="0"/>
    <xf numFmtId="0" fontId="55" fillId="52" borderId="14" applyNumberFormat="0" applyAlignment="0" applyProtection="0"/>
    <xf numFmtId="37" fontId="30" fillId="0" borderId="0">
      <alignment horizontal="center"/>
    </xf>
    <xf numFmtId="37" fontId="28" fillId="0" borderId="0" applyNumberFormat="0" applyFill="0" applyBorder="0" applyProtection="0">
      <alignment horizontal="centerContinuous"/>
    </xf>
    <xf numFmtId="37" fontId="30" fillId="0" borderId="15">
      <alignment horizontal="center"/>
    </xf>
    <xf numFmtId="37" fontId="30" fillId="0" borderId="15">
      <alignment horizontal="center"/>
    </xf>
    <xf numFmtId="0" fontId="56" fillId="53" borderId="0" applyAlignment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3" fontId="28" fillId="0" borderId="0" applyFont="0" applyFill="0" applyBorder="0" applyAlignment="0" applyProtection="0"/>
    <xf numFmtId="37" fontId="28" fillId="0" borderId="0" applyFill="0" applyBorder="0" applyAlignment="0" applyProtection="0"/>
    <xf numFmtId="0" fontId="28" fillId="0" borderId="0" applyNumberFormat="0" applyFill="0" applyBorder="0" applyAlignment="0" applyProtection="0"/>
    <xf numFmtId="4" fontId="62" fillId="0" borderId="1" applyFill="0" applyProtection="0">
      <alignment horizontal="center" vertical="center" wrapText="1"/>
    </xf>
    <xf numFmtId="0" fontId="28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8" fillId="0" borderId="0" applyFill="0" applyBorder="0" applyAlignment="0" applyProtection="0"/>
    <xf numFmtId="42" fontId="28" fillId="0" borderId="2"/>
    <xf numFmtId="42" fontId="28" fillId="0" borderId="2"/>
    <xf numFmtId="43" fontId="28" fillId="0" borderId="0" applyBorder="0">
      <alignment horizontal="left"/>
    </xf>
    <xf numFmtId="5" fontId="28" fillId="0" borderId="0" applyFill="0" applyBorder="0" applyAlignment="0" applyProtection="0"/>
    <xf numFmtId="0" fontId="64" fillId="0" borderId="0"/>
    <xf numFmtId="0" fontId="64" fillId="0" borderId="0"/>
    <xf numFmtId="0" fontId="64" fillId="0" borderId="16"/>
    <xf numFmtId="0" fontId="28" fillId="0" borderId="0" applyFont="0" applyFill="0" applyBorder="0" applyAlignment="0" applyProtection="0"/>
    <xf numFmtId="169" fontId="28" fillId="0" borderId="0"/>
    <xf numFmtId="7" fontId="65" fillId="0" borderId="17"/>
    <xf numFmtId="7" fontId="65" fillId="0" borderId="17"/>
    <xf numFmtId="7" fontId="65" fillId="0" borderId="17"/>
    <xf numFmtId="7" fontId="65" fillId="0" borderId="17"/>
    <xf numFmtId="4" fontId="66" fillId="0" borderId="0" applyFont="0" applyBorder="0">
      <alignment horizontal="justify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8" fillId="0" borderId="0" applyFont="0" applyFill="0" applyBorder="0" applyAlignment="0" applyProtection="0"/>
    <xf numFmtId="38" fontId="50" fillId="0" borderId="0"/>
    <xf numFmtId="170" fontId="28" fillId="0" borderId="0">
      <alignment horizontal="center"/>
    </xf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68" fillId="35" borderId="0" applyNumberFormat="0" applyBorder="0" applyAlignment="0" applyProtection="0"/>
    <xf numFmtId="38" fontId="69" fillId="0" borderId="0"/>
    <xf numFmtId="49" fontId="70" fillId="0" borderId="0" applyNumberFormat="0" applyFill="0" applyBorder="0" applyProtection="0">
      <alignment horizontal="centerContinuous"/>
    </xf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71" fillId="0" borderId="18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72" fillId="0" borderId="19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73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28" fillId="0" borderId="0" applyNumberFormat="0" applyFill="0" applyBorder="0" applyProtection="0">
      <alignment horizontal="justify" vertical="top" wrapText="1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58" fillId="54" borderId="0"/>
    <xf numFmtId="0" fontId="58" fillId="54" borderId="0"/>
    <xf numFmtId="0" fontId="41" fillId="5" borderId="6" applyNumberFormat="0" applyAlignment="0" applyProtection="0"/>
    <xf numFmtId="0" fontId="41" fillId="5" borderId="6" applyNumberFormat="0" applyAlignment="0" applyProtection="0"/>
    <xf numFmtId="0" fontId="41" fillId="5" borderId="6" applyNumberFormat="0" applyAlignment="0" applyProtection="0"/>
    <xf numFmtId="0" fontId="41" fillId="5" borderId="6" applyNumberFormat="0" applyAlignment="0" applyProtection="0"/>
    <xf numFmtId="0" fontId="77" fillId="38" borderId="13" applyNumberFormat="0" applyAlignment="0" applyProtection="0"/>
    <xf numFmtId="0" fontId="77" fillId="38" borderId="13" applyNumberFormat="0" applyAlignment="0" applyProtection="0"/>
    <xf numFmtId="0" fontId="78" fillId="55" borderId="16"/>
    <xf numFmtId="37" fontId="79" fillId="0" borderId="0" applyBorder="0" applyAlignment="0" applyProtection="0"/>
    <xf numFmtId="0" fontId="79" fillId="56" borderId="0"/>
    <xf numFmtId="41" fontId="50" fillId="0" borderId="0" applyFill="0" applyBorder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80" fillId="0" borderId="21" applyNumberFormat="0" applyFill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81" fillId="57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8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28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59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3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30" fillId="0" borderId="0"/>
    <xf numFmtId="0" fontId="2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60" fillId="0" borderId="0"/>
    <xf numFmtId="0" fontId="28" fillId="0" borderId="0"/>
    <xf numFmtId="0" fontId="28" fillId="0" borderId="0"/>
    <xf numFmtId="0" fontId="61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28" fillId="0" borderId="0" applyNumberFormat="0" applyFill="0" applyBorder="0" applyAlignment="0" applyProtection="0"/>
    <xf numFmtId="0" fontId="20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8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0" fillId="0" borderId="0"/>
    <xf numFmtId="0" fontId="59" fillId="0" borderId="0"/>
    <xf numFmtId="0" fontId="30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 applyNumberFormat="0" applyFill="0" applyBorder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 applyNumberFormat="0" applyFill="0" applyBorder="0" applyAlignment="0" applyProtection="0"/>
    <xf numFmtId="0" fontId="58" fillId="0" borderId="0"/>
    <xf numFmtId="0" fontId="2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8" fillId="0" borderId="0"/>
    <xf numFmtId="0" fontId="28" fillId="0" borderId="0"/>
    <xf numFmtId="0" fontId="3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8" fillId="0" borderId="0"/>
    <xf numFmtId="0" fontId="84" fillId="0" borderId="0"/>
    <xf numFmtId="0" fontId="84" fillId="0" borderId="0"/>
    <xf numFmtId="0" fontId="3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8" fillId="0" borderId="0"/>
    <xf numFmtId="0" fontId="28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28" fillId="0" borderId="0" applyFill="0" applyBorder="0" applyAlignment="0" applyProtection="0"/>
    <xf numFmtId="37" fontId="28" fillId="0" borderId="0" applyFill="0" applyBorder="0" applyProtection="0"/>
    <xf numFmtId="37" fontId="28" fillId="0" borderId="0" applyBorder="0" applyAlignment="0" applyProtection="0"/>
    <xf numFmtId="0" fontId="57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0" fillId="8" borderId="10" applyNumberFormat="0" applyFont="0" applyAlignment="0" applyProtection="0"/>
    <xf numFmtId="0" fontId="28" fillId="58" borderId="22" applyNumberFormat="0" applyFont="0" applyAlignment="0" applyProtection="0"/>
    <xf numFmtId="0" fontId="42" fillId="6" borderId="7" applyNumberFormat="0" applyAlignment="0" applyProtection="0"/>
    <xf numFmtId="0" fontId="42" fillId="6" borderId="7" applyNumberFormat="0" applyAlignment="0" applyProtection="0"/>
    <xf numFmtId="0" fontId="42" fillId="6" borderId="7" applyNumberFormat="0" applyAlignment="0" applyProtection="0"/>
    <xf numFmtId="0" fontId="42" fillId="6" borderId="7" applyNumberFormat="0" applyAlignment="0" applyProtection="0"/>
    <xf numFmtId="0" fontId="85" fillId="51" borderId="23" applyNumberFormat="0" applyAlignment="0" applyProtection="0"/>
    <xf numFmtId="0" fontId="85" fillId="51" borderId="23" applyNumberFormat="0" applyAlignment="0" applyProtection="0"/>
    <xf numFmtId="40" fontId="86" fillId="54" borderId="0">
      <alignment horizontal="right"/>
    </xf>
    <xf numFmtId="0" fontId="87" fillId="54" borderId="0">
      <alignment horizontal="right"/>
    </xf>
    <xf numFmtId="0" fontId="88" fillId="54" borderId="24"/>
    <xf numFmtId="0" fontId="88" fillId="0" borderId="0" applyBorder="0">
      <alignment horizontal="centerContinuous"/>
    </xf>
    <xf numFmtId="0" fontId="89" fillId="0" borderId="0" applyBorder="0">
      <alignment horizontal="centerContinuous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3" fontId="62" fillId="0" borderId="1" applyFill="0" applyProtection="0">
      <alignment horizontal="center" vertical="center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37" fontId="79" fillId="0" borderId="0" applyNumberFormat="0" applyBorder="0" applyAlignment="0"/>
    <xf numFmtId="0" fontId="91" fillId="0" borderId="0" applyNumberFormat="0" applyFont="0" applyFill="0" applyBorder="0" applyAlignment="0" applyProtection="0">
      <alignment horizontal="left"/>
    </xf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92" fillId="0" borderId="1">
      <alignment horizontal="center"/>
    </xf>
    <xf numFmtId="3" fontId="91" fillId="0" borderId="0" applyFont="0" applyFill="0" applyBorder="0" applyAlignment="0" applyProtection="0"/>
    <xf numFmtId="0" fontId="91" fillId="59" borderId="0" applyNumberFormat="0" applyFont="0" applyBorder="0" applyAlignment="0" applyProtection="0"/>
    <xf numFmtId="0" fontId="93" fillId="0" borderId="25"/>
    <xf numFmtId="0" fontId="64" fillId="0" borderId="0"/>
    <xf numFmtId="0" fontId="64" fillId="0" borderId="0"/>
    <xf numFmtId="49" fontId="28" fillId="0" borderId="0">
      <alignment horizontal="left" wrapText="1"/>
    </xf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>
      <alignment wrapText="1"/>
    </xf>
    <xf numFmtId="0" fontId="55" fillId="61" borderId="0" applyNumberFormat="0" applyBorder="0" applyAlignment="0" applyProtection="0"/>
    <xf numFmtId="0" fontId="55" fillId="61" borderId="0" applyNumberFormat="0" applyBorder="0" applyProtection="0">
      <alignment horizontal="center"/>
    </xf>
    <xf numFmtId="0" fontId="55" fillId="61" borderId="0" applyNumberFormat="0" applyBorder="0" applyProtection="0">
      <alignment horizontal="center"/>
    </xf>
    <xf numFmtId="0" fontId="55" fillId="61" borderId="0" applyNumberFormat="0" applyBorder="0" applyProtection="0">
      <alignment horizontal="center"/>
    </xf>
    <xf numFmtId="0" fontId="55" fillId="61" borderId="0" applyNumberFormat="0" applyBorder="0" applyProtection="0">
      <alignment horizontal="center"/>
    </xf>
    <xf numFmtId="0" fontId="55" fillId="61" borderId="0" applyNumberFormat="0" applyBorder="0" applyProtection="0">
      <alignment horizontal="center"/>
    </xf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righ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28" fillId="0" borderId="0" applyNumberFormat="0" applyFont="0" applyFill="0" applyBorder="0" applyProtection="0">
      <alignment horizontal="left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0" fontId="28" fillId="62" borderId="0" applyNumberFormat="0" applyFont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28" fillId="0" borderId="1" applyNumberFormat="0" applyFont="0" applyFill="0" applyAlignment="0" applyProtection="0"/>
    <xf numFmtId="0" fontId="98" fillId="0" borderId="26"/>
    <xf numFmtId="0" fontId="64" fillId="0" borderId="16"/>
    <xf numFmtId="0" fontId="64" fillId="0" borderId="16"/>
    <xf numFmtId="37" fontId="99" fillId="0" borderId="0">
      <alignment horizontal="left"/>
    </xf>
    <xf numFmtId="37" fontId="28" fillId="0" borderId="0">
      <alignment horizontal="left" indent="1"/>
    </xf>
    <xf numFmtId="37" fontId="28" fillId="0" borderId="0">
      <alignment horizontal="left" indent="2"/>
    </xf>
    <xf numFmtId="37" fontId="28" fillId="0" borderId="0">
      <alignment horizontal="left" indent="3"/>
    </xf>
    <xf numFmtId="37" fontId="99" fillId="0" borderId="0">
      <alignment horizontal="left"/>
    </xf>
    <xf numFmtId="37" fontId="99" fillId="0" borderId="0">
      <alignment horizontal="left" indent="1"/>
    </xf>
    <xf numFmtId="49" fontId="30" fillId="0" borderId="0">
      <alignment horizontal="left" vertical="center" wrapText="1" indent="1"/>
    </xf>
    <xf numFmtId="0" fontId="100" fillId="0" borderId="0" applyAlignment="0"/>
    <xf numFmtId="0" fontId="28" fillId="0" borderId="0"/>
    <xf numFmtId="0" fontId="101" fillId="63" borderId="0"/>
    <xf numFmtId="0" fontId="101" fillId="63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left" vertical="center"/>
    </xf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78" fillId="0" borderId="28"/>
    <xf numFmtId="0" fontId="78" fillId="0" borderId="28"/>
    <xf numFmtId="0" fontId="78" fillId="0" borderId="16"/>
    <xf numFmtId="0" fontId="78" fillId="0" borderId="16"/>
    <xf numFmtId="174" fontId="105" fillId="0" borderId="0"/>
    <xf numFmtId="39" fontId="65" fillId="0" borderId="29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8" fillId="0" borderId="0"/>
    <xf numFmtId="0" fontId="30" fillId="0" borderId="0"/>
    <xf numFmtId="0" fontId="12" fillId="0" borderId="0"/>
    <xf numFmtId="9" fontId="12" fillId="0" borderId="0" applyFont="0" applyFill="0" applyBorder="0" applyAlignment="0" applyProtection="0"/>
    <xf numFmtId="0" fontId="30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30" fillId="0" borderId="0"/>
    <xf numFmtId="0" fontId="3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1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0"/>
    <xf numFmtId="0" fontId="30" fillId="0" borderId="0"/>
    <xf numFmtId="9" fontId="12" fillId="0" borderId="0" applyFont="0" applyFill="0" applyBorder="0" applyAlignment="0" applyProtection="0"/>
    <xf numFmtId="0" fontId="30" fillId="0" borderId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3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0" fontId="2" fillId="0" borderId="0"/>
    <xf numFmtId="9" fontId="6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4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31" applyNumberFormat="0" applyFont="0" applyFill="0" applyAlignment="0" applyProtection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55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85">
    <xf numFmtId="0" fontId="0" fillId="0" borderId="0" xfId="0"/>
    <xf numFmtId="0" fontId="27" fillId="0" borderId="0" xfId="0" applyFont="1"/>
    <xf numFmtId="0" fontId="0" fillId="0" borderId="0" xfId="0" applyFont="1"/>
    <xf numFmtId="0" fontId="28" fillId="0" borderId="0" xfId="0" applyFo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0" fillId="0" borderId="0" xfId="0" applyFill="1"/>
    <xf numFmtId="0" fontId="28" fillId="0" borderId="0" xfId="0" quotePrefix="1" applyFont="1" applyFill="1"/>
    <xf numFmtId="164" fontId="28" fillId="0" borderId="0" xfId="0" applyNumberFormat="1" applyFont="1" applyFill="1" applyBorder="1" applyAlignment="1">
      <alignment horizontal="center"/>
    </xf>
    <xf numFmtId="10" fontId="28" fillId="0" borderId="0" xfId="0" applyNumberFormat="1" applyFont="1" applyFill="1" applyBorder="1" applyAlignment="1">
      <alignment horizontal="center"/>
    </xf>
    <xf numFmtId="10" fontId="0" fillId="0" borderId="0" xfId="0" applyNumberFormat="1"/>
    <xf numFmtId="10" fontId="27" fillId="0" borderId="0" xfId="0" applyNumberFormat="1" applyFont="1" applyFill="1" applyAlignment="1">
      <alignment horizontal="center"/>
    </xf>
    <xf numFmtId="0" fontId="27" fillId="0" borderId="0" xfId="0" applyFont="1" applyFill="1"/>
    <xf numFmtId="0" fontId="0" fillId="0" borderId="0" xfId="0" applyFill="1" applyBorder="1" applyAlignment="1">
      <alignment horizontal="center"/>
    </xf>
    <xf numFmtId="0" fontId="27" fillId="0" borderId="15" xfId="0" applyFont="1" applyBorder="1"/>
    <xf numFmtId="165" fontId="28" fillId="0" borderId="0" xfId="0" applyNumberFormat="1" applyFont="1" applyFill="1" applyAlignment="1">
      <alignment horizontal="center"/>
    </xf>
    <xf numFmtId="0" fontId="28" fillId="0" borderId="0" xfId="0" applyFont="1" applyBorder="1"/>
    <xf numFmtId="0" fontId="28" fillId="0" borderId="15" xfId="0" applyFont="1" applyBorder="1"/>
    <xf numFmtId="10" fontId="28" fillId="0" borderId="0" xfId="9379" applyNumberFormat="1" applyFont="1" applyFill="1" applyBorder="1" applyAlignment="1">
      <alignment horizontal="center"/>
    </xf>
    <xf numFmtId="164" fontId="0" fillId="0" borderId="0" xfId="0" applyNumberFormat="1"/>
    <xf numFmtId="0" fontId="28" fillId="0" borderId="15" xfId="0" applyFont="1" applyFill="1" applyBorder="1"/>
    <xf numFmtId="10" fontId="28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28" fillId="0" borderId="0" xfId="9388" applyFont="1"/>
    <xf numFmtId="0" fontId="28" fillId="0" borderId="0" xfId="9388" applyFont="1" applyBorder="1"/>
    <xf numFmtId="10" fontId="0" fillId="0" borderId="0" xfId="1" applyNumberFormat="1" applyFont="1"/>
    <xf numFmtId="0" fontId="30" fillId="0" borderId="43" xfId="9388" applyBorder="1" applyAlignment="1">
      <alignment horizontal="center"/>
    </xf>
    <xf numFmtId="0" fontId="30" fillId="0" borderId="43" xfId="9388" applyBorder="1" applyAlignment="1">
      <alignment horizontal="center" wrapText="1"/>
    </xf>
    <xf numFmtId="10" fontId="28" fillId="0" borderId="0" xfId="7610" applyNumberFormat="1" applyFont="1" applyBorder="1" applyAlignment="1">
      <alignment horizontal="center"/>
    </xf>
    <xf numFmtId="0" fontId="28" fillId="0" borderId="0" xfId="3579"/>
    <xf numFmtId="0" fontId="28" fillId="0" borderId="43" xfId="3579" applyBorder="1"/>
    <xf numFmtId="0" fontId="28" fillId="0" borderId="43" xfId="3579" applyBorder="1" applyAlignment="1">
      <alignment horizontal="center" wrapText="1"/>
    </xf>
    <xf numFmtId="0" fontId="28" fillId="0" borderId="0" xfId="3579" quotePrefix="1" applyAlignment="1">
      <alignment horizontal="center"/>
    </xf>
    <xf numFmtId="10" fontId="28" fillId="0" borderId="0" xfId="13" applyNumberFormat="1" applyAlignment="1">
      <alignment horizontal="center"/>
    </xf>
    <xf numFmtId="166" fontId="28" fillId="0" borderId="0" xfId="3579" applyNumberFormat="1"/>
    <xf numFmtId="0" fontId="28" fillId="0" borderId="0" xfId="3162"/>
    <xf numFmtId="0" fontId="28" fillId="0" borderId="30" xfId="3579" applyBorder="1"/>
    <xf numFmtId="0" fontId="28" fillId="0" borderId="0" xfId="5308" applyAlignment="1">
      <alignment horizontal="left"/>
    </xf>
    <xf numFmtId="0" fontId="28" fillId="0" borderId="0" xfId="3579" applyAlignment="1">
      <alignment horizontal="left"/>
    </xf>
    <xf numFmtId="0" fontId="28" fillId="0" borderId="31" xfId="3579" applyBorder="1" applyAlignment="1">
      <alignment horizontal="center"/>
    </xf>
    <xf numFmtId="10" fontId="30" fillId="0" borderId="31" xfId="3579" applyNumberFormat="1" applyFont="1" applyBorder="1" applyAlignment="1">
      <alignment horizontal="center"/>
    </xf>
    <xf numFmtId="10" fontId="28" fillId="0" borderId="15" xfId="7610" applyNumberFormat="1" applyFont="1" applyBorder="1" applyAlignment="1">
      <alignment horizontal="center"/>
    </xf>
    <xf numFmtId="0" fontId="30" fillId="0" borderId="0" xfId="7147" applyAlignment="1">
      <alignment horizontal="center"/>
    </xf>
    <xf numFmtId="0" fontId="109" fillId="65" borderId="0" xfId="9396" applyFont="1" applyFill="1" applyAlignment="1">
      <alignment horizontal="center" vertical="center" wrapText="1"/>
    </xf>
    <xf numFmtId="0" fontId="109" fillId="65" borderId="0" xfId="9396" applyFont="1" applyFill="1" applyAlignment="1">
      <alignment horizontal="right" vertical="center"/>
    </xf>
    <xf numFmtId="173" fontId="109" fillId="65" borderId="0" xfId="9396" applyNumberFormat="1" applyFont="1" applyFill="1" applyAlignment="1">
      <alignment horizontal="center" vertical="center" wrapText="1"/>
    </xf>
    <xf numFmtId="10" fontId="109" fillId="65" borderId="0" xfId="9396" applyNumberFormat="1" applyFont="1" applyFill="1" applyAlignment="1">
      <alignment horizontal="right" vertical="center"/>
    </xf>
    <xf numFmtId="0" fontId="30" fillId="0" borderId="0" xfId="9388"/>
    <xf numFmtId="0" fontId="30" fillId="0" borderId="0" xfId="9388" applyAlignment="1">
      <alignment horizontal="center"/>
    </xf>
    <xf numFmtId="0" fontId="28" fillId="0" borderId="43" xfId="9388" applyFont="1" applyBorder="1" applyAlignment="1">
      <alignment horizontal="center" wrapText="1"/>
    </xf>
    <xf numFmtId="0" fontId="107" fillId="0" borderId="0" xfId="9388" applyFont="1"/>
    <xf numFmtId="10" fontId="107" fillId="0" borderId="0" xfId="9388" applyNumberFormat="1" applyFont="1" applyAlignment="1">
      <alignment horizontal="center"/>
    </xf>
    <xf numFmtId="0" fontId="30" fillId="0" borderId="15" xfId="9388" applyBorder="1"/>
    <xf numFmtId="4" fontId="28" fillId="0" borderId="15" xfId="9388" applyNumberFormat="1" applyFont="1" applyBorder="1" applyAlignment="1">
      <alignment horizontal="center"/>
    </xf>
    <xf numFmtId="10" fontId="28" fillId="0" borderId="15" xfId="9393" applyNumberFormat="1" applyFont="1" applyBorder="1" applyAlignment="1">
      <alignment horizontal="center"/>
    </xf>
    <xf numFmtId="10" fontId="30" fillId="0" borderId="0" xfId="9388" applyNumberFormat="1" applyBorder="1" applyAlignment="1">
      <alignment horizontal="center"/>
    </xf>
    <xf numFmtId="4" fontId="28" fillId="0" borderId="0" xfId="9388" applyNumberFormat="1" applyFont="1" applyBorder="1" applyAlignment="1">
      <alignment horizontal="center"/>
    </xf>
    <xf numFmtId="10" fontId="30" fillId="0" borderId="0" xfId="7610" applyNumberFormat="1" applyFont="1" applyBorder="1" applyAlignment="1">
      <alignment horizontal="center"/>
    </xf>
    <xf numFmtId="10" fontId="28" fillId="0" borderId="0" xfId="9393" applyNumberFormat="1" applyFont="1" applyBorder="1" applyAlignment="1">
      <alignment horizontal="center"/>
    </xf>
    <xf numFmtId="0" fontId="28" fillId="0" borderId="15" xfId="9388" applyFont="1" applyBorder="1"/>
    <xf numFmtId="10" fontId="30" fillId="0" borderId="15" xfId="9388" applyNumberFormat="1" applyBorder="1" applyAlignment="1">
      <alignment horizontal="center"/>
    </xf>
    <xf numFmtId="10" fontId="30" fillId="0" borderId="15" xfId="7610" applyNumberFormat="1" applyFont="1" applyBorder="1" applyAlignment="1">
      <alignment horizontal="center"/>
    </xf>
    <xf numFmtId="0" fontId="30" fillId="0" borderId="0" xfId="9388" applyBorder="1" applyAlignment="1">
      <alignment horizontal="left"/>
    </xf>
    <xf numFmtId="10" fontId="30" fillId="0" borderId="0" xfId="1" applyNumberFormat="1" applyFont="1" applyBorder="1" applyAlignment="1">
      <alignment horizontal="center" wrapText="1"/>
    </xf>
    <xf numFmtId="10" fontId="30" fillId="0" borderId="0" xfId="9388" applyNumberFormat="1" applyBorder="1" applyAlignment="1">
      <alignment horizontal="center" wrapText="1"/>
    </xf>
    <xf numFmtId="10" fontId="28" fillId="0" borderId="0" xfId="9388" applyNumberFormat="1" applyFont="1" applyBorder="1" applyAlignment="1">
      <alignment horizontal="center" wrapText="1"/>
    </xf>
    <xf numFmtId="0" fontId="30" fillId="0" borderId="15" xfId="9388" applyBorder="1" applyAlignment="1">
      <alignment horizontal="left"/>
    </xf>
    <xf numFmtId="10" fontId="30" fillId="0" borderId="15" xfId="1" applyNumberFormat="1" applyFont="1" applyBorder="1" applyAlignment="1">
      <alignment horizontal="center" wrapText="1"/>
    </xf>
    <xf numFmtId="10" fontId="30" fillId="0" borderId="15" xfId="9388" applyNumberFormat="1" applyBorder="1" applyAlignment="1">
      <alignment horizontal="center" wrapText="1"/>
    </xf>
    <xf numFmtId="10" fontId="28" fillId="0" borderId="15" xfId="9388" applyNumberFormat="1" applyFont="1" applyBorder="1" applyAlignment="1">
      <alignment horizontal="center" wrapText="1"/>
    </xf>
    <xf numFmtId="0" fontId="30" fillId="0" borderId="0" xfId="9401" applyFont="1"/>
    <xf numFmtId="0" fontId="33" fillId="0" borderId="0" xfId="9402" applyFont="1" applyAlignment="1">
      <alignment horizontal="center" vertical="center" wrapText="1"/>
    </xf>
    <xf numFmtId="0" fontId="30" fillId="0" borderId="0" xfId="9401" applyFont="1" applyAlignment="1">
      <alignment horizontal="centerContinuous"/>
    </xf>
    <xf numFmtId="0" fontId="30" fillId="0" borderId="0" xfId="9401" applyFont="1" applyAlignment="1">
      <alignment horizontal="center" wrapText="1"/>
    </xf>
    <xf numFmtId="0" fontId="30" fillId="0" borderId="43" xfId="9401" applyFont="1" applyBorder="1"/>
    <xf numFmtId="0" fontId="30" fillId="0" borderId="43" xfId="9401" applyFont="1" applyBorder="1" applyAlignment="1">
      <alignment horizontal="center" wrapText="1"/>
    </xf>
    <xf numFmtId="9" fontId="30" fillId="0" borderId="0" xfId="9403" applyFont="1"/>
    <xf numFmtId="0" fontId="30" fillId="0" borderId="0" xfId="9401" applyFont="1" applyAlignment="1">
      <alignment horizontal="center" vertical="center"/>
    </xf>
    <xf numFmtId="4" fontId="28" fillId="0" borderId="0" xfId="9404" applyNumberFormat="1" applyFont="1" applyAlignment="1">
      <alignment horizontal="center"/>
    </xf>
    <xf numFmtId="3" fontId="28" fillId="0" borderId="0" xfId="9404" applyNumberFormat="1" applyFont="1" applyAlignment="1">
      <alignment horizontal="center"/>
    </xf>
    <xf numFmtId="175" fontId="30" fillId="0" borderId="0" xfId="9401" applyNumberFormat="1" applyFont="1" applyAlignment="1">
      <alignment horizontal="center"/>
    </xf>
    <xf numFmtId="10" fontId="30" fillId="0" borderId="0" xfId="9401" applyNumberFormat="1" applyFont="1" applyAlignment="1">
      <alignment horizontal="center"/>
    </xf>
    <xf numFmtId="176" fontId="30" fillId="0" borderId="0" xfId="9404" applyNumberFormat="1" applyFont="1"/>
    <xf numFmtId="10" fontId="30" fillId="0" borderId="0" xfId="9403" applyNumberFormat="1" applyFont="1"/>
    <xf numFmtId="0" fontId="30" fillId="0" borderId="31" xfId="9401" applyFont="1" applyBorder="1"/>
    <xf numFmtId="0" fontId="30" fillId="0" borderId="31" xfId="9401" applyFont="1" applyBorder="1" applyAlignment="1">
      <alignment horizontal="center"/>
    </xf>
    <xf numFmtId="0" fontId="33" fillId="0" borderId="31" xfId="9401" applyFont="1" applyBorder="1" applyAlignment="1">
      <alignment horizontal="center"/>
    </xf>
    <xf numFmtId="10" fontId="30" fillId="0" borderId="31" xfId="9401" applyNumberFormat="1" applyFont="1" applyBorder="1" applyAlignment="1">
      <alignment horizontal="center" vertical="center"/>
    </xf>
    <xf numFmtId="0" fontId="30" fillId="0" borderId="0" xfId="9401" applyFont="1" applyAlignment="1">
      <alignment horizontal="left"/>
    </xf>
    <xf numFmtId="43" fontId="30" fillId="0" borderId="0" xfId="9401" applyNumberFormat="1" applyFont="1"/>
    <xf numFmtId="0" fontId="0" fillId="0" borderId="0" xfId="9401" applyFont="1" applyAlignment="1">
      <alignment horizontal="left"/>
    </xf>
    <xf numFmtId="0" fontId="30" fillId="0" borderId="0" xfId="9401" applyFont="1" applyBorder="1"/>
    <xf numFmtId="0" fontId="30" fillId="0" borderId="0" xfId="9401" applyFont="1" applyBorder="1" applyAlignment="1">
      <alignment horizontal="center"/>
    </xf>
    <xf numFmtId="0" fontId="28" fillId="0" borderId="0" xfId="9398" applyFont="1" applyBorder="1" applyAlignment="1">
      <alignment horizontal="left" vertical="center"/>
    </xf>
    <xf numFmtId="0" fontId="33" fillId="0" borderId="0" xfId="9401" applyFont="1" applyBorder="1" applyAlignment="1">
      <alignment horizontal="center"/>
    </xf>
    <xf numFmtId="10" fontId="28" fillId="0" borderId="0" xfId="9405" applyNumberFormat="1" applyFont="1" applyBorder="1" applyAlignment="1">
      <alignment horizontal="center"/>
    </xf>
    <xf numFmtId="0" fontId="33" fillId="0" borderId="0" xfId="9402" applyFont="1" applyBorder="1"/>
    <xf numFmtId="0" fontId="0" fillId="0" borderId="0" xfId="9401" applyFont="1" applyBorder="1" applyAlignment="1">
      <alignment horizontal="left"/>
    </xf>
    <xf numFmtId="3" fontId="30" fillId="0" borderId="0" xfId="9401" applyNumberFormat="1" applyFont="1" applyBorder="1"/>
    <xf numFmtId="166" fontId="30" fillId="0" borderId="0" xfId="9404" applyNumberFormat="1" applyFont="1" applyBorder="1"/>
    <xf numFmtId="166" fontId="30" fillId="0" borderId="0" xfId="9401" applyNumberFormat="1" applyFont="1" applyBorder="1"/>
    <xf numFmtId="0" fontId="28" fillId="0" borderId="15" xfId="9388" applyFont="1" applyBorder="1" applyAlignment="1">
      <alignment horizontal="center"/>
    </xf>
    <xf numFmtId="0" fontId="0" fillId="0" borderId="0" xfId="9388" applyFont="1"/>
    <xf numFmtId="10" fontId="28" fillId="0" borderId="0" xfId="1" applyNumberFormat="1" applyFont="1" applyBorder="1" applyAlignment="1">
      <alignment horizontal="center"/>
    </xf>
    <xf numFmtId="0" fontId="30" fillId="0" borderId="0" xfId="9388" applyBorder="1" applyAlignment="1">
      <alignment horizontal="center"/>
    </xf>
    <xf numFmtId="0" fontId="30" fillId="0" borderId="15" xfId="9388" applyBorder="1" applyAlignment="1">
      <alignment horizontal="center"/>
    </xf>
    <xf numFmtId="4" fontId="30" fillId="0" borderId="0" xfId="9388" applyNumberFormat="1"/>
    <xf numFmtId="0" fontId="28" fillId="0" borderId="0" xfId="3162" applyAlignment="1">
      <alignment horizontal="center"/>
    </xf>
    <xf numFmtId="0" fontId="28" fillId="0" borderId="15" xfId="3579" applyBorder="1"/>
    <xf numFmtId="0" fontId="28" fillId="0" borderId="15" xfId="3579" applyBorder="1" applyAlignment="1">
      <alignment horizontal="center"/>
    </xf>
    <xf numFmtId="0" fontId="28" fillId="0" borderId="15" xfId="5308" applyBorder="1" applyAlignment="1">
      <alignment horizontal="left"/>
    </xf>
    <xf numFmtId="0" fontId="0" fillId="0" borderId="43" xfId="9388" applyFont="1" applyBorder="1" applyAlignment="1">
      <alignment horizontal="center" wrapText="1"/>
    </xf>
    <xf numFmtId="178" fontId="0" fillId="0" borderId="0" xfId="377" applyNumberFormat="1" applyFont="1"/>
    <xf numFmtId="178" fontId="0" fillId="0" borderId="31" xfId="377" applyNumberFormat="1" applyFont="1" applyBorder="1"/>
    <xf numFmtId="176" fontId="0" fillId="0" borderId="0" xfId="377" applyNumberFormat="1" applyFont="1"/>
    <xf numFmtId="179" fontId="0" fillId="0" borderId="0" xfId="377" applyNumberFormat="1" applyFont="1"/>
    <xf numFmtId="43" fontId="0" fillId="0" borderId="0" xfId="377" applyFont="1"/>
    <xf numFmtId="176" fontId="0" fillId="0" borderId="31" xfId="377" applyNumberFormat="1" applyFont="1" applyBorder="1"/>
    <xf numFmtId="179" fontId="0" fillId="0" borderId="31" xfId="377" applyNumberFormat="1" applyFont="1" applyBorder="1"/>
    <xf numFmtId="43" fontId="0" fillId="0" borderId="31" xfId="377" applyFont="1" applyBorder="1"/>
    <xf numFmtId="10" fontId="28" fillId="0" borderId="0" xfId="7610" applyNumberFormat="1" applyFill="1" applyBorder="1" applyAlignment="1">
      <alignment horizontal="center"/>
    </xf>
    <xf numFmtId="10" fontId="28" fillId="0" borderId="15" xfId="7610" applyNumberFormat="1" applyFill="1" applyBorder="1" applyAlignment="1">
      <alignment horizontal="center"/>
    </xf>
    <xf numFmtId="10" fontId="109" fillId="65" borderId="0" xfId="9396" applyNumberFormat="1" applyFont="1" applyFill="1" applyAlignment="1">
      <alignment horizontal="center" vertical="center" wrapText="1"/>
    </xf>
    <xf numFmtId="43" fontId="109" fillId="65" borderId="0" xfId="377" applyFont="1" applyFill="1" applyBorder="1" applyAlignment="1">
      <alignment horizontal="right" vertical="center" wrapText="1"/>
    </xf>
    <xf numFmtId="0" fontId="83" fillId="0" borderId="0" xfId="0" applyFont="1" applyAlignment="1">
      <alignment horizontal="left" wrapText="1"/>
    </xf>
    <xf numFmtId="10" fontId="109" fillId="0" borderId="0" xfId="9396" applyNumberFormat="1" applyFont="1" applyAlignment="1">
      <alignment horizontal="center" vertical="center" wrapText="1"/>
    </xf>
    <xf numFmtId="10" fontId="28" fillId="0" borderId="0" xfId="7610" applyNumberFormat="1" applyAlignment="1">
      <alignment horizontal="center"/>
    </xf>
    <xf numFmtId="0" fontId="0" fillId="0" borderId="0" xfId="9388" applyFont="1" applyFill="1"/>
    <xf numFmtId="10" fontId="28" fillId="0" borderId="15" xfId="7610" applyNumberFormat="1" applyBorder="1" applyAlignment="1">
      <alignment horizontal="center"/>
    </xf>
    <xf numFmtId="10" fontId="28" fillId="0" borderId="0" xfId="7610" applyNumberFormat="1" applyBorder="1" applyAlignment="1">
      <alignment horizontal="center"/>
    </xf>
    <xf numFmtId="0" fontId="30" fillId="0" borderId="0" xfId="9403" applyNumberFormat="1" applyFont="1"/>
    <xf numFmtId="0" fontId="30" fillId="0" borderId="0" xfId="9401" applyNumberFormat="1" applyFont="1"/>
    <xf numFmtId="166" fontId="28" fillId="0" borderId="0" xfId="377" applyNumberFormat="1" applyFont="1"/>
    <xf numFmtId="0" fontId="27" fillId="0" borderId="0" xfId="9398" applyFont="1"/>
    <xf numFmtId="0" fontId="30" fillId="0" borderId="0" xfId="9398"/>
    <xf numFmtId="10" fontId="27" fillId="0" borderId="0" xfId="9398" applyNumberFormat="1" applyFont="1"/>
    <xf numFmtId="10" fontId="27" fillId="0" borderId="0" xfId="9393" applyNumberFormat="1" applyFont="1" applyBorder="1" applyAlignment="1">
      <alignment horizontal="centerContinuous"/>
    </xf>
    <xf numFmtId="0" fontId="30" fillId="0" borderId="0" xfId="9398" applyBorder="1" applyAlignment="1">
      <alignment horizontal="centerContinuous"/>
    </xf>
    <xf numFmtId="10" fontId="28" fillId="0" borderId="15" xfId="1" applyNumberFormat="1" applyFont="1" applyBorder="1" applyAlignment="1">
      <alignment horizontal="center"/>
    </xf>
    <xf numFmtId="0" fontId="30" fillId="0" borderId="0" xfId="9388" applyFill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43" xfId="0" applyFont="1" applyBorder="1" applyAlignment="1">
      <alignment horizontal="center" wrapText="1"/>
    </xf>
    <xf numFmtId="0" fontId="28" fillId="0" borderId="30" xfId="0" applyFont="1" applyBorder="1"/>
    <xf numFmtId="10" fontId="28" fillId="0" borderId="0" xfId="13" applyNumberFormat="1" applyFont="1" applyBorder="1" applyAlignment="1">
      <alignment horizontal="center"/>
    </xf>
    <xf numFmtId="0" fontId="27" fillId="0" borderId="0" xfId="9398" applyFont="1" applyAlignment="1"/>
    <xf numFmtId="0" fontId="0" fillId="0" borderId="43" xfId="9401" applyFont="1" applyBorder="1" applyAlignment="1">
      <alignment horizontal="center" wrapText="1"/>
    </xf>
    <xf numFmtId="3" fontId="28" fillId="0" borderId="15" xfId="9404" applyNumberFormat="1" applyFont="1" applyBorder="1" applyAlignment="1">
      <alignment horizontal="center"/>
    </xf>
    <xf numFmtId="10" fontId="30" fillId="0" borderId="0" xfId="9400" applyNumberFormat="1" applyFont="1" applyBorder="1" applyAlignment="1">
      <alignment horizontal="center"/>
    </xf>
    <xf numFmtId="10" fontId="30" fillId="0" borderId="15" xfId="9400" applyNumberFormat="1" applyFont="1" applyBorder="1" applyAlignment="1">
      <alignment horizontal="center"/>
    </xf>
    <xf numFmtId="0" fontId="109" fillId="0" borderId="0" xfId="9396" applyFont="1"/>
    <xf numFmtId="0" fontId="109" fillId="0" borderId="0" xfId="9396" applyFont="1" applyAlignment="1">
      <alignment horizontal="center" vertical="center" wrapText="1"/>
    </xf>
    <xf numFmtId="0" fontId="109" fillId="0" borderId="0" xfId="9396" applyFont="1" applyAlignment="1">
      <alignment wrapText="1"/>
    </xf>
    <xf numFmtId="0" fontId="70" fillId="0" borderId="0" xfId="9396" applyFont="1" applyAlignment="1">
      <alignment horizontal="center" vertical="center" wrapText="1"/>
    </xf>
    <xf numFmtId="0" fontId="70" fillId="65" borderId="0" xfId="9396" applyFont="1" applyFill="1" applyAlignment="1">
      <alignment horizontal="left" vertical="center"/>
    </xf>
    <xf numFmtId="0" fontId="70" fillId="0" borderId="15" xfId="9396" applyFont="1" applyBorder="1" applyAlignment="1">
      <alignment horizontal="left" wrapText="1"/>
    </xf>
    <xf numFmtId="0" fontId="109" fillId="65" borderId="0" xfId="9396" applyFont="1" applyFill="1" applyAlignment="1">
      <alignment horizontal="left" vertical="center"/>
    </xf>
    <xf numFmtId="0" fontId="109" fillId="0" borderId="0" xfId="9396" applyFont="1" applyAlignment="1">
      <alignment horizontal="right" vertical="center" wrapText="1"/>
    </xf>
    <xf numFmtId="10" fontId="109" fillId="0" borderId="0" xfId="9396" applyNumberFormat="1" applyFont="1" applyAlignment="1">
      <alignment horizontal="right" vertical="center"/>
    </xf>
    <xf numFmtId="0" fontId="109" fillId="0" borderId="0" xfId="9396" applyFont="1" applyAlignment="1">
      <alignment horizontal="right" vertical="center"/>
    </xf>
    <xf numFmtId="0" fontId="113" fillId="0" borderId="41" xfId="9396" applyFont="1" applyBorder="1" applyAlignment="1">
      <alignment horizontal="center" vertical="center" wrapText="1"/>
    </xf>
    <xf numFmtId="0" fontId="113" fillId="0" borderId="37" xfId="9396" applyFont="1" applyBorder="1" applyAlignment="1">
      <alignment horizontal="center" vertical="center" wrapText="1"/>
    </xf>
    <xf numFmtId="0" fontId="113" fillId="0" borderId="35" xfId="9396" applyFont="1" applyBorder="1" applyAlignment="1">
      <alignment horizontal="center" vertical="center" wrapText="1"/>
    </xf>
    <xf numFmtId="0" fontId="113" fillId="0" borderId="45" xfId="9396" applyFont="1" applyBorder="1" applyAlignment="1">
      <alignment horizontal="center" vertical="center" wrapText="1"/>
    </xf>
    <xf numFmtId="10" fontId="113" fillId="0" borderId="37" xfId="9396" applyNumberFormat="1" applyFont="1" applyBorder="1" applyAlignment="1">
      <alignment horizontal="center" vertical="center" wrapText="1"/>
    </xf>
    <xf numFmtId="10" fontId="113" fillId="0" borderId="36" xfId="9396" applyNumberFormat="1" applyFont="1" applyBorder="1" applyAlignment="1">
      <alignment horizontal="center" vertical="center" wrapText="1"/>
    </xf>
    <xf numFmtId="0" fontId="113" fillId="0" borderId="36" xfId="9396" applyFont="1" applyBorder="1" applyAlignment="1">
      <alignment horizontal="center" vertical="center" wrapText="1"/>
    </xf>
    <xf numFmtId="10" fontId="109" fillId="0" borderId="37" xfId="9396" applyNumberFormat="1" applyFont="1" applyBorder="1" applyAlignment="1">
      <alignment horizontal="center" vertical="center" wrapText="1"/>
    </xf>
    <xf numFmtId="10" fontId="109" fillId="0" borderId="36" xfId="9396" applyNumberFormat="1" applyFont="1" applyBorder="1" applyAlignment="1">
      <alignment horizontal="center" vertical="center" wrapText="1"/>
    </xf>
    <xf numFmtId="0" fontId="109" fillId="0" borderId="35" xfId="9396" applyFont="1" applyBorder="1" applyAlignment="1">
      <alignment horizontal="center" vertical="center" wrapText="1"/>
    </xf>
    <xf numFmtId="10" fontId="109" fillId="0" borderId="40" xfId="9396" applyNumberFormat="1" applyFont="1" applyBorder="1" applyAlignment="1">
      <alignment horizontal="center" vertical="center" wrapText="1"/>
    </xf>
    <xf numFmtId="10" fontId="109" fillId="0" borderId="39" xfId="9396" applyNumberFormat="1" applyFont="1" applyBorder="1" applyAlignment="1">
      <alignment horizontal="center" vertical="center" wrapText="1"/>
    </xf>
    <xf numFmtId="0" fontId="109" fillId="0" borderId="38" xfId="9396" applyFont="1" applyBorder="1" applyAlignment="1">
      <alignment horizontal="center" vertical="center" wrapText="1"/>
    </xf>
    <xf numFmtId="180" fontId="109" fillId="0" borderId="0" xfId="9396" applyNumberFormat="1" applyFont="1" applyAlignment="1">
      <alignment horizontal="center" vertical="center" wrapText="1"/>
    </xf>
    <xf numFmtId="9" fontId="109" fillId="0" borderId="0" xfId="9396" applyNumberFormat="1" applyFont="1" applyAlignment="1">
      <alignment horizontal="center" vertical="center" wrapText="1"/>
    </xf>
    <xf numFmtId="0" fontId="109" fillId="0" borderId="37" xfId="9396" applyFont="1" applyBorder="1" applyAlignment="1">
      <alignment horizontal="center" vertical="center" wrapText="1"/>
    </xf>
    <xf numFmtId="0" fontId="109" fillId="0" borderId="36" xfId="9396" applyFont="1" applyBorder="1" applyAlignment="1">
      <alignment horizontal="center" vertical="center" wrapText="1"/>
    </xf>
    <xf numFmtId="0" fontId="70" fillId="0" borderId="35" xfId="9396" applyFont="1" applyBorder="1" applyAlignment="1">
      <alignment horizontal="center" vertical="center" wrapText="1"/>
    </xf>
    <xf numFmtId="0" fontId="30" fillId="0" borderId="15" xfId="7147" applyBorder="1" applyAlignment="1">
      <alignment horizontal="center"/>
    </xf>
    <xf numFmtId="10" fontId="113" fillId="0" borderId="53" xfId="7630" applyNumberFormat="1" applyFont="1" applyBorder="1" applyAlignment="1">
      <alignment horizontal="center" vertical="center" wrapText="1"/>
    </xf>
    <xf numFmtId="0" fontId="30" fillId="0" borderId="30" xfId="9388" applyBorder="1"/>
    <xf numFmtId="10" fontId="30" fillId="0" borderId="30" xfId="9388" applyNumberFormat="1" applyBorder="1" applyAlignment="1">
      <alignment horizontal="center"/>
    </xf>
    <xf numFmtId="177" fontId="30" fillId="0" borderId="30" xfId="9388" applyNumberFormat="1" applyBorder="1"/>
    <xf numFmtId="0" fontId="30" fillId="0" borderId="30" xfId="9388" applyFill="1" applyBorder="1"/>
    <xf numFmtId="0" fontId="28" fillId="0" borderId="30" xfId="0" applyFont="1" applyFill="1" applyBorder="1" applyAlignment="1">
      <alignment horizontal="left"/>
    </xf>
    <xf numFmtId="0" fontId="28" fillId="0" borderId="30" xfId="0" applyFont="1" applyFill="1" applyBorder="1"/>
    <xf numFmtId="10" fontId="28" fillId="0" borderId="30" xfId="7610" applyNumberFormat="1" applyFont="1" applyBorder="1" applyAlignment="1">
      <alignment horizontal="center"/>
    </xf>
    <xf numFmtId="0" fontId="109" fillId="65" borderId="35" xfId="9396" applyFont="1" applyFill="1" applyBorder="1" applyAlignment="1">
      <alignment horizontal="center" vertical="center" wrapText="1"/>
    </xf>
    <xf numFmtId="10" fontId="109" fillId="65" borderId="36" xfId="9396" applyNumberFormat="1" applyFont="1" applyFill="1" applyBorder="1" applyAlignment="1">
      <alignment horizontal="center" vertical="center" wrapText="1"/>
    </xf>
    <xf numFmtId="10" fontId="109" fillId="65" borderId="37" xfId="9396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0" fontId="28" fillId="0" borderId="43" xfId="0" applyFont="1" applyFill="1" applyBorder="1" applyAlignment="1">
      <alignment horizontal="left"/>
    </xf>
    <xf numFmtId="0" fontId="28" fillId="0" borderId="43" xfId="0" applyFont="1" applyFill="1" applyBorder="1" applyAlignment="1">
      <alignment horizontal="center" wrapText="1"/>
    </xf>
    <xf numFmtId="0" fontId="28" fillId="0" borderId="15" xfId="0" applyFont="1" applyFill="1" applyBorder="1" applyAlignment="1">
      <alignment horizontal="center"/>
    </xf>
    <xf numFmtId="164" fontId="28" fillId="0" borderId="15" xfId="0" applyNumberFormat="1" applyFont="1" applyFill="1" applyBorder="1" applyAlignment="1">
      <alignment horizontal="center"/>
    </xf>
    <xf numFmtId="10" fontId="28" fillId="0" borderId="15" xfId="0" applyNumberFormat="1" applyFont="1" applyFill="1" applyBorder="1" applyAlignment="1">
      <alignment horizontal="center"/>
    </xf>
    <xf numFmtId="0" fontId="30" fillId="0" borderId="49" xfId="9388" applyBorder="1" applyAlignment="1">
      <alignment horizontal="left"/>
    </xf>
    <xf numFmtId="0" fontId="30" fillId="0" borderId="49" xfId="9388" applyBorder="1" applyAlignment="1">
      <alignment horizontal="center"/>
    </xf>
    <xf numFmtId="4" fontId="28" fillId="0" borderId="49" xfId="9388" applyNumberFormat="1" applyFont="1" applyBorder="1" applyAlignment="1">
      <alignment horizontal="center"/>
    </xf>
    <xf numFmtId="10" fontId="30" fillId="0" borderId="49" xfId="9388" applyNumberFormat="1" applyBorder="1" applyAlignment="1">
      <alignment horizontal="center" wrapText="1"/>
    </xf>
    <xf numFmtId="10" fontId="28" fillId="0" borderId="49" xfId="1" applyNumberFormat="1" applyFont="1" applyBorder="1" applyAlignment="1">
      <alignment horizontal="center" wrapText="1"/>
    </xf>
    <xf numFmtId="10" fontId="28" fillId="0" borderId="49" xfId="7610" applyNumberFormat="1" applyFill="1" applyBorder="1" applyAlignment="1">
      <alignment horizontal="center"/>
    </xf>
    <xf numFmtId="10" fontId="28" fillId="0" borderId="49" xfId="7610" applyNumberFormat="1" applyFont="1" applyBorder="1" applyAlignment="1">
      <alignment horizontal="center"/>
    </xf>
    <xf numFmtId="10" fontId="30" fillId="0" borderId="49" xfId="7610" applyNumberFormat="1" applyFont="1" applyBorder="1" applyAlignment="1">
      <alignment horizontal="center"/>
    </xf>
    <xf numFmtId="10" fontId="28" fillId="0" borderId="49" xfId="9388" applyNumberFormat="1" applyFont="1" applyBorder="1" applyAlignment="1">
      <alignment horizontal="center" wrapText="1"/>
    </xf>
    <xf numFmtId="10" fontId="27" fillId="0" borderId="51" xfId="7610" applyNumberFormat="1" applyFont="1" applyBorder="1" applyAlignment="1">
      <alignment horizontal="centerContinuous"/>
    </xf>
    <xf numFmtId="9" fontId="30" fillId="0" borderId="52" xfId="7610" applyFont="1" applyBorder="1" applyAlignment="1">
      <alignment horizontal="centerContinuous"/>
    </xf>
    <xf numFmtId="9" fontId="30" fillId="0" borderId="50" xfId="7610" applyFont="1" applyBorder="1" applyAlignment="1">
      <alignment horizontal="centerContinuous"/>
    </xf>
    <xf numFmtId="10" fontId="27" fillId="0" borderId="51" xfId="9398" applyNumberFormat="1" applyFont="1" applyBorder="1" applyAlignment="1">
      <alignment horizontal="centerContinuous"/>
    </xf>
    <xf numFmtId="0" fontId="30" fillId="0" borderId="52" xfId="9398" applyBorder="1" applyAlignment="1">
      <alignment horizontal="centerContinuous"/>
    </xf>
    <xf numFmtId="0" fontId="30" fillId="0" borderId="50" xfId="9398" applyBorder="1" applyAlignment="1">
      <alignment horizontal="centerContinuous"/>
    </xf>
    <xf numFmtId="10" fontId="27" fillId="0" borderId="51" xfId="9393" applyNumberFormat="1" applyFont="1" applyBorder="1" applyAlignment="1">
      <alignment horizontal="centerContinuous"/>
    </xf>
    <xf numFmtId="0" fontId="28" fillId="0" borderId="49" xfId="3579" applyBorder="1" applyAlignment="1">
      <alignment horizontal="center"/>
    </xf>
    <xf numFmtId="10" fontId="30" fillId="0" borderId="49" xfId="3579" applyNumberFormat="1" applyFont="1" applyBorder="1" applyAlignment="1">
      <alignment horizontal="center"/>
    </xf>
    <xf numFmtId="0" fontId="28" fillId="0" borderId="15" xfId="3162" applyBorder="1"/>
    <xf numFmtId="10" fontId="28" fillId="0" borderId="15" xfId="13" applyNumberFormat="1" applyBorder="1" applyAlignment="1">
      <alignment horizontal="center"/>
    </xf>
    <xf numFmtId="4" fontId="28" fillId="0" borderId="15" xfId="9404" applyNumberFormat="1" applyFont="1" applyBorder="1" applyAlignment="1">
      <alignment horizontal="center"/>
    </xf>
    <xf numFmtId="175" fontId="30" fillId="0" borderId="15" xfId="9401" applyNumberFormat="1" applyFont="1" applyBorder="1" applyAlignment="1">
      <alignment horizontal="center"/>
    </xf>
    <xf numFmtId="10" fontId="30" fillId="0" borderId="15" xfId="9401" applyNumberFormat="1" applyFont="1" applyBorder="1" applyAlignment="1">
      <alignment horizontal="center"/>
    </xf>
    <xf numFmtId="0" fontId="28" fillId="0" borderId="0" xfId="9388" applyFont="1" applyBorder="1" applyAlignment="1">
      <alignment horizontal="center"/>
    </xf>
    <xf numFmtId="0" fontId="28" fillId="0" borderId="49" xfId="9388" applyFont="1" applyBorder="1"/>
    <xf numFmtId="0" fontId="28" fillId="0" borderId="49" xfId="9388" applyFont="1" applyBorder="1" applyAlignment="1">
      <alignment horizontal="center"/>
    </xf>
    <xf numFmtId="10" fontId="109" fillId="0" borderId="0" xfId="9396" applyNumberFormat="1" applyFont="1" applyFill="1" applyAlignment="1">
      <alignment horizontal="center" vertical="center" wrapText="1"/>
    </xf>
    <xf numFmtId="43" fontId="0" fillId="0" borderId="0" xfId="9441" applyFont="1" applyAlignment="1">
      <alignment horizontal="right"/>
    </xf>
    <xf numFmtId="43" fontId="0" fillId="0" borderId="0" xfId="1" applyNumberFormat="1" applyFont="1"/>
    <xf numFmtId="1" fontId="0" fillId="0" borderId="43" xfId="1" applyNumberFormat="1" applyFont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43" fontId="0" fillId="0" borderId="0" xfId="9441" applyFont="1"/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31" xfId="0" applyBorder="1" applyAlignment="1">
      <alignment horizontal="left" wrapText="1"/>
    </xf>
    <xf numFmtId="0" fontId="0" fillId="0" borderId="31" xfId="0" applyBorder="1"/>
    <xf numFmtId="0" fontId="0" fillId="0" borderId="31" xfId="0" applyBorder="1" applyAlignment="1">
      <alignment vertical="center"/>
    </xf>
    <xf numFmtId="10" fontId="0" fillId="0" borderId="31" xfId="1" applyNumberFormat="1" applyFont="1" applyBorder="1"/>
    <xf numFmtId="0" fontId="30" fillId="0" borderId="15" xfId="0" applyFont="1" applyBorder="1"/>
    <xf numFmtId="0" fontId="28" fillId="0" borderId="0" xfId="3162" applyAlignment="1">
      <alignment horizontal="centerContinuous"/>
    </xf>
    <xf numFmtId="0" fontId="28" fillId="0" borderId="0" xfId="3162" applyAlignment="1">
      <alignment horizontal="center" vertical="center"/>
    </xf>
    <xf numFmtId="0" fontId="29" fillId="0" borderId="0" xfId="3162" applyFont="1" applyAlignment="1">
      <alignment horizontal="centerContinuous"/>
    </xf>
    <xf numFmtId="0" fontId="28" fillId="0" borderId="49" xfId="3162" applyBorder="1" applyAlignment="1">
      <alignment horizontal="center" vertical="center"/>
    </xf>
    <xf numFmtId="0" fontId="28" fillId="0" borderId="49" xfId="3162" applyBorder="1" applyAlignment="1">
      <alignment horizontal="center"/>
    </xf>
    <xf numFmtId="0" fontId="28" fillId="0" borderId="31" xfId="3162" applyBorder="1" applyAlignment="1">
      <alignment horizontal="center" vertical="center" wrapText="1"/>
    </xf>
    <xf numFmtId="0" fontId="28" fillId="0" borderId="31" xfId="3162" applyBorder="1" applyAlignment="1">
      <alignment horizontal="center" wrapText="1"/>
    </xf>
    <xf numFmtId="0" fontId="28" fillId="0" borderId="31" xfId="3162" applyBorder="1" applyAlignment="1">
      <alignment horizontal="center"/>
    </xf>
    <xf numFmtId="0" fontId="30" fillId="0" borderId="0" xfId="9442" applyFont="1" applyAlignment="1">
      <alignment horizontal="left" vertical="center"/>
    </xf>
    <xf numFmtId="0" fontId="27" fillId="0" borderId="0" xfId="3162" applyFont="1" applyAlignment="1">
      <alignment horizontal="left"/>
    </xf>
    <xf numFmtId="10" fontId="28" fillId="0" borderId="0" xfId="8347" applyNumberFormat="1" applyFont="1" applyFill="1" applyBorder="1" applyAlignment="1">
      <alignment horizontal="center"/>
    </xf>
    <xf numFmtId="10" fontId="28" fillId="0" borderId="0" xfId="8347" applyNumberFormat="1" applyFont="1" applyFill="1" applyBorder="1" applyAlignment="1">
      <alignment horizontal="center" wrapText="1"/>
    </xf>
    <xf numFmtId="10" fontId="28" fillId="0" borderId="54" xfId="8347" applyNumberFormat="1" applyFont="1" applyFill="1" applyBorder="1" applyAlignment="1">
      <alignment horizontal="center"/>
    </xf>
    <xf numFmtId="10" fontId="28" fillId="0" borderId="54" xfId="9443" applyNumberFormat="1" applyFont="1" applyFill="1" applyBorder="1" applyAlignment="1">
      <alignment horizontal="center"/>
    </xf>
    <xf numFmtId="181" fontId="28" fillId="0" borderId="0" xfId="3162" applyNumberFormat="1"/>
    <xf numFmtId="182" fontId="28" fillId="0" borderId="0" xfId="3162" applyNumberFormat="1"/>
    <xf numFmtId="10" fontId="28" fillId="0" borderId="0" xfId="9443" applyNumberFormat="1" applyFont="1" applyFill="1" applyBorder="1" applyAlignment="1">
      <alignment horizontal="center"/>
    </xf>
    <xf numFmtId="0" fontId="27" fillId="0" borderId="0" xfId="9442" applyFont="1" applyAlignment="1">
      <alignment horizontal="left"/>
    </xf>
    <xf numFmtId="0" fontId="30" fillId="0" borderId="15" xfId="9442" applyFont="1" applyBorder="1" applyAlignment="1">
      <alignment horizontal="left" vertical="center"/>
    </xf>
    <xf numFmtId="0" fontId="27" fillId="0" borderId="15" xfId="3162" applyFont="1" applyBorder="1" applyAlignment="1">
      <alignment horizontal="left"/>
    </xf>
    <xf numFmtId="10" fontId="28" fillId="0" borderId="15" xfId="8347" applyNumberFormat="1" applyFont="1" applyFill="1" applyBorder="1" applyAlignment="1">
      <alignment horizontal="center"/>
    </xf>
    <xf numFmtId="10" fontId="28" fillId="0" borderId="15" xfId="8347" applyNumberFormat="1" applyFont="1" applyFill="1" applyBorder="1" applyAlignment="1">
      <alignment horizontal="center" wrapText="1"/>
    </xf>
    <xf numFmtId="10" fontId="28" fillId="0" borderId="15" xfId="9443" applyNumberFormat="1" applyFont="1" applyFill="1" applyBorder="1" applyAlignment="1">
      <alignment horizontal="center"/>
    </xf>
    <xf numFmtId="10" fontId="28" fillId="0" borderId="0" xfId="3162" applyNumberFormat="1" applyAlignment="1">
      <alignment horizontal="center"/>
    </xf>
    <xf numFmtId="10" fontId="28" fillId="0" borderId="0" xfId="3162" applyNumberFormat="1"/>
    <xf numFmtId="10" fontId="28" fillId="0" borderId="15" xfId="3162" applyNumberFormat="1" applyBorder="1" applyAlignment="1">
      <alignment horizontal="center"/>
    </xf>
    <xf numFmtId="181" fontId="28" fillId="0" borderId="0" xfId="3162" applyNumberFormat="1" applyAlignment="1">
      <alignment horizontal="center"/>
    </xf>
    <xf numFmtId="0" fontId="99" fillId="0" borderId="0" xfId="3579" applyFont="1"/>
    <xf numFmtId="0" fontId="30" fillId="0" borderId="0" xfId="9444" applyFont="1"/>
    <xf numFmtId="0" fontId="30" fillId="0" borderId="30" xfId="9444" applyFont="1" applyBorder="1" applyAlignment="1">
      <alignment horizontal="center" vertical="center" wrapText="1"/>
    </xf>
    <xf numFmtId="0" fontId="30" fillId="0" borderId="0" xfId="9444" applyFont="1" applyAlignment="1">
      <alignment horizontal="left" vertical="center"/>
    </xf>
    <xf numFmtId="44" fontId="27" fillId="0" borderId="54" xfId="9445" applyFont="1" applyFill="1" applyBorder="1" applyAlignment="1">
      <alignment horizontal="center"/>
    </xf>
    <xf numFmtId="10" fontId="30" fillId="0" borderId="54" xfId="9446" applyNumberFormat="1" applyFont="1" applyBorder="1" applyAlignment="1">
      <alignment horizontal="center"/>
    </xf>
    <xf numFmtId="10" fontId="30" fillId="0" borderId="54" xfId="9444" applyNumberFormat="1" applyFont="1" applyBorder="1" applyAlignment="1">
      <alignment horizontal="center"/>
    </xf>
    <xf numFmtId="10" fontId="30" fillId="0" borderId="0" xfId="9446" applyNumberFormat="1" applyFont="1" applyFill="1" applyBorder="1" applyAlignment="1">
      <alignment horizontal="center"/>
    </xf>
    <xf numFmtId="10" fontId="30" fillId="0" borderId="0" xfId="9446" applyNumberFormat="1" applyFont="1" applyAlignment="1">
      <alignment horizontal="center"/>
    </xf>
    <xf numFmtId="10" fontId="30" fillId="0" borderId="54" xfId="9446" applyNumberFormat="1" applyFont="1" applyBorder="1" applyAlignment="1">
      <alignment horizontal="center" vertical="center"/>
    </xf>
    <xf numFmtId="10" fontId="30" fillId="0" borderId="0" xfId="9444" applyNumberFormat="1" applyFont="1"/>
    <xf numFmtId="181" fontId="30" fillId="0" borderId="0" xfId="9446" applyNumberFormat="1" applyFont="1"/>
    <xf numFmtId="44" fontId="30" fillId="0" borderId="0" xfId="9444" applyNumberFormat="1" applyFont="1"/>
    <xf numFmtId="44" fontId="27" fillId="0" borderId="0" xfId="9445" applyFont="1" applyFill="1" applyBorder="1" applyAlignment="1">
      <alignment horizontal="center"/>
    </xf>
    <xf numFmtId="10" fontId="30" fillId="0" borderId="0" xfId="9446" applyNumberFormat="1" applyFont="1" applyBorder="1" applyAlignment="1">
      <alignment horizontal="center"/>
    </xf>
    <xf numFmtId="10" fontId="30" fillId="0" borderId="0" xfId="9444" applyNumberFormat="1" applyFont="1" applyAlignment="1">
      <alignment horizontal="center"/>
    </xf>
    <xf numFmtId="10" fontId="30" fillId="0" borderId="0" xfId="9446" applyNumberFormat="1" applyFont="1" applyBorder="1" applyAlignment="1">
      <alignment horizontal="center" vertical="center"/>
    </xf>
    <xf numFmtId="44" fontId="27" fillId="0" borderId="15" xfId="9445" applyFont="1" applyFill="1" applyBorder="1" applyAlignment="1">
      <alignment horizontal="center"/>
    </xf>
    <xf numFmtId="10" fontId="30" fillId="0" borderId="15" xfId="9446" applyNumberFormat="1" applyFont="1" applyBorder="1" applyAlignment="1">
      <alignment horizontal="center"/>
    </xf>
    <xf numFmtId="10" fontId="30" fillId="0" borderId="15" xfId="9444" applyNumberFormat="1" applyFont="1" applyBorder="1" applyAlignment="1">
      <alignment horizontal="center"/>
    </xf>
    <xf numFmtId="10" fontId="30" fillId="0" borderId="15" xfId="9446" applyNumberFormat="1" applyFont="1" applyFill="1" applyBorder="1" applyAlignment="1">
      <alignment horizontal="center"/>
    </xf>
    <xf numFmtId="10" fontId="30" fillId="0" borderId="15" xfId="9446" applyNumberFormat="1" applyFont="1" applyBorder="1" applyAlignment="1">
      <alignment horizontal="center" vertical="center"/>
    </xf>
    <xf numFmtId="0" fontId="27" fillId="0" borderId="52" xfId="9444" applyFont="1" applyBorder="1" applyAlignment="1">
      <alignment horizontal="left"/>
    </xf>
    <xf numFmtId="0" fontId="27" fillId="0" borderId="52" xfId="9444" applyFont="1" applyBorder="1" applyAlignment="1">
      <alignment horizontal="center"/>
    </xf>
    <xf numFmtId="0" fontId="30" fillId="0" borderId="52" xfId="9444" applyFont="1" applyBorder="1" applyAlignment="1">
      <alignment horizontal="center"/>
    </xf>
    <xf numFmtId="0" fontId="30" fillId="0" borderId="15" xfId="9444" applyFont="1" applyBorder="1" applyAlignment="1">
      <alignment horizontal="center"/>
    </xf>
    <xf numFmtId="10" fontId="28" fillId="0" borderId="15" xfId="7610" applyNumberFormat="1" applyFont="1" applyFill="1" applyBorder="1" applyAlignment="1">
      <alignment horizontal="center"/>
    </xf>
    <xf numFmtId="0" fontId="30" fillId="0" borderId="15" xfId="9444" applyFont="1" applyBorder="1"/>
    <xf numFmtId="0" fontId="27" fillId="0" borderId="15" xfId="9444" applyFont="1" applyBorder="1" applyAlignment="1">
      <alignment horizontal="center"/>
    </xf>
    <xf numFmtId="10" fontId="30" fillId="0" borderId="52" xfId="9444" applyNumberFormat="1" applyFont="1" applyBorder="1" applyAlignment="1">
      <alignment horizontal="center"/>
    </xf>
    <xf numFmtId="0" fontId="28" fillId="0" borderId="0" xfId="3162" applyFont="1" applyAlignment="1">
      <alignment horizontal="centerContinuous"/>
    </xf>
    <xf numFmtId="0" fontId="33" fillId="0" borderId="43" xfId="9447" applyFont="1" applyBorder="1" applyAlignment="1">
      <alignment horizontal="center"/>
    </xf>
    <xf numFmtId="0" fontId="33" fillId="0" borderId="43" xfId="9447" applyFont="1" applyBorder="1" applyAlignment="1">
      <alignment horizontal="center" wrapText="1"/>
    </xf>
    <xf numFmtId="0" fontId="27" fillId="0" borderId="0" xfId="3869" applyFont="1" applyBorder="1" applyAlignment="1">
      <alignment horizontal="center"/>
    </xf>
    <xf numFmtId="2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/>
    <xf numFmtId="10" fontId="30" fillId="0" borderId="0" xfId="1" applyNumberFormat="1" applyFont="1" applyBorder="1"/>
    <xf numFmtId="2" fontId="30" fillId="0" borderId="0" xfId="0" applyNumberFormat="1" applyFont="1" applyBorder="1" applyAlignment="1">
      <alignment horizontal="center"/>
    </xf>
    <xf numFmtId="0" fontId="27" fillId="0" borderId="15" xfId="3869" applyFont="1" applyBorder="1" applyAlignment="1">
      <alignment horizontal="center"/>
    </xf>
    <xf numFmtId="2" fontId="30" fillId="0" borderId="15" xfId="0" applyNumberFormat="1" applyFont="1" applyBorder="1" applyAlignment="1">
      <alignment horizontal="center"/>
    </xf>
    <xf numFmtId="10" fontId="30" fillId="0" borderId="15" xfId="1" applyNumberFormat="1" applyFont="1" applyBorder="1"/>
    <xf numFmtId="0" fontId="30" fillId="0" borderId="0" xfId="0" applyFont="1"/>
    <xf numFmtId="10" fontId="30" fillId="0" borderId="0" xfId="1" applyNumberFormat="1" applyFont="1"/>
    <xf numFmtId="10" fontId="30" fillId="0" borderId="0" xfId="0" applyNumberFormat="1" applyFont="1"/>
    <xf numFmtId="10" fontId="30" fillId="0" borderId="15" xfId="0" applyNumberFormat="1" applyFont="1" applyBorder="1"/>
    <xf numFmtId="0" fontId="30" fillId="0" borderId="0" xfId="3692" applyFont="1"/>
    <xf numFmtId="0" fontId="28" fillId="0" borderId="0" xfId="3692" applyFont="1"/>
    <xf numFmtId="10" fontId="30" fillId="0" borderId="0" xfId="3579" applyNumberFormat="1" applyFont="1" applyBorder="1" applyAlignment="1">
      <alignment horizontal="center"/>
    </xf>
    <xf numFmtId="0" fontId="28" fillId="0" borderId="0" xfId="3579" applyBorder="1" applyAlignment="1">
      <alignment horizontal="center" wrapText="1"/>
    </xf>
    <xf numFmtId="0" fontId="28" fillId="0" borderId="43" xfId="3579" applyFont="1" applyBorder="1" applyAlignment="1">
      <alignment horizontal="center" wrapText="1"/>
    </xf>
    <xf numFmtId="0" fontId="28" fillId="0" borderId="0" xfId="3162"/>
    <xf numFmtId="0" fontId="29" fillId="0" borderId="43" xfId="3162" applyFont="1" applyBorder="1" applyAlignment="1">
      <alignment horizontal="centerContinuous"/>
    </xf>
    <xf numFmtId="178" fontId="28" fillId="0" borderId="0" xfId="377" applyNumberFormat="1" applyFont="1"/>
    <xf numFmtId="0" fontId="28" fillId="0" borderId="31" xfId="3162" applyBorder="1"/>
    <xf numFmtId="0" fontId="29" fillId="0" borderId="43" xfId="3162" applyFont="1" applyBorder="1" applyAlignment="1">
      <alignment horizontal="center"/>
    </xf>
    <xf numFmtId="178" fontId="28" fillId="0" borderId="31" xfId="377" applyNumberFormat="1" applyFont="1" applyBorder="1"/>
    <xf numFmtId="176" fontId="28" fillId="0" borderId="0" xfId="377" applyNumberFormat="1" applyFont="1"/>
    <xf numFmtId="179" fontId="28" fillId="0" borderId="0" xfId="377" applyNumberFormat="1" applyFont="1"/>
    <xf numFmtId="43" fontId="28" fillId="0" borderId="0" xfId="377" applyFont="1"/>
    <xf numFmtId="176" fontId="28" fillId="0" borderId="31" xfId="377" applyNumberFormat="1" applyFont="1" applyBorder="1"/>
    <xf numFmtId="179" fontId="28" fillId="0" borderId="31" xfId="377" applyNumberFormat="1" applyFont="1" applyBorder="1"/>
    <xf numFmtId="43" fontId="28" fillId="0" borderId="31" xfId="377" applyFont="1" applyBorder="1"/>
    <xf numFmtId="0" fontId="28" fillId="0" borderId="0" xfId="9507"/>
    <xf numFmtId="0" fontId="28" fillId="0" borderId="0" xfId="9507" applyFont="1" applyAlignment="1">
      <alignment horizontal="center"/>
    </xf>
    <xf numFmtId="10" fontId="28" fillId="0" borderId="30" xfId="13" applyNumberFormat="1" applyFont="1" applyBorder="1" applyAlignment="1">
      <alignment horizontal="center"/>
    </xf>
    <xf numFmtId="10" fontId="28" fillId="0" borderId="15" xfId="13" applyNumberFormat="1" applyFont="1" applyBorder="1" applyAlignment="1">
      <alignment horizontal="center"/>
    </xf>
    <xf numFmtId="0" fontId="28" fillId="0" borderId="0" xfId="3579" applyFont="1"/>
    <xf numFmtId="0" fontId="28" fillId="0" borderId="15" xfId="3579" applyFont="1" applyBorder="1"/>
    <xf numFmtId="0" fontId="28" fillId="0" borderId="0" xfId="9558" applyFont="1"/>
    <xf numFmtId="0" fontId="28" fillId="0" borderId="15" xfId="5308" applyFont="1" applyBorder="1" applyAlignment="1">
      <alignment horizontal="left"/>
    </xf>
    <xf numFmtId="0" fontId="28" fillId="0" borderId="0" xfId="5308" applyFont="1" applyAlignment="1">
      <alignment horizontal="left"/>
    </xf>
    <xf numFmtId="0" fontId="28" fillId="0" borderId="0" xfId="3579" applyFont="1" applyAlignment="1">
      <alignment horizontal="left"/>
    </xf>
    <xf numFmtId="10" fontId="28" fillId="0" borderId="0" xfId="13" applyNumberFormat="1" applyFont="1" applyFill="1" applyBorder="1" applyAlignment="1">
      <alignment horizontal="center"/>
    </xf>
    <xf numFmtId="0" fontId="28" fillId="0" borderId="0" xfId="9558" applyFont="1" applyFill="1"/>
    <xf numFmtId="0" fontId="28" fillId="0" borderId="0" xfId="3579" applyFont="1" applyAlignment="1">
      <alignment horizontal="center"/>
    </xf>
    <xf numFmtId="0" fontId="28" fillId="0" borderId="54" xfId="3579" applyFont="1" applyBorder="1" applyAlignment="1">
      <alignment horizontal="center"/>
    </xf>
    <xf numFmtId="0" fontId="28" fillId="0" borderId="15" xfId="3579" applyFont="1" applyBorder="1" applyAlignment="1">
      <alignment horizontal="center"/>
    </xf>
    <xf numFmtId="10" fontId="28" fillId="0" borderId="0" xfId="13" applyNumberFormat="1" applyFont="1" applyAlignment="1">
      <alignment horizontal="center"/>
    </xf>
    <xf numFmtId="0" fontId="109" fillId="0" borderId="0" xfId="9396" applyFont="1" applyAlignment="1">
      <alignment horizont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3579" applyAlignment="1">
      <alignment horizontal="center" wrapText="1"/>
    </xf>
    <xf numFmtId="0" fontId="28" fillId="0" borderId="0" xfId="3579" applyAlignment="1">
      <alignment horizontal="center"/>
    </xf>
    <xf numFmtId="0" fontId="30" fillId="0" borderId="0" xfId="9401" applyFont="1" applyAlignment="1">
      <alignment horizontal="center"/>
    </xf>
    <xf numFmtId="0" fontId="30" fillId="0" borderId="0" xfId="9444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54" xfId="9388" applyFont="1" applyBorder="1" applyAlignment="1">
      <alignment horizontal="center" wrapText="1"/>
    </xf>
    <xf numFmtId="0" fontId="28" fillId="0" borderId="54" xfId="3579" applyBorder="1"/>
    <xf numFmtId="0" fontId="28" fillId="0" borderId="54" xfId="3579" applyBorder="1" applyAlignment="1">
      <alignment horizontal="center"/>
    </xf>
    <xf numFmtId="0" fontId="112" fillId="64" borderId="45" xfId="9396" applyFont="1" applyFill="1" applyBorder="1" applyAlignment="1">
      <alignment horizontal="center" vertical="center" wrapText="1"/>
    </xf>
    <xf numFmtId="0" fontId="112" fillId="64" borderId="15" xfId="9396" applyFont="1" applyFill="1" applyBorder="1" applyAlignment="1">
      <alignment horizontal="center" vertical="center" wrapText="1"/>
    </xf>
    <xf numFmtId="0" fontId="112" fillId="64" borderId="46" xfId="9396" applyFont="1" applyFill="1" applyBorder="1" applyAlignment="1">
      <alignment horizontal="center" vertical="center" wrapText="1"/>
    </xf>
    <xf numFmtId="0" fontId="113" fillId="0" borderId="51" xfId="9396" applyFont="1" applyBorder="1" applyAlignment="1">
      <alignment horizontal="center" vertical="center" wrapText="1"/>
    </xf>
    <xf numFmtId="0" fontId="113" fillId="0" borderId="50" xfId="9396" applyFont="1" applyBorder="1" applyAlignment="1">
      <alignment horizontal="center" vertical="center" wrapText="1"/>
    </xf>
    <xf numFmtId="0" fontId="83" fillId="0" borderId="0" xfId="0" applyFont="1" applyAlignment="1">
      <alignment horizontal="left" vertical="top" wrapText="1"/>
    </xf>
    <xf numFmtId="10" fontId="113" fillId="0" borderId="42" xfId="9396" applyNumberFormat="1" applyFont="1" applyBorder="1" applyAlignment="1">
      <alignment horizontal="center" vertical="center" wrapText="1"/>
    </xf>
    <xf numFmtId="10" fontId="113" fillId="0" borderId="44" xfId="9396" applyNumberFormat="1" applyFont="1" applyBorder="1" applyAlignment="1">
      <alignment horizontal="center" vertical="center" wrapText="1"/>
    </xf>
    <xf numFmtId="10" fontId="113" fillId="0" borderId="51" xfId="9396" applyNumberFormat="1" applyFont="1" applyBorder="1" applyAlignment="1">
      <alignment horizontal="center" vertical="center" wrapText="1"/>
    </xf>
    <xf numFmtId="10" fontId="113" fillId="0" borderId="52" xfId="9396" applyNumberFormat="1" applyFont="1" applyBorder="1" applyAlignment="1">
      <alignment horizontal="center" vertical="center" wrapText="1"/>
    </xf>
    <xf numFmtId="10" fontId="113" fillId="0" borderId="48" xfId="9396" applyNumberFormat="1" applyFont="1" applyBorder="1" applyAlignment="1">
      <alignment horizontal="center" vertical="center" wrapText="1"/>
    </xf>
    <xf numFmtId="0" fontId="109" fillId="0" borderId="0" xfId="9396" applyFont="1" applyAlignment="1">
      <alignment horizontal="center" wrapText="1"/>
    </xf>
    <xf numFmtId="0" fontId="112" fillId="64" borderId="32" xfId="9396" applyFont="1" applyFill="1" applyBorder="1" applyAlignment="1">
      <alignment horizontal="center" vertical="center" wrapText="1"/>
    </xf>
    <xf numFmtId="0" fontId="112" fillId="64" borderId="33" xfId="9396" applyFont="1" applyFill="1" applyBorder="1" applyAlignment="1">
      <alignment horizontal="center" vertical="center" wrapText="1"/>
    </xf>
    <xf numFmtId="0" fontId="112" fillId="64" borderId="34" xfId="9396" applyFont="1" applyFill="1" applyBorder="1" applyAlignment="1">
      <alignment horizontal="center" vertical="center" wrapText="1"/>
    </xf>
    <xf numFmtId="0" fontId="112" fillId="64" borderId="47" xfId="9396" applyFont="1" applyFill="1" applyBorder="1" applyAlignment="1">
      <alignment horizontal="center" vertical="center" wrapText="1"/>
    </xf>
    <xf numFmtId="0" fontId="112" fillId="64" borderId="52" xfId="9396" applyFont="1" applyFill="1" applyBorder="1" applyAlignment="1">
      <alignment horizontal="center" vertical="center" wrapText="1"/>
    </xf>
    <xf numFmtId="0" fontId="112" fillId="64" borderId="48" xfId="9396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7" fillId="0" borderId="0" xfId="0" applyFont="1" applyAlignment="1">
      <alignment horizontal="center" wrapText="1"/>
    </xf>
    <xf numFmtId="43" fontId="0" fillId="0" borderId="31" xfId="1" applyNumberFormat="1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0" xfId="9388" applyFont="1" applyAlignment="1">
      <alignment horizontal="center"/>
    </xf>
    <xf numFmtId="0" fontId="27" fillId="0" borderId="0" xfId="9398" applyFont="1" applyAlignment="1">
      <alignment horizontal="center"/>
    </xf>
    <xf numFmtId="0" fontId="28" fillId="0" borderId="0" xfId="3579" applyAlignment="1">
      <alignment horizontal="center" wrapText="1"/>
    </xf>
    <xf numFmtId="0" fontId="28" fillId="0" borderId="0" xfId="3579" applyAlignment="1">
      <alignment horizontal="center"/>
    </xf>
    <xf numFmtId="0" fontId="30" fillId="0" borderId="0" xfId="9401" applyFont="1" applyAlignment="1">
      <alignment horizontal="center"/>
    </xf>
    <xf numFmtId="0" fontId="30" fillId="0" borderId="0" xfId="9444" applyFont="1" applyAlignment="1">
      <alignment horizontal="center" vertical="center"/>
    </xf>
    <xf numFmtId="0" fontId="0" fillId="0" borderId="0" xfId="0" applyFont="1" applyAlignment="1">
      <alignment horizontal="center"/>
    </xf>
  </cellXfs>
  <cellStyles count="9618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3" xfId="30" xr:uid="{00000000-0005-0000-0000-000007000000}"/>
    <cellStyle name="20% - Accent1 2 2 4" xfId="9543" xr:uid="{1CBA5AE5-5BFF-4A62-A9F9-26A1046237E0}"/>
    <cellStyle name="20% - Accent1 2 3" xfId="31" xr:uid="{00000000-0005-0000-0000-000008000000}"/>
    <cellStyle name="20% - Accent1 2 3 2" xfId="32" xr:uid="{00000000-0005-0000-0000-000009000000}"/>
    <cellStyle name="20% - Accent1 2 3 3" xfId="9594" xr:uid="{4287BEF3-151A-469E-B1BE-28C4623700C6}"/>
    <cellStyle name="20% - Accent1 2 4" xfId="33" xr:uid="{00000000-0005-0000-0000-00000A000000}"/>
    <cellStyle name="20% - Accent1 2 5" xfId="34" xr:uid="{00000000-0005-0000-0000-00000B000000}"/>
    <cellStyle name="20% - Accent1 2 6" xfId="9489" xr:uid="{B9FB2B62-0913-4CC1-BAD2-39AF22C27725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3" xfId="38" xr:uid="{00000000-0005-0000-0000-00000F000000}"/>
    <cellStyle name="20% - Accent1 3 4" xfId="39" xr:uid="{00000000-0005-0000-0000-000010000000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3" xfId="43" xr:uid="{00000000-0005-0000-0000-000014000000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3" xfId="47" xr:uid="{00000000-0005-0000-0000-000018000000}"/>
    <cellStyle name="20% - Accent1 6" xfId="48" xr:uid="{00000000-0005-0000-0000-000019000000}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3" xfId="52" xr:uid="{00000000-0005-0000-0000-00001D000000}"/>
    <cellStyle name="20% - Accent2 2 2 4" xfId="9544" xr:uid="{5C95EC2D-688D-4712-A507-36CB971D687F}"/>
    <cellStyle name="20% - Accent2 2 3" xfId="53" xr:uid="{00000000-0005-0000-0000-00001E000000}"/>
    <cellStyle name="20% - Accent2 2 3 2" xfId="54" xr:uid="{00000000-0005-0000-0000-00001F000000}"/>
    <cellStyle name="20% - Accent2 2 3 3" xfId="9595" xr:uid="{214BD2BC-2F78-4075-8BD7-EA5D472560D1}"/>
    <cellStyle name="20% - Accent2 2 4" xfId="55" xr:uid="{00000000-0005-0000-0000-000020000000}"/>
    <cellStyle name="20% - Accent2 2 5" xfId="56" xr:uid="{00000000-0005-0000-0000-000021000000}"/>
    <cellStyle name="20% - Accent2 2 6" xfId="9490" xr:uid="{04DACBCD-F0A0-42F1-8FFB-EBC0921FBB63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3" xfId="60" xr:uid="{00000000-0005-0000-0000-000025000000}"/>
    <cellStyle name="20% - Accent2 3 4" xfId="61" xr:uid="{00000000-0005-0000-0000-000026000000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3" xfId="65" xr:uid="{00000000-0005-0000-0000-00002A000000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3" xfId="69" xr:uid="{00000000-0005-0000-0000-00002E000000}"/>
    <cellStyle name="20% - Accent2 6" xfId="70" xr:uid="{00000000-0005-0000-0000-00002F000000}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2 4" xfId="9545" xr:uid="{23CA0004-3CBC-411B-9243-4CB27167D3D3}"/>
    <cellStyle name="20% - Accent3 2 3" xfId="75" xr:uid="{00000000-0005-0000-0000-000034000000}"/>
    <cellStyle name="20% - Accent3 2 3 2" xfId="76" xr:uid="{00000000-0005-0000-0000-000035000000}"/>
    <cellStyle name="20% - Accent3 2 3 3" xfId="9596" xr:uid="{296B72C1-C5A7-477A-9214-DE7C48612191}"/>
    <cellStyle name="20% - Accent3 2 4" xfId="77" xr:uid="{00000000-0005-0000-0000-000036000000}"/>
    <cellStyle name="20% - Accent3 2 5" xfId="78" xr:uid="{00000000-0005-0000-0000-000037000000}"/>
    <cellStyle name="20% - Accent3 2 6" xfId="9491" xr:uid="{B1735838-0E46-4A3D-A559-AB2A43A2BB8F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3" xfId="82" xr:uid="{00000000-0005-0000-0000-00003B000000}"/>
    <cellStyle name="20% - Accent3 3 4" xfId="83" xr:uid="{00000000-0005-0000-0000-00003C000000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3" xfId="87" xr:uid="{00000000-0005-0000-0000-000040000000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3" xfId="91" xr:uid="{00000000-0005-0000-0000-000044000000}"/>
    <cellStyle name="20% - Accent3 6" xfId="92" xr:uid="{00000000-0005-0000-0000-000045000000}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3" xfId="96" xr:uid="{00000000-0005-0000-0000-000049000000}"/>
    <cellStyle name="20% - Accent4 2 2 4" xfId="9546" xr:uid="{7343402D-03B8-4582-B4C7-1BAE3E78CE70}"/>
    <cellStyle name="20% - Accent4 2 3" xfId="97" xr:uid="{00000000-0005-0000-0000-00004A000000}"/>
    <cellStyle name="20% - Accent4 2 3 2" xfId="98" xr:uid="{00000000-0005-0000-0000-00004B000000}"/>
    <cellStyle name="20% - Accent4 2 3 3" xfId="9597" xr:uid="{FE60C685-FC33-4507-B661-D117BBA495C4}"/>
    <cellStyle name="20% - Accent4 2 4" xfId="99" xr:uid="{00000000-0005-0000-0000-00004C000000}"/>
    <cellStyle name="20% - Accent4 2 5" xfId="100" xr:uid="{00000000-0005-0000-0000-00004D000000}"/>
    <cellStyle name="20% - Accent4 2 6" xfId="9492" xr:uid="{9FACB7B6-051B-41FA-9A72-8E71915DDE04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3" xfId="104" xr:uid="{00000000-0005-0000-0000-000051000000}"/>
    <cellStyle name="20% - Accent4 3 4" xfId="105" xr:uid="{00000000-0005-0000-0000-000052000000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3" xfId="109" xr:uid="{00000000-0005-0000-0000-000056000000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3" xfId="113" xr:uid="{00000000-0005-0000-0000-00005A000000}"/>
    <cellStyle name="20% - Accent4 6" xfId="114" xr:uid="{00000000-0005-0000-0000-00005B000000}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3" xfId="118" xr:uid="{00000000-0005-0000-0000-00005F000000}"/>
    <cellStyle name="20% - Accent5 2 2 4" xfId="9547" xr:uid="{F8549843-74A0-4880-8A47-57C9A374A01D}"/>
    <cellStyle name="20% - Accent5 2 3" xfId="119" xr:uid="{00000000-0005-0000-0000-000060000000}"/>
    <cellStyle name="20% - Accent5 2 3 2" xfId="120" xr:uid="{00000000-0005-0000-0000-000061000000}"/>
    <cellStyle name="20% - Accent5 2 3 3" xfId="9598" xr:uid="{2AAE5241-0342-4D45-8186-60DD14612613}"/>
    <cellStyle name="20% - Accent5 2 4" xfId="121" xr:uid="{00000000-0005-0000-0000-000062000000}"/>
    <cellStyle name="20% - Accent5 2 5" xfId="122" xr:uid="{00000000-0005-0000-0000-000063000000}"/>
    <cellStyle name="20% - Accent5 2 6" xfId="9493" xr:uid="{37AC3C00-40D2-4907-891F-010D9C83373F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3" xfId="126" xr:uid="{00000000-0005-0000-0000-000067000000}"/>
    <cellStyle name="20% - Accent5 3 4" xfId="127" xr:uid="{00000000-0005-0000-0000-000068000000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3" xfId="131" xr:uid="{00000000-0005-0000-0000-00006C000000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3" xfId="135" xr:uid="{00000000-0005-0000-0000-000070000000}"/>
    <cellStyle name="20% - Accent5 6" xfId="136" xr:uid="{00000000-0005-0000-0000-000071000000}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3" xfId="140" xr:uid="{00000000-0005-0000-0000-000075000000}"/>
    <cellStyle name="20% - Accent6 2 2 4" xfId="9548" xr:uid="{2BE236E3-AB9B-4AA2-8D56-1277A08D673B}"/>
    <cellStyle name="20% - Accent6 2 3" xfId="141" xr:uid="{00000000-0005-0000-0000-000076000000}"/>
    <cellStyle name="20% - Accent6 2 3 2" xfId="142" xr:uid="{00000000-0005-0000-0000-000077000000}"/>
    <cellStyle name="20% - Accent6 2 3 3" xfId="9599" xr:uid="{8D0FAFCB-280C-43B2-9CD5-C5409784BD7B}"/>
    <cellStyle name="20% - Accent6 2 4" xfId="143" xr:uid="{00000000-0005-0000-0000-000078000000}"/>
    <cellStyle name="20% - Accent6 2 5" xfId="144" xr:uid="{00000000-0005-0000-0000-000079000000}"/>
    <cellStyle name="20% - Accent6 2 6" xfId="9494" xr:uid="{56156EDF-DE4C-4033-BF42-A787A57DFF2A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3" xfId="148" xr:uid="{00000000-0005-0000-0000-00007D000000}"/>
    <cellStyle name="20% - Accent6 3 4" xfId="149" xr:uid="{00000000-0005-0000-0000-00007E000000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3" xfId="153" xr:uid="{00000000-0005-0000-0000-000082000000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3" xfId="157" xr:uid="{00000000-0005-0000-0000-000086000000}"/>
    <cellStyle name="20% - Accent6 6" xfId="158" xr:uid="{00000000-0005-0000-0000-000087000000}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3" xfId="162" xr:uid="{00000000-0005-0000-0000-00008B000000}"/>
    <cellStyle name="40% - Accent1 2 2 4" xfId="9549" xr:uid="{66DA52BB-894C-40EC-B68C-134C1FCE3ACD}"/>
    <cellStyle name="40% - Accent1 2 3" xfId="163" xr:uid="{00000000-0005-0000-0000-00008C000000}"/>
    <cellStyle name="40% - Accent1 2 3 2" xfId="164" xr:uid="{00000000-0005-0000-0000-00008D000000}"/>
    <cellStyle name="40% - Accent1 2 3 3" xfId="9600" xr:uid="{86CD4CFC-CBEA-4434-9230-94142F710487}"/>
    <cellStyle name="40% - Accent1 2 4" xfId="165" xr:uid="{00000000-0005-0000-0000-00008E000000}"/>
    <cellStyle name="40% - Accent1 2 5" xfId="166" xr:uid="{00000000-0005-0000-0000-00008F000000}"/>
    <cellStyle name="40% - Accent1 2 6" xfId="9495" xr:uid="{4500C4B1-0881-4002-BE5D-D93EDC4D6550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3" xfId="170" xr:uid="{00000000-0005-0000-0000-000093000000}"/>
    <cellStyle name="40% - Accent1 3 4" xfId="171" xr:uid="{00000000-0005-0000-0000-000094000000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3" xfId="175" xr:uid="{00000000-0005-0000-0000-000098000000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3" xfId="179" xr:uid="{00000000-0005-0000-0000-00009C000000}"/>
    <cellStyle name="40% - Accent1 6" xfId="180" xr:uid="{00000000-0005-0000-0000-00009D000000}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3" xfId="184" xr:uid="{00000000-0005-0000-0000-0000A1000000}"/>
    <cellStyle name="40% - Accent2 2 2 4" xfId="9550" xr:uid="{75F6D1DB-95E2-4CA6-A96D-22660D7B9D5B}"/>
    <cellStyle name="40% - Accent2 2 3" xfId="185" xr:uid="{00000000-0005-0000-0000-0000A2000000}"/>
    <cellStyle name="40% - Accent2 2 3 2" xfId="186" xr:uid="{00000000-0005-0000-0000-0000A3000000}"/>
    <cellStyle name="40% - Accent2 2 3 3" xfId="9601" xr:uid="{DB7631A6-0883-4330-B2C8-D14DE3AE9548}"/>
    <cellStyle name="40% - Accent2 2 4" xfId="187" xr:uid="{00000000-0005-0000-0000-0000A4000000}"/>
    <cellStyle name="40% - Accent2 2 5" xfId="188" xr:uid="{00000000-0005-0000-0000-0000A5000000}"/>
    <cellStyle name="40% - Accent2 2 6" xfId="9496" xr:uid="{37501422-0422-4E4E-9A64-1C394A75E8A1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3" xfId="192" xr:uid="{00000000-0005-0000-0000-0000A9000000}"/>
    <cellStyle name="40% - Accent2 3 4" xfId="193" xr:uid="{00000000-0005-0000-0000-0000AA000000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3" xfId="197" xr:uid="{00000000-0005-0000-0000-0000AE000000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3" xfId="201" xr:uid="{00000000-0005-0000-0000-0000B2000000}"/>
    <cellStyle name="40% - Accent2 6" xfId="202" xr:uid="{00000000-0005-0000-0000-0000B3000000}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3" xfId="206" xr:uid="{00000000-0005-0000-0000-0000B7000000}"/>
    <cellStyle name="40% - Accent3 2 2 4" xfId="9551" xr:uid="{E5B88D3C-0D37-4FFA-B583-9DA643DB5735}"/>
    <cellStyle name="40% - Accent3 2 3" xfId="207" xr:uid="{00000000-0005-0000-0000-0000B8000000}"/>
    <cellStyle name="40% - Accent3 2 3 2" xfId="208" xr:uid="{00000000-0005-0000-0000-0000B9000000}"/>
    <cellStyle name="40% - Accent3 2 3 3" xfId="9602" xr:uid="{5B449CBB-C45B-418B-9093-215F7719638B}"/>
    <cellStyle name="40% - Accent3 2 4" xfId="209" xr:uid="{00000000-0005-0000-0000-0000BA000000}"/>
    <cellStyle name="40% - Accent3 2 5" xfId="210" xr:uid="{00000000-0005-0000-0000-0000BB000000}"/>
    <cellStyle name="40% - Accent3 2 6" xfId="9497" xr:uid="{A929B449-4DB6-4AC8-B6A6-9E00541D914D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3" xfId="214" xr:uid="{00000000-0005-0000-0000-0000BF000000}"/>
    <cellStyle name="40% - Accent3 3 4" xfId="215" xr:uid="{00000000-0005-0000-0000-0000C0000000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3" xfId="219" xr:uid="{00000000-0005-0000-0000-0000C4000000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3" xfId="223" xr:uid="{00000000-0005-0000-0000-0000C8000000}"/>
    <cellStyle name="40% - Accent3 6" xfId="224" xr:uid="{00000000-0005-0000-0000-0000C9000000}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3" xfId="228" xr:uid="{00000000-0005-0000-0000-0000CD000000}"/>
    <cellStyle name="40% - Accent4 2 2 4" xfId="9552" xr:uid="{CCAB56DA-672F-4BF9-A394-D7E5555615B4}"/>
    <cellStyle name="40% - Accent4 2 3" xfId="229" xr:uid="{00000000-0005-0000-0000-0000CE000000}"/>
    <cellStyle name="40% - Accent4 2 3 2" xfId="230" xr:uid="{00000000-0005-0000-0000-0000CF000000}"/>
    <cellStyle name="40% - Accent4 2 3 3" xfId="9603" xr:uid="{59E429B5-A1BA-4266-B822-81C3860F9A2D}"/>
    <cellStyle name="40% - Accent4 2 4" xfId="231" xr:uid="{00000000-0005-0000-0000-0000D0000000}"/>
    <cellStyle name="40% - Accent4 2 5" xfId="232" xr:uid="{00000000-0005-0000-0000-0000D1000000}"/>
    <cellStyle name="40% - Accent4 2 6" xfId="9498" xr:uid="{0C92A361-C26D-42DE-A3E0-8C6BECBA1930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3" xfId="236" xr:uid="{00000000-0005-0000-0000-0000D5000000}"/>
    <cellStyle name="40% - Accent4 3 4" xfId="237" xr:uid="{00000000-0005-0000-0000-0000D6000000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3" xfId="241" xr:uid="{00000000-0005-0000-0000-0000DA000000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3" xfId="245" xr:uid="{00000000-0005-0000-0000-0000DE000000}"/>
    <cellStyle name="40% - Accent4 6" xfId="246" xr:uid="{00000000-0005-0000-0000-0000DF000000}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3" xfId="250" xr:uid="{00000000-0005-0000-0000-0000E3000000}"/>
    <cellStyle name="40% - Accent5 2 2 4" xfId="9553" xr:uid="{A0FDA959-A404-4A78-A5D5-EED85FA50DE9}"/>
    <cellStyle name="40% - Accent5 2 3" xfId="251" xr:uid="{00000000-0005-0000-0000-0000E4000000}"/>
    <cellStyle name="40% - Accent5 2 3 2" xfId="252" xr:uid="{00000000-0005-0000-0000-0000E5000000}"/>
    <cellStyle name="40% - Accent5 2 3 3" xfId="9604" xr:uid="{8CE6982A-50CC-4B45-B158-062CB2B61C2A}"/>
    <cellStyle name="40% - Accent5 2 4" xfId="253" xr:uid="{00000000-0005-0000-0000-0000E6000000}"/>
    <cellStyle name="40% - Accent5 2 5" xfId="254" xr:uid="{00000000-0005-0000-0000-0000E7000000}"/>
    <cellStyle name="40% - Accent5 2 6" xfId="9499" xr:uid="{39F6C06D-5F08-44A2-AF05-C6D3E279CFAB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3" xfId="258" xr:uid="{00000000-0005-0000-0000-0000EB000000}"/>
    <cellStyle name="40% - Accent5 3 4" xfId="259" xr:uid="{00000000-0005-0000-0000-0000EC000000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3" xfId="263" xr:uid="{00000000-0005-0000-0000-0000F0000000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3" xfId="267" xr:uid="{00000000-0005-0000-0000-0000F4000000}"/>
    <cellStyle name="40% - Accent5 6" xfId="268" xr:uid="{00000000-0005-0000-0000-0000F5000000}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3" xfId="272" xr:uid="{00000000-0005-0000-0000-0000F9000000}"/>
    <cellStyle name="40% - Accent6 2 2 4" xfId="9554" xr:uid="{7AC42FC0-A872-4D67-B981-C37B947EC009}"/>
    <cellStyle name="40% - Accent6 2 3" xfId="273" xr:uid="{00000000-0005-0000-0000-0000FA000000}"/>
    <cellStyle name="40% - Accent6 2 3 2" xfId="274" xr:uid="{00000000-0005-0000-0000-0000FB000000}"/>
    <cellStyle name="40% - Accent6 2 3 3" xfId="9605" xr:uid="{5ECA8A48-3A93-4C48-A83A-75A6983170E1}"/>
    <cellStyle name="40% - Accent6 2 4" xfId="275" xr:uid="{00000000-0005-0000-0000-0000FC000000}"/>
    <cellStyle name="40% - Accent6 2 5" xfId="276" xr:uid="{00000000-0005-0000-0000-0000FD000000}"/>
    <cellStyle name="40% - Accent6 2 6" xfId="9500" xr:uid="{0B2491D0-C6D6-4571-843F-24A83E7969D3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3" xfId="280" xr:uid="{00000000-0005-0000-0000-000001010000}"/>
    <cellStyle name="40% - Accent6 3 4" xfId="281" xr:uid="{00000000-0005-0000-0000-000002010000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3" xfId="285" xr:uid="{00000000-0005-0000-0000-000006010000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3" xfId="289" xr:uid="{00000000-0005-0000-0000-00000A010000}"/>
    <cellStyle name="40% - Accent6 6" xfId="290" xr:uid="{00000000-0005-0000-0000-00000B010000}"/>
    <cellStyle name="60% - Accent1 2" xfId="291" xr:uid="{00000000-0005-0000-0000-00000C010000}"/>
    <cellStyle name="60% - Accent1 3" xfId="292" xr:uid="{00000000-0005-0000-0000-00000D010000}"/>
    <cellStyle name="60% - Accent1 4" xfId="293" xr:uid="{00000000-0005-0000-0000-00000E010000}"/>
    <cellStyle name="60% - Accent1 5" xfId="294" xr:uid="{00000000-0005-0000-0000-00000F010000}"/>
    <cellStyle name="60% - Accent1 6" xfId="295" xr:uid="{00000000-0005-0000-0000-000010010000}"/>
    <cellStyle name="60% - Accent2 2" xfId="296" xr:uid="{00000000-0005-0000-0000-000011010000}"/>
    <cellStyle name="60% - Accent2 3" xfId="297" xr:uid="{00000000-0005-0000-0000-000012010000}"/>
    <cellStyle name="60% - Accent2 4" xfId="298" xr:uid="{00000000-0005-0000-0000-000013010000}"/>
    <cellStyle name="60% - Accent2 5" xfId="299" xr:uid="{00000000-0005-0000-0000-000014010000}"/>
    <cellStyle name="60% - Accent2 6" xfId="300" xr:uid="{00000000-0005-0000-0000-000015010000}"/>
    <cellStyle name="60% - Accent3 2" xfId="301" xr:uid="{00000000-0005-0000-0000-000016010000}"/>
    <cellStyle name="60% - Accent3 3" xfId="302" xr:uid="{00000000-0005-0000-0000-000017010000}"/>
    <cellStyle name="60% - Accent3 4" xfId="303" xr:uid="{00000000-0005-0000-0000-000018010000}"/>
    <cellStyle name="60% - Accent3 5" xfId="304" xr:uid="{00000000-0005-0000-0000-000019010000}"/>
    <cellStyle name="60% - Accent3 6" xfId="305" xr:uid="{00000000-0005-0000-0000-00001A010000}"/>
    <cellStyle name="60% - Accent4 2" xfId="306" xr:uid="{00000000-0005-0000-0000-00001B010000}"/>
    <cellStyle name="60% - Accent4 3" xfId="307" xr:uid="{00000000-0005-0000-0000-00001C010000}"/>
    <cellStyle name="60% - Accent4 4" xfId="308" xr:uid="{00000000-0005-0000-0000-00001D010000}"/>
    <cellStyle name="60% - Accent4 5" xfId="309" xr:uid="{00000000-0005-0000-0000-00001E010000}"/>
    <cellStyle name="60% - Accent4 6" xfId="310" xr:uid="{00000000-0005-0000-0000-00001F010000}"/>
    <cellStyle name="60% - Accent5 2" xfId="311" xr:uid="{00000000-0005-0000-0000-000020010000}"/>
    <cellStyle name="60% - Accent5 3" xfId="312" xr:uid="{00000000-0005-0000-0000-000021010000}"/>
    <cellStyle name="60% - Accent5 4" xfId="313" xr:uid="{00000000-0005-0000-0000-000022010000}"/>
    <cellStyle name="60% - Accent5 5" xfId="314" xr:uid="{00000000-0005-0000-0000-000023010000}"/>
    <cellStyle name="60% - Accent5 6" xfId="315" xr:uid="{00000000-0005-0000-0000-000024010000}"/>
    <cellStyle name="60% - Accent6 2" xfId="316" xr:uid="{00000000-0005-0000-0000-000025010000}"/>
    <cellStyle name="60% - Accent6 3" xfId="317" xr:uid="{00000000-0005-0000-0000-000026010000}"/>
    <cellStyle name="60% - Accent6 4" xfId="318" xr:uid="{00000000-0005-0000-0000-000027010000}"/>
    <cellStyle name="60% - Accent6 5" xfId="319" xr:uid="{00000000-0005-0000-0000-000028010000}"/>
    <cellStyle name="60% - Accent6 6" xfId="320" xr:uid="{00000000-0005-0000-0000-000029010000}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umnHeaderNormal" xfId="375" xr:uid="{00000000-0005-0000-0000-000060010000}"/>
    <cellStyle name="Comma" xfId="9441" builtinId="3"/>
    <cellStyle name="Comma [0] 2" xfId="376" xr:uid="{00000000-0005-0000-0000-000062010000}"/>
    <cellStyle name="Comma 10" xfId="377" xr:uid="{00000000-0005-0000-0000-000063010000}"/>
    <cellStyle name="Comma 100" xfId="9486" xr:uid="{0D95181B-86FF-452D-842E-642862832160}"/>
    <cellStyle name="Comma 101" xfId="9451" xr:uid="{5CE3C423-AF2F-479D-AFA1-EB7E4449D496}"/>
    <cellStyle name="Comma 102" xfId="9616" xr:uid="{BCA2ED97-13AB-41B2-9E9D-4ED468C8590C}"/>
    <cellStyle name="Comma 103" xfId="9449" xr:uid="{D869E084-DF1C-4253-9BDE-F25DA45D707A}"/>
    <cellStyle name="Comma 104" xfId="9487" xr:uid="{F9AD4CDC-314D-4EC2-BFC1-6C63F07D1205}"/>
    <cellStyle name="Comma 105" xfId="9501" xr:uid="{7F686DF4-FD6C-4CFD-9840-466EF5AD6450}"/>
    <cellStyle name="Comma 106" xfId="9614" xr:uid="{6D193DB6-BDBB-4A97-855F-C5C55C484C49}"/>
    <cellStyle name="Comma 107" xfId="9617" xr:uid="{38D1924B-02B1-4B5C-AB18-2B8863C2B496}"/>
    <cellStyle name="Comma 11" xfId="378" xr:uid="{00000000-0005-0000-0000-000064010000}"/>
    <cellStyle name="Comma 12" xfId="379" xr:uid="{00000000-0005-0000-0000-000065010000}"/>
    <cellStyle name="Comma 13" xfId="380" xr:uid="{00000000-0005-0000-0000-000066010000}"/>
    <cellStyle name="Comma 14" xfId="381" xr:uid="{00000000-0005-0000-0000-000067010000}"/>
    <cellStyle name="Comma 15" xfId="382" xr:uid="{00000000-0005-0000-0000-000068010000}"/>
    <cellStyle name="Comma 16" xfId="383" xr:uid="{00000000-0005-0000-0000-000069010000}"/>
    <cellStyle name="Comma 17" xfId="384" xr:uid="{00000000-0005-0000-0000-00006A010000}"/>
    <cellStyle name="Comma 18" xfId="385" xr:uid="{00000000-0005-0000-0000-00006B010000}"/>
    <cellStyle name="Comma 18 2" xfId="386" xr:uid="{00000000-0005-0000-0000-00006C010000}"/>
    <cellStyle name="Comma 18 3" xfId="387" xr:uid="{00000000-0005-0000-0000-00006D010000}"/>
    <cellStyle name="Comma 19" xfId="388" xr:uid="{00000000-0005-0000-0000-00006E010000}"/>
    <cellStyle name="Comma 2" xfId="9" xr:uid="{00000000-0005-0000-0000-00006F010000}"/>
    <cellStyle name="Comma 2 10" xfId="389" xr:uid="{00000000-0005-0000-0000-000070010000}"/>
    <cellStyle name="Comma 2 10 2" xfId="390" xr:uid="{00000000-0005-0000-0000-000071010000}"/>
    <cellStyle name="Comma 2 10 2 2" xfId="391" xr:uid="{00000000-0005-0000-0000-000072010000}"/>
    <cellStyle name="Comma 2 10 2 3" xfId="392" xr:uid="{00000000-0005-0000-0000-000073010000}"/>
    <cellStyle name="Comma 2 10 3" xfId="393" xr:uid="{00000000-0005-0000-0000-000074010000}"/>
    <cellStyle name="Comma 2 100" xfId="394" xr:uid="{00000000-0005-0000-0000-000075010000}"/>
    <cellStyle name="Comma 2 101" xfId="395" xr:uid="{00000000-0005-0000-0000-000076010000}"/>
    <cellStyle name="Comma 2 102" xfId="396" xr:uid="{00000000-0005-0000-0000-000077010000}"/>
    <cellStyle name="Comma 2 103" xfId="397" xr:uid="{00000000-0005-0000-0000-000078010000}"/>
    <cellStyle name="Comma 2 104" xfId="398" xr:uid="{00000000-0005-0000-0000-000079010000}"/>
    <cellStyle name="Comma 2 105" xfId="399" xr:uid="{00000000-0005-0000-0000-00007A010000}"/>
    <cellStyle name="Comma 2 106" xfId="400" xr:uid="{00000000-0005-0000-0000-00007B010000}"/>
    <cellStyle name="Comma 2 107" xfId="401" xr:uid="{00000000-0005-0000-0000-00007C010000}"/>
    <cellStyle name="Comma 2 108" xfId="402" xr:uid="{00000000-0005-0000-0000-00007D010000}"/>
    <cellStyle name="Comma 2 109" xfId="403" xr:uid="{00000000-0005-0000-0000-00007E010000}"/>
    <cellStyle name="Comma 2 11" xfId="404" xr:uid="{00000000-0005-0000-0000-00007F010000}"/>
    <cellStyle name="Comma 2 11 2" xfId="405" xr:uid="{00000000-0005-0000-0000-000080010000}"/>
    <cellStyle name="Comma 2 11 2 2" xfId="406" xr:uid="{00000000-0005-0000-0000-000081010000}"/>
    <cellStyle name="Comma 2 11 2 3" xfId="407" xr:uid="{00000000-0005-0000-0000-000082010000}"/>
    <cellStyle name="Comma 2 11 3" xfId="408" xr:uid="{00000000-0005-0000-0000-000083010000}"/>
    <cellStyle name="Comma 2 110" xfId="409" xr:uid="{00000000-0005-0000-0000-000084010000}"/>
    <cellStyle name="Comma 2 111" xfId="410" xr:uid="{00000000-0005-0000-0000-000085010000}"/>
    <cellStyle name="Comma 2 112" xfId="411" xr:uid="{00000000-0005-0000-0000-000086010000}"/>
    <cellStyle name="Comma 2 113" xfId="412" xr:uid="{00000000-0005-0000-0000-000087010000}"/>
    <cellStyle name="Comma 2 114" xfId="413" xr:uid="{00000000-0005-0000-0000-000088010000}"/>
    <cellStyle name="Comma 2 115" xfId="414" xr:uid="{00000000-0005-0000-0000-000089010000}"/>
    <cellStyle name="Comma 2 116" xfId="415" xr:uid="{00000000-0005-0000-0000-00008A010000}"/>
    <cellStyle name="Comma 2 117" xfId="416" xr:uid="{00000000-0005-0000-0000-00008B010000}"/>
    <cellStyle name="Comma 2 118" xfId="417" xr:uid="{00000000-0005-0000-0000-00008C010000}"/>
    <cellStyle name="Comma 2 119" xfId="418" xr:uid="{00000000-0005-0000-0000-00008D010000}"/>
    <cellStyle name="Comma 2 12" xfId="419" xr:uid="{00000000-0005-0000-0000-00008E010000}"/>
    <cellStyle name="Comma 2 12 2" xfId="420" xr:uid="{00000000-0005-0000-0000-00008F010000}"/>
    <cellStyle name="Comma 2 12 2 2" xfId="421" xr:uid="{00000000-0005-0000-0000-000090010000}"/>
    <cellStyle name="Comma 2 12 2 3" xfId="422" xr:uid="{00000000-0005-0000-0000-000091010000}"/>
    <cellStyle name="Comma 2 12 3" xfId="423" xr:uid="{00000000-0005-0000-0000-000092010000}"/>
    <cellStyle name="Comma 2 120" xfId="424" xr:uid="{00000000-0005-0000-0000-000093010000}"/>
    <cellStyle name="Comma 2 121" xfId="425" xr:uid="{00000000-0005-0000-0000-000094010000}"/>
    <cellStyle name="Comma 2 122" xfId="426" xr:uid="{00000000-0005-0000-0000-000095010000}"/>
    <cellStyle name="Comma 2 123" xfId="427" xr:uid="{00000000-0005-0000-0000-000096010000}"/>
    <cellStyle name="Comma 2 124" xfId="428" xr:uid="{00000000-0005-0000-0000-000097010000}"/>
    <cellStyle name="Comma 2 125" xfId="429" xr:uid="{00000000-0005-0000-0000-000098010000}"/>
    <cellStyle name="Comma 2 126" xfId="430" xr:uid="{00000000-0005-0000-0000-000099010000}"/>
    <cellStyle name="Comma 2 127" xfId="431" xr:uid="{00000000-0005-0000-0000-00009A010000}"/>
    <cellStyle name="Comma 2 128" xfId="432" xr:uid="{00000000-0005-0000-0000-00009B010000}"/>
    <cellStyle name="Comma 2 129" xfId="433" xr:uid="{00000000-0005-0000-0000-00009C010000}"/>
    <cellStyle name="Comma 2 13" xfId="434" xr:uid="{00000000-0005-0000-0000-00009D010000}"/>
    <cellStyle name="Comma 2 13 2" xfId="435" xr:uid="{00000000-0005-0000-0000-00009E010000}"/>
    <cellStyle name="Comma 2 13 2 2" xfId="436" xr:uid="{00000000-0005-0000-0000-00009F010000}"/>
    <cellStyle name="Comma 2 13 2 3" xfId="437" xr:uid="{00000000-0005-0000-0000-0000A0010000}"/>
    <cellStyle name="Comma 2 13 3" xfId="438" xr:uid="{00000000-0005-0000-0000-0000A1010000}"/>
    <cellStyle name="Comma 2 130" xfId="439" xr:uid="{00000000-0005-0000-0000-0000A2010000}"/>
    <cellStyle name="Comma 2 131" xfId="440" xr:uid="{00000000-0005-0000-0000-0000A3010000}"/>
    <cellStyle name="Comma 2 132" xfId="441" xr:uid="{00000000-0005-0000-0000-0000A4010000}"/>
    <cellStyle name="Comma 2 133" xfId="442" xr:uid="{00000000-0005-0000-0000-0000A5010000}"/>
    <cellStyle name="Comma 2 134" xfId="443" xr:uid="{00000000-0005-0000-0000-0000A6010000}"/>
    <cellStyle name="Comma 2 135" xfId="444" xr:uid="{00000000-0005-0000-0000-0000A7010000}"/>
    <cellStyle name="Comma 2 136" xfId="445" xr:uid="{00000000-0005-0000-0000-0000A8010000}"/>
    <cellStyle name="Comma 2 137" xfId="446" xr:uid="{00000000-0005-0000-0000-0000A9010000}"/>
    <cellStyle name="Comma 2 138" xfId="447" xr:uid="{00000000-0005-0000-0000-0000AA010000}"/>
    <cellStyle name="Comma 2 139" xfId="448" xr:uid="{00000000-0005-0000-0000-0000AB010000}"/>
    <cellStyle name="Comma 2 14" xfId="449" xr:uid="{00000000-0005-0000-0000-0000AC010000}"/>
    <cellStyle name="Comma 2 14 2" xfId="450" xr:uid="{00000000-0005-0000-0000-0000AD010000}"/>
    <cellStyle name="Comma 2 14 2 2" xfId="451" xr:uid="{00000000-0005-0000-0000-0000AE010000}"/>
    <cellStyle name="Comma 2 14 2 3" xfId="452" xr:uid="{00000000-0005-0000-0000-0000AF010000}"/>
    <cellStyle name="Comma 2 14 3" xfId="453" xr:uid="{00000000-0005-0000-0000-0000B0010000}"/>
    <cellStyle name="Comma 2 140" xfId="454" xr:uid="{00000000-0005-0000-0000-0000B1010000}"/>
    <cellStyle name="Comma 2 141" xfId="455" xr:uid="{00000000-0005-0000-0000-0000B2010000}"/>
    <cellStyle name="Comma 2 142" xfId="456" xr:uid="{00000000-0005-0000-0000-0000B3010000}"/>
    <cellStyle name="Comma 2 143" xfId="457" xr:uid="{00000000-0005-0000-0000-0000B4010000}"/>
    <cellStyle name="Comma 2 144" xfId="458" xr:uid="{00000000-0005-0000-0000-0000B5010000}"/>
    <cellStyle name="Comma 2 145" xfId="459" xr:uid="{00000000-0005-0000-0000-0000B6010000}"/>
    <cellStyle name="Comma 2 146" xfId="460" xr:uid="{00000000-0005-0000-0000-0000B7010000}"/>
    <cellStyle name="Comma 2 147" xfId="461" xr:uid="{00000000-0005-0000-0000-0000B8010000}"/>
    <cellStyle name="Comma 2 148" xfId="462" xr:uid="{00000000-0005-0000-0000-0000B9010000}"/>
    <cellStyle name="Comma 2 149" xfId="463" xr:uid="{00000000-0005-0000-0000-0000BA010000}"/>
    <cellStyle name="Comma 2 15" xfId="464" xr:uid="{00000000-0005-0000-0000-0000BB010000}"/>
    <cellStyle name="Comma 2 15 2" xfId="465" xr:uid="{00000000-0005-0000-0000-0000BC010000}"/>
    <cellStyle name="Comma 2 15 2 2" xfId="466" xr:uid="{00000000-0005-0000-0000-0000BD010000}"/>
    <cellStyle name="Comma 2 15 2 3" xfId="467" xr:uid="{00000000-0005-0000-0000-0000BE010000}"/>
    <cellStyle name="Comma 2 15 3" xfId="468" xr:uid="{00000000-0005-0000-0000-0000BF010000}"/>
    <cellStyle name="Comma 2 150" xfId="469" xr:uid="{00000000-0005-0000-0000-0000C0010000}"/>
    <cellStyle name="Comma 2 151" xfId="470" xr:uid="{00000000-0005-0000-0000-0000C1010000}"/>
    <cellStyle name="Comma 2 152" xfId="471" xr:uid="{00000000-0005-0000-0000-0000C2010000}"/>
    <cellStyle name="Comma 2 153" xfId="472" xr:uid="{00000000-0005-0000-0000-0000C3010000}"/>
    <cellStyle name="Comma 2 16" xfId="473" xr:uid="{00000000-0005-0000-0000-0000C4010000}"/>
    <cellStyle name="Comma 2 16 2" xfId="474" xr:uid="{00000000-0005-0000-0000-0000C5010000}"/>
    <cellStyle name="Comma 2 16 2 2" xfId="475" xr:uid="{00000000-0005-0000-0000-0000C6010000}"/>
    <cellStyle name="Comma 2 16 2 3" xfId="476" xr:uid="{00000000-0005-0000-0000-0000C7010000}"/>
    <cellStyle name="Comma 2 16 3" xfId="477" xr:uid="{00000000-0005-0000-0000-0000C8010000}"/>
    <cellStyle name="Comma 2 17" xfId="478" xr:uid="{00000000-0005-0000-0000-0000C9010000}"/>
    <cellStyle name="Comma 2 17 2" xfId="479" xr:uid="{00000000-0005-0000-0000-0000CA010000}"/>
    <cellStyle name="Comma 2 18" xfId="480" xr:uid="{00000000-0005-0000-0000-0000CB010000}"/>
    <cellStyle name="Comma 2 18 2" xfId="481" xr:uid="{00000000-0005-0000-0000-0000CC010000}"/>
    <cellStyle name="Comma 2 19" xfId="482" xr:uid="{00000000-0005-0000-0000-0000CD010000}"/>
    <cellStyle name="Comma 2 19 2" xfId="483" xr:uid="{00000000-0005-0000-0000-0000CE010000}"/>
    <cellStyle name="Comma 2 2" xfId="484" xr:uid="{00000000-0005-0000-0000-0000CF010000}"/>
    <cellStyle name="Comma 2 2 10" xfId="485" xr:uid="{00000000-0005-0000-0000-0000D0010000}"/>
    <cellStyle name="Comma 2 2 10 2" xfId="486" xr:uid="{00000000-0005-0000-0000-0000D1010000}"/>
    <cellStyle name="Comma 2 2 11" xfId="487" xr:uid="{00000000-0005-0000-0000-0000D2010000}"/>
    <cellStyle name="Comma 2 2 11 2" xfId="488" xr:uid="{00000000-0005-0000-0000-0000D3010000}"/>
    <cellStyle name="Comma 2 2 12" xfId="489" xr:uid="{00000000-0005-0000-0000-0000D4010000}"/>
    <cellStyle name="Comma 2 2 12 2" xfId="490" xr:uid="{00000000-0005-0000-0000-0000D5010000}"/>
    <cellStyle name="Comma 2 2 12 2 2" xfId="491" xr:uid="{00000000-0005-0000-0000-0000D6010000}"/>
    <cellStyle name="Comma 2 2 12 3" xfId="492" xr:uid="{00000000-0005-0000-0000-0000D7010000}"/>
    <cellStyle name="Comma 2 2 13" xfId="493" xr:uid="{00000000-0005-0000-0000-0000D8010000}"/>
    <cellStyle name="Comma 2 2 13 2" xfId="494" xr:uid="{00000000-0005-0000-0000-0000D9010000}"/>
    <cellStyle name="Comma 2 2 14" xfId="495" xr:uid="{00000000-0005-0000-0000-0000DA010000}"/>
    <cellStyle name="Comma 2 2 14 2" xfId="496" xr:uid="{00000000-0005-0000-0000-0000DB010000}"/>
    <cellStyle name="Comma 2 2 14 2 2" xfId="497" xr:uid="{00000000-0005-0000-0000-0000DC010000}"/>
    <cellStyle name="Comma 2 2 14 3" xfId="498" xr:uid="{00000000-0005-0000-0000-0000DD010000}"/>
    <cellStyle name="Comma 2 2 15" xfId="499" xr:uid="{00000000-0005-0000-0000-0000DE010000}"/>
    <cellStyle name="Comma 2 2 15 2" xfId="500" xr:uid="{00000000-0005-0000-0000-0000DF010000}"/>
    <cellStyle name="Comma 2 2 15 2 2" xfId="501" xr:uid="{00000000-0005-0000-0000-0000E0010000}"/>
    <cellStyle name="Comma 2 2 15 3" xfId="502" xr:uid="{00000000-0005-0000-0000-0000E1010000}"/>
    <cellStyle name="Comma 2 2 16" xfId="503" xr:uid="{00000000-0005-0000-0000-0000E2010000}"/>
    <cellStyle name="Comma 2 2 16 2" xfId="504" xr:uid="{00000000-0005-0000-0000-0000E3010000}"/>
    <cellStyle name="Comma 2 2 16 2 2" xfId="505" xr:uid="{00000000-0005-0000-0000-0000E4010000}"/>
    <cellStyle name="Comma 2 2 16 3" xfId="506" xr:uid="{00000000-0005-0000-0000-0000E5010000}"/>
    <cellStyle name="Comma 2 2 17" xfId="507" xr:uid="{00000000-0005-0000-0000-0000E6010000}"/>
    <cellStyle name="Comma 2 2 17 2" xfId="508" xr:uid="{00000000-0005-0000-0000-0000E7010000}"/>
    <cellStyle name="Comma 2 2 17 2 2" xfId="509" xr:uid="{00000000-0005-0000-0000-0000E8010000}"/>
    <cellStyle name="Comma 2 2 17 3" xfId="510" xr:uid="{00000000-0005-0000-0000-0000E9010000}"/>
    <cellStyle name="Comma 2 2 18" xfId="511" xr:uid="{00000000-0005-0000-0000-0000EA010000}"/>
    <cellStyle name="Comma 2 2 18 2" xfId="512" xr:uid="{00000000-0005-0000-0000-0000EB010000}"/>
    <cellStyle name="Comma 2 2 19" xfId="513" xr:uid="{00000000-0005-0000-0000-0000EC010000}"/>
    <cellStyle name="Comma 2 2 2" xfId="514" xr:uid="{00000000-0005-0000-0000-0000ED010000}"/>
    <cellStyle name="Comma 2 2 2 10" xfId="515" xr:uid="{00000000-0005-0000-0000-0000EE010000}"/>
    <cellStyle name="Comma 2 2 2 11" xfId="516" xr:uid="{00000000-0005-0000-0000-0000EF010000}"/>
    <cellStyle name="Comma 2 2 2 12" xfId="517" xr:uid="{00000000-0005-0000-0000-0000F0010000}"/>
    <cellStyle name="Comma 2 2 2 13" xfId="518" xr:uid="{00000000-0005-0000-0000-0000F1010000}"/>
    <cellStyle name="Comma 2 2 2 14" xfId="519" xr:uid="{00000000-0005-0000-0000-0000F2010000}"/>
    <cellStyle name="Comma 2 2 2 15" xfId="520" xr:uid="{00000000-0005-0000-0000-0000F3010000}"/>
    <cellStyle name="Comma 2 2 2 16" xfId="521" xr:uid="{00000000-0005-0000-0000-0000F4010000}"/>
    <cellStyle name="Comma 2 2 2 17" xfId="522" xr:uid="{00000000-0005-0000-0000-0000F5010000}"/>
    <cellStyle name="Comma 2 2 2 18" xfId="523" xr:uid="{00000000-0005-0000-0000-0000F6010000}"/>
    <cellStyle name="Comma 2 2 2 18 2" xfId="524" xr:uid="{00000000-0005-0000-0000-0000F7010000}"/>
    <cellStyle name="Comma 2 2 2 19" xfId="525" xr:uid="{00000000-0005-0000-0000-0000F8010000}"/>
    <cellStyle name="Comma 2 2 2 2" xfId="526" xr:uid="{00000000-0005-0000-0000-0000F9010000}"/>
    <cellStyle name="Comma 2 2 2 2 10" xfId="527" xr:uid="{00000000-0005-0000-0000-0000FA010000}"/>
    <cellStyle name="Comma 2 2 2 2 10 2" xfId="528" xr:uid="{00000000-0005-0000-0000-0000FB010000}"/>
    <cellStyle name="Comma 2 2 2 2 10 2 2" xfId="529" xr:uid="{00000000-0005-0000-0000-0000FC010000}"/>
    <cellStyle name="Comma 2 2 2 2 10 3" xfId="530" xr:uid="{00000000-0005-0000-0000-0000FD010000}"/>
    <cellStyle name="Comma 2 2 2 2 11" xfId="531" xr:uid="{00000000-0005-0000-0000-0000FE010000}"/>
    <cellStyle name="Comma 2 2 2 2 11 2" xfId="532" xr:uid="{00000000-0005-0000-0000-0000FF010000}"/>
    <cellStyle name="Comma 2 2 2 2 11 2 2" xfId="533" xr:uid="{00000000-0005-0000-0000-000000020000}"/>
    <cellStyle name="Comma 2 2 2 2 11 3" xfId="534" xr:uid="{00000000-0005-0000-0000-000001020000}"/>
    <cellStyle name="Comma 2 2 2 2 12" xfId="535" xr:uid="{00000000-0005-0000-0000-000002020000}"/>
    <cellStyle name="Comma 2 2 2 2 12 2" xfId="536" xr:uid="{00000000-0005-0000-0000-000003020000}"/>
    <cellStyle name="Comma 2 2 2 2 12 2 2" xfId="537" xr:uid="{00000000-0005-0000-0000-000004020000}"/>
    <cellStyle name="Comma 2 2 2 2 12 3" xfId="538" xr:uid="{00000000-0005-0000-0000-000005020000}"/>
    <cellStyle name="Comma 2 2 2 2 13" xfId="539" xr:uid="{00000000-0005-0000-0000-000006020000}"/>
    <cellStyle name="Comma 2 2 2 2 13 2" xfId="540" xr:uid="{00000000-0005-0000-0000-000007020000}"/>
    <cellStyle name="Comma 2 2 2 2 13 2 2" xfId="541" xr:uid="{00000000-0005-0000-0000-000008020000}"/>
    <cellStyle name="Comma 2 2 2 2 13 3" xfId="542" xr:uid="{00000000-0005-0000-0000-000009020000}"/>
    <cellStyle name="Comma 2 2 2 2 14" xfId="543" xr:uid="{00000000-0005-0000-0000-00000A020000}"/>
    <cellStyle name="Comma 2 2 2 2 14 2" xfId="544" xr:uid="{00000000-0005-0000-0000-00000B020000}"/>
    <cellStyle name="Comma 2 2 2 2 14 2 2" xfId="545" xr:uid="{00000000-0005-0000-0000-00000C020000}"/>
    <cellStyle name="Comma 2 2 2 2 14 3" xfId="546" xr:uid="{00000000-0005-0000-0000-00000D020000}"/>
    <cellStyle name="Comma 2 2 2 2 15" xfId="547" xr:uid="{00000000-0005-0000-0000-00000E020000}"/>
    <cellStyle name="Comma 2 2 2 2 15 2" xfId="548" xr:uid="{00000000-0005-0000-0000-00000F020000}"/>
    <cellStyle name="Comma 2 2 2 2 15 2 2" xfId="549" xr:uid="{00000000-0005-0000-0000-000010020000}"/>
    <cellStyle name="Comma 2 2 2 2 15 3" xfId="550" xr:uid="{00000000-0005-0000-0000-000011020000}"/>
    <cellStyle name="Comma 2 2 2 2 16" xfId="551" xr:uid="{00000000-0005-0000-0000-000012020000}"/>
    <cellStyle name="Comma 2 2 2 2 16 2" xfId="552" xr:uid="{00000000-0005-0000-0000-000013020000}"/>
    <cellStyle name="Comma 2 2 2 2 16 2 2" xfId="553" xr:uid="{00000000-0005-0000-0000-000014020000}"/>
    <cellStyle name="Comma 2 2 2 2 16 3" xfId="554" xr:uid="{00000000-0005-0000-0000-000015020000}"/>
    <cellStyle name="Comma 2 2 2 2 17" xfId="555" xr:uid="{00000000-0005-0000-0000-000016020000}"/>
    <cellStyle name="Comma 2 2 2 2 17 2" xfId="556" xr:uid="{00000000-0005-0000-0000-000017020000}"/>
    <cellStyle name="Comma 2 2 2 2 17 2 2" xfId="557" xr:uid="{00000000-0005-0000-0000-000018020000}"/>
    <cellStyle name="Comma 2 2 2 2 17 3" xfId="558" xr:uid="{00000000-0005-0000-0000-000019020000}"/>
    <cellStyle name="Comma 2 2 2 2 2" xfId="559" xr:uid="{00000000-0005-0000-0000-00001A020000}"/>
    <cellStyle name="Comma 2 2 2 2 2 2" xfId="560" xr:uid="{00000000-0005-0000-0000-00001B020000}"/>
    <cellStyle name="Comma 2 2 2 2 2 2 2" xfId="561" xr:uid="{00000000-0005-0000-0000-00001C020000}"/>
    <cellStyle name="Comma 2 2 2 2 2 2 2 2" xfId="562" xr:uid="{00000000-0005-0000-0000-00001D020000}"/>
    <cellStyle name="Comma 2 2 2 2 2 2 2 2 2" xfId="563" xr:uid="{00000000-0005-0000-0000-00001E020000}"/>
    <cellStyle name="Comma 2 2 2 2 2 2 2 3" xfId="564" xr:uid="{00000000-0005-0000-0000-00001F020000}"/>
    <cellStyle name="Comma 2 2 2 2 2 2 3" xfId="565" xr:uid="{00000000-0005-0000-0000-000020020000}"/>
    <cellStyle name="Comma 2 2 2 2 2 2 3 2" xfId="566" xr:uid="{00000000-0005-0000-0000-000021020000}"/>
    <cellStyle name="Comma 2 2 2 2 2 2 3 2 2" xfId="567" xr:uid="{00000000-0005-0000-0000-000022020000}"/>
    <cellStyle name="Comma 2 2 2 2 2 2 3 3" xfId="568" xr:uid="{00000000-0005-0000-0000-000023020000}"/>
    <cellStyle name="Comma 2 2 2 2 2 2 4" xfId="569" xr:uid="{00000000-0005-0000-0000-000024020000}"/>
    <cellStyle name="Comma 2 2 2 2 2 2 4 2" xfId="570" xr:uid="{00000000-0005-0000-0000-000025020000}"/>
    <cellStyle name="Comma 2 2 2 2 2 2 4 2 2" xfId="571" xr:uid="{00000000-0005-0000-0000-000026020000}"/>
    <cellStyle name="Comma 2 2 2 2 2 2 4 3" xfId="572" xr:uid="{00000000-0005-0000-0000-000027020000}"/>
    <cellStyle name="Comma 2 2 2 2 2 2 5" xfId="573" xr:uid="{00000000-0005-0000-0000-000028020000}"/>
    <cellStyle name="Comma 2 2 2 2 2 2 5 2" xfId="574" xr:uid="{00000000-0005-0000-0000-000029020000}"/>
    <cellStyle name="Comma 2 2 2 2 2 2 5 2 2" xfId="575" xr:uid="{00000000-0005-0000-0000-00002A020000}"/>
    <cellStyle name="Comma 2 2 2 2 2 2 5 3" xfId="576" xr:uid="{00000000-0005-0000-0000-00002B020000}"/>
    <cellStyle name="Comma 2 2 2 2 2 3" xfId="577" xr:uid="{00000000-0005-0000-0000-00002C020000}"/>
    <cellStyle name="Comma 2 2 2 2 2 4" xfId="578" xr:uid="{00000000-0005-0000-0000-00002D020000}"/>
    <cellStyle name="Comma 2 2 2 2 2 5" xfId="579" xr:uid="{00000000-0005-0000-0000-00002E020000}"/>
    <cellStyle name="Comma 2 2 2 2 2 6" xfId="580" xr:uid="{00000000-0005-0000-0000-00002F020000}"/>
    <cellStyle name="Comma 2 2 2 2 2 6 2" xfId="581" xr:uid="{00000000-0005-0000-0000-000030020000}"/>
    <cellStyle name="Comma 2 2 2 2 2 7" xfId="582" xr:uid="{00000000-0005-0000-0000-000031020000}"/>
    <cellStyle name="Comma 2 2 2 2 3" xfId="583" xr:uid="{00000000-0005-0000-0000-000032020000}"/>
    <cellStyle name="Comma 2 2 2 2 3 2" xfId="584" xr:uid="{00000000-0005-0000-0000-000033020000}"/>
    <cellStyle name="Comma 2 2 2 2 3 2 2" xfId="585" xr:uid="{00000000-0005-0000-0000-000034020000}"/>
    <cellStyle name="Comma 2 2 2 2 3 3" xfId="586" xr:uid="{00000000-0005-0000-0000-000035020000}"/>
    <cellStyle name="Comma 2 2 2 2 4" xfId="587" xr:uid="{00000000-0005-0000-0000-000036020000}"/>
    <cellStyle name="Comma 2 2 2 2 4 2" xfId="588" xr:uid="{00000000-0005-0000-0000-000037020000}"/>
    <cellStyle name="Comma 2 2 2 2 4 2 2" xfId="589" xr:uid="{00000000-0005-0000-0000-000038020000}"/>
    <cellStyle name="Comma 2 2 2 2 4 3" xfId="590" xr:uid="{00000000-0005-0000-0000-000039020000}"/>
    <cellStyle name="Comma 2 2 2 2 5" xfId="591" xr:uid="{00000000-0005-0000-0000-00003A020000}"/>
    <cellStyle name="Comma 2 2 2 2 5 2" xfId="592" xr:uid="{00000000-0005-0000-0000-00003B020000}"/>
    <cellStyle name="Comma 2 2 2 2 5 2 2" xfId="593" xr:uid="{00000000-0005-0000-0000-00003C020000}"/>
    <cellStyle name="Comma 2 2 2 2 5 3" xfId="594" xr:uid="{00000000-0005-0000-0000-00003D020000}"/>
    <cellStyle name="Comma 2 2 2 2 6" xfId="595" xr:uid="{00000000-0005-0000-0000-00003E020000}"/>
    <cellStyle name="Comma 2 2 2 2 6 2" xfId="596" xr:uid="{00000000-0005-0000-0000-00003F020000}"/>
    <cellStyle name="Comma 2 2 2 2 6 2 2" xfId="597" xr:uid="{00000000-0005-0000-0000-000040020000}"/>
    <cellStyle name="Comma 2 2 2 2 6 3" xfId="598" xr:uid="{00000000-0005-0000-0000-000041020000}"/>
    <cellStyle name="Comma 2 2 2 2 7" xfId="599" xr:uid="{00000000-0005-0000-0000-000042020000}"/>
    <cellStyle name="Comma 2 2 2 2 7 2" xfId="600" xr:uid="{00000000-0005-0000-0000-000043020000}"/>
    <cellStyle name="Comma 2 2 2 2 7 2 2" xfId="601" xr:uid="{00000000-0005-0000-0000-000044020000}"/>
    <cellStyle name="Comma 2 2 2 2 7 3" xfId="602" xr:uid="{00000000-0005-0000-0000-000045020000}"/>
    <cellStyle name="Comma 2 2 2 2 8" xfId="603" xr:uid="{00000000-0005-0000-0000-000046020000}"/>
    <cellStyle name="Comma 2 2 2 2 8 2" xfId="604" xr:uid="{00000000-0005-0000-0000-000047020000}"/>
    <cellStyle name="Comma 2 2 2 2 8 2 2" xfId="605" xr:uid="{00000000-0005-0000-0000-000048020000}"/>
    <cellStyle name="Comma 2 2 2 2 8 3" xfId="606" xr:uid="{00000000-0005-0000-0000-000049020000}"/>
    <cellStyle name="Comma 2 2 2 2 9" xfId="607" xr:uid="{00000000-0005-0000-0000-00004A020000}"/>
    <cellStyle name="Comma 2 2 2 2 9 2" xfId="608" xr:uid="{00000000-0005-0000-0000-00004B020000}"/>
    <cellStyle name="Comma 2 2 2 2 9 2 2" xfId="609" xr:uid="{00000000-0005-0000-0000-00004C020000}"/>
    <cellStyle name="Comma 2 2 2 2 9 3" xfId="610" xr:uid="{00000000-0005-0000-0000-00004D020000}"/>
    <cellStyle name="Comma 2 2 2 3" xfId="611" xr:uid="{00000000-0005-0000-0000-00004E020000}"/>
    <cellStyle name="Comma 2 2 2 4" xfId="612" xr:uid="{00000000-0005-0000-0000-00004F020000}"/>
    <cellStyle name="Comma 2 2 2 5" xfId="613" xr:uid="{00000000-0005-0000-0000-000050020000}"/>
    <cellStyle name="Comma 2 2 2 6" xfId="614" xr:uid="{00000000-0005-0000-0000-000051020000}"/>
    <cellStyle name="Comma 2 2 2 7" xfId="615" xr:uid="{00000000-0005-0000-0000-000052020000}"/>
    <cellStyle name="Comma 2 2 2 8" xfId="616" xr:uid="{00000000-0005-0000-0000-000053020000}"/>
    <cellStyle name="Comma 2 2 2 9" xfId="617" xr:uid="{00000000-0005-0000-0000-000054020000}"/>
    <cellStyle name="Comma 2 2 20" xfId="618" xr:uid="{00000000-0005-0000-0000-000055020000}"/>
    <cellStyle name="Comma 2 2 20 2" xfId="619" xr:uid="{00000000-0005-0000-0000-000056020000}"/>
    <cellStyle name="Comma 2 2 20 3" xfId="620" xr:uid="{00000000-0005-0000-0000-000057020000}"/>
    <cellStyle name="Comma 2 2 3" xfId="621" xr:uid="{00000000-0005-0000-0000-000058020000}"/>
    <cellStyle name="Comma 2 2 3 2" xfId="622" xr:uid="{00000000-0005-0000-0000-000059020000}"/>
    <cellStyle name="Comma 2 2 3 2 2" xfId="623" xr:uid="{00000000-0005-0000-0000-00005A020000}"/>
    <cellStyle name="Comma 2 2 3 2 3" xfId="624" xr:uid="{00000000-0005-0000-0000-00005B020000}"/>
    <cellStyle name="Comma 2 2 3 3" xfId="625" xr:uid="{00000000-0005-0000-0000-00005C020000}"/>
    <cellStyle name="Comma 2 2 4" xfId="626" xr:uid="{00000000-0005-0000-0000-00005D020000}"/>
    <cellStyle name="Comma 2 2 4 2" xfId="627" xr:uid="{00000000-0005-0000-0000-00005E020000}"/>
    <cellStyle name="Comma 2 2 4 2 2" xfId="628" xr:uid="{00000000-0005-0000-0000-00005F020000}"/>
    <cellStyle name="Comma 2 2 4 2 3" xfId="629" xr:uid="{00000000-0005-0000-0000-000060020000}"/>
    <cellStyle name="Comma 2 2 4 3" xfId="630" xr:uid="{00000000-0005-0000-0000-000061020000}"/>
    <cellStyle name="Comma 2 2 5" xfId="631" xr:uid="{00000000-0005-0000-0000-000062020000}"/>
    <cellStyle name="Comma 2 2 5 2" xfId="632" xr:uid="{00000000-0005-0000-0000-000063020000}"/>
    <cellStyle name="Comma 2 2 5 2 2" xfId="633" xr:uid="{00000000-0005-0000-0000-000064020000}"/>
    <cellStyle name="Comma 2 2 5 2 3" xfId="634" xr:uid="{00000000-0005-0000-0000-000065020000}"/>
    <cellStyle name="Comma 2 2 5 3" xfId="635" xr:uid="{00000000-0005-0000-0000-000066020000}"/>
    <cellStyle name="Comma 2 2 6" xfId="636" xr:uid="{00000000-0005-0000-0000-000067020000}"/>
    <cellStyle name="Comma 2 2 6 2" xfId="637" xr:uid="{00000000-0005-0000-0000-000068020000}"/>
    <cellStyle name="Comma 2 2 6 2 2" xfId="638" xr:uid="{00000000-0005-0000-0000-000069020000}"/>
    <cellStyle name="Comma 2 2 6 2 3" xfId="639" xr:uid="{00000000-0005-0000-0000-00006A020000}"/>
    <cellStyle name="Comma 2 2 6 3" xfId="640" xr:uid="{00000000-0005-0000-0000-00006B020000}"/>
    <cellStyle name="Comma 2 2 7" xfId="641" xr:uid="{00000000-0005-0000-0000-00006C020000}"/>
    <cellStyle name="Comma 2 2 7 2" xfId="642" xr:uid="{00000000-0005-0000-0000-00006D020000}"/>
    <cellStyle name="Comma 2 2 7 2 2" xfId="643" xr:uid="{00000000-0005-0000-0000-00006E020000}"/>
    <cellStyle name="Comma 2 2 7 2 3" xfId="644" xr:uid="{00000000-0005-0000-0000-00006F020000}"/>
    <cellStyle name="Comma 2 2 7 3" xfId="645" xr:uid="{00000000-0005-0000-0000-000070020000}"/>
    <cellStyle name="Comma 2 2 8" xfId="646" xr:uid="{00000000-0005-0000-0000-000071020000}"/>
    <cellStyle name="Comma 2 2 8 2" xfId="647" xr:uid="{00000000-0005-0000-0000-000072020000}"/>
    <cellStyle name="Comma 2 2 8 2 2" xfId="648" xr:uid="{00000000-0005-0000-0000-000073020000}"/>
    <cellStyle name="Comma 2 2 8 2 3" xfId="649" xr:uid="{00000000-0005-0000-0000-000074020000}"/>
    <cellStyle name="Comma 2 2 8 3" xfId="650" xr:uid="{00000000-0005-0000-0000-000075020000}"/>
    <cellStyle name="Comma 2 2 9" xfId="651" xr:uid="{00000000-0005-0000-0000-000076020000}"/>
    <cellStyle name="Comma 2 2 9 2" xfId="652" xr:uid="{00000000-0005-0000-0000-000077020000}"/>
    <cellStyle name="Comma 2 20" xfId="653" xr:uid="{00000000-0005-0000-0000-000078020000}"/>
    <cellStyle name="Comma 2 20 2" xfId="654" xr:uid="{00000000-0005-0000-0000-000079020000}"/>
    <cellStyle name="Comma 2 21" xfId="655" xr:uid="{00000000-0005-0000-0000-00007A020000}"/>
    <cellStyle name="Comma 2 21 2" xfId="656" xr:uid="{00000000-0005-0000-0000-00007B020000}"/>
    <cellStyle name="Comma 2 22" xfId="657" xr:uid="{00000000-0005-0000-0000-00007C020000}"/>
    <cellStyle name="Comma 2 22 2" xfId="658" xr:uid="{00000000-0005-0000-0000-00007D020000}"/>
    <cellStyle name="Comma 2 23" xfId="659" xr:uid="{00000000-0005-0000-0000-00007E020000}"/>
    <cellStyle name="Comma 2 23 2" xfId="660" xr:uid="{00000000-0005-0000-0000-00007F020000}"/>
    <cellStyle name="Comma 2 24" xfId="661" xr:uid="{00000000-0005-0000-0000-000080020000}"/>
    <cellStyle name="Comma 2 24 2" xfId="662" xr:uid="{00000000-0005-0000-0000-000081020000}"/>
    <cellStyle name="Comma 2 25" xfId="663" xr:uid="{00000000-0005-0000-0000-000082020000}"/>
    <cellStyle name="Comma 2 25 2" xfId="664" xr:uid="{00000000-0005-0000-0000-000083020000}"/>
    <cellStyle name="Comma 2 26" xfId="665" xr:uid="{00000000-0005-0000-0000-000084020000}"/>
    <cellStyle name="Comma 2 26 2" xfId="666" xr:uid="{00000000-0005-0000-0000-000085020000}"/>
    <cellStyle name="Comma 2 27" xfId="667" xr:uid="{00000000-0005-0000-0000-000086020000}"/>
    <cellStyle name="Comma 2 27 2" xfId="668" xr:uid="{00000000-0005-0000-0000-000087020000}"/>
    <cellStyle name="Comma 2 28" xfId="669" xr:uid="{00000000-0005-0000-0000-000088020000}"/>
    <cellStyle name="Comma 2 28 2" xfId="670" xr:uid="{00000000-0005-0000-0000-000089020000}"/>
    <cellStyle name="Comma 2 29" xfId="671" xr:uid="{00000000-0005-0000-0000-00008A020000}"/>
    <cellStyle name="Comma 2 29 2" xfId="672" xr:uid="{00000000-0005-0000-0000-00008B020000}"/>
    <cellStyle name="Comma 2 3" xfId="673" xr:uid="{00000000-0005-0000-0000-00008C020000}"/>
    <cellStyle name="Comma 2 3 2" xfId="674" xr:uid="{00000000-0005-0000-0000-00008D020000}"/>
    <cellStyle name="Comma 2 3 2 2" xfId="675" xr:uid="{00000000-0005-0000-0000-00008E020000}"/>
    <cellStyle name="Comma 2 3 2 3" xfId="676" xr:uid="{00000000-0005-0000-0000-00008F020000}"/>
    <cellStyle name="Comma 2 3 3" xfId="677" xr:uid="{00000000-0005-0000-0000-000090020000}"/>
    <cellStyle name="Comma 2 30" xfId="678" xr:uid="{00000000-0005-0000-0000-000091020000}"/>
    <cellStyle name="Comma 2 30 2" xfId="679" xr:uid="{00000000-0005-0000-0000-000092020000}"/>
    <cellStyle name="Comma 2 31" xfId="680" xr:uid="{00000000-0005-0000-0000-000093020000}"/>
    <cellStyle name="Comma 2 31 2" xfId="681" xr:uid="{00000000-0005-0000-0000-000094020000}"/>
    <cellStyle name="Comma 2 32" xfId="682" xr:uid="{00000000-0005-0000-0000-000095020000}"/>
    <cellStyle name="Comma 2 32 2" xfId="683" xr:uid="{00000000-0005-0000-0000-000096020000}"/>
    <cellStyle name="Comma 2 33" xfId="684" xr:uid="{00000000-0005-0000-0000-000097020000}"/>
    <cellStyle name="Comma 2 33 2" xfId="685" xr:uid="{00000000-0005-0000-0000-000098020000}"/>
    <cellStyle name="Comma 2 34" xfId="686" xr:uid="{00000000-0005-0000-0000-000099020000}"/>
    <cellStyle name="Comma 2 34 2" xfId="687" xr:uid="{00000000-0005-0000-0000-00009A020000}"/>
    <cellStyle name="Comma 2 35" xfId="688" xr:uid="{00000000-0005-0000-0000-00009B020000}"/>
    <cellStyle name="Comma 2 35 2" xfId="689" xr:uid="{00000000-0005-0000-0000-00009C020000}"/>
    <cellStyle name="Comma 2 36" xfId="690" xr:uid="{00000000-0005-0000-0000-00009D020000}"/>
    <cellStyle name="Comma 2 36 2" xfId="691" xr:uid="{00000000-0005-0000-0000-00009E020000}"/>
    <cellStyle name="Comma 2 37" xfId="692" xr:uid="{00000000-0005-0000-0000-00009F020000}"/>
    <cellStyle name="Comma 2 37 2" xfId="693" xr:uid="{00000000-0005-0000-0000-0000A0020000}"/>
    <cellStyle name="Comma 2 38" xfId="694" xr:uid="{00000000-0005-0000-0000-0000A1020000}"/>
    <cellStyle name="Comma 2 38 2" xfId="695" xr:uid="{00000000-0005-0000-0000-0000A2020000}"/>
    <cellStyle name="Comma 2 39" xfId="696" xr:uid="{00000000-0005-0000-0000-0000A3020000}"/>
    <cellStyle name="Comma 2 39 2" xfId="697" xr:uid="{00000000-0005-0000-0000-0000A4020000}"/>
    <cellStyle name="Comma 2 4" xfId="698" xr:uid="{00000000-0005-0000-0000-0000A5020000}"/>
    <cellStyle name="Comma 2 4 2" xfId="699" xr:uid="{00000000-0005-0000-0000-0000A6020000}"/>
    <cellStyle name="Comma 2 4 2 2" xfId="700" xr:uid="{00000000-0005-0000-0000-0000A7020000}"/>
    <cellStyle name="Comma 2 4 2 3" xfId="701" xr:uid="{00000000-0005-0000-0000-0000A8020000}"/>
    <cellStyle name="Comma 2 4 3" xfId="702" xr:uid="{00000000-0005-0000-0000-0000A9020000}"/>
    <cellStyle name="Comma 2 40" xfId="703" xr:uid="{00000000-0005-0000-0000-0000AA020000}"/>
    <cellStyle name="Comma 2 40 2" xfId="704" xr:uid="{00000000-0005-0000-0000-0000AB020000}"/>
    <cellStyle name="Comma 2 41" xfId="705" xr:uid="{00000000-0005-0000-0000-0000AC020000}"/>
    <cellStyle name="Comma 2 41 2" xfId="706" xr:uid="{00000000-0005-0000-0000-0000AD020000}"/>
    <cellStyle name="Comma 2 42" xfId="707" xr:uid="{00000000-0005-0000-0000-0000AE020000}"/>
    <cellStyle name="Comma 2 42 2" xfId="708" xr:uid="{00000000-0005-0000-0000-0000AF020000}"/>
    <cellStyle name="Comma 2 43" xfId="709" xr:uid="{00000000-0005-0000-0000-0000B0020000}"/>
    <cellStyle name="Comma 2 43 2" xfId="710" xr:uid="{00000000-0005-0000-0000-0000B1020000}"/>
    <cellStyle name="Comma 2 44" xfId="711" xr:uid="{00000000-0005-0000-0000-0000B2020000}"/>
    <cellStyle name="Comma 2 44 2" xfId="712" xr:uid="{00000000-0005-0000-0000-0000B3020000}"/>
    <cellStyle name="Comma 2 45" xfId="713" xr:uid="{00000000-0005-0000-0000-0000B4020000}"/>
    <cellStyle name="Comma 2 45 2" xfId="714" xr:uid="{00000000-0005-0000-0000-0000B5020000}"/>
    <cellStyle name="Comma 2 46" xfId="715" xr:uid="{00000000-0005-0000-0000-0000B6020000}"/>
    <cellStyle name="Comma 2 46 2" xfId="716" xr:uid="{00000000-0005-0000-0000-0000B7020000}"/>
    <cellStyle name="Comma 2 47" xfId="717" xr:uid="{00000000-0005-0000-0000-0000B8020000}"/>
    <cellStyle name="Comma 2 47 2" xfId="718" xr:uid="{00000000-0005-0000-0000-0000B9020000}"/>
    <cellStyle name="Comma 2 48" xfId="719" xr:uid="{00000000-0005-0000-0000-0000BA020000}"/>
    <cellStyle name="Comma 2 48 2" xfId="720" xr:uid="{00000000-0005-0000-0000-0000BB020000}"/>
    <cellStyle name="Comma 2 49" xfId="721" xr:uid="{00000000-0005-0000-0000-0000BC020000}"/>
    <cellStyle name="Comma 2 49 2" xfId="722" xr:uid="{00000000-0005-0000-0000-0000BD020000}"/>
    <cellStyle name="Comma 2 5" xfId="723" xr:uid="{00000000-0005-0000-0000-0000BE020000}"/>
    <cellStyle name="Comma 2 5 2" xfId="724" xr:uid="{00000000-0005-0000-0000-0000BF020000}"/>
    <cellStyle name="Comma 2 5 2 2" xfId="725" xr:uid="{00000000-0005-0000-0000-0000C0020000}"/>
    <cellStyle name="Comma 2 5 2 3" xfId="726" xr:uid="{00000000-0005-0000-0000-0000C1020000}"/>
    <cellStyle name="Comma 2 5 3" xfId="727" xr:uid="{00000000-0005-0000-0000-0000C2020000}"/>
    <cellStyle name="Comma 2 50" xfId="728" xr:uid="{00000000-0005-0000-0000-0000C3020000}"/>
    <cellStyle name="Comma 2 50 2" xfId="729" xr:uid="{00000000-0005-0000-0000-0000C4020000}"/>
    <cellStyle name="Comma 2 51" xfId="730" xr:uid="{00000000-0005-0000-0000-0000C5020000}"/>
    <cellStyle name="Comma 2 51 2" xfId="731" xr:uid="{00000000-0005-0000-0000-0000C6020000}"/>
    <cellStyle name="Comma 2 52" xfId="732" xr:uid="{00000000-0005-0000-0000-0000C7020000}"/>
    <cellStyle name="Comma 2 52 2" xfId="733" xr:uid="{00000000-0005-0000-0000-0000C8020000}"/>
    <cellStyle name="Comma 2 53" xfId="734" xr:uid="{00000000-0005-0000-0000-0000C9020000}"/>
    <cellStyle name="Comma 2 53 2" xfId="735" xr:uid="{00000000-0005-0000-0000-0000CA020000}"/>
    <cellStyle name="Comma 2 54" xfId="736" xr:uid="{00000000-0005-0000-0000-0000CB020000}"/>
    <cellStyle name="Comma 2 54 2" xfId="737" xr:uid="{00000000-0005-0000-0000-0000CC020000}"/>
    <cellStyle name="Comma 2 55" xfId="738" xr:uid="{00000000-0005-0000-0000-0000CD020000}"/>
    <cellStyle name="Comma 2 55 2" xfId="739" xr:uid="{00000000-0005-0000-0000-0000CE020000}"/>
    <cellStyle name="Comma 2 56" xfId="740" xr:uid="{00000000-0005-0000-0000-0000CF020000}"/>
    <cellStyle name="Comma 2 56 2" xfId="741" xr:uid="{00000000-0005-0000-0000-0000D0020000}"/>
    <cellStyle name="Comma 2 57" xfId="742" xr:uid="{00000000-0005-0000-0000-0000D1020000}"/>
    <cellStyle name="Comma 2 57 2" xfId="743" xr:uid="{00000000-0005-0000-0000-0000D2020000}"/>
    <cellStyle name="Comma 2 58" xfId="744" xr:uid="{00000000-0005-0000-0000-0000D3020000}"/>
    <cellStyle name="Comma 2 58 2" xfId="745" xr:uid="{00000000-0005-0000-0000-0000D4020000}"/>
    <cellStyle name="Comma 2 59" xfId="746" xr:uid="{00000000-0005-0000-0000-0000D5020000}"/>
    <cellStyle name="Comma 2 59 2" xfId="747" xr:uid="{00000000-0005-0000-0000-0000D6020000}"/>
    <cellStyle name="Comma 2 6" xfId="748" xr:uid="{00000000-0005-0000-0000-0000D7020000}"/>
    <cellStyle name="Comma 2 6 2" xfId="749" xr:uid="{00000000-0005-0000-0000-0000D8020000}"/>
    <cellStyle name="Comma 2 6 2 2" xfId="750" xr:uid="{00000000-0005-0000-0000-0000D9020000}"/>
    <cellStyle name="Comma 2 6 2 3" xfId="751" xr:uid="{00000000-0005-0000-0000-0000DA020000}"/>
    <cellStyle name="Comma 2 6 3" xfId="752" xr:uid="{00000000-0005-0000-0000-0000DB020000}"/>
    <cellStyle name="Comma 2 60" xfId="753" xr:uid="{00000000-0005-0000-0000-0000DC020000}"/>
    <cellStyle name="Comma 2 60 2" xfId="754" xr:uid="{00000000-0005-0000-0000-0000DD020000}"/>
    <cellStyle name="Comma 2 61" xfId="755" xr:uid="{00000000-0005-0000-0000-0000DE020000}"/>
    <cellStyle name="Comma 2 61 2" xfId="756" xr:uid="{00000000-0005-0000-0000-0000DF020000}"/>
    <cellStyle name="Comma 2 62" xfId="757" xr:uid="{00000000-0005-0000-0000-0000E0020000}"/>
    <cellStyle name="Comma 2 63" xfId="758" xr:uid="{00000000-0005-0000-0000-0000E1020000}"/>
    <cellStyle name="Comma 2 64" xfId="759" xr:uid="{00000000-0005-0000-0000-0000E2020000}"/>
    <cellStyle name="Comma 2 65" xfId="760" xr:uid="{00000000-0005-0000-0000-0000E3020000}"/>
    <cellStyle name="Comma 2 66" xfId="761" xr:uid="{00000000-0005-0000-0000-0000E4020000}"/>
    <cellStyle name="Comma 2 67" xfId="762" xr:uid="{00000000-0005-0000-0000-0000E5020000}"/>
    <cellStyle name="Comma 2 68" xfId="763" xr:uid="{00000000-0005-0000-0000-0000E6020000}"/>
    <cellStyle name="Comma 2 68 2" xfId="764" xr:uid="{00000000-0005-0000-0000-0000E7020000}"/>
    <cellStyle name="Comma 2 68 3" xfId="765" xr:uid="{00000000-0005-0000-0000-0000E8020000}"/>
    <cellStyle name="Comma 2 69" xfId="766" xr:uid="{00000000-0005-0000-0000-0000E9020000}"/>
    <cellStyle name="Comma 2 7" xfId="767" xr:uid="{00000000-0005-0000-0000-0000EA020000}"/>
    <cellStyle name="Comma 2 7 2" xfId="768" xr:uid="{00000000-0005-0000-0000-0000EB020000}"/>
    <cellStyle name="Comma 2 7 2 2" xfId="769" xr:uid="{00000000-0005-0000-0000-0000EC020000}"/>
    <cellStyle name="Comma 2 7 2 3" xfId="770" xr:uid="{00000000-0005-0000-0000-0000ED020000}"/>
    <cellStyle name="Comma 2 7 3" xfId="771" xr:uid="{00000000-0005-0000-0000-0000EE020000}"/>
    <cellStyle name="Comma 2 70" xfId="772" xr:uid="{00000000-0005-0000-0000-0000EF020000}"/>
    <cellStyle name="Comma 2 71" xfId="773" xr:uid="{00000000-0005-0000-0000-0000F0020000}"/>
    <cellStyle name="Comma 2 72" xfId="774" xr:uid="{00000000-0005-0000-0000-0000F1020000}"/>
    <cellStyle name="Comma 2 73" xfId="775" xr:uid="{00000000-0005-0000-0000-0000F2020000}"/>
    <cellStyle name="Comma 2 74" xfId="776" xr:uid="{00000000-0005-0000-0000-0000F3020000}"/>
    <cellStyle name="Comma 2 75" xfId="777" xr:uid="{00000000-0005-0000-0000-0000F4020000}"/>
    <cellStyle name="Comma 2 76" xfId="778" xr:uid="{00000000-0005-0000-0000-0000F5020000}"/>
    <cellStyle name="Comma 2 77" xfId="779" xr:uid="{00000000-0005-0000-0000-0000F6020000}"/>
    <cellStyle name="Comma 2 78" xfId="780" xr:uid="{00000000-0005-0000-0000-0000F7020000}"/>
    <cellStyle name="Comma 2 79" xfId="781" xr:uid="{00000000-0005-0000-0000-0000F8020000}"/>
    <cellStyle name="Comma 2 8" xfId="782" xr:uid="{00000000-0005-0000-0000-0000F9020000}"/>
    <cellStyle name="Comma 2 8 2" xfId="783" xr:uid="{00000000-0005-0000-0000-0000FA020000}"/>
    <cellStyle name="Comma 2 8 2 2" xfId="784" xr:uid="{00000000-0005-0000-0000-0000FB020000}"/>
    <cellStyle name="Comma 2 8 2 3" xfId="785" xr:uid="{00000000-0005-0000-0000-0000FC020000}"/>
    <cellStyle name="Comma 2 8 3" xfId="786" xr:uid="{00000000-0005-0000-0000-0000FD020000}"/>
    <cellStyle name="Comma 2 80" xfId="787" xr:uid="{00000000-0005-0000-0000-0000FE020000}"/>
    <cellStyle name="Comma 2 81" xfId="788" xr:uid="{00000000-0005-0000-0000-0000FF020000}"/>
    <cellStyle name="Comma 2 82" xfId="789" xr:uid="{00000000-0005-0000-0000-000000030000}"/>
    <cellStyle name="Comma 2 83" xfId="790" xr:uid="{00000000-0005-0000-0000-000001030000}"/>
    <cellStyle name="Comma 2 84" xfId="791" xr:uid="{00000000-0005-0000-0000-000002030000}"/>
    <cellStyle name="Comma 2 85" xfId="792" xr:uid="{00000000-0005-0000-0000-000003030000}"/>
    <cellStyle name="Comma 2 86" xfId="793" xr:uid="{00000000-0005-0000-0000-000004030000}"/>
    <cellStyle name="Comma 2 87" xfId="794" xr:uid="{00000000-0005-0000-0000-000005030000}"/>
    <cellStyle name="Comma 2 88" xfId="795" xr:uid="{00000000-0005-0000-0000-000006030000}"/>
    <cellStyle name="Comma 2 89" xfId="796" xr:uid="{00000000-0005-0000-0000-000007030000}"/>
    <cellStyle name="Comma 2 9" xfId="797" xr:uid="{00000000-0005-0000-0000-000008030000}"/>
    <cellStyle name="Comma 2 9 2" xfId="798" xr:uid="{00000000-0005-0000-0000-000009030000}"/>
    <cellStyle name="Comma 2 9 2 2" xfId="799" xr:uid="{00000000-0005-0000-0000-00000A030000}"/>
    <cellStyle name="Comma 2 9 2 3" xfId="800" xr:uid="{00000000-0005-0000-0000-00000B030000}"/>
    <cellStyle name="Comma 2 9 3" xfId="801" xr:uid="{00000000-0005-0000-0000-00000C030000}"/>
    <cellStyle name="Comma 2 90" xfId="802" xr:uid="{00000000-0005-0000-0000-00000D030000}"/>
    <cellStyle name="Comma 2 91" xfId="803" xr:uid="{00000000-0005-0000-0000-00000E030000}"/>
    <cellStyle name="Comma 2 92" xfId="804" xr:uid="{00000000-0005-0000-0000-00000F030000}"/>
    <cellStyle name="Comma 2 93" xfId="805" xr:uid="{00000000-0005-0000-0000-000010030000}"/>
    <cellStyle name="Comma 2 94" xfId="806" xr:uid="{00000000-0005-0000-0000-000011030000}"/>
    <cellStyle name="Comma 2 95" xfId="807" xr:uid="{00000000-0005-0000-0000-000012030000}"/>
    <cellStyle name="Comma 2 96" xfId="808" xr:uid="{00000000-0005-0000-0000-000013030000}"/>
    <cellStyle name="Comma 2 97" xfId="809" xr:uid="{00000000-0005-0000-0000-000014030000}"/>
    <cellStyle name="Comma 2 98" xfId="810" xr:uid="{00000000-0005-0000-0000-000015030000}"/>
    <cellStyle name="Comma 2 99" xfId="811" xr:uid="{00000000-0005-0000-0000-000016030000}"/>
    <cellStyle name="Comma 20" xfId="812" xr:uid="{00000000-0005-0000-0000-000017030000}"/>
    <cellStyle name="Comma 21" xfId="813" xr:uid="{00000000-0005-0000-0000-000018030000}"/>
    <cellStyle name="Comma 22" xfId="814" xr:uid="{00000000-0005-0000-0000-000019030000}"/>
    <cellStyle name="Comma 23" xfId="815" xr:uid="{00000000-0005-0000-0000-00001A030000}"/>
    <cellStyle name="Comma 24" xfId="816" xr:uid="{00000000-0005-0000-0000-00001B030000}"/>
    <cellStyle name="Comma 25" xfId="817" xr:uid="{00000000-0005-0000-0000-00001C030000}"/>
    <cellStyle name="Comma 26" xfId="818" xr:uid="{00000000-0005-0000-0000-00001D030000}"/>
    <cellStyle name="Comma 27" xfId="819" xr:uid="{00000000-0005-0000-0000-00001E030000}"/>
    <cellStyle name="Comma 28" xfId="820" xr:uid="{00000000-0005-0000-0000-00001F030000}"/>
    <cellStyle name="Comma 29" xfId="821" xr:uid="{00000000-0005-0000-0000-000020030000}"/>
    <cellStyle name="Comma 3" xfId="822" xr:uid="{00000000-0005-0000-0000-000021030000}"/>
    <cellStyle name="Comma 3 10" xfId="823" xr:uid="{00000000-0005-0000-0000-000022030000}"/>
    <cellStyle name="Comma 3 10 2" xfId="824" xr:uid="{00000000-0005-0000-0000-000023030000}"/>
    <cellStyle name="Comma 3 10 2 2" xfId="825" xr:uid="{00000000-0005-0000-0000-000024030000}"/>
    <cellStyle name="Comma 3 10 2 3" xfId="826" xr:uid="{00000000-0005-0000-0000-000025030000}"/>
    <cellStyle name="Comma 3 10 3" xfId="827" xr:uid="{00000000-0005-0000-0000-000026030000}"/>
    <cellStyle name="Comma 3 100" xfId="828" xr:uid="{00000000-0005-0000-0000-000027030000}"/>
    <cellStyle name="Comma 3 101" xfId="829" xr:uid="{00000000-0005-0000-0000-000028030000}"/>
    <cellStyle name="Comma 3 102" xfId="830" xr:uid="{00000000-0005-0000-0000-000029030000}"/>
    <cellStyle name="Comma 3 103" xfId="831" xr:uid="{00000000-0005-0000-0000-00002A030000}"/>
    <cellStyle name="Comma 3 104" xfId="832" xr:uid="{00000000-0005-0000-0000-00002B030000}"/>
    <cellStyle name="Comma 3 105" xfId="833" xr:uid="{00000000-0005-0000-0000-00002C030000}"/>
    <cellStyle name="Comma 3 106" xfId="834" xr:uid="{00000000-0005-0000-0000-00002D030000}"/>
    <cellStyle name="Comma 3 107" xfId="835" xr:uid="{00000000-0005-0000-0000-00002E030000}"/>
    <cellStyle name="Comma 3 108" xfId="836" xr:uid="{00000000-0005-0000-0000-00002F030000}"/>
    <cellStyle name="Comma 3 109" xfId="837" xr:uid="{00000000-0005-0000-0000-000030030000}"/>
    <cellStyle name="Comma 3 11" xfId="838" xr:uid="{00000000-0005-0000-0000-000031030000}"/>
    <cellStyle name="Comma 3 11 2" xfId="839" xr:uid="{00000000-0005-0000-0000-000032030000}"/>
    <cellStyle name="Comma 3 11 2 2" xfId="840" xr:uid="{00000000-0005-0000-0000-000033030000}"/>
    <cellStyle name="Comma 3 11 2 3" xfId="841" xr:uid="{00000000-0005-0000-0000-000034030000}"/>
    <cellStyle name="Comma 3 11 3" xfId="842" xr:uid="{00000000-0005-0000-0000-000035030000}"/>
    <cellStyle name="Comma 3 110" xfId="843" xr:uid="{00000000-0005-0000-0000-000036030000}"/>
    <cellStyle name="Comma 3 111" xfId="844" xr:uid="{00000000-0005-0000-0000-000037030000}"/>
    <cellStyle name="Comma 3 112" xfId="845" xr:uid="{00000000-0005-0000-0000-000038030000}"/>
    <cellStyle name="Comma 3 113" xfId="846" xr:uid="{00000000-0005-0000-0000-000039030000}"/>
    <cellStyle name="Comma 3 114" xfId="847" xr:uid="{00000000-0005-0000-0000-00003A030000}"/>
    <cellStyle name="Comma 3 115" xfId="848" xr:uid="{00000000-0005-0000-0000-00003B030000}"/>
    <cellStyle name="Comma 3 116" xfId="849" xr:uid="{00000000-0005-0000-0000-00003C030000}"/>
    <cellStyle name="Comma 3 117" xfId="850" xr:uid="{00000000-0005-0000-0000-00003D030000}"/>
    <cellStyle name="Comma 3 118" xfId="851" xr:uid="{00000000-0005-0000-0000-00003E030000}"/>
    <cellStyle name="Comma 3 119" xfId="852" xr:uid="{00000000-0005-0000-0000-00003F030000}"/>
    <cellStyle name="Comma 3 12" xfId="853" xr:uid="{00000000-0005-0000-0000-000040030000}"/>
    <cellStyle name="Comma 3 12 2" xfId="854" xr:uid="{00000000-0005-0000-0000-000041030000}"/>
    <cellStyle name="Comma 3 12 2 2" xfId="855" xr:uid="{00000000-0005-0000-0000-000042030000}"/>
    <cellStyle name="Comma 3 12 2 3" xfId="856" xr:uid="{00000000-0005-0000-0000-000043030000}"/>
    <cellStyle name="Comma 3 12 3" xfId="857" xr:uid="{00000000-0005-0000-0000-000044030000}"/>
    <cellStyle name="Comma 3 120" xfId="858" xr:uid="{00000000-0005-0000-0000-000045030000}"/>
    <cellStyle name="Comma 3 121" xfId="859" xr:uid="{00000000-0005-0000-0000-000046030000}"/>
    <cellStyle name="Comma 3 122" xfId="860" xr:uid="{00000000-0005-0000-0000-000047030000}"/>
    <cellStyle name="Comma 3 123" xfId="861" xr:uid="{00000000-0005-0000-0000-000048030000}"/>
    <cellStyle name="Comma 3 124" xfId="862" xr:uid="{00000000-0005-0000-0000-000049030000}"/>
    <cellStyle name="Comma 3 125" xfId="863" xr:uid="{00000000-0005-0000-0000-00004A030000}"/>
    <cellStyle name="Comma 3 126" xfId="864" xr:uid="{00000000-0005-0000-0000-00004B030000}"/>
    <cellStyle name="Comma 3 127" xfId="865" xr:uid="{00000000-0005-0000-0000-00004C030000}"/>
    <cellStyle name="Comma 3 128" xfId="866" xr:uid="{00000000-0005-0000-0000-00004D030000}"/>
    <cellStyle name="Comma 3 129" xfId="867" xr:uid="{00000000-0005-0000-0000-00004E030000}"/>
    <cellStyle name="Comma 3 13" xfId="868" xr:uid="{00000000-0005-0000-0000-00004F030000}"/>
    <cellStyle name="Comma 3 13 2" xfId="869" xr:uid="{00000000-0005-0000-0000-000050030000}"/>
    <cellStyle name="Comma 3 13 2 2" xfId="870" xr:uid="{00000000-0005-0000-0000-000051030000}"/>
    <cellStyle name="Comma 3 13 2 3" xfId="871" xr:uid="{00000000-0005-0000-0000-000052030000}"/>
    <cellStyle name="Comma 3 13 3" xfId="872" xr:uid="{00000000-0005-0000-0000-000053030000}"/>
    <cellStyle name="Comma 3 130" xfId="873" xr:uid="{00000000-0005-0000-0000-000054030000}"/>
    <cellStyle name="Comma 3 131" xfId="874" xr:uid="{00000000-0005-0000-0000-000055030000}"/>
    <cellStyle name="Comma 3 132" xfId="875" xr:uid="{00000000-0005-0000-0000-000056030000}"/>
    <cellStyle name="Comma 3 133" xfId="876" xr:uid="{00000000-0005-0000-0000-000057030000}"/>
    <cellStyle name="Comma 3 134" xfId="877" xr:uid="{00000000-0005-0000-0000-000058030000}"/>
    <cellStyle name="Comma 3 135" xfId="878" xr:uid="{00000000-0005-0000-0000-000059030000}"/>
    <cellStyle name="Comma 3 136" xfId="879" xr:uid="{00000000-0005-0000-0000-00005A030000}"/>
    <cellStyle name="Comma 3 137" xfId="880" xr:uid="{00000000-0005-0000-0000-00005B030000}"/>
    <cellStyle name="Comma 3 138" xfId="881" xr:uid="{00000000-0005-0000-0000-00005C030000}"/>
    <cellStyle name="Comma 3 139" xfId="882" xr:uid="{00000000-0005-0000-0000-00005D030000}"/>
    <cellStyle name="Comma 3 14" xfId="883" xr:uid="{00000000-0005-0000-0000-00005E030000}"/>
    <cellStyle name="Comma 3 14 2" xfId="884" xr:uid="{00000000-0005-0000-0000-00005F030000}"/>
    <cellStyle name="Comma 3 14 2 2" xfId="885" xr:uid="{00000000-0005-0000-0000-000060030000}"/>
    <cellStyle name="Comma 3 14 2 3" xfId="886" xr:uid="{00000000-0005-0000-0000-000061030000}"/>
    <cellStyle name="Comma 3 14 3" xfId="887" xr:uid="{00000000-0005-0000-0000-000062030000}"/>
    <cellStyle name="Comma 3 140" xfId="888" xr:uid="{00000000-0005-0000-0000-000063030000}"/>
    <cellStyle name="Comma 3 141" xfId="889" xr:uid="{00000000-0005-0000-0000-000064030000}"/>
    <cellStyle name="Comma 3 142" xfId="890" xr:uid="{00000000-0005-0000-0000-000065030000}"/>
    <cellStyle name="Comma 3 143" xfId="891" xr:uid="{00000000-0005-0000-0000-000066030000}"/>
    <cellStyle name="Comma 3 144" xfId="892" xr:uid="{00000000-0005-0000-0000-000067030000}"/>
    <cellStyle name="Comma 3 145" xfId="893" xr:uid="{00000000-0005-0000-0000-000068030000}"/>
    <cellStyle name="Comma 3 146" xfId="894" xr:uid="{00000000-0005-0000-0000-000069030000}"/>
    <cellStyle name="Comma 3 147" xfId="895" xr:uid="{00000000-0005-0000-0000-00006A030000}"/>
    <cellStyle name="Comma 3 148" xfId="896" xr:uid="{00000000-0005-0000-0000-00006B030000}"/>
    <cellStyle name="Comma 3 149" xfId="897" xr:uid="{00000000-0005-0000-0000-00006C030000}"/>
    <cellStyle name="Comma 3 15" xfId="898" xr:uid="{00000000-0005-0000-0000-00006D030000}"/>
    <cellStyle name="Comma 3 15 2" xfId="899" xr:uid="{00000000-0005-0000-0000-00006E030000}"/>
    <cellStyle name="Comma 3 15 2 2" xfId="900" xr:uid="{00000000-0005-0000-0000-00006F030000}"/>
    <cellStyle name="Comma 3 15 2 3" xfId="901" xr:uid="{00000000-0005-0000-0000-000070030000}"/>
    <cellStyle name="Comma 3 15 3" xfId="902" xr:uid="{00000000-0005-0000-0000-000071030000}"/>
    <cellStyle name="Comma 3 150" xfId="903" xr:uid="{00000000-0005-0000-0000-000072030000}"/>
    <cellStyle name="Comma 3 151" xfId="904" xr:uid="{00000000-0005-0000-0000-000073030000}"/>
    <cellStyle name="Comma 3 152" xfId="905" xr:uid="{00000000-0005-0000-0000-000074030000}"/>
    <cellStyle name="Comma 3 16" xfId="906" xr:uid="{00000000-0005-0000-0000-000075030000}"/>
    <cellStyle name="Comma 3 16 2" xfId="907" xr:uid="{00000000-0005-0000-0000-000076030000}"/>
    <cellStyle name="Comma 3 16 2 2" xfId="908" xr:uid="{00000000-0005-0000-0000-000077030000}"/>
    <cellStyle name="Comma 3 16 2 3" xfId="909" xr:uid="{00000000-0005-0000-0000-000078030000}"/>
    <cellStyle name="Comma 3 16 3" xfId="910" xr:uid="{00000000-0005-0000-0000-000079030000}"/>
    <cellStyle name="Comma 3 17" xfId="911" xr:uid="{00000000-0005-0000-0000-00007A030000}"/>
    <cellStyle name="Comma 3 17 2" xfId="912" xr:uid="{00000000-0005-0000-0000-00007B030000}"/>
    <cellStyle name="Comma 3 17 2 2" xfId="913" xr:uid="{00000000-0005-0000-0000-00007C030000}"/>
    <cellStyle name="Comma 3 17 2 3" xfId="914" xr:uid="{00000000-0005-0000-0000-00007D030000}"/>
    <cellStyle name="Comma 3 17 3" xfId="915" xr:uid="{00000000-0005-0000-0000-00007E030000}"/>
    <cellStyle name="Comma 3 18" xfId="916" xr:uid="{00000000-0005-0000-0000-00007F030000}"/>
    <cellStyle name="Comma 3 18 2" xfId="917" xr:uid="{00000000-0005-0000-0000-000080030000}"/>
    <cellStyle name="Comma 3 18 2 2" xfId="918" xr:uid="{00000000-0005-0000-0000-000081030000}"/>
    <cellStyle name="Comma 3 18 2 3" xfId="919" xr:uid="{00000000-0005-0000-0000-000082030000}"/>
    <cellStyle name="Comma 3 18 3" xfId="920" xr:uid="{00000000-0005-0000-0000-000083030000}"/>
    <cellStyle name="Comma 3 19" xfId="921" xr:uid="{00000000-0005-0000-0000-000084030000}"/>
    <cellStyle name="Comma 3 19 2" xfId="922" xr:uid="{00000000-0005-0000-0000-000085030000}"/>
    <cellStyle name="Comma 3 19 3" xfId="923" xr:uid="{00000000-0005-0000-0000-000086030000}"/>
    <cellStyle name="Comma 3 19 4" xfId="924" xr:uid="{00000000-0005-0000-0000-000087030000}"/>
    <cellStyle name="Comma 3 2" xfId="925" xr:uid="{00000000-0005-0000-0000-000088030000}"/>
    <cellStyle name="Comma 3 2 10" xfId="926" xr:uid="{00000000-0005-0000-0000-000089030000}"/>
    <cellStyle name="Comma 3 2 10 2" xfId="927" xr:uid="{00000000-0005-0000-0000-00008A030000}"/>
    <cellStyle name="Comma 3 2 11" xfId="928" xr:uid="{00000000-0005-0000-0000-00008B030000}"/>
    <cellStyle name="Comma 3 2 11 2" xfId="929" xr:uid="{00000000-0005-0000-0000-00008C030000}"/>
    <cellStyle name="Comma 3 2 12" xfId="930" xr:uid="{00000000-0005-0000-0000-00008D030000}"/>
    <cellStyle name="Comma 3 2 12 2" xfId="931" xr:uid="{00000000-0005-0000-0000-00008E030000}"/>
    <cellStyle name="Comma 3 2 12 2 2" xfId="932" xr:uid="{00000000-0005-0000-0000-00008F030000}"/>
    <cellStyle name="Comma 3 2 12 3" xfId="933" xr:uid="{00000000-0005-0000-0000-000090030000}"/>
    <cellStyle name="Comma 3 2 13" xfId="934" xr:uid="{00000000-0005-0000-0000-000091030000}"/>
    <cellStyle name="Comma 3 2 13 2" xfId="935" xr:uid="{00000000-0005-0000-0000-000092030000}"/>
    <cellStyle name="Comma 3 2 14" xfId="936" xr:uid="{00000000-0005-0000-0000-000093030000}"/>
    <cellStyle name="Comma 3 2 14 2" xfId="937" xr:uid="{00000000-0005-0000-0000-000094030000}"/>
    <cellStyle name="Comma 3 2 14 2 2" xfId="938" xr:uid="{00000000-0005-0000-0000-000095030000}"/>
    <cellStyle name="Comma 3 2 14 3" xfId="939" xr:uid="{00000000-0005-0000-0000-000096030000}"/>
    <cellStyle name="Comma 3 2 15" xfId="940" xr:uid="{00000000-0005-0000-0000-000097030000}"/>
    <cellStyle name="Comma 3 2 15 2" xfId="941" xr:uid="{00000000-0005-0000-0000-000098030000}"/>
    <cellStyle name="Comma 3 2 15 2 2" xfId="942" xr:uid="{00000000-0005-0000-0000-000099030000}"/>
    <cellStyle name="Comma 3 2 15 3" xfId="943" xr:uid="{00000000-0005-0000-0000-00009A030000}"/>
    <cellStyle name="Comma 3 2 16" xfId="944" xr:uid="{00000000-0005-0000-0000-00009B030000}"/>
    <cellStyle name="Comma 3 2 16 2" xfId="945" xr:uid="{00000000-0005-0000-0000-00009C030000}"/>
    <cellStyle name="Comma 3 2 16 2 2" xfId="946" xr:uid="{00000000-0005-0000-0000-00009D030000}"/>
    <cellStyle name="Comma 3 2 16 3" xfId="947" xr:uid="{00000000-0005-0000-0000-00009E030000}"/>
    <cellStyle name="Comma 3 2 17" xfId="948" xr:uid="{00000000-0005-0000-0000-00009F030000}"/>
    <cellStyle name="Comma 3 2 17 2" xfId="949" xr:uid="{00000000-0005-0000-0000-0000A0030000}"/>
    <cellStyle name="Comma 3 2 17 2 2" xfId="950" xr:uid="{00000000-0005-0000-0000-0000A1030000}"/>
    <cellStyle name="Comma 3 2 17 3" xfId="951" xr:uid="{00000000-0005-0000-0000-0000A2030000}"/>
    <cellStyle name="Comma 3 2 18" xfId="952" xr:uid="{00000000-0005-0000-0000-0000A3030000}"/>
    <cellStyle name="Comma 3 2 19" xfId="953" xr:uid="{00000000-0005-0000-0000-0000A4030000}"/>
    <cellStyle name="Comma 3 2 2" xfId="954" xr:uid="{00000000-0005-0000-0000-0000A5030000}"/>
    <cellStyle name="Comma 3 2 2 10" xfId="955" xr:uid="{00000000-0005-0000-0000-0000A6030000}"/>
    <cellStyle name="Comma 3 2 2 11" xfId="956" xr:uid="{00000000-0005-0000-0000-0000A7030000}"/>
    <cellStyle name="Comma 3 2 2 12" xfId="957" xr:uid="{00000000-0005-0000-0000-0000A8030000}"/>
    <cellStyle name="Comma 3 2 2 13" xfId="958" xr:uid="{00000000-0005-0000-0000-0000A9030000}"/>
    <cellStyle name="Comma 3 2 2 14" xfId="959" xr:uid="{00000000-0005-0000-0000-0000AA030000}"/>
    <cellStyle name="Comma 3 2 2 15" xfId="960" xr:uid="{00000000-0005-0000-0000-0000AB030000}"/>
    <cellStyle name="Comma 3 2 2 16" xfId="961" xr:uid="{00000000-0005-0000-0000-0000AC030000}"/>
    <cellStyle name="Comma 3 2 2 17" xfId="962" xr:uid="{00000000-0005-0000-0000-0000AD030000}"/>
    <cellStyle name="Comma 3 2 2 18" xfId="963" xr:uid="{00000000-0005-0000-0000-0000AE030000}"/>
    <cellStyle name="Comma 3 2 2 18 2" xfId="964" xr:uid="{00000000-0005-0000-0000-0000AF030000}"/>
    <cellStyle name="Comma 3 2 2 19" xfId="965" xr:uid="{00000000-0005-0000-0000-0000B0030000}"/>
    <cellStyle name="Comma 3 2 2 2" xfId="966" xr:uid="{00000000-0005-0000-0000-0000B1030000}"/>
    <cellStyle name="Comma 3 2 2 2 10" xfId="967" xr:uid="{00000000-0005-0000-0000-0000B2030000}"/>
    <cellStyle name="Comma 3 2 2 2 10 2" xfId="968" xr:uid="{00000000-0005-0000-0000-0000B3030000}"/>
    <cellStyle name="Comma 3 2 2 2 10 2 2" xfId="969" xr:uid="{00000000-0005-0000-0000-0000B4030000}"/>
    <cellStyle name="Comma 3 2 2 2 10 3" xfId="970" xr:uid="{00000000-0005-0000-0000-0000B5030000}"/>
    <cellStyle name="Comma 3 2 2 2 11" xfId="971" xr:uid="{00000000-0005-0000-0000-0000B6030000}"/>
    <cellStyle name="Comma 3 2 2 2 11 2" xfId="972" xr:uid="{00000000-0005-0000-0000-0000B7030000}"/>
    <cellStyle name="Comma 3 2 2 2 11 2 2" xfId="973" xr:uid="{00000000-0005-0000-0000-0000B8030000}"/>
    <cellStyle name="Comma 3 2 2 2 11 3" xfId="974" xr:uid="{00000000-0005-0000-0000-0000B9030000}"/>
    <cellStyle name="Comma 3 2 2 2 12" xfId="975" xr:uid="{00000000-0005-0000-0000-0000BA030000}"/>
    <cellStyle name="Comma 3 2 2 2 12 2" xfId="976" xr:uid="{00000000-0005-0000-0000-0000BB030000}"/>
    <cellStyle name="Comma 3 2 2 2 12 2 2" xfId="977" xr:uid="{00000000-0005-0000-0000-0000BC030000}"/>
    <cellStyle name="Comma 3 2 2 2 12 3" xfId="978" xr:uid="{00000000-0005-0000-0000-0000BD030000}"/>
    <cellStyle name="Comma 3 2 2 2 13" xfId="979" xr:uid="{00000000-0005-0000-0000-0000BE030000}"/>
    <cellStyle name="Comma 3 2 2 2 13 2" xfId="980" xr:uid="{00000000-0005-0000-0000-0000BF030000}"/>
    <cellStyle name="Comma 3 2 2 2 13 2 2" xfId="981" xr:uid="{00000000-0005-0000-0000-0000C0030000}"/>
    <cellStyle name="Comma 3 2 2 2 13 3" xfId="982" xr:uid="{00000000-0005-0000-0000-0000C1030000}"/>
    <cellStyle name="Comma 3 2 2 2 14" xfId="983" xr:uid="{00000000-0005-0000-0000-0000C2030000}"/>
    <cellStyle name="Comma 3 2 2 2 14 2" xfId="984" xr:uid="{00000000-0005-0000-0000-0000C3030000}"/>
    <cellStyle name="Comma 3 2 2 2 14 2 2" xfId="985" xr:uid="{00000000-0005-0000-0000-0000C4030000}"/>
    <cellStyle name="Comma 3 2 2 2 14 3" xfId="986" xr:uid="{00000000-0005-0000-0000-0000C5030000}"/>
    <cellStyle name="Comma 3 2 2 2 15" xfId="987" xr:uid="{00000000-0005-0000-0000-0000C6030000}"/>
    <cellStyle name="Comma 3 2 2 2 15 2" xfId="988" xr:uid="{00000000-0005-0000-0000-0000C7030000}"/>
    <cellStyle name="Comma 3 2 2 2 15 2 2" xfId="989" xr:uid="{00000000-0005-0000-0000-0000C8030000}"/>
    <cellStyle name="Comma 3 2 2 2 15 3" xfId="990" xr:uid="{00000000-0005-0000-0000-0000C9030000}"/>
    <cellStyle name="Comma 3 2 2 2 16" xfId="991" xr:uid="{00000000-0005-0000-0000-0000CA030000}"/>
    <cellStyle name="Comma 3 2 2 2 16 2" xfId="992" xr:uid="{00000000-0005-0000-0000-0000CB030000}"/>
    <cellStyle name="Comma 3 2 2 2 16 2 2" xfId="993" xr:uid="{00000000-0005-0000-0000-0000CC030000}"/>
    <cellStyle name="Comma 3 2 2 2 16 3" xfId="994" xr:uid="{00000000-0005-0000-0000-0000CD030000}"/>
    <cellStyle name="Comma 3 2 2 2 17" xfId="995" xr:uid="{00000000-0005-0000-0000-0000CE030000}"/>
    <cellStyle name="Comma 3 2 2 2 17 2" xfId="996" xr:uid="{00000000-0005-0000-0000-0000CF030000}"/>
    <cellStyle name="Comma 3 2 2 2 17 2 2" xfId="997" xr:uid="{00000000-0005-0000-0000-0000D0030000}"/>
    <cellStyle name="Comma 3 2 2 2 17 3" xfId="998" xr:uid="{00000000-0005-0000-0000-0000D1030000}"/>
    <cellStyle name="Comma 3 2 2 2 2" xfId="999" xr:uid="{00000000-0005-0000-0000-0000D2030000}"/>
    <cellStyle name="Comma 3 2 2 2 2 2" xfId="1000" xr:uid="{00000000-0005-0000-0000-0000D3030000}"/>
    <cellStyle name="Comma 3 2 2 2 2 2 2" xfId="1001" xr:uid="{00000000-0005-0000-0000-0000D4030000}"/>
    <cellStyle name="Comma 3 2 2 2 2 2 2 2" xfId="1002" xr:uid="{00000000-0005-0000-0000-0000D5030000}"/>
    <cellStyle name="Comma 3 2 2 2 2 2 2 2 2" xfId="1003" xr:uid="{00000000-0005-0000-0000-0000D6030000}"/>
    <cellStyle name="Comma 3 2 2 2 2 2 2 3" xfId="1004" xr:uid="{00000000-0005-0000-0000-0000D7030000}"/>
    <cellStyle name="Comma 3 2 2 2 2 2 3" xfId="1005" xr:uid="{00000000-0005-0000-0000-0000D8030000}"/>
    <cellStyle name="Comma 3 2 2 2 2 2 3 2" xfId="1006" xr:uid="{00000000-0005-0000-0000-0000D9030000}"/>
    <cellStyle name="Comma 3 2 2 2 2 2 3 2 2" xfId="1007" xr:uid="{00000000-0005-0000-0000-0000DA030000}"/>
    <cellStyle name="Comma 3 2 2 2 2 2 3 3" xfId="1008" xr:uid="{00000000-0005-0000-0000-0000DB030000}"/>
    <cellStyle name="Comma 3 2 2 2 2 2 4" xfId="1009" xr:uid="{00000000-0005-0000-0000-0000DC030000}"/>
    <cellStyle name="Comma 3 2 2 2 2 2 4 2" xfId="1010" xr:uid="{00000000-0005-0000-0000-0000DD030000}"/>
    <cellStyle name="Comma 3 2 2 2 2 2 4 2 2" xfId="1011" xr:uid="{00000000-0005-0000-0000-0000DE030000}"/>
    <cellStyle name="Comma 3 2 2 2 2 2 4 3" xfId="1012" xr:uid="{00000000-0005-0000-0000-0000DF030000}"/>
    <cellStyle name="Comma 3 2 2 2 2 2 5" xfId="1013" xr:uid="{00000000-0005-0000-0000-0000E0030000}"/>
    <cellStyle name="Comma 3 2 2 2 2 2 5 2" xfId="1014" xr:uid="{00000000-0005-0000-0000-0000E1030000}"/>
    <cellStyle name="Comma 3 2 2 2 2 2 5 2 2" xfId="1015" xr:uid="{00000000-0005-0000-0000-0000E2030000}"/>
    <cellStyle name="Comma 3 2 2 2 2 2 5 3" xfId="1016" xr:uid="{00000000-0005-0000-0000-0000E3030000}"/>
    <cellStyle name="Comma 3 2 2 2 2 3" xfId="1017" xr:uid="{00000000-0005-0000-0000-0000E4030000}"/>
    <cellStyle name="Comma 3 2 2 2 2 4" xfId="1018" xr:uid="{00000000-0005-0000-0000-0000E5030000}"/>
    <cellStyle name="Comma 3 2 2 2 2 5" xfId="1019" xr:uid="{00000000-0005-0000-0000-0000E6030000}"/>
    <cellStyle name="Comma 3 2 2 2 2 6" xfId="1020" xr:uid="{00000000-0005-0000-0000-0000E7030000}"/>
    <cellStyle name="Comma 3 2 2 2 2 6 2" xfId="1021" xr:uid="{00000000-0005-0000-0000-0000E8030000}"/>
    <cellStyle name="Comma 3 2 2 2 2 7" xfId="1022" xr:uid="{00000000-0005-0000-0000-0000E9030000}"/>
    <cellStyle name="Comma 3 2 2 2 3" xfId="1023" xr:uid="{00000000-0005-0000-0000-0000EA030000}"/>
    <cellStyle name="Comma 3 2 2 2 3 2" xfId="1024" xr:uid="{00000000-0005-0000-0000-0000EB030000}"/>
    <cellStyle name="Comma 3 2 2 2 3 2 2" xfId="1025" xr:uid="{00000000-0005-0000-0000-0000EC030000}"/>
    <cellStyle name="Comma 3 2 2 2 3 3" xfId="1026" xr:uid="{00000000-0005-0000-0000-0000ED030000}"/>
    <cellStyle name="Comma 3 2 2 2 4" xfId="1027" xr:uid="{00000000-0005-0000-0000-0000EE030000}"/>
    <cellStyle name="Comma 3 2 2 2 4 2" xfId="1028" xr:uid="{00000000-0005-0000-0000-0000EF030000}"/>
    <cellStyle name="Comma 3 2 2 2 4 2 2" xfId="1029" xr:uid="{00000000-0005-0000-0000-0000F0030000}"/>
    <cellStyle name="Comma 3 2 2 2 4 3" xfId="1030" xr:uid="{00000000-0005-0000-0000-0000F1030000}"/>
    <cellStyle name="Comma 3 2 2 2 5" xfId="1031" xr:uid="{00000000-0005-0000-0000-0000F2030000}"/>
    <cellStyle name="Comma 3 2 2 2 5 2" xfId="1032" xr:uid="{00000000-0005-0000-0000-0000F3030000}"/>
    <cellStyle name="Comma 3 2 2 2 5 2 2" xfId="1033" xr:uid="{00000000-0005-0000-0000-0000F4030000}"/>
    <cellStyle name="Comma 3 2 2 2 5 3" xfId="1034" xr:uid="{00000000-0005-0000-0000-0000F5030000}"/>
    <cellStyle name="Comma 3 2 2 2 6" xfId="1035" xr:uid="{00000000-0005-0000-0000-0000F6030000}"/>
    <cellStyle name="Comma 3 2 2 2 6 2" xfId="1036" xr:uid="{00000000-0005-0000-0000-0000F7030000}"/>
    <cellStyle name="Comma 3 2 2 2 6 2 2" xfId="1037" xr:uid="{00000000-0005-0000-0000-0000F8030000}"/>
    <cellStyle name="Comma 3 2 2 2 6 3" xfId="1038" xr:uid="{00000000-0005-0000-0000-0000F9030000}"/>
    <cellStyle name="Comma 3 2 2 2 7" xfId="1039" xr:uid="{00000000-0005-0000-0000-0000FA030000}"/>
    <cellStyle name="Comma 3 2 2 2 7 2" xfId="1040" xr:uid="{00000000-0005-0000-0000-0000FB030000}"/>
    <cellStyle name="Comma 3 2 2 2 7 2 2" xfId="1041" xr:uid="{00000000-0005-0000-0000-0000FC030000}"/>
    <cellStyle name="Comma 3 2 2 2 7 3" xfId="1042" xr:uid="{00000000-0005-0000-0000-0000FD030000}"/>
    <cellStyle name="Comma 3 2 2 2 8" xfId="1043" xr:uid="{00000000-0005-0000-0000-0000FE030000}"/>
    <cellStyle name="Comma 3 2 2 2 8 2" xfId="1044" xr:uid="{00000000-0005-0000-0000-0000FF030000}"/>
    <cellStyle name="Comma 3 2 2 2 8 2 2" xfId="1045" xr:uid="{00000000-0005-0000-0000-000000040000}"/>
    <cellStyle name="Comma 3 2 2 2 8 3" xfId="1046" xr:uid="{00000000-0005-0000-0000-000001040000}"/>
    <cellStyle name="Comma 3 2 2 2 9" xfId="1047" xr:uid="{00000000-0005-0000-0000-000002040000}"/>
    <cellStyle name="Comma 3 2 2 2 9 2" xfId="1048" xr:uid="{00000000-0005-0000-0000-000003040000}"/>
    <cellStyle name="Comma 3 2 2 2 9 2 2" xfId="1049" xr:uid="{00000000-0005-0000-0000-000004040000}"/>
    <cellStyle name="Comma 3 2 2 2 9 3" xfId="1050" xr:uid="{00000000-0005-0000-0000-000005040000}"/>
    <cellStyle name="Comma 3 2 2 3" xfId="1051" xr:uid="{00000000-0005-0000-0000-000006040000}"/>
    <cellStyle name="Comma 3 2 2 4" xfId="1052" xr:uid="{00000000-0005-0000-0000-000007040000}"/>
    <cellStyle name="Comma 3 2 2 5" xfId="1053" xr:uid="{00000000-0005-0000-0000-000008040000}"/>
    <cellStyle name="Comma 3 2 2 6" xfId="1054" xr:uid="{00000000-0005-0000-0000-000009040000}"/>
    <cellStyle name="Comma 3 2 2 7" xfId="1055" xr:uid="{00000000-0005-0000-0000-00000A040000}"/>
    <cellStyle name="Comma 3 2 2 8" xfId="1056" xr:uid="{00000000-0005-0000-0000-00000B040000}"/>
    <cellStyle name="Comma 3 2 2 9" xfId="1057" xr:uid="{00000000-0005-0000-0000-00000C040000}"/>
    <cellStyle name="Comma 3 2 20" xfId="1058" xr:uid="{00000000-0005-0000-0000-00000D040000}"/>
    <cellStyle name="Comma 3 2 3" xfId="1059" xr:uid="{00000000-0005-0000-0000-00000E040000}"/>
    <cellStyle name="Comma 3 2 3 2" xfId="1060" xr:uid="{00000000-0005-0000-0000-00000F040000}"/>
    <cellStyle name="Comma 3 2 4" xfId="1061" xr:uid="{00000000-0005-0000-0000-000010040000}"/>
    <cellStyle name="Comma 3 2 4 2" xfId="1062" xr:uid="{00000000-0005-0000-0000-000011040000}"/>
    <cellStyle name="Comma 3 2 5" xfId="1063" xr:uid="{00000000-0005-0000-0000-000012040000}"/>
    <cellStyle name="Comma 3 2 5 2" xfId="1064" xr:uid="{00000000-0005-0000-0000-000013040000}"/>
    <cellStyle name="Comma 3 2 6" xfId="1065" xr:uid="{00000000-0005-0000-0000-000014040000}"/>
    <cellStyle name="Comma 3 2 6 2" xfId="1066" xr:uid="{00000000-0005-0000-0000-000015040000}"/>
    <cellStyle name="Comma 3 2 7" xfId="1067" xr:uid="{00000000-0005-0000-0000-000016040000}"/>
    <cellStyle name="Comma 3 2 7 2" xfId="1068" xr:uid="{00000000-0005-0000-0000-000017040000}"/>
    <cellStyle name="Comma 3 2 8" xfId="1069" xr:uid="{00000000-0005-0000-0000-000018040000}"/>
    <cellStyle name="Comma 3 2 8 2" xfId="1070" xr:uid="{00000000-0005-0000-0000-000019040000}"/>
    <cellStyle name="Comma 3 2 9" xfId="1071" xr:uid="{00000000-0005-0000-0000-00001A040000}"/>
    <cellStyle name="Comma 3 2 9 2" xfId="1072" xr:uid="{00000000-0005-0000-0000-00001B040000}"/>
    <cellStyle name="Comma 3 20" xfId="1073" xr:uid="{00000000-0005-0000-0000-00001C040000}"/>
    <cellStyle name="Comma 3 20 2" xfId="1074" xr:uid="{00000000-0005-0000-0000-00001D040000}"/>
    <cellStyle name="Comma 3 21" xfId="1075" xr:uid="{00000000-0005-0000-0000-00001E040000}"/>
    <cellStyle name="Comma 3 21 2" xfId="1076" xr:uid="{00000000-0005-0000-0000-00001F040000}"/>
    <cellStyle name="Comma 3 22" xfId="1077" xr:uid="{00000000-0005-0000-0000-000020040000}"/>
    <cellStyle name="Comma 3 22 2" xfId="1078" xr:uid="{00000000-0005-0000-0000-000021040000}"/>
    <cellStyle name="Comma 3 23" xfId="1079" xr:uid="{00000000-0005-0000-0000-000022040000}"/>
    <cellStyle name="Comma 3 23 2" xfId="1080" xr:uid="{00000000-0005-0000-0000-000023040000}"/>
    <cellStyle name="Comma 3 24" xfId="1081" xr:uid="{00000000-0005-0000-0000-000024040000}"/>
    <cellStyle name="Comma 3 24 2" xfId="1082" xr:uid="{00000000-0005-0000-0000-000025040000}"/>
    <cellStyle name="Comma 3 25" xfId="1083" xr:uid="{00000000-0005-0000-0000-000026040000}"/>
    <cellStyle name="Comma 3 25 2" xfId="1084" xr:uid="{00000000-0005-0000-0000-000027040000}"/>
    <cellStyle name="Comma 3 26" xfId="1085" xr:uid="{00000000-0005-0000-0000-000028040000}"/>
    <cellStyle name="Comma 3 26 2" xfId="1086" xr:uid="{00000000-0005-0000-0000-000029040000}"/>
    <cellStyle name="Comma 3 27" xfId="1087" xr:uid="{00000000-0005-0000-0000-00002A040000}"/>
    <cellStyle name="Comma 3 27 2" xfId="1088" xr:uid="{00000000-0005-0000-0000-00002B040000}"/>
    <cellStyle name="Comma 3 28" xfId="1089" xr:uid="{00000000-0005-0000-0000-00002C040000}"/>
    <cellStyle name="Comma 3 28 2" xfId="1090" xr:uid="{00000000-0005-0000-0000-00002D040000}"/>
    <cellStyle name="Comma 3 29" xfId="1091" xr:uid="{00000000-0005-0000-0000-00002E040000}"/>
    <cellStyle name="Comma 3 29 2" xfId="1092" xr:uid="{00000000-0005-0000-0000-00002F040000}"/>
    <cellStyle name="Comma 3 3" xfId="1093" xr:uid="{00000000-0005-0000-0000-000030040000}"/>
    <cellStyle name="Comma 3 3 2" xfId="1094" xr:uid="{00000000-0005-0000-0000-000031040000}"/>
    <cellStyle name="Comma 3 3 2 2" xfId="1095" xr:uid="{00000000-0005-0000-0000-000032040000}"/>
    <cellStyle name="Comma 3 3 2 2 2" xfId="1096" xr:uid="{00000000-0005-0000-0000-000033040000}"/>
    <cellStyle name="Comma 3 3 2 3" xfId="1097" xr:uid="{00000000-0005-0000-0000-000034040000}"/>
    <cellStyle name="Comma 3 3 2 4" xfId="1098" xr:uid="{00000000-0005-0000-0000-000035040000}"/>
    <cellStyle name="Comma 3 3 2 5" xfId="1099" xr:uid="{00000000-0005-0000-0000-000036040000}"/>
    <cellStyle name="Comma 3 3 3" xfId="1100" xr:uid="{00000000-0005-0000-0000-000037040000}"/>
    <cellStyle name="Comma 3 3 4" xfId="1101" xr:uid="{00000000-0005-0000-0000-000038040000}"/>
    <cellStyle name="Comma 3 3 5" xfId="1102" xr:uid="{00000000-0005-0000-0000-000039040000}"/>
    <cellStyle name="Comma 3 3 6" xfId="1103" xr:uid="{00000000-0005-0000-0000-00003A040000}"/>
    <cellStyle name="Comma 3 30" xfId="1104" xr:uid="{00000000-0005-0000-0000-00003B040000}"/>
    <cellStyle name="Comma 3 30 2" xfId="1105" xr:uid="{00000000-0005-0000-0000-00003C040000}"/>
    <cellStyle name="Comma 3 31" xfId="1106" xr:uid="{00000000-0005-0000-0000-00003D040000}"/>
    <cellStyle name="Comma 3 31 2" xfId="1107" xr:uid="{00000000-0005-0000-0000-00003E040000}"/>
    <cellStyle name="Comma 3 32" xfId="1108" xr:uid="{00000000-0005-0000-0000-00003F040000}"/>
    <cellStyle name="Comma 3 32 2" xfId="1109" xr:uid="{00000000-0005-0000-0000-000040040000}"/>
    <cellStyle name="Comma 3 33" xfId="1110" xr:uid="{00000000-0005-0000-0000-000041040000}"/>
    <cellStyle name="Comma 3 33 2" xfId="1111" xr:uid="{00000000-0005-0000-0000-000042040000}"/>
    <cellStyle name="Comma 3 34" xfId="1112" xr:uid="{00000000-0005-0000-0000-000043040000}"/>
    <cellStyle name="Comma 3 34 2" xfId="1113" xr:uid="{00000000-0005-0000-0000-000044040000}"/>
    <cellStyle name="Comma 3 35" xfId="1114" xr:uid="{00000000-0005-0000-0000-000045040000}"/>
    <cellStyle name="Comma 3 35 2" xfId="1115" xr:uid="{00000000-0005-0000-0000-000046040000}"/>
    <cellStyle name="Comma 3 36" xfId="1116" xr:uid="{00000000-0005-0000-0000-000047040000}"/>
    <cellStyle name="Comma 3 36 2" xfId="1117" xr:uid="{00000000-0005-0000-0000-000048040000}"/>
    <cellStyle name="Comma 3 37" xfId="1118" xr:uid="{00000000-0005-0000-0000-000049040000}"/>
    <cellStyle name="Comma 3 37 2" xfId="1119" xr:uid="{00000000-0005-0000-0000-00004A040000}"/>
    <cellStyle name="Comma 3 38" xfId="1120" xr:uid="{00000000-0005-0000-0000-00004B040000}"/>
    <cellStyle name="Comma 3 38 2" xfId="1121" xr:uid="{00000000-0005-0000-0000-00004C040000}"/>
    <cellStyle name="Comma 3 39" xfId="1122" xr:uid="{00000000-0005-0000-0000-00004D040000}"/>
    <cellStyle name="Comma 3 39 2" xfId="1123" xr:uid="{00000000-0005-0000-0000-00004E040000}"/>
    <cellStyle name="Comma 3 4" xfId="1124" xr:uid="{00000000-0005-0000-0000-00004F040000}"/>
    <cellStyle name="Comma 3 4 2" xfId="1125" xr:uid="{00000000-0005-0000-0000-000050040000}"/>
    <cellStyle name="Comma 3 4 2 2" xfId="1126" xr:uid="{00000000-0005-0000-0000-000051040000}"/>
    <cellStyle name="Comma 3 4 2 3" xfId="1127" xr:uid="{00000000-0005-0000-0000-000052040000}"/>
    <cellStyle name="Comma 3 4 3" xfId="1128" xr:uid="{00000000-0005-0000-0000-000053040000}"/>
    <cellStyle name="Comma 3 40" xfId="1129" xr:uid="{00000000-0005-0000-0000-000054040000}"/>
    <cellStyle name="Comma 3 40 2" xfId="1130" xr:uid="{00000000-0005-0000-0000-000055040000}"/>
    <cellStyle name="Comma 3 41" xfId="1131" xr:uid="{00000000-0005-0000-0000-000056040000}"/>
    <cellStyle name="Comma 3 41 2" xfId="1132" xr:uid="{00000000-0005-0000-0000-000057040000}"/>
    <cellStyle name="Comma 3 42" xfId="1133" xr:uid="{00000000-0005-0000-0000-000058040000}"/>
    <cellStyle name="Comma 3 42 2" xfId="1134" xr:uid="{00000000-0005-0000-0000-000059040000}"/>
    <cellStyle name="Comma 3 43" xfId="1135" xr:uid="{00000000-0005-0000-0000-00005A040000}"/>
    <cellStyle name="Comma 3 43 2" xfId="1136" xr:uid="{00000000-0005-0000-0000-00005B040000}"/>
    <cellStyle name="Comma 3 44" xfId="1137" xr:uid="{00000000-0005-0000-0000-00005C040000}"/>
    <cellStyle name="Comma 3 44 2" xfId="1138" xr:uid="{00000000-0005-0000-0000-00005D040000}"/>
    <cellStyle name="Comma 3 45" xfId="1139" xr:uid="{00000000-0005-0000-0000-00005E040000}"/>
    <cellStyle name="Comma 3 45 2" xfId="1140" xr:uid="{00000000-0005-0000-0000-00005F040000}"/>
    <cellStyle name="Comma 3 46" xfId="1141" xr:uid="{00000000-0005-0000-0000-000060040000}"/>
    <cellStyle name="Comma 3 46 2" xfId="1142" xr:uid="{00000000-0005-0000-0000-000061040000}"/>
    <cellStyle name="Comma 3 47" xfId="1143" xr:uid="{00000000-0005-0000-0000-000062040000}"/>
    <cellStyle name="Comma 3 47 2" xfId="1144" xr:uid="{00000000-0005-0000-0000-000063040000}"/>
    <cellStyle name="Comma 3 48" xfId="1145" xr:uid="{00000000-0005-0000-0000-000064040000}"/>
    <cellStyle name="Comma 3 48 2" xfId="1146" xr:uid="{00000000-0005-0000-0000-000065040000}"/>
    <cellStyle name="Comma 3 49" xfId="1147" xr:uid="{00000000-0005-0000-0000-000066040000}"/>
    <cellStyle name="Comma 3 49 2" xfId="1148" xr:uid="{00000000-0005-0000-0000-000067040000}"/>
    <cellStyle name="Comma 3 5" xfId="1149" xr:uid="{00000000-0005-0000-0000-000068040000}"/>
    <cellStyle name="Comma 3 5 2" xfId="1150" xr:uid="{00000000-0005-0000-0000-000069040000}"/>
    <cellStyle name="Comma 3 5 2 2" xfId="1151" xr:uid="{00000000-0005-0000-0000-00006A040000}"/>
    <cellStyle name="Comma 3 5 2 3" xfId="1152" xr:uid="{00000000-0005-0000-0000-00006B040000}"/>
    <cellStyle name="Comma 3 5 3" xfId="1153" xr:uid="{00000000-0005-0000-0000-00006C040000}"/>
    <cellStyle name="Comma 3 50" xfId="1154" xr:uid="{00000000-0005-0000-0000-00006D040000}"/>
    <cellStyle name="Comma 3 50 2" xfId="1155" xr:uid="{00000000-0005-0000-0000-00006E040000}"/>
    <cellStyle name="Comma 3 51" xfId="1156" xr:uid="{00000000-0005-0000-0000-00006F040000}"/>
    <cellStyle name="Comma 3 51 2" xfId="1157" xr:uid="{00000000-0005-0000-0000-000070040000}"/>
    <cellStyle name="Comma 3 52" xfId="1158" xr:uid="{00000000-0005-0000-0000-000071040000}"/>
    <cellStyle name="Comma 3 52 2" xfId="1159" xr:uid="{00000000-0005-0000-0000-000072040000}"/>
    <cellStyle name="Comma 3 53" xfId="1160" xr:uid="{00000000-0005-0000-0000-000073040000}"/>
    <cellStyle name="Comma 3 53 2" xfId="1161" xr:uid="{00000000-0005-0000-0000-000074040000}"/>
    <cellStyle name="Comma 3 54" xfId="1162" xr:uid="{00000000-0005-0000-0000-000075040000}"/>
    <cellStyle name="Comma 3 54 2" xfId="1163" xr:uid="{00000000-0005-0000-0000-000076040000}"/>
    <cellStyle name="Comma 3 55" xfId="1164" xr:uid="{00000000-0005-0000-0000-000077040000}"/>
    <cellStyle name="Comma 3 55 2" xfId="1165" xr:uid="{00000000-0005-0000-0000-000078040000}"/>
    <cellStyle name="Comma 3 56" xfId="1166" xr:uid="{00000000-0005-0000-0000-000079040000}"/>
    <cellStyle name="Comma 3 56 2" xfId="1167" xr:uid="{00000000-0005-0000-0000-00007A040000}"/>
    <cellStyle name="Comma 3 57" xfId="1168" xr:uid="{00000000-0005-0000-0000-00007B040000}"/>
    <cellStyle name="Comma 3 57 2" xfId="1169" xr:uid="{00000000-0005-0000-0000-00007C040000}"/>
    <cellStyle name="Comma 3 58" xfId="1170" xr:uid="{00000000-0005-0000-0000-00007D040000}"/>
    <cellStyle name="Comma 3 58 2" xfId="1171" xr:uid="{00000000-0005-0000-0000-00007E040000}"/>
    <cellStyle name="Comma 3 59" xfId="1172" xr:uid="{00000000-0005-0000-0000-00007F040000}"/>
    <cellStyle name="Comma 3 59 2" xfId="1173" xr:uid="{00000000-0005-0000-0000-000080040000}"/>
    <cellStyle name="Comma 3 6" xfId="1174" xr:uid="{00000000-0005-0000-0000-000081040000}"/>
    <cellStyle name="Comma 3 6 2" xfId="1175" xr:uid="{00000000-0005-0000-0000-000082040000}"/>
    <cellStyle name="Comma 3 6 2 2" xfId="1176" xr:uid="{00000000-0005-0000-0000-000083040000}"/>
    <cellStyle name="Comma 3 6 2 3" xfId="1177" xr:uid="{00000000-0005-0000-0000-000084040000}"/>
    <cellStyle name="Comma 3 6 3" xfId="1178" xr:uid="{00000000-0005-0000-0000-000085040000}"/>
    <cellStyle name="Comma 3 60" xfId="1179" xr:uid="{00000000-0005-0000-0000-000086040000}"/>
    <cellStyle name="Comma 3 60 2" xfId="1180" xr:uid="{00000000-0005-0000-0000-000087040000}"/>
    <cellStyle name="Comma 3 61" xfId="1181" xr:uid="{00000000-0005-0000-0000-000088040000}"/>
    <cellStyle name="Comma 3 61 2" xfId="1182" xr:uid="{00000000-0005-0000-0000-000089040000}"/>
    <cellStyle name="Comma 3 62" xfId="1183" xr:uid="{00000000-0005-0000-0000-00008A040000}"/>
    <cellStyle name="Comma 3 63" xfId="1184" xr:uid="{00000000-0005-0000-0000-00008B040000}"/>
    <cellStyle name="Comma 3 64" xfId="1185" xr:uid="{00000000-0005-0000-0000-00008C040000}"/>
    <cellStyle name="Comma 3 65" xfId="1186" xr:uid="{00000000-0005-0000-0000-00008D040000}"/>
    <cellStyle name="Comma 3 66" xfId="1187" xr:uid="{00000000-0005-0000-0000-00008E040000}"/>
    <cellStyle name="Comma 3 67" xfId="1188" xr:uid="{00000000-0005-0000-0000-00008F040000}"/>
    <cellStyle name="Comma 3 68" xfId="1189" xr:uid="{00000000-0005-0000-0000-000090040000}"/>
    <cellStyle name="Comma 3 69" xfId="1190" xr:uid="{00000000-0005-0000-0000-000091040000}"/>
    <cellStyle name="Comma 3 7" xfId="1191" xr:uid="{00000000-0005-0000-0000-000092040000}"/>
    <cellStyle name="Comma 3 7 2" xfId="1192" xr:uid="{00000000-0005-0000-0000-000093040000}"/>
    <cellStyle name="Comma 3 7 2 2" xfId="1193" xr:uid="{00000000-0005-0000-0000-000094040000}"/>
    <cellStyle name="Comma 3 7 2 3" xfId="1194" xr:uid="{00000000-0005-0000-0000-000095040000}"/>
    <cellStyle name="Comma 3 7 3" xfId="1195" xr:uid="{00000000-0005-0000-0000-000096040000}"/>
    <cellStyle name="Comma 3 70" xfId="1196" xr:uid="{00000000-0005-0000-0000-000097040000}"/>
    <cellStyle name="Comma 3 71" xfId="1197" xr:uid="{00000000-0005-0000-0000-000098040000}"/>
    <cellStyle name="Comma 3 72" xfId="1198" xr:uid="{00000000-0005-0000-0000-000099040000}"/>
    <cellStyle name="Comma 3 73" xfId="1199" xr:uid="{00000000-0005-0000-0000-00009A040000}"/>
    <cellStyle name="Comma 3 74" xfId="1200" xr:uid="{00000000-0005-0000-0000-00009B040000}"/>
    <cellStyle name="Comma 3 75" xfId="1201" xr:uid="{00000000-0005-0000-0000-00009C040000}"/>
    <cellStyle name="Comma 3 76" xfId="1202" xr:uid="{00000000-0005-0000-0000-00009D040000}"/>
    <cellStyle name="Comma 3 77" xfId="1203" xr:uid="{00000000-0005-0000-0000-00009E040000}"/>
    <cellStyle name="Comma 3 78" xfId="1204" xr:uid="{00000000-0005-0000-0000-00009F040000}"/>
    <cellStyle name="Comma 3 79" xfId="1205" xr:uid="{00000000-0005-0000-0000-0000A0040000}"/>
    <cellStyle name="Comma 3 8" xfId="1206" xr:uid="{00000000-0005-0000-0000-0000A1040000}"/>
    <cellStyle name="Comma 3 8 2" xfId="1207" xr:uid="{00000000-0005-0000-0000-0000A2040000}"/>
    <cellStyle name="Comma 3 8 2 2" xfId="1208" xr:uid="{00000000-0005-0000-0000-0000A3040000}"/>
    <cellStyle name="Comma 3 8 2 3" xfId="1209" xr:uid="{00000000-0005-0000-0000-0000A4040000}"/>
    <cellStyle name="Comma 3 8 3" xfId="1210" xr:uid="{00000000-0005-0000-0000-0000A5040000}"/>
    <cellStyle name="Comma 3 80" xfId="1211" xr:uid="{00000000-0005-0000-0000-0000A6040000}"/>
    <cellStyle name="Comma 3 81" xfId="1212" xr:uid="{00000000-0005-0000-0000-0000A7040000}"/>
    <cellStyle name="Comma 3 82" xfId="1213" xr:uid="{00000000-0005-0000-0000-0000A8040000}"/>
    <cellStyle name="Comma 3 83" xfId="1214" xr:uid="{00000000-0005-0000-0000-0000A9040000}"/>
    <cellStyle name="Comma 3 84" xfId="1215" xr:uid="{00000000-0005-0000-0000-0000AA040000}"/>
    <cellStyle name="Comma 3 85" xfId="1216" xr:uid="{00000000-0005-0000-0000-0000AB040000}"/>
    <cellStyle name="Comma 3 86" xfId="1217" xr:uid="{00000000-0005-0000-0000-0000AC040000}"/>
    <cellStyle name="Comma 3 87" xfId="1218" xr:uid="{00000000-0005-0000-0000-0000AD040000}"/>
    <cellStyle name="Comma 3 88" xfId="1219" xr:uid="{00000000-0005-0000-0000-0000AE040000}"/>
    <cellStyle name="Comma 3 89" xfId="1220" xr:uid="{00000000-0005-0000-0000-0000AF040000}"/>
    <cellStyle name="Comma 3 9" xfId="1221" xr:uid="{00000000-0005-0000-0000-0000B0040000}"/>
    <cellStyle name="Comma 3 9 2" xfId="1222" xr:uid="{00000000-0005-0000-0000-0000B1040000}"/>
    <cellStyle name="Comma 3 9 2 2" xfId="1223" xr:uid="{00000000-0005-0000-0000-0000B2040000}"/>
    <cellStyle name="Comma 3 9 2 3" xfId="1224" xr:uid="{00000000-0005-0000-0000-0000B3040000}"/>
    <cellStyle name="Comma 3 9 3" xfId="1225" xr:uid="{00000000-0005-0000-0000-0000B4040000}"/>
    <cellStyle name="Comma 3 90" xfId="1226" xr:uid="{00000000-0005-0000-0000-0000B5040000}"/>
    <cellStyle name="Comma 3 91" xfId="1227" xr:uid="{00000000-0005-0000-0000-0000B6040000}"/>
    <cellStyle name="Comma 3 92" xfId="1228" xr:uid="{00000000-0005-0000-0000-0000B7040000}"/>
    <cellStyle name="Comma 3 93" xfId="1229" xr:uid="{00000000-0005-0000-0000-0000B8040000}"/>
    <cellStyle name="Comma 3 94" xfId="1230" xr:uid="{00000000-0005-0000-0000-0000B9040000}"/>
    <cellStyle name="Comma 3 95" xfId="1231" xr:uid="{00000000-0005-0000-0000-0000BA040000}"/>
    <cellStyle name="Comma 3 96" xfId="1232" xr:uid="{00000000-0005-0000-0000-0000BB040000}"/>
    <cellStyle name="Comma 3 97" xfId="1233" xr:uid="{00000000-0005-0000-0000-0000BC040000}"/>
    <cellStyle name="Comma 3 98" xfId="1234" xr:uid="{00000000-0005-0000-0000-0000BD040000}"/>
    <cellStyle name="Comma 3 99" xfId="1235" xr:uid="{00000000-0005-0000-0000-0000BE040000}"/>
    <cellStyle name="Comma 30" xfId="1236" xr:uid="{00000000-0005-0000-0000-0000BF040000}"/>
    <cellStyle name="Comma 30 2" xfId="1237" xr:uid="{00000000-0005-0000-0000-0000C0040000}"/>
    <cellStyle name="Comma 31" xfId="1238" xr:uid="{00000000-0005-0000-0000-0000C1040000}"/>
    <cellStyle name="Comma 32" xfId="1239" xr:uid="{00000000-0005-0000-0000-0000C2040000}"/>
    <cellStyle name="Comma 33" xfId="1240" xr:uid="{00000000-0005-0000-0000-0000C3040000}"/>
    <cellStyle name="Comma 34" xfId="1241" xr:uid="{00000000-0005-0000-0000-0000C4040000}"/>
    <cellStyle name="Comma 35" xfId="1242" xr:uid="{00000000-0005-0000-0000-0000C5040000}"/>
    <cellStyle name="Comma 36" xfId="1243" xr:uid="{00000000-0005-0000-0000-0000C6040000}"/>
    <cellStyle name="Comma 37" xfId="1244" xr:uid="{00000000-0005-0000-0000-0000C7040000}"/>
    <cellStyle name="Comma 38" xfId="1245" xr:uid="{00000000-0005-0000-0000-0000C8040000}"/>
    <cellStyle name="Comma 39" xfId="1246" xr:uid="{00000000-0005-0000-0000-0000C9040000}"/>
    <cellStyle name="Comma 39 2" xfId="1247" xr:uid="{00000000-0005-0000-0000-0000CA040000}"/>
    <cellStyle name="Comma 4" xfId="1248" xr:uid="{00000000-0005-0000-0000-0000CB040000}"/>
    <cellStyle name="Comma 4 10" xfId="1249" xr:uid="{00000000-0005-0000-0000-0000CC040000}"/>
    <cellStyle name="Comma 4 11" xfId="1250" xr:uid="{00000000-0005-0000-0000-0000CD040000}"/>
    <cellStyle name="Comma 4 12" xfId="1251" xr:uid="{00000000-0005-0000-0000-0000CE040000}"/>
    <cellStyle name="Comma 4 13" xfId="1252" xr:uid="{00000000-0005-0000-0000-0000CF040000}"/>
    <cellStyle name="Comma 4 13 2" xfId="1253" xr:uid="{00000000-0005-0000-0000-0000D0040000}"/>
    <cellStyle name="Comma 4 13 2 2" xfId="1254" xr:uid="{00000000-0005-0000-0000-0000D1040000}"/>
    <cellStyle name="Comma 4 13 3" xfId="1255" xr:uid="{00000000-0005-0000-0000-0000D2040000}"/>
    <cellStyle name="Comma 4 13 4" xfId="1256" xr:uid="{00000000-0005-0000-0000-0000D3040000}"/>
    <cellStyle name="Comma 4 14" xfId="1257" xr:uid="{00000000-0005-0000-0000-0000D4040000}"/>
    <cellStyle name="Comma 4 15" xfId="1258" xr:uid="{00000000-0005-0000-0000-0000D5040000}"/>
    <cellStyle name="Comma 4 16" xfId="1259" xr:uid="{00000000-0005-0000-0000-0000D6040000}"/>
    <cellStyle name="Comma 4 17" xfId="1260" xr:uid="{00000000-0005-0000-0000-0000D7040000}"/>
    <cellStyle name="Comma 4 17 2" xfId="9404" xr:uid="{AB964EDE-5279-4030-93C6-DC55F5E16B17}"/>
    <cellStyle name="Comma 4 18" xfId="9502" xr:uid="{887955CE-6E60-48DB-ADBC-5CDC0B6F3017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3" xfId="1265" xr:uid="{00000000-0005-0000-0000-0000DC040000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3" xfId="1269" xr:uid="{00000000-0005-0000-0000-0000E0040000}"/>
    <cellStyle name="Comma 4 2 12" xfId="1270" xr:uid="{00000000-0005-0000-0000-0000E1040000}"/>
    <cellStyle name="Comma 4 2 12 2" xfId="1271" xr:uid="{00000000-0005-0000-0000-0000E2040000}"/>
    <cellStyle name="Comma 4 2 13" xfId="1272" xr:uid="{00000000-0005-0000-0000-0000E3040000}"/>
    <cellStyle name="Comma 4 2 13 2" xfId="1273" xr:uid="{00000000-0005-0000-0000-0000E4040000}"/>
    <cellStyle name="Comma 4 2 14" xfId="1274" xr:uid="{00000000-0005-0000-0000-0000E5040000}"/>
    <cellStyle name="Comma 4 2 15" xfId="9555" xr:uid="{B8DB86A9-B93A-4AA4-A75E-D55CF7DBB92B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3" xfId="1278" xr:uid="{00000000-0005-0000-0000-0000E9040000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3" xfId="1282" xr:uid="{00000000-0005-0000-0000-0000ED040000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3" xfId="1286" xr:uid="{00000000-0005-0000-0000-0000F1040000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3" xfId="1290" xr:uid="{00000000-0005-0000-0000-0000F5040000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3" xfId="1294" xr:uid="{00000000-0005-0000-0000-0000F9040000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3" xfId="1298" xr:uid="{00000000-0005-0000-0000-0000FD040000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3" xfId="1302" xr:uid="{00000000-0005-0000-0000-000001050000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3" xfId="1306" xr:uid="{00000000-0005-0000-0000-000005050000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3" xfId="1310" xr:uid="{00000000-0005-0000-0000-000009050000}"/>
    <cellStyle name="Comma 4 3 4" xfId="1311" xr:uid="{00000000-0005-0000-0000-00000A050000}"/>
    <cellStyle name="Comma 4 3 5" xfId="9606" xr:uid="{AD7AA290-6A01-4795-A0E4-22EF45F52028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3" xfId="1502" xr:uid="{00000000-0005-0000-0000-0000C90500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3" xfId="1506" xr:uid="{00000000-0005-0000-0000-0000CD050000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3" xfId="1518" xr:uid="{00000000-0005-0000-0000-0000D9050000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3" xfId="1522" xr:uid="{00000000-0005-0000-0000-0000DD050000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3" xfId="1526" xr:uid="{00000000-0005-0000-0000-0000E1050000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3" xfId="1530" xr:uid="{00000000-0005-0000-0000-0000E5050000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3" xfId="1534" xr:uid="{00000000-0005-0000-0000-0000E9050000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3" xfId="1538" xr:uid="{00000000-0005-0000-0000-0000ED050000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3" xfId="1542" xr:uid="{00000000-0005-0000-0000-0000F1050000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3" xfId="1546" xr:uid="{00000000-0005-0000-0000-0000F5050000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3" xfId="1707" xr:uid="{00000000-0005-0000-0000-000096060000}"/>
    <cellStyle name="Comma 7 14" xfId="1708" xr:uid="{00000000-0005-0000-0000-000097060000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3" xfId="1713" xr:uid="{00000000-0005-0000-0000-00009C06000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3" xfId="1717" xr:uid="{00000000-0005-0000-0000-0000A0060000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3" xfId="1728" xr:uid="{00000000-0005-0000-0000-0000AB060000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3" xfId="1732" xr:uid="{00000000-0005-0000-0000-0000AF060000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3" xfId="1736" xr:uid="{00000000-0005-0000-0000-0000B3060000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3" xfId="1740" xr:uid="{00000000-0005-0000-0000-0000B706000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3" xfId="1744" xr:uid="{00000000-0005-0000-0000-0000BB060000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3" xfId="1748" xr:uid="{00000000-0005-0000-0000-0000BF06000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3" xfId="1752" xr:uid="{00000000-0005-0000-0000-0000C3060000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3" xfId="1756" xr:uid="{00000000-0005-0000-0000-0000C7060000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3" xfId="1778" xr:uid="{00000000-0005-0000-0000-0000DD060000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8" xfId="1787" xr:uid="{00000000-0005-0000-0000-0000E6060000}"/>
    <cellStyle name="Comma 88 2" xfId="9395" xr:uid="{F2E332BA-D38F-485E-B351-F8A8F8C732AD}"/>
    <cellStyle name="Comma 88 2 2" xfId="9423" xr:uid="{E392A4E6-02E8-4EE0-ADB7-E240D9D3B37B}"/>
    <cellStyle name="Comma 88 2 2 2" xfId="9431" xr:uid="{CB09E21D-927E-4D2B-A130-D7B105BCB049}"/>
    <cellStyle name="Comma 89" xfId="1788" xr:uid="{00000000-0005-0000-0000-0000E7060000}"/>
    <cellStyle name="Comma 9" xfId="1789" xr:uid="{00000000-0005-0000-0000-0000E8060000}"/>
    <cellStyle name="Comma 9 2" xfId="1790" xr:uid="{00000000-0005-0000-0000-0000E9060000}"/>
    <cellStyle name="Comma 9 3" xfId="1791" xr:uid="{00000000-0005-0000-0000-0000EA060000}"/>
    <cellStyle name="Comma 9 4" xfId="1792" xr:uid="{00000000-0005-0000-0000-0000EB060000}"/>
    <cellStyle name="Comma 90" xfId="1793" xr:uid="{00000000-0005-0000-0000-0000EC060000}"/>
    <cellStyle name="Comma 91" xfId="1794" xr:uid="{00000000-0005-0000-0000-0000ED060000}"/>
    <cellStyle name="Comma 92" xfId="1795" xr:uid="{00000000-0005-0000-0000-0000EE060000}"/>
    <cellStyle name="Comma 93" xfId="1796" xr:uid="{00000000-0005-0000-0000-0000EF060000}"/>
    <cellStyle name="Comma 94" xfId="1797" xr:uid="{00000000-0005-0000-0000-0000F0060000}"/>
    <cellStyle name="Comma 94 2" xfId="1798" xr:uid="{00000000-0005-0000-0000-0000F1060000}"/>
    <cellStyle name="Comma 95" xfId="1799" xr:uid="{00000000-0005-0000-0000-0000F2060000}"/>
    <cellStyle name="Comma 96" xfId="1800" xr:uid="{00000000-0005-0000-0000-0000F3060000}"/>
    <cellStyle name="Comma 97" xfId="1801" xr:uid="{00000000-0005-0000-0000-0000F4060000}"/>
    <cellStyle name="Comma 98" xfId="9508" xr:uid="{E72FA614-B57D-4020-A02C-B94F6BD9DD31}"/>
    <cellStyle name="Comma 99" xfId="9612" xr:uid="{5F899E47-7F5F-4197-A050-049598C1E7DB}"/>
    <cellStyle name="Comma0" xfId="1802" xr:uid="{00000000-0005-0000-0000-0000F5060000}"/>
    <cellStyle name="corpload" xfId="1803" xr:uid="{00000000-0005-0000-0000-0000F6060000}"/>
    <cellStyle name="Currency [0] 2" xfId="1804" xr:uid="{00000000-0005-0000-0000-0000F8060000}"/>
    <cellStyle name="Currency [0] 2 2" xfId="1805" xr:uid="{00000000-0005-0000-0000-0000F9060000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39" xfId="9445" xr:uid="{DD2C29E7-9EE8-4E8C-8C1D-2EDABC3F2DEA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3" xfId="2211" xr:uid="{00000000-0005-0000-0000-00008F080000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4 2" xfId="9394" xr:uid="{D7A8E149-8957-456C-BDC9-71E1C1461549}"/>
    <cellStyle name="Currency 34 2 2" xfId="9422" xr:uid="{9CAB0CE5-D789-4EAD-9850-D82C694D49B5}"/>
    <cellStyle name="Currency 34 2 2 2" xfId="9430" xr:uid="{FF4E608E-BD9F-4BEC-83FB-E83CCB060DA8}"/>
    <cellStyle name="Currency 35" xfId="2613" xr:uid="{00000000-0005-0000-0000-0000210A0000}"/>
    <cellStyle name="Currency 36" xfId="2614" xr:uid="{00000000-0005-0000-0000-0000220A0000}"/>
    <cellStyle name="Currency 37" xfId="9433" xr:uid="{AD444CAA-42B5-4F82-B2DC-A816AFA30D71}"/>
    <cellStyle name="Currency 38" xfId="9435" xr:uid="{0EB09ED2-EA5F-45A4-9B9D-4EE4E655C809}"/>
    <cellStyle name="Currency 4" xfId="2615" xr:uid="{00000000-0005-0000-0000-0000230A0000}"/>
    <cellStyle name="Currency 4 10" xfId="2616" xr:uid="{00000000-0005-0000-0000-0000240A0000}"/>
    <cellStyle name="Currency 4 11" xfId="2617" xr:uid="{00000000-0005-0000-0000-0000250A0000}"/>
    <cellStyle name="Currency 4 12" xfId="2618" xr:uid="{00000000-0005-0000-0000-0000260A0000}"/>
    <cellStyle name="Currency 4 13" xfId="2619" xr:uid="{00000000-0005-0000-0000-0000270A0000}"/>
    <cellStyle name="Currency 4 14" xfId="2620" xr:uid="{00000000-0005-0000-0000-0000280A0000}"/>
    <cellStyle name="Currency 4 15" xfId="2621" xr:uid="{00000000-0005-0000-0000-0000290A0000}"/>
    <cellStyle name="Currency 4 16" xfId="2622" xr:uid="{00000000-0005-0000-0000-00002A0A0000}"/>
    <cellStyle name="Currency 4 17" xfId="2623" xr:uid="{00000000-0005-0000-0000-00002B0A0000}"/>
    <cellStyle name="Currency 4 18" xfId="2624" xr:uid="{00000000-0005-0000-0000-00002C0A0000}"/>
    <cellStyle name="Currency 4 19" xfId="2625" xr:uid="{00000000-0005-0000-0000-00002D0A0000}"/>
    <cellStyle name="Currency 4 2" xfId="2626" xr:uid="{00000000-0005-0000-0000-00002E0A0000}"/>
    <cellStyle name="Currency 4 2 2" xfId="2627" xr:uid="{00000000-0005-0000-0000-00002F0A0000}"/>
    <cellStyle name="Currency 4 2 2 2" xfId="2628" xr:uid="{00000000-0005-0000-0000-0000300A0000}"/>
    <cellStyle name="Currency 4 2 2 3" xfId="2629" xr:uid="{00000000-0005-0000-0000-0000310A0000}"/>
    <cellStyle name="Currency 4 2 2 4" xfId="2630" xr:uid="{00000000-0005-0000-0000-0000320A0000}"/>
    <cellStyle name="Currency 4 2 2 5" xfId="2631" xr:uid="{00000000-0005-0000-0000-0000330A0000}"/>
    <cellStyle name="Currency 4 2 2 6" xfId="2632" xr:uid="{00000000-0005-0000-0000-0000340A0000}"/>
    <cellStyle name="Currency 4 2 2 7" xfId="2633" xr:uid="{00000000-0005-0000-0000-0000350A0000}"/>
    <cellStyle name="Currency 4 2 2 8" xfId="2634" xr:uid="{00000000-0005-0000-0000-0000360A0000}"/>
    <cellStyle name="Currency 4 2 2 9" xfId="2635" xr:uid="{00000000-0005-0000-0000-0000370A0000}"/>
    <cellStyle name="Currency 4 2 3" xfId="2636" xr:uid="{00000000-0005-0000-0000-0000380A0000}"/>
    <cellStyle name="Currency 4 2 4" xfId="2637" xr:uid="{00000000-0005-0000-0000-0000390A0000}"/>
    <cellStyle name="Currency 4 2 5" xfId="2638" xr:uid="{00000000-0005-0000-0000-00003A0A0000}"/>
    <cellStyle name="Currency 4 2 6" xfId="2639" xr:uid="{00000000-0005-0000-0000-00003B0A0000}"/>
    <cellStyle name="Currency 4 2 7" xfId="2640" xr:uid="{00000000-0005-0000-0000-00003C0A0000}"/>
    <cellStyle name="Currency 4 2 8" xfId="2641" xr:uid="{00000000-0005-0000-0000-00003D0A0000}"/>
    <cellStyle name="Currency 4 2 9" xfId="2642" xr:uid="{00000000-0005-0000-0000-00003E0A0000}"/>
    <cellStyle name="Currency 4 20" xfId="2643" xr:uid="{00000000-0005-0000-0000-00003F0A0000}"/>
    <cellStyle name="Currency 4 21" xfId="2644" xr:uid="{00000000-0005-0000-0000-0000400A0000}"/>
    <cellStyle name="Currency 4 22" xfId="2645" xr:uid="{00000000-0005-0000-0000-0000410A0000}"/>
    <cellStyle name="Currency 4 23" xfId="2646" xr:uid="{00000000-0005-0000-0000-0000420A0000}"/>
    <cellStyle name="Currency 4 24" xfId="2647" xr:uid="{00000000-0005-0000-0000-0000430A0000}"/>
    <cellStyle name="Currency 4 25" xfId="2648" xr:uid="{00000000-0005-0000-0000-0000440A0000}"/>
    <cellStyle name="Currency 4 26" xfId="2649" xr:uid="{00000000-0005-0000-0000-0000450A0000}"/>
    <cellStyle name="Currency 4 27" xfId="2650" xr:uid="{00000000-0005-0000-0000-0000460A0000}"/>
    <cellStyle name="Currency 4 28" xfId="2651" xr:uid="{00000000-0005-0000-0000-0000470A0000}"/>
    <cellStyle name="Currency 4 29" xfId="2652" xr:uid="{00000000-0005-0000-0000-0000480A0000}"/>
    <cellStyle name="Currency 4 3" xfId="2653" xr:uid="{00000000-0005-0000-0000-0000490A0000}"/>
    <cellStyle name="Currency 4 30" xfId="2654" xr:uid="{00000000-0005-0000-0000-00004A0A0000}"/>
    <cellStyle name="Currency 4 31" xfId="2655" xr:uid="{00000000-0005-0000-0000-00004B0A0000}"/>
    <cellStyle name="Currency 4 32" xfId="2656" xr:uid="{00000000-0005-0000-0000-00004C0A0000}"/>
    <cellStyle name="Currency 4 33" xfId="2657" xr:uid="{00000000-0005-0000-0000-00004D0A0000}"/>
    <cellStyle name="Currency 4 34" xfId="2658" xr:uid="{00000000-0005-0000-0000-00004E0A0000}"/>
    <cellStyle name="Currency 4 35" xfId="2659" xr:uid="{00000000-0005-0000-0000-00004F0A0000}"/>
    <cellStyle name="Currency 4 36" xfId="2660" xr:uid="{00000000-0005-0000-0000-0000500A0000}"/>
    <cellStyle name="Currency 4 37" xfId="2661" xr:uid="{00000000-0005-0000-0000-0000510A0000}"/>
    <cellStyle name="Currency 4 38" xfId="2662" xr:uid="{00000000-0005-0000-0000-0000520A0000}"/>
    <cellStyle name="Currency 4 39" xfId="2663" xr:uid="{00000000-0005-0000-0000-0000530A0000}"/>
    <cellStyle name="Currency 4 4" xfId="2664" xr:uid="{00000000-0005-0000-0000-0000540A0000}"/>
    <cellStyle name="Currency 4 40" xfId="2665" xr:uid="{00000000-0005-0000-0000-0000550A0000}"/>
    <cellStyle name="Currency 4 41" xfId="2666" xr:uid="{00000000-0005-0000-0000-0000560A0000}"/>
    <cellStyle name="Currency 4 42" xfId="2667" xr:uid="{00000000-0005-0000-0000-0000570A0000}"/>
    <cellStyle name="Currency 4 43" xfId="2668" xr:uid="{00000000-0005-0000-0000-0000580A0000}"/>
    <cellStyle name="Currency 4 44" xfId="2669" xr:uid="{00000000-0005-0000-0000-0000590A0000}"/>
    <cellStyle name="Currency 4 45" xfId="2670" xr:uid="{00000000-0005-0000-0000-00005A0A0000}"/>
    <cellStyle name="Currency 4 46" xfId="2671" xr:uid="{00000000-0005-0000-0000-00005B0A0000}"/>
    <cellStyle name="Currency 4 5" xfId="2672" xr:uid="{00000000-0005-0000-0000-00005C0A0000}"/>
    <cellStyle name="Currency 4 6" xfId="2673" xr:uid="{00000000-0005-0000-0000-00005D0A0000}"/>
    <cellStyle name="Currency 4 7" xfId="2674" xr:uid="{00000000-0005-0000-0000-00005E0A0000}"/>
    <cellStyle name="Currency 4 8" xfId="2675" xr:uid="{00000000-0005-0000-0000-00005F0A0000}"/>
    <cellStyle name="Currency 4 9" xfId="2676" xr:uid="{00000000-0005-0000-0000-0000600A0000}"/>
    <cellStyle name="Currency 5" xfId="2677" xr:uid="{00000000-0005-0000-0000-0000610A0000}"/>
    <cellStyle name="Currency 5 10" xfId="2678" xr:uid="{00000000-0005-0000-0000-0000620A0000}"/>
    <cellStyle name="Currency 5 100" xfId="2679" xr:uid="{00000000-0005-0000-0000-0000630A0000}"/>
    <cellStyle name="Currency 5 11" xfId="2680" xr:uid="{00000000-0005-0000-0000-0000640A0000}"/>
    <cellStyle name="Currency 5 12" xfId="2681" xr:uid="{00000000-0005-0000-0000-0000650A0000}"/>
    <cellStyle name="Currency 5 13" xfId="2682" xr:uid="{00000000-0005-0000-0000-0000660A0000}"/>
    <cellStyle name="Currency 5 14" xfId="2683" xr:uid="{00000000-0005-0000-0000-0000670A0000}"/>
    <cellStyle name="Currency 5 15" xfId="2684" xr:uid="{00000000-0005-0000-0000-0000680A0000}"/>
    <cellStyle name="Currency 5 16" xfId="2685" xr:uid="{00000000-0005-0000-0000-0000690A0000}"/>
    <cellStyle name="Currency 5 17" xfId="2686" xr:uid="{00000000-0005-0000-0000-00006A0A0000}"/>
    <cellStyle name="Currency 5 18" xfId="2687" xr:uid="{00000000-0005-0000-0000-00006B0A0000}"/>
    <cellStyle name="Currency 5 19" xfId="2688" xr:uid="{00000000-0005-0000-0000-00006C0A0000}"/>
    <cellStyle name="Currency 5 2" xfId="2689" xr:uid="{00000000-0005-0000-0000-00006D0A0000}"/>
    <cellStyle name="Currency 5 2 10" xfId="2690" xr:uid="{00000000-0005-0000-0000-00006E0A0000}"/>
    <cellStyle name="Currency 5 2 10 2" xfId="2691" xr:uid="{00000000-0005-0000-0000-00006F0A0000}"/>
    <cellStyle name="Currency 5 2 11" xfId="2692" xr:uid="{00000000-0005-0000-0000-0000700A0000}"/>
    <cellStyle name="Currency 5 2 11 2" xfId="2693" xr:uid="{00000000-0005-0000-0000-0000710A0000}"/>
    <cellStyle name="Currency 5 2 12" xfId="2694" xr:uid="{00000000-0005-0000-0000-0000720A0000}"/>
    <cellStyle name="Currency 5 2 13" xfId="2695" xr:uid="{00000000-0005-0000-0000-0000730A0000}"/>
    <cellStyle name="Currency 5 2 14" xfId="2696" xr:uid="{00000000-0005-0000-0000-0000740A0000}"/>
    <cellStyle name="Currency 5 2 14 2" xfId="2697" xr:uid="{00000000-0005-0000-0000-0000750A0000}"/>
    <cellStyle name="Currency 5 2 15" xfId="2698" xr:uid="{00000000-0005-0000-0000-0000760A0000}"/>
    <cellStyle name="Currency 5 2 2" xfId="2699" xr:uid="{00000000-0005-0000-0000-0000770A0000}"/>
    <cellStyle name="Currency 5 2 2 10" xfId="2700" xr:uid="{00000000-0005-0000-0000-0000780A0000}"/>
    <cellStyle name="Currency 5 2 2 10 2" xfId="2701" xr:uid="{00000000-0005-0000-0000-0000790A0000}"/>
    <cellStyle name="Currency 5 2 2 10 2 2" xfId="2702" xr:uid="{00000000-0005-0000-0000-00007A0A0000}"/>
    <cellStyle name="Currency 5 2 2 10 3" xfId="2703" xr:uid="{00000000-0005-0000-0000-00007B0A0000}"/>
    <cellStyle name="Currency 5 2 2 11" xfId="2704" xr:uid="{00000000-0005-0000-0000-00007C0A0000}"/>
    <cellStyle name="Currency 5 2 2 11 2" xfId="2705" xr:uid="{00000000-0005-0000-0000-00007D0A0000}"/>
    <cellStyle name="Currency 5 2 2 11 2 2" xfId="2706" xr:uid="{00000000-0005-0000-0000-00007E0A0000}"/>
    <cellStyle name="Currency 5 2 2 11 3" xfId="2707" xr:uid="{00000000-0005-0000-0000-00007F0A0000}"/>
    <cellStyle name="Currency 5 2 2 12" xfId="2708" xr:uid="{00000000-0005-0000-0000-0000800A0000}"/>
    <cellStyle name="Currency 5 2 2 12 2" xfId="2709" xr:uid="{00000000-0005-0000-0000-0000810A0000}"/>
    <cellStyle name="Currency 5 2 2 12 2 2" xfId="2710" xr:uid="{00000000-0005-0000-0000-0000820A0000}"/>
    <cellStyle name="Currency 5 2 2 12 3" xfId="2711" xr:uid="{00000000-0005-0000-0000-0000830A0000}"/>
    <cellStyle name="Currency 5 2 2 12 4" xfId="2712" xr:uid="{00000000-0005-0000-0000-0000840A0000}"/>
    <cellStyle name="Currency 5 2 2 13" xfId="2713" xr:uid="{00000000-0005-0000-0000-0000850A0000}"/>
    <cellStyle name="Currency 5 2 2 13 2" xfId="2714" xr:uid="{00000000-0005-0000-0000-0000860A0000}"/>
    <cellStyle name="Currency 5 2 2 13 2 2" xfId="2715" xr:uid="{00000000-0005-0000-0000-0000870A0000}"/>
    <cellStyle name="Currency 5 2 2 13 3" xfId="2716" xr:uid="{00000000-0005-0000-0000-0000880A0000}"/>
    <cellStyle name="Currency 5 2 2 14" xfId="2717" xr:uid="{00000000-0005-0000-0000-0000890A0000}"/>
    <cellStyle name="Currency 5 2 2 15" xfId="2718" xr:uid="{00000000-0005-0000-0000-00008A0A0000}"/>
    <cellStyle name="Currency 5 2 2 2" xfId="2719" xr:uid="{00000000-0005-0000-0000-00008B0A0000}"/>
    <cellStyle name="Currency 5 2 2 2 2" xfId="2720" xr:uid="{00000000-0005-0000-0000-00008C0A0000}"/>
    <cellStyle name="Currency 5 2 2 2 2 2" xfId="2721" xr:uid="{00000000-0005-0000-0000-00008D0A0000}"/>
    <cellStyle name="Currency 5 2 2 2 3" xfId="2722" xr:uid="{00000000-0005-0000-0000-00008E0A0000}"/>
    <cellStyle name="Currency 5 2 2 3" xfId="2723" xr:uid="{00000000-0005-0000-0000-00008F0A0000}"/>
    <cellStyle name="Currency 5 2 2 3 2" xfId="2724" xr:uid="{00000000-0005-0000-0000-0000900A0000}"/>
    <cellStyle name="Currency 5 2 2 3 2 2" xfId="2725" xr:uid="{00000000-0005-0000-0000-0000910A0000}"/>
    <cellStyle name="Currency 5 2 2 3 3" xfId="2726" xr:uid="{00000000-0005-0000-0000-0000920A0000}"/>
    <cellStyle name="Currency 5 2 2 4" xfId="2727" xr:uid="{00000000-0005-0000-0000-0000930A0000}"/>
    <cellStyle name="Currency 5 2 2 4 2" xfId="2728" xr:uid="{00000000-0005-0000-0000-0000940A0000}"/>
    <cellStyle name="Currency 5 2 2 4 2 2" xfId="2729" xr:uid="{00000000-0005-0000-0000-0000950A0000}"/>
    <cellStyle name="Currency 5 2 2 4 3" xfId="2730" xr:uid="{00000000-0005-0000-0000-0000960A0000}"/>
    <cellStyle name="Currency 5 2 2 5" xfId="2731" xr:uid="{00000000-0005-0000-0000-0000970A0000}"/>
    <cellStyle name="Currency 5 2 2 5 2" xfId="2732" xr:uid="{00000000-0005-0000-0000-0000980A0000}"/>
    <cellStyle name="Currency 5 2 2 5 2 2" xfId="2733" xr:uid="{00000000-0005-0000-0000-0000990A0000}"/>
    <cellStyle name="Currency 5 2 2 5 3" xfId="2734" xr:uid="{00000000-0005-0000-0000-00009A0A0000}"/>
    <cellStyle name="Currency 5 2 2 6" xfId="2735" xr:uid="{00000000-0005-0000-0000-00009B0A0000}"/>
    <cellStyle name="Currency 5 2 2 6 2" xfId="2736" xr:uid="{00000000-0005-0000-0000-00009C0A0000}"/>
    <cellStyle name="Currency 5 2 2 6 2 2" xfId="2737" xr:uid="{00000000-0005-0000-0000-00009D0A0000}"/>
    <cellStyle name="Currency 5 2 2 6 3" xfId="2738" xr:uid="{00000000-0005-0000-0000-00009E0A0000}"/>
    <cellStyle name="Currency 5 2 2 7" xfId="2739" xr:uid="{00000000-0005-0000-0000-00009F0A0000}"/>
    <cellStyle name="Currency 5 2 2 7 2" xfId="2740" xr:uid="{00000000-0005-0000-0000-0000A00A0000}"/>
    <cellStyle name="Currency 5 2 2 7 2 2" xfId="2741" xr:uid="{00000000-0005-0000-0000-0000A10A0000}"/>
    <cellStyle name="Currency 5 2 2 7 3" xfId="2742" xr:uid="{00000000-0005-0000-0000-0000A20A0000}"/>
    <cellStyle name="Currency 5 2 2 8" xfId="2743" xr:uid="{00000000-0005-0000-0000-0000A30A0000}"/>
    <cellStyle name="Currency 5 2 2 8 2" xfId="2744" xr:uid="{00000000-0005-0000-0000-0000A40A0000}"/>
    <cellStyle name="Currency 5 2 2 8 2 2" xfId="2745" xr:uid="{00000000-0005-0000-0000-0000A50A0000}"/>
    <cellStyle name="Currency 5 2 2 8 3" xfId="2746" xr:uid="{00000000-0005-0000-0000-0000A60A0000}"/>
    <cellStyle name="Currency 5 2 2 9" xfId="2747" xr:uid="{00000000-0005-0000-0000-0000A70A0000}"/>
    <cellStyle name="Currency 5 2 2 9 2" xfId="2748" xr:uid="{00000000-0005-0000-0000-0000A80A0000}"/>
    <cellStyle name="Currency 5 2 2 9 2 2" xfId="2749" xr:uid="{00000000-0005-0000-0000-0000A90A0000}"/>
    <cellStyle name="Currency 5 2 2 9 3" xfId="2750" xr:uid="{00000000-0005-0000-0000-0000AA0A0000}"/>
    <cellStyle name="Currency 5 2 3" xfId="2751" xr:uid="{00000000-0005-0000-0000-0000AB0A0000}"/>
    <cellStyle name="Currency 5 2 3 2" xfId="2752" xr:uid="{00000000-0005-0000-0000-0000AC0A0000}"/>
    <cellStyle name="Currency 5 2 4" xfId="2753" xr:uid="{00000000-0005-0000-0000-0000AD0A0000}"/>
    <cellStyle name="Currency 5 2 4 2" xfId="2754" xr:uid="{00000000-0005-0000-0000-0000AE0A0000}"/>
    <cellStyle name="Currency 5 2 5" xfId="2755" xr:uid="{00000000-0005-0000-0000-0000AF0A0000}"/>
    <cellStyle name="Currency 5 2 5 2" xfId="2756" xr:uid="{00000000-0005-0000-0000-0000B00A0000}"/>
    <cellStyle name="Currency 5 2 6" xfId="2757" xr:uid="{00000000-0005-0000-0000-0000B10A0000}"/>
    <cellStyle name="Currency 5 2 6 2" xfId="2758" xr:uid="{00000000-0005-0000-0000-0000B20A0000}"/>
    <cellStyle name="Currency 5 2 7" xfId="2759" xr:uid="{00000000-0005-0000-0000-0000B30A0000}"/>
    <cellStyle name="Currency 5 2 7 2" xfId="2760" xr:uid="{00000000-0005-0000-0000-0000B40A0000}"/>
    <cellStyle name="Currency 5 2 8" xfId="2761" xr:uid="{00000000-0005-0000-0000-0000B50A0000}"/>
    <cellStyle name="Currency 5 2 8 2" xfId="2762" xr:uid="{00000000-0005-0000-0000-0000B60A0000}"/>
    <cellStyle name="Currency 5 2 9" xfId="2763" xr:uid="{00000000-0005-0000-0000-0000B70A0000}"/>
    <cellStyle name="Currency 5 2 9 2" xfId="2764" xr:uid="{00000000-0005-0000-0000-0000B80A0000}"/>
    <cellStyle name="Currency 5 20" xfId="2765" xr:uid="{00000000-0005-0000-0000-0000B90A0000}"/>
    <cellStyle name="Currency 5 21" xfId="2766" xr:uid="{00000000-0005-0000-0000-0000BA0A0000}"/>
    <cellStyle name="Currency 5 22" xfId="2767" xr:uid="{00000000-0005-0000-0000-0000BB0A0000}"/>
    <cellStyle name="Currency 5 23" xfId="2768" xr:uid="{00000000-0005-0000-0000-0000BC0A0000}"/>
    <cellStyle name="Currency 5 24" xfId="2769" xr:uid="{00000000-0005-0000-0000-0000BD0A0000}"/>
    <cellStyle name="Currency 5 25" xfId="2770" xr:uid="{00000000-0005-0000-0000-0000BE0A0000}"/>
    <cellStyle name="Currency 5 26" xfId="2771" xr:uid="{00000000-0005-0000-0000-0000BF0A0000}"/>
    <cellStyle name="Currency 5 27" xfId="2772" xr:uid="{00000000-0005-0000-0000-0000C00A0000}"/>
    <cellStyle name="Currency 5 28" xfId="2773" xr:uid="{00000000-0005-0000-0000-0000C10A0000}"/>
    <cellStyle name="Currency 5 29" xfId="2774" xr:uid="{00000000-0005-0000-0000-0000C20A0000}"/>
    <cellStyle name="Currency 5 3" xfId="2775" xr:uid="{00000000-0005-0000-0000-0000C30A0000}"/>
    <cellStyle name="Currency 5 3 2" xfId="2776" xr:uid="{00000000-0005-0000-0000-0000C40A0000}"/>
    <cellStyle name="Currency 5 3 3" xfId="2777" xr:uid="{00000000-0005-0000-0000-0000C50A0000}"/>
    <cellStyle name="Currency 5 30" xfId="2778" xr:uid="{00000000-0005-0000-0000-0000C60A0000}"/>
    <cellStyle name="Currency 5 31" xfId="2779" xr:uid="{00000000-0005-0000-0000-0000C70A0000}"/>
    <cellStyle name="Currency 5 32" xfId="2780" xr:uid="{00000000-0005-0000-0000-0000C80A0000}"/>
    <cellStyle name="Currency 5 33" xfId="2781" xr:uid="{00000000-0005-0000-0000-0000C90A0000}"/>
    <cellStyle name="Currency 5 34" xfId="2782" xr:uid="{00000000-0005-0000-0000-0000CA0A0000}"/>
    <cellStyle name="Currency 5 35" xfId="2783" xr:uid="{00000000-0005-0000-0000-0000CB0A0000}"/>
    <cellStyle name="Currency 5 36" xfId="2784" xr:uid="{00000000-0005-0000-0000-0000CC0A0000}"/>
    <cellStyle name="Currency 5 37" xfId="2785" xr:uid="{00000000-0005-0000-0000-0000CD0A0000}"/>
    <cellStyle name="Currency 5 38" xfId="2786" xr:uid="{00000000-0005-0000-0000-0000CE0A0000}"/>
    <cellStyle name="Currency 5 39" xfId="2787" xr:uid="{00000000-0005-0000-0000-0000CF0A0000}"/>
    <cellStyle name="Currency 5 4" xfId="2788" xr:uid="{00000000-0005-0000-0000-0000D00A0000}"/>
    <cellStyle name="Currency 5 40" xfId="2789" xr:uid="{00000000-0005-0000-0000-0000D10A0000}"/>
    <cellStyle name="Currency 5 41" xfId="2790" xr:uid="{00000000-0005-0000-0000-0000D20A0000}"/>
    <cellStyle name="Currency 5 42" xfId="2791" xr:uid="{00000000-0005-0000-0000-0000D30A0000}"/>
    <cellStyle name="Currency 5 43" xfId="2792" xr:uid="{00000000-0005-0000-0000-0000D40A0000}"/>
    <cellStyle name="Currency 5 44" xfId="2793" xr:uid="{00000000-0005-0000-0000-0000D50A0000}"/>
    <cellStyle name="Currency 5 45" xfId="2794" xr:uid="{00000000-0005-0000-0000-0000D60A0000}"/>
    <cellStyle name="Currency 5 46" xfId="2795" xr:uid="{00000000-0005-0000-0000-0000D70A0000}"/>
    <cellStyle name="Currency 5 47" xfId="2796" xr:uid="{00000000-0005-0000-0000-0000D80A0000}"/>
    <cellStyle name="Currency 5 48" xfId="2797" xr:uid="{00000000-0005-0000-0000-0000D90A0000}"/>
    <cellStyle name="Currency 5 49" xfId="2798" xr:uid="{00000000-0005-0000-0000-0000DA0A0000}"/>
    <cellStyle name="Currency 5 5" xfId="2799" xr:uid="{00000000-0005-0000-0000-0000DB0A0000}"/>
    <cellStyle name="Currency 5 50" xfId="2800" xr:uid="{00000000-0005-0000-0000-0000DC0A0000}"/>
    <cellStyle name="Currency 5 51" xfId="2801" xr:uid="{00000000-0005-0000-0000-0000DD0A0000}"/>
    <cellStyle name="Currency 5 52" xfId="2802" xr:uid="{00000000-0005-0000-0000-0000DE0A0000}"/>
    <cellStyle name="Currency 5 53" xfId="2803" xr:uid="{00000000-0005-0000-0000-0000DF0A0000}"/>
    <cellStyle name="Currency 5 54" xfId="2804" xr:uid="{00000000-0005-0000-0000-0000E00A0000}"/>
    <cellStyle name="Currency 5 55" xfId="2805" xr:uid="{00000000-0005-0000-0000-0000E10A0000}"/>
    <cellStyle name="Currency 5 56" xfId="2806" xr:uid="{00000000-0005-0000-0000-0000E20A0000}"/>
    <cellStyle name="Currency 5 57" xfId="2807" xr:uid="{00000000-0005-0000-0000-0000E30A0000}"/>
    <cellStyle name="Currency 5 58" xfId="2808" xr:uid="{00000000-0005-0000-0000-0000E40A0000}"/>
    <cellStyle name="Currency 5 59" xfId="2809" xr:uid="{00000000-0005-0000-0000-0000E50A0000}"/>
    <cellStyle name="Currency 5 6" xfId="2810" xr:uid="{00000000-0005-0000-0000-0000E60A0000}"/>
    <cellStyle name="Currency 5 60" xfId="2811" xr:uid="{00000000-0005-0000-0000-0000E70A0000}"/>
    <cellStyle name="Currency 5 61" xfId="2812" xr:uid="{00000000-0005-0000-0000-0000E80A0000}"/>
    <cellStyle name="Currency 5 62" xfId="2813" xr:uid="{00000000-0005-0000-0000-0000E90A0000}"/>
    <cellStyle name="Currency 5 63" xfId="2814" xr:uid="{00000000-0005-0000-0000-0000EA0A0000}"/>
    <cellStyle name="Currency 5 64" xfId="2815" xr:uid="{00000000-0005-0000-0000-0000EB0A0000}"/>
    <cellStyle name="Currency 5 65" xfId="2816" xr:uid="{00000000-0005-0000-0000-0000EC0A0000}"/>
    <cellStyle name="Currency 5 66" xfId="2817" xr:uid="{00000000-0005-0000-0000-0000ED0A0000}"/>
    <cellStyle name="Currency 5 67" xfId="2818" xr:uid="{00000000-0005-0000-0000-0000EE0A0000}"/>
    <cellStyle name="Currency 5 68" xfId="2819" xr:uid="{00000000-0005-0000-0000-0000EF0A0000}"/>
    <cellStyle name="Currency 5 69" xfId="2820" xr:uid="{00000000-0005-0000-0000-0000F00A0000}"/>
    <cellStyle name="Currency 5 7" xfId="2821" xr:uid="{00000000-0005-0000-0000-0000F10A0000}"/>
    <cellStyle name="Currency 5 70" xfId="2822" xr:uid="{00000000-0005-0000-0000-0000F20A0000}"/>
    <cellStyle name="Currency 5 71" xfId="2823" xr:uid="{00000000-0005-0000-0000-0000F30A0000}"/>
    <cellStyle name="Currency 5 72" xfId="2824" xr:uid="{00000000-0005-0000-0000-0000F40A0000}"/>
    <cellStyle name="Currency 5 73" xfId="2825" xr:uid="{00000000-0005-0000-0000-0000F50A0000}"/>
    <cellStyle name="Currency 5 74" xfId="2826" xr:uid="{00000000-0005-0000-0000-0000F60A0000}"/>
    <cellStyle name="Currency 5 75" xfId="2827" xr:uid="{00000000-0005-0000-0000-0000F70A0000}"/>
    <cellStyle name="Currency 5 76" xfId="2828" xr:uid="{00000000-0005-0000-0000-0000F80A0000}"/>
    <cellStyle name="Currency 5 77" xfId="2829" xr:uid="{00000000-0005-0000-0000-0000F90A0000}"/>
    <cellStyle name="Currency 5 78" xfId="2830" xr:uid="{00000000-0005-0000-0000-0000FA0A0000}"/>
    <cellStyle name="Currency 5 79" xfId="2831" xr:uid="{00000000-0005-0000-0000-0000FB0A0000}"/>
    <cellStyle name="Currency 5 8" xfId="2832" xr:uid="{00000000-0005-0000-0000-0000FC0A0000}"/>
    <cellStyle name="Currency 5 80" xfId="2833" xr:uid="{00000000-0005-0000-0000-0000FD0A0000}"/>
    <cellStyle name="Currency 5 81" xfId="2834" xr:uid="{00000000-0005-0000-0000-0000FE0A0000}"/>
    <cellStyle name="Currency 5 82" xfId="2835" xr:uid="{00000000-0005-0000-0000-0000FF0A0000}"/>
    <cellStyle name="Currency 5 83" xfId="2836" xr:uid="{00000000-0005-0000-0000-0000000B0000}"/>
    <cellStyle name="Currency 5 84" xfId="2837" xr:uid="{00000000-0005-0000-0000-0000010B0000}"/>
    <cellStyle name="Currency 5 85" xfId="2838" xr:uid="{00000000-0005-0000-0000-0000020B0000}"/>
    <cellStyle name="Currency 5 86" xfId="2839" xr:uid="{00000000-0005-0000-0000-0000030B0000}"/>
    <cellStyle name="Currency 5 87" xfId="2840" xr:uid="{00000000-0005-0000-0000-0000040B0000}"/>
    <cellStyle name="Currency 5 88" xfId="2841" xr:uid="{00000000-0005-0000-0000-0000050B0000}"/>
    <cellStyle name="Currency 5 89" xfId="2842" xr:uid="{00000000-0005-0000-0000-0000060B0000}"/>
    <cellStyle name="Currency 5 9" xfId="2843" xr:uid="{00000000-0005-0000-0000-0000070B0000}"/>
    <cellStyle name="Currency 5 90" xfId="2844" xr:uid="{00000000-0005-0000-0000-0000080B0000}"/>
    <cellStyle name="Currency 5 91" xfId="2845" xr:uid="{00000000-0005-0000-0000-0000090B0000}"/>
    <cellStyle name="Currency 5 92" xfId="2846" xr:uid="{00000000-0005-0000-0000-00000A0B0000}"/>
    <cellStyle name="Currency 5 93" xfId="2847" xr:uid="{00000000-0005-0000-0000-00000B0B0000}"/>
    <cellStyle name="Currency 5 94" xfId="2848" xr:uid="{00000000-0005-0000-0000-00000C0B0000}"/>
    <cellStyle name="Currency 5 95" xfId="2849" xr:uid="{00000000-0005-0000-0000-00000D0B0000}"/>
    <cellStyle name="Currency 5 96" xfId="2850" xr:uid="{00000000-0005-0000-0000-00000E0B0000}"/>
    <cellStyle name="Currency 5 97" xfId="2851" xr:uid="{00000000-0005-0000-0000-00000F0B0000}"/>
    <cellStyle name="Currency 5 98" xfId="2852" xr:uid="{00000000-0005-0000-0000-0000100B0000}"/>
    <cellStyle name="Currency 5 99" xfId="2853" xr:uid="{00000000-0005-0000-0000-0000110B0000}"/>
    <cellStyle name="Currency 6" xfId="2854" xr:uid="{00000000-0005-0000-0000-0000120B0000}"/>
    <cellStyle name="Currency 6 10" xfId="2855" xr:uid="{00000000-0005-0000-0000-0000130B0000}"/>
    <cellStyle name="Currency 6 11" xfId="2856" xr:uid="{00000000-0005-0000-0000-0000140B0000}"/>
    <cellStyle name="Currency 6 12" xfId="2857" xr:uid="{00000000-0005-0000-0000-0000150B0000}"/>
    <cellStyle name="Currency 6 13" xfId="2858" xr:uid="{00000000-0005-0000-0000-0000160B0000}"/>
    <cellStyle name="Currency 6 14" xfId="2859" xr:uid="{00000000-0005-0000-0000-0000170B0000}"/>
    <cellStyle name="Currency 6 15" xfId="2860" xr:uid="{00000000-0005-0000-0000-0000180B0000}"/>
    <cellStyle name="Currency 6 16" xfId="2861" xr:uid="{00000000-0005-0000-0000-0000190B0000}"/>
    <cellStyle name="Currency 6 17" xfId="2862" xr:uid="{00000000-0005-0000-0000-00001A0B0000}"/>
    <cellStyle name="Currency 6 18" xfId="2863" xr:uid="{00000000-0005-0000-0000-00001B0B0000}"/>
    <cellStyle name="Currency 6 2" xfId="2864" xr:uid="{00000000-0005-0000-0000-00001C0B0000}"/>
    <cellStyle name="Currency 6 2 2" xfId="2865" xr:uid="{00000000-0005-0000-0000-00001D0B0000}"/>
    <cellStyle name="Currency 6 2 2 2" xfId="2866" xr:uid="{00000000-0005-0000-0000-00001E0B0000}"/>
    <cellStyle name="Currency 6 2 3" xfId="2867" xr:uid="{00000000-0005-0000-0000-00001F0B0000}"/>
    <cellStyle name="Currency 6 3" xfId="2868" xr:uid="{00000000-0005-0000-0000-0000200B0000}"/>
    <cellStyle name="Currency 6 4" xfId="2869" xr:uid="{00000000-0005-0000-0000-0000210B0000}"/>
    <cellStyle name="Currency 6 5" xfId="2870" xr:uid="{00000000-0005-0000-0000-0000220B0000}"/>
    <cellStyle name="Currency 6 6" xfId="2871" xr:uid="{00000000-0005-0000-0000-0000230B0000}"/>
    <cellStyle name="Currency 6 7" xfId="2872" xr:uid="{00000000-0005-0000-0000-0000240B0000}"/>
    <cellStyle name="Currency 6 8" xfId="2873" xr:uid="{00000000-0005-0000-0000-0000250B0000}"/>
    <cellStyle name="Currency 6 9" xfId="2874" xr:uid="{00000000-0005-0000-0000-0000260B0000}"/>
    <cellStyle name="Currency 7" xfId="2875" xr:uid="{00000000-0005-0000-0000-0000270B0000}"/>
    <cellStyle name="Currency 7 10" xfId="2876" xr:uid="{00000000-0005-0000-0000-0000280B0000}"/>
    <cellStyle name="Currency 7 11" xfId="2877" xr:uid="{00000000-0005-0000-0000-0000290B0000}"/>
    <cellStyle name="Currency 7 12" xfId="2878" xr:uid="{00000000-0005-0000-0000-00002A0B0000}"/>
    <cellStyle name="Currency 7 13" xfId="2879" xr:uid="{00000000-0005-0000-0000-00002B0B0000}"/>
    <cellStyle name="Currency 7 13 2" xfId="2880" xr:uid="{00000000-0005-0000-0000-00002C0B0000}"/>
    <cellStyle name="Currency 7 13 2 2" xfId="2881" xr:uid="{00000000-0005-0000-0000-00002D0B0000}"/>
    <cellStyle name="Currency 7 13 3" xfId="2882" xr:uid="{00000000-0005-0000-0000-00002E0B0000}"/>
    <cellStyle name="Currency 7 13 4" xfId="2883" xr:uid="{00000000-0005-0000-0000-00002F0B0000}"/>
    <cellStyle name="Currency 7 14" xfId="2884" xr:uid="{00000000-0005-0000-0000-0000300B0000}"/>
    <cellStyle name="Currency 7 15" xfId="2885" xr:uid="{00000000-0005-0000-0000-0000310B0000}"/>
    <cellStyle name="Currency 7 16" xfId="2886" xr:uid="{00000000-0005-0000-0000-0000320B0000}"/>
    <cellStyle name="Currency 7 17" xfId="2887" xr:uid="{00000000-0005-0000-0000-0000330B0000}"/>
    <cellStyle name="Currency 7 18" xfId="9503" xr:uid="{73966812-BDC8-457F-842E-B06909C56C8E}"/>
    <cellStyle name="Currency 7 2" xfId="2888" xr:uid="{00000000-0005-0000-0000-0000340B0000}"/>
    <cellStyle name="Currency 7 2 10" xfId="2889" xr:uid="{00000000-0005-0000-0000-0000350B0000}"/>
    <cellStyle name="Currency 7 2 10 2" xfId="2890" xr:uid="{00000000-0005-0000-0000-0000360B0000}"/>
    <cellStyle name="Currency 7 2 10 2 2" xfId="2891" xr:uid="{00000000-0005-0000-0000-0000370B0000}"/>
    <cellStyle name="Currency 7 2 10 3" xfId="2892" xr:uid="{00000000-0005-0000-0000-0000380B0000}"/>
    <cellStyle name="Currency 7 2 11" xfId="2893" xr:uid="{00000000-0005-0000-0000-0000390B0000}"/>
    <cellStyle name="Currency 7 2 11 2" xfId="2894" xr:uid="{00000000-0005-0000-0000-00003A0B0000}"/>
    <cellStyle name="Currency 7 2 11 2 2" xfId="2895" xr:uid="{00000000-0005-0000-0000-00003B0B0000}"/>
    <cellStyle name="Currency 7 2 11 3" xfId="2896" xr:uid="{00000000-0005-0000-0000-00003C0B0000}"/>
    <cellStyle name="Currency 7 2 12" xfId="2897" xr:uid="{00000000-0005-0000-0000-00003D0B0000}"/>
    <cellStyle name="Currency 7 2 12 2" xfId="2898" xr:uid="{00000000-0005-0000-0000-00003E0B0000}"/>
    <cellStyle name="Currency 7 2 13" xfId="2899" xr:uid="{00000000-0005-0000-0000-00003F0B0000}"/>
    <cellStyle name="Currency 7 2 13 2" xfId="2900" xr:uid="{00000000-0005-0000-0000-0000400B0000}"/>
    <cellStyle name="Currency 7 2 14" xfId="2901" xr:uid="{00000000-0005-0000-0000-0000410B0000}"/>
    <cellStyle name="Currency 7 2 15" xfId="9556" xr:uid="{F4BD23D8-8B6D-4CB0-AF76-5CAD2B0A560D}"/>
    <cellStyle name="Currency 7 2 2" xfId="2902" xr:uid="{00000000-0005-0000-0000-0000420B0000}"/>
    <cellStyle name="Currency 7 2 2 2" xfId="2903" xr:uid="{00000000-0005-0000-0000-0000430B0000}"/>
    <cellStyle name="Currency 7 2 2 2 2" xfId="2904" xr:uid="{00000000-0005-0000-0000-0000440B0000}"/>
    <cellStyle name="Currency 7 2 2 3" xfId="2905" xr:uid="{00000000-0005-0000-0000-0000450B0000}"/>
    <cellStyle name="Currency 7 2 3" xfId="2906" xr:uid="{00000000-0005-0000-0000-0000460B0000}"/>
    <cellStyle name="Currency 7 2 3 2" xfId="2907" xr:uid="{00000000-0005-0000-0000-0000470B0000}"/>
    <cellStyle name="Currency 7 2 3 2 2" xfId="2908" xr:uid="{00000000-0005-0000-0000-0000480B0000}"/>
    <cellStyle name="Currency 7 2 3 3" xfId="2909" xr:uid="{00000000-0005-0000-0000-0000490B0000}"/>
    <cellStyle name="Currency 7 2 4" xfId="2910" xr:uid="{00000000-0005-0000-0000-00004A0B0000}"/>
    <cellStyle name="Currency 7 2 4 2" xfId="2911" xr:uid="{00000000-0005-0000-0000-00004B0B0000}"/>
    <cellStyle name="Currency 7 2 4 2 2" xfId="2912" xr:uid="{00000000-0005-0000-0000-00004C0B0000}"/>
    <cellStyle name="Currency 7 2 4 3" xfId="2913" xr:uid="{00000000-0005-0000-0000-00004D0B0000}"/>
    <cellStyle name="Currency 7 2 5" xfId="2914" xr:uid="{00000000-0005-0000-0000-00004E0B0000}"/>
    <cellStyle name="Currency 7 2 5 2" xfId="2915" xr:uid="{00000000-0005-0000-0000-00004F0B0000}"/>
    <cellStyle name="Currency 7 2 5 2 2" xfId="2916" xr:uid="{00000000-0005-0000-0000-0000500B0000}"/>
    <cellStyle name="Currency 7 2 5 3" xfId="2917" xr:uid="{00000000-0005-0000-0000-0000510B0000}"/>
    <cellStyle name="Currency 7 2 6" xfId="2918" xr:uid="{00000000-0005-0000-0000-0000520B0000}"/>
    <cellStyle name="Currency 7 2 6 2" xfId="2919" xr:uid="{00000000-0005-0000-0000-0000530B0000}"/>
    <cellStyle name="Currency 7 2 6 2 2" xfId="2920" xr:uid="{00000000-0005-0000-0000-0000540B0000}"/>
    <cellStyle name="Currency 7 2 6 3" xfId="2921" xr:uid="{00000000-0005-0000-0000-0000550B0000}"/>
    <cellStyle name="Currency 7 2 7" xfId="2922" xr:uid="{00000000-0005-0000-0000-0000560B0000}"/>
    <cellStyle name="Currency 7 2 7 2" xfId="2923" xr:uid="{00000000-0005-0000-0000-0000570B0000}"/>
    <cellStyle name="Currency 7 2 7 2 2" xfId="2924" xr:uid="{00000000-0005-0000-0000-0000580B0000}"/>
    <cellStyle name="Currency 7 2 7 3" xfId="2925" xr:uid="{00000000-0005-0000-0000-0000590B0000}"/>
    <cellStyle name="Currency 7 2 8" xfId="2926" xr:uid="{00000000-0005-0000-0000-00005A0B0000}"/>
    <cellStyle name="Currency 7 2 8 2" xfId="2927" xr:uid="{00000000-0005-0000-0000-00005B0B0000}"/>
    <cellStyle name="Currency 7 2 8 2 2" xfId="2928" xr:uid="{00000000-0005-0000-0000-00005C0B0000}"/>
    <cellStyle name="Currency 7 2 8 3" xfId="2929" xr:uid="{00000000-0005-0000-0000-00005D0B0000}"/>
    <cellStyle name="Currency 7 2 9" xfId="2930" xr:uid="{00000000-0005-0000-0000-00005E0B0000}"/>
    <cellStyle name="Currency 7 2 9 2" xfId="2931" xr:uid="{00000000-0005-0000-0000-00005F0B0000}"/>
    <cellStyle name="Currency 7 2 9 2 2" xfId="2932" xr:uid="{00000000-0005-0000-0000-0000600B0000}"/>
    <cellStyle name="Currency 7 2 9 3" xfId="2933" xr:uid="{00000000-0005-0000-0000-0000610B0000}"/>
    <cellStyle name="Currency 7 3" xfId="2934" xr:uid="{00000000-0005-0000-0000-0000620B0000}"/>
    <cellStyle name="Currency 7 3 2" xfId="2935" xr:uid="{00000000-0005-0000-0000-0000630B0000}"/>
    <cellStyle name="Currency 7 3 2 2" xfId="2936" xr:uid="{00000000-0005-0000-0000-0000640B0000}"/>
    <cellStyle name="Currency 7 3 3" xfId="2937" xr:uid="{00000000-0005-0000-0000-0000650B0000}"/>
    <cellStyle name="Currency 7 3 4" xfId="9607" xr:uid="{851A0768-5E2C-4B0D-98B6-22679DDE6DA3}"/>
    <cellStyle name="Currency 7 4" xfId="2938" xr:uid="{00000000-0005-0000-0000-0000660B0000}"/>
    <cellStyle name="Currency 7 5" xfId="2939" xr:uid="{00000000-0005-0000-0000-0000670B0000}"/>
    <cellStyle name="Currency 7 6" xfId="2940" xr:uid="{00000000-0005-0000-0000-0000680B0000}"/>
    <cellStyle name="Currency 7 7" xfId="2941" xr:uid="{00000000-0005-0000-0000-0000690B0000}"/>
    <cellStyle name="Currency 7 8" xfId="2942" xr:uid="{00000000-0005-0000-0000-00006A0B0000}"/>
    <cellStyle name="Currency 7 9" xfId="2943" xr:uid="{00000000-0005-0000-0000-00006B0B0000}"/>
    <cellStyle name="Currency 8" xfId="2944" xr:uid="{00000000-0005-0000-0000-00006C0B0000}"/>
    <cellStyle name="Currency 9" xfId="2945" xr:uid="{00000000-0005-0000-0000-00006D0B0000}"/>
    <cellStyle name="Currency No$" xfId="2946" xr:uid="{00000000-0005-0000-0000-00006E0B0000}"/>
    <cellStyle name="Currency Total" xfId="2947" xr:uid="{00000000-0005-0000-0000-00006F0B0000}"/>
    <cellStyle name="Currency Total 2" xfId="2948" xr:uid="{00000000-0005-0000-0000-0000700B0000}"/>
    <cellStyle name="Currency x2 No$" xfId="2949" xr:uid="{00000000-0005-0000-0000-0000710B0000}"/>
    <cellStyle name="Currency0" xfId="2950" xr:uid="{00000000-0005-0000-0000-0000720B0000}"/>
    <cellStyle name="Custom - Style1" xfId="2951" xr:uid="{00000000-0005-0000-0000-0000730B0000}"/>
    <cellStyle name="Custom - Style8" xfId="2952" xr:uid="{00000000-0005-0000-0000-0000740B0000}"/>
    <cellStyle name="Data   - Style2" xfId="2953" xr:uid="{00000000-0005-0000-0000-0000750B0000}"/>
    <cellStyle name="Date" xfId="2954" xr:uid="{00000000-0005-0000-0000-0000760B0000}"/>
    <cellStyle name="Dollarsign" xfId="2955" xr:uid="{00000000-0005-0000-0000-0000770B0000}"/>
    <cellStyle name="DOUBLEL" xfId="2956" xr:uid="{00000000-0005-0000-0000-0000780B0000}"/>
    <cellStyle name="DOUBLEL 2" xfId="2957" xr:uid="{00000000-0005-0000-0000-0000790B0000}"/>
    <cellStyle name="DOUBLEL 3" xfId="2958" xr:uid="{00000000-0005-0000-0000-00007A0B0000}"/>
    <cellStyle name="DOUBLEL 4" xfId="2959" xr:uid="{00000000-0005-0000-0000-00007B0B0000}"/>
    <cellStyle name="eatme" xfId="2960" xr:uid="{00000000-0005-0000-0000-00007C0B0000}"/>
    <cellStyle name="Explanatory Text 2" xfId="2961" xr:uid="{00000000-0005-0000-0000-00007D0B0000}"/>
    <cellStyle name="Explanatory Text 3" xfId="2962" xr:uid="{00000000-0005-0000-0000-00007E0B0000}"/>
    <cellStyle name="Explanatory Text 4" xfId="2963" xr:uid="{00000000-0005-0000-0000-00007F0B0000}"/>
    <cellStyle name="Explanatory Text 5" xfId="2964" xr:uid="{00000000-0005-0000-0000-0000800B0000}"/>
    <cellStyle name="Explanatory Text 6" xfId="2965" xr:uid="{00000000-0005-0000-0000-0000810B0000}"/>
    <cellStyle name="Fixed" xfId="2966" xr:uid="{00000000-0005-0000-0000-0000820B0000}"/>
    <cellStyle name="Formula" xfId="2967" xr:uid="{00000000-0005-0000-0000-0000830B0000}"/>
    <cellStyle name="Gas Cost x5" xfId="2968" xr:uid="{00000000-0005-0000-0000-0000840B0000}"/>
    <cellStyle name="Good 2" xfId="2969" xr:uid="{00000000-0005-0000-0000-0000850B0000}"/>
    <cellStyle name="Good 3" xfId="2970" xr:uid="{00000000-0005-0000-0000-0000860B0000}"/>
    <cellStyle name="Good 4" xfId="2971" xr:uid="{00000000-0005-0000-0000-0000870B0000}"/>
    <cellStyle name="Good 5" xfId="2972" xr:uid="{00000000-0005-0000-0000-0000880B0000}"/>
    <cellStyle name="Good 6" xfId="2973" xr:uid="{00000000-0005-0000-0000-0000890B0000}"/>
    <cellStyle name="Hardcoded" xfId="2974" xr:uid="{00000000-0005-0000-0000-00008A0B0000}"/>
    <cellStyle name="Head Title" xfId="2975" xr:uid="{00000000-0005-0000-0000-00008B0B0000}"/>
    <cellStyle name="Heading 1 2" xfId="2976" xr:uid="{00000000-0005-0000-0000-00008C0B0000}"/>
    <cellStyle name="Heading 1 3" xfId="2977" xr:uid="{00000000-0005-0000-0000-00008D0B0000}"/>
    <cellStyle name="Heading 1 4" xfId="2978" xr:uid="{00000000-0005-0000-0000-00008E0B0000}"/>
    <cellStyle name="Heading 1 5" xfId="2979" xr:uid="{00000000-0005-0000-0000-00008F0B0000}"/>
    <cellStyle name="Heading 1 6" xfId="2980" xr:uid="{00000000-0005-0000-0000-0000900B0000}"/>
    <cellStyle name="Heading 2 2" xfId="2981" xr:uid="{00000000-0005-0000-0000-0000910B0000}"/>
    <cellStyle name="Heading 2 3" xfId="2982" xr:uid="{00000000-0005-0000-0000-0000920B0000}"/>
    <cellStyle name="Heading 2 4" xfId="2983" xr:uid="{00000000-0005-0000-0000-0000930B0000}"/>
    <cellStyle name="Heading 2 5" xfId="2984" xr:uid="{00000000-0005-0000-0000-0000940B0000}"/>
    <cellStyle name="Heading 2 6" xfId="2985" xr:uid="{00000000-0005-0000-0000-0000950B0000}"/>
    <cellStyle name="Heading 3 2" xfId="2986" xr:uid="{00000000-0005-0000-0000-0000960B0000}"/>
    <cellStyle name="Heading 3 3" xfId="2987" xr:uid="{00000000-0005-0000-0000-0000970B0000}"/>
    <cellStyle name="Heading 3 4" xfId="2988" xr:uid="{00000000-0005-0000-0000-0000980B0000}"/>
    <cellStyle name="Heading 3 5" xfId="2989" xr:uid="{00000000-0005-0000-0000-0000990B0000}"/>
    <cellStyle name="Heading 3 6" xfId="2990" xr:uid="{00000000-0005-0000-0000-00009A0B0000}"/>
    <cellStyle name="Heading 4 2" xfId="2991" xr:uid="{00000000-0005-0000-0000-00009B0B0000}"/>
    <cellStyle name="Heading 4 3" xfId="2992" xr:uid="{00000000-0005-0000-0000-00009C0B0000}"/>
    <cellStyle name="Heading 4 4" xfId="2993" xr:uid="{00000000-0005-0000-0000-00009D0B0000}"/>
    <cellStyle name="Heading 4 5" xfId="2994" xr:uid="{00000000-0005-0000-0000-00009E0B0000}"/>
    <cellStyle name="Heading 4 6" xfId="2995" xr:uid="{00000000-0005-0000-0000-00009F0B0000}"/>
    <cellStyle name="HeadlineStyle" xfId="2996" xr:uid="{00000000-0005-0000-0000-0000A00B0000}"/>
    <cellStyle name="HeadlineStyle 10" xfId="2997" xr:uid="{00000000-0005-0000-0000-0000A10B0000}"/>
    <cellStyle name="HeadlineStyle 11" xfId="2998" xr:uid="{00000000-0005-0000-0000-0000A20B0000}"/>
    <cellStyle name="HeadlineStyle 12" xfId="2999" xr:uid="{00000000-0005-0000-0000-0000A30B0000}"/>
    <cellStyle name="HeadlineStyle 13" xfId="3000" xr:uid="{00000000-0005-0000-0000-0000A40B0000}"/>
    <cellStyle name="HeadlineStyle 14" xfId="3001" xr:uid="{00000000-0005-0000-0000-0000A50B0000}"/>
    <cellStyle name="HeadlineStyle 15" xfId="3002" xr:uid="{00000000-0005-0000-0000-0000A60B0000}"/>
    <cellStyle name="HeadlineStyle 16" xfId="3003" xr:uid="{00000000-0005-0000-0000-0000A70B0000}"/>
    <cellStyle name="HeadlineStyle 2" xfId="3004" xr:uid="{00000000-0005-0000-0000-0000A80B0000}"/>
    <cellStyle name="HeadlineStyle 3" xfId="3005" xr:uid="{00000000-0005-0000-0000-0000A90B0000}"/>
    <cellStyle name="HeadlineStyle 4" xfId="3006" xr:uid="{00000000-0005-0000-0000-0000AA0B0000}"/>
    <cellStyle name="HeadlineStyle 5" xfId="3007" xr:uid="{00000000-0005-0000-0000-0000AB0B0000}"/>
    <cellStyle name="HeadlineStyle 6" xfId="3008" xr:uid="{00000000-0005-0000-0000-0000AC0B0000}"/>
    <cellStyle name="HeadlineStyle 7" xfId="3009" xr:uid="{00000000-0005-0000-0000-0000AD0B0000}"/>
    <cellStyle name="HeadlineStyle 8" xfId="3010" xr:uid="{00000000-0005-0000-0000-0000AE0B0000}"/>
    <cellStyle name="HeadlineStyle 9" xfId="3011" xr:uid="{00000000-0005-0000-0000-0000AF0B0000}"/>
    <cellStyle name="HeadlineStyleJustified" xfId="3012" xr:uid="{00000000-0005-0000-0000-0000B00B0000}"/>
    <cellStyle name="HeadlineStyleJustified 10" xfId="3013" xr:uid="{00000000-0005-0000-0000-0000B10B0000}"/>
    <cellStyle name="HeadlineStyleJustified 11" xfId="3014" xr:uid="{00000000-0005-0000-0000-0000B20B0000}"/>
    <cellStyle name="HeadlineStyleJustified 12" xfId="3015" xr:uid="{00000000-0005-0000-0000-0000B30B0000}"/>
    <cellStyle name="HeadlineStyleJustified 13" xfId="3016" xr:uid="{00000000-0005-0000-0000-0000B40B0000}"/>
    <cellStyle name="HeadlineStyleJustified 14" xfId="3017" xr:uid="{00000000-0005-0000-0000-0000B50B0000}"/>
    <cellStyle name="HeadlineStyleJustified 15" xfId="3018" xr:uid="{00000000-0005-0000-0000-0000B60B0000}"/>
    <cellStyle name="HeadlineStyleJustified 16" xfId="3019" xr:uid="{00000000-0005-0000-0000-0000B70B0000}"/>
    <cellStyle name="HeadlineStyleJustified 2" xfId="3020" xr:uid="{00000000-0005-0000-0000-0000B80B0000}"/>
    <cellStyle name="HeadlineStyleJustified 3" xfId="3021" xr:uid="{00000000-0005-0000-0000-0000B90B0000}"/>
    <cellStyle name="HeadlineStyleJustified 4" xfId="3022" xr:uid="{00000000-0005-0000-0000-0000BA0B0000}"/>
    <cellStyle name="HeadlineStyleJustified 5" xfId="3023" xr:uid="{00000000-0005-0000-0000-0000BB0B0000}"/>
    <cellStyle name="HeadlineStyleJustified 6" xfId="3024" xr:uid="{00000000-0005-0000-0000-0000BC0B0000}"/>
    <cellStyle name="HeadlineStyleJustified 7" xfId="3025" xr:uid="{00000000-0005-0000-0000-0000BD0B0000}"/>
    <cellStyle name="HeadlineStyleJustified 8" xfId="3026" xr:uid="{00000000-0005-0000-0000-0000BE0B0000}"/>
    <cellStyle name="HeadlineStyleJustified 9" xfId="3027" xr:uid="{00000000-0005-0000-0000-0000BF0B0000}"/>
    <cellStyle name="Hyperlink 2" xfId="3028" xr:uid="{00000000-0005-0000-0000-0000C00B0000}"/>
    <cellStyle name="Hyperlink 2 2" xfId="3029" xr:uid="{00000000-0005-0000-0000-0000C10B0000}"/>
    <cellStyle name="Hyperlink 3" xfId="3030" xr:uid="{00000000-0005-0000-0000-0000C20B0000}"/>
    <cellStyle name="inc/dec" xfId="3031" xr:uid="{00000000-0005-0000-0000-0000C30B0000}"/>
    <cellStyle name="inc/dec 2" xfId="3032" xr:uid="{00000000-0005-0000-0000-0000C40B0000}"/>
    <cellStyle name="Input 2" xfId="3033" xr:uid="{00000000-0005-0000-0000-0000C50B0000}"/>
    <cellStyle name="Input 3" xfId="3034" xr:uid="{00000000-0005-0000-0000-0000C60B0000}"/>
    <cellStyle name="Input 4" xfId="3035" xr:uid="{00000000-0005-0000-0000-0000C70B0000}"/>
    <cellStyle name="Input 5" xfId="3036" xr:uid="{00000000-0005-0000-0000-0000C80B0000}"/>
    <cellStyle name="Input 6" xfId="3037" xr:uid="{00000000-0005-0000-0000-0000C90B0000}"/>
    <cellStyle name="Input 7" xfId="3038" xr:uid="{00000000-0005-0000-0000-0000CA0B0000}"/>
    <cellStyle name="Labels - Style3" xfId="3039" xr:uid="{00000000-0005-0000-0000-0000CB0B0000}"/>
    <cellStyle name="Labor" xfId="3040" xr:uid="{00000000-0005-0000-0000-0000CC0B0000}"/>
    <cellStyle name="Lines" xfId="3041" xr:uid="{00000000-0005-0000-0000-0000CD0B0000}"/>
    <cellStyle name="Linked Amount" xfId="3042" xr:uid="{00000000-0005-0000-0000-0000CE0B0000}"/>
    <cellStyle name="Linked Cell 2" xfId="3043" xr:uid="{00000000-0005-0000-0000-0000CF0B0000}"/>
    <cellStyle name="Linked Cell 3" xfId="3044" xr:uid="{00000000-0005-0000-0000-0000D00B0000}"/>
    <cellStyle name="Linked Cell 4" xfId="3045" xr:uid="{00000000-0005-0000-0000-0000D10B0000}"/>
    <cellStyle name="Linked Cell 5" xfId="3046" xr:uid="{00000000-0005-0000-0000-0000D20B0000}"/>
    <cellStyle name="Linked Cell 6" xfId="3047" xr:uid="{00000000-0005-0000-0000-0000D30B0000}"/>
    <cellStyle name="Neutral 2" xfId="3048" xr:uid="{00000000-0005-0000-0000-0000D40B0000}"/>
    <cellStyle name="Neutral 3" xfId="3049" xr:uid="{00000000-0005-0000-0000-0000D50B0000}"/>
    <cellStyle name="Neutral 4" xfId="3050" xr:uid="{00000000-0005-0000-0000-0000D60B0000}"/>
    <cellStyle name="Neutral 5" xfId="3051" xr:uid="{00000000-0005-0000-0000-0000D70B0000}"/>
    <cellStyle name="Neutral 6" xfId="3052" xr:uid="{00000000-0005-0000-0000-0000D80B0000}"/>
    <cellStyle name="Normal" xfId="0" builtinId="0"/>
    <cellStyle name="Normal - Style1" xfId="3053" xr:uid="{00000000-0005-0000-0000-0000DA0B0000}"/>
    <cellStyle name="Normal - Style2" xfId="3054" xr:uid="{00000000-0005-0000-0000-0000DB0B0000}"/>
    <cellStyle name="Normal - Style3" xfId="3055" xr:uid="{00000000-0005-0000-0000-0000DC0B0000}"/>
    <cellStyle name="Normal - Style4" xfId="3056" xr:uid="{00000000-0005-0000-0000-0000DD0B0000}"/>
    <cellStyle name="Normal - Style5" xfId="3057" xr:uid="{00000000-0005-0000-0000-0000DE0B0000}"/>
    <cellStyle name="Normal - Style6" xfId="3058" xr:uid="{00000000-0005-0000-0000-0000DF0B0000}"/>
    <cellStyle name="Normal - Style7" xfId="3059" xr:uid="{00000000-0005-0000-0000-0000E00B0000}"/>
    <cellStyle name="Normal - Style8" xfId="3060" xr:uid="{00000000-0005-0000-0000-0000E10B0000}"/>
    <cellStyle name="Normal 10" xfId="3061" xr:uid="{00000000-0005-0000-0000-0000E20B0000}"/>
    <cellStyle name="Normal 10 10" xfId="19" xr:uid="{00000000-0005-0000-0000-0000E30B0000}"/>
    <cellStyle name="Normal 10 10 2" xfId="3062" xr:uid="{00000000-0005-0000-0000-0000E40B0000}"/>
    <cellStyle name="Normal 10 10 2 2" xfId="3063" xr:uid="{00000000-0005-0000-0000-0000E50B0000}"/>
    <cellStyle name="Normal 10 10 2 3" xfId="3064" xr:uid="{00000000-0005-0000-0000-0000E60B0000}"/>
    <cellStyle name="Normal 10 10 3" xfId="3065" xr:uid="{00000000-0005-0000-0000-0000E70B0000}"/>
    <cellStyle name="Normal 10 10 3 2" xfId="9398" xr:uid="{531A3677-E7AC-4498-B6AE-AC7B24AB1D57}"/>
    <cellStyle name="Normal 10 10 4" xfId="3066" xr:uid="{00000000-0005-0000-0000-0000E80B0000}"/>
    <cellStyle name="Normal 10 10 5" xfId="3067" xr:uid="{00000000-0005-0000-0000-0000E90B0000}"/>
    <cellStyle name="Normal 10 10 6" xfId="3068" xr:uid="{00000000-0005-0000-0000-0000EA0B0000}"/>
    <cellStyle name="Normal 10 10 6 2" xfId="9397" xr:uid="{E1665E71-465A-46C5-ADC8-014A4B7DE3B8}"/>
    <cellStyle name="Normal 10 10 7" xfId="3069" xr:uid="{00000000-0005-0000-0000-0000EB0B0000}"/>
    <cellStyle name="Normal 10 10 8" xfId="9407" xr:uid="{6ACE5116-4A0A-40E8-90DB-64442948EC07}"/>
    <cellStyle name="Normal 10 11" xfId="22" xr:uid="{00000000-0005-0000-0000-0000EC0B0000}"/>
    <cellStyle name="Normal 10 11 2" xfId="3070" xr:uid="{00000000-0005-0000-0000-0000ED0B0000}"/>
    <cellStyle name="Normal 10 11 2 2" xfId="3071" xr:uid="{00000000-0005-0000-0000-0000EE0B0000}"/>
    <cellStyle name="Normal 10 11 3" xfId="3072" xr:uid="{00000000-0005-0000-0000-0000EF0B0000}"/>
    <cellStyle name="Normal 10 11 4" xfId="9409" xr:uid="{A1D05B65-9765-4503-8FC5-442828FED013}"/>
    <cellStyle name="Normal 10 12" xfId="3073" xr:uid="{00000000-0005-0000-0000-0000F00B0000}"/>
    <cellStyle name="Normal 10 12 2" xfId="3074" xr:uid="{00000000-0005-0000-0000-0000F10B0000}"/>
    <cellStyle name="Normal 10 12 2 2" xfId="3075" xr:uid="{00000000-0005-0000-0000-0000F20B0000}"/>
    <cellStyle name="Normal 10 12 3" xfId="3076" xr:uid="{00000000-0005-0000-0000-0000F30B0000}"/>
    <cellStyle name="Normal 10 13" xfId="3077" xr:uid="{00000000-0005-0000-0000-0000F40B0000}"/>
    <cellStyle name="Normal 10 13 2" xfId="3078" xr:uid="{00000000-0005-0000-0000-0000F50B0000}"/>
    <cellStyle name="Normal 10 13 2 2" xfId="3079" xr:uid="{00000000-0005-0000-0000-0000F60B0000}"/>
    <cellStyle name="Normal 10 13 3" xfId="3080" xr:uid="{00000000-0005-0000-0000-0000F70B0000}"/>
    <cellStyle name="Normal 10 14" xfId="3081" xr:uid="{00000000-0005-0000-0000-0000F80B0000}"/>
    <cellStyle name="Normal 10 14 10" xfId="3082" xr:uid="{00000000-0005-0000-0000-0000F90B0000}"/>
    <cellStyle name="Normal 10 14 10 2" xfId="3083" xr:uid="{00000000-0005-0000-0000-0000FA0B0000}"/>
    <cellStyle name="Normal 10 14 10 2 2" xfId="3084" xr:uid="{00000000-0005-0000-0000-0000FB0B0000}"/>
    <cellStyle name="Normal 10 14 10 3" xfId="3085" xr:uid="{00000000-0005-0000-0000-0000FC0B0000}"/>
    <cellStyle name="Normal 10 14 11" xfId="3086" xr:uid="{00000000-0005-0000-0000-0000FD0B0000}"/>
    <cellStyle name="Normal 10 14 11 2" xfId="3087" xr:uid="{00000000-0005-0000-0000-0000FE0B0000}"/>
    <cellStyle name="Normal 10 14 11 2 2" xfId="3088" xr:uid="{00000000-0005-0000-0000-0000FF0B0000}"/>
    <cellStyle name="Normal 10 14 11 3" xfId="3089" xr:uid="{00000000-0005-0000-0000-0000000C0000}"/>
    <cellStyle name="Normal 10 14 12" xfId="3090" xr:uid="{00000000-0005-0000-0000-0000010C0000}"/>
    <cellStyle name="Normal 10 14 12 2" xfId="3091" xr:uid="{00000000-0005-0000-0000-0000020C0000}"/>
    <cellStyle name="Normal 10 14 12 2 2" xfId="3092" xr:uid="{00000000-0005-0000-0000-0000030C0000}"/>
    <cellStyle name="Normal 10 14 12 3" xfId="3093" xr:uid="{00000000-0005-0000-0000-0000040C0000}"/>
    <cellStyle name="Normal 10 14 13" xfId="3094" xr:uid="{00000000-0005-0000-0000-0000050C0000}"/>
    <cellStyle name="Normal 10 14 13 2" xfId="3095" xr:uid="{00000000-0005-0000-0000-0000060C0000}"/>
    <cellStyle name="Normal 10 14 14" xfId="3096" xr:uid="{00000000-0005-0000-0000-0000070C0000}"/>
    <cellStyle name="Normal 10 14 2" xfId="3097" xr:uid="{00000000-0005-0000-0000-0000080C0000}"/>
    <cellStyle name="Normal 10 14 2 2" xfId="3098" xr:uid="{00000000-0005-0000-0000-0000090C0000}"/>
    <cellStyle name="Normal 10 14 2 2 2" xfId="3099" xr:uid="{00000000-0005-0000-0000-00000A0C0000}"/>
    <cellStyle name="Normal 10 14 2 3" xfId="3100" xr:uid="{00000000-0005-0000-0000-00000B0C0000}"/>
    <cellStyle name="Normal 10 14 3" xfId="3101" xr:uid="{00000000-0005-0000-0000-00000C0C0000}"/>
    <cellStyle name="Normal 10 14 3 2" xfId="3102" xr:uid="{00000000-0005-0000-0000-00000D0C0000}"/>
    <cellStyle name="Normal 10 14 3 2 2" xfId="3103" xr:uid="{00000000-0005-0000-0000-00000E0C0000}"/>
    <cellStyle name="Normal 10 14 3 3" xfId="3104" xr:uid="{00000000-0005-0000-0000-00000F0C0000}"/>
    <cellStyle name="Normal 10 14 4" xfId="3105" xr:uid="{00000000-0005-0000-0000-0000100C0000}"/>
    <cellStyle name="Normal 10 14 4 2" xfId="3106" xr:uid="{00000000-0005-0000-0000-0000110C0000}"/>
    <cellStyle name="Normal 10 14 4 2 2" xfId="3107" xr:uid="{00000000-0005-0000-0000-0000120C0000}"/>
    <cellStyle name="Normal 10 14 4 3" xfId="3108" xr:uid="{00000000-0005-0000-0000-0000130C0000}"/>
    <cellStyle name="Normal 10 14 5" xfId="3109" xr:uid="{00000000-0005-0000-0000-0000140C0000}"/>
    <cellStyle name="Normal 10 14 5 2" xfId="3110" xr:uid="{00000000-0005-0000-0000-0000150C0000}"/>
    <cellStyle name="Normal 10 14 5 2 2" xfId="3111" xr:uid="{00000000-0005-0000-0000-0000160C0000}"/>
    <cellStyle name="Normal 10 14 5 3" xfId="3112" xr:uid="{00000000-0005-0000-0000-0000170C0000}"/>
    <cellStyle name="Normal 10 14 6" xfId="3113" xr:uid="{00000000-0005-0000-0000-0000180C0000}"/>
    <cellStyle name="Normal 10 14 6 2" xfId="3114" xr:uid="{00000000-0005-0000-0000-0000190C0000}"/>
    <cellStyle name="Normal 10 14 6 2 2" xfId="3115" xr:uid="{00000000-0005-0000-0000-00001A0C0000}"/>
    <cellStyle name="Normal 10 14 6 3" xfId="3116" xr:uid="{00000000-0005-0000-0000-00001B0C0000}"/>
    <cellStyle name="Normal 10 14 7" xfId="3117" xr:uid="{00000000-0005-0000-0000-00001C0C0000}"/>
    <cellStyle name="Normal 10 14 7 2" xfId="3118" xr:uid="{00000000-0005-0000-0000-00001D0C0000}"/>
    <cellStyle name="Normal 10 14 7 2 2" xfId="3119" xr:uid="{00000000-0005-0000-0000-00001E0C0000}"/>
    <cellStyle name="Normal 10 14 7 3" xfId="3120" xr:uid="{00000000-0005-0000-0000-00001F0C0000}"/>
    <cellStyle name="Normal 10 14 8" xfId="3121" xr:uid="{00000000-0005-0000-0000-0000200C0000}"/>
    <cellStyle name="Normal 10 14 8 2" xfId="3122" xr:uid="{00000000-0005-0000-0000-0000210C0000}"/>
    <cellStyle name="Normal 10 14 8 2 2" xfId="3123" xr:uid="{00000000-0005-0000-0000-0000220C0000}"/>
    <cellStyle name="Normal 10 14 8 3" xfId="3124" xr:uid="{00000000-0005-0000-0000-0000230C0000}"/>
    <cellStyle name="Normal 10 14 9" xfId="3125" xr:uid="{00000000-0005-0000-0000-0000240C0000}"/>
    <cellStyle name="Normal 10 14 9 2" xfId="3126" xr:uid="{00000000-0005-0000-0000-0000250C0000}"/>
    <cellStyle name="Normal 10 14 9 2 2" xfId="3127" xr:uid="{00000000-0005-0000-0000-0000260C0000}"/>
    <cellStyle name="Normal 10 14 9 3" xfId="3128" xr:uid="{00000000-0005-0000-0000-0000270C0000}"/>
    <cellStyle name="Normal 10 15" xfId="3129" xr:uid="{00000000-0005-0000-0000-0000280C0000}"/>
    <cellStyle name="Normal 10 15 2" xfId="3130" xr:uid="{00000000-0005-0000-0000-0000290C0000}"/>
    <cellStyle name="Normal 10 15 2 2" xfId="3131" xr:uid="{00000000-0005-0000-0000-00002A0C0000}"/>
    <cellStyle name="Normal 10 15 3" xfId="3132" xr:uid="{00000000-0005-0000-0000-00002B0C0000}"/>
    <cellStyle name="Normal 10 16" xfId="3133" xr:uid="{00000000-0005-0000-0000-00002C0C0000}"/>
    <cellStyle name="Normal 10 16 2" xfId="3134" xr:uid="{00000000-0005-0000-0000-00002D0C0000}"/>
    <cellStyle name="Normal 10 16 2 2" xfId="3135" xr:uid="{00000000-0005-0000-0000-00002E0C0000}"/>
    <cellStyle name="Normal 10 16 3" xfId="3136" xr:uid="{00000000-0005-0000-0000-00002F0C0000}"/>
    <cellStyle name="Normal 10 17" xfId="3137" xr:uid="{00000000-0005-0000-0000-0000300C0000}"/>
    <cellStyle name="Normal 10 17 2" xfId="3138" xr:uid="{00000000-0005-0000-0000-0000310C0000}"/>
    <cellStyle name="Normal 10 17 2 2" xfId="3139" xr:uid="{00000000-0005-0000-0000-0000320C0000}"/>
    <cellStyle name="Normal 10 17 3" xfId="3140" xr:uid="{00000000-0005-0000-0000-0000330C0000}"/>
    <cellStyle name="Normal 10 18" xfId="3141" xr:uid="{00000000-0005-0000-0000-0000340C0000}"/>
    <cellStyle name="Normal 10 18 2" xfId="3142" xr:uid="{00000000-0005-0000-0000-0000350C0000}"/>
    <cellStyle name="Normal 10 18 2 2" xfId="3143" xr:uid="{00000000-0005-0000-0000-0000360C0000}"/>
    <cellStyle name="Normal 10 18 3" xfId="3144" xr:uid="{00000000-0005-0000-0000-0000370C0000}"/>
    <cellStyle name="Normal 10 19" xfId="3145" xr:uid="{00000000-0005-0000-0000-0000380C0000}"/>
    <cellStyle name="Normal 10 19 2" xfId="3146" xr:uid="{00000000-0005-0000-0000-0000390C0000}"/>
    <cellStyle name="Normal 10 19 2 2" xfId="3147" xr:uid="{00000000-0005-0000-0000-00003A0C0000}"/>
    <cellStyle name="Normal 10 19 3" xfId="3148" xr:uid="{00000000-0005-0000-0000-00003B0C0000}"/>
    <cellStyle name="Normal 10 2" xfId="3149" xr:uid="{00000000-0005-0000-0000-00003C0C0000}"/>
    <cellStyle name="Normal 10 2 2" xfId="3150" xr:uid="{00000000-0005-0000-0000-00003D0C0000}"/>
    <cellStyle name="Normal 10 2 2 2" xfId="3151" xr:uid="{00000000-0005-0000-0000-00003E0C0000}"/>
    <cellStyle name="Normal 10 2 2 3" xfId="3152" xr:uid="{00000000-0005-0000-0000-00003F0C0000}"/>
    <cellStyle name="Normal 10 2 3" xfId="3153" xr:uid="{00000000-0005-0000-0000-0000400C0000}"/>
    <cellStyle name="Normal 10 2 4" xfId="3154" xr:uid="{00000000-0005-0000-0000-0000410C0000}"/>
    <cellStyle name="Normal 10 20" xfId="3155" xr:uid="{00000000-0005-0000-0000-0000420C0000}"/>
    <cellStyle name="Normal 10 20 2" xfId="3156" xr:uid="{00000000-0005-0000-0000-0000430C0000}"/>
    <cellStyle name="Normal 10 20 2 2" xfId="3157" xr:uid="{00000000-0005-0000-0000-0000440C0000}"/>
    <cellStyle name="Normal 10 20 3" xfId="3158" xr:uid="{00000000-0005-0000-0000-0000450C0000}"/>
    <cellStyle name="Normal 10 21" xfId="3159" xr:uid="{00000000-0005-0000-0000-0000460C0000}"/>
    <cellStyle name="Normal 10 21 2" xfId="3160" xr:uid="{00000000-0005-0000-0000-0000470C0000}"/>
    <cellStyle name="Normal 10 21 2 2" xfId="3161" xr:uid="{00000000-0005-0000-0000-0000480C0000}"/>
    <cellStyle name="Normal 10 21 3" xfId="3162" xr:uid="{00000000-0005-0000-0000-0000490C0000}"/>
    <cellStyle name="Normal 10 21 4" xfId="3163" xr:uid="{00000000-0005-0000-0000-00004A0C0000}"/>
    <cellStyle name="Normal 10 21 5" xfId="3164" xr:uid="{00000000-0005-0000-0000-00004B0C0000}"/>
    <cellStyle name="Normal 10 22" xfId="3165" xr:uid="{00000000-0005-0000-0000-00004C0C0000}"/>
    <cellStyle name="Normal 10 22 2" xfId="3166" xr:uid="{00000000-0005-0000-0000-00004D0C0000}"/>
    <cellStyle name="Normal 10 22 3" xfId="3167" xr:uid="{00000000-0005-0000-0000-00004E0C0000}"/>
    <cellStyle name="Normal 10 23" xfId="3168" xr:uid="{00000000-0005-0000-0000-00004F0C0000}"/>
    <cellStyle name="Normal 10 23 2" xfId="20" xr:uid="{00000000-0005-0000-0000-0000500C0000}"/>
    <cellStyle name="Normal 10 23 3" xfId="3169" xr:uid="{00000000-0005-0000-0000-0000510C0000}"/>
    <cellStyle name="Normal 10 24" xfId="3170" xr:uid="{00000000-0005-0000-0000-0000520C0000}"/>
    <cellStyle name="Normal 10 25" xfId="3171" xr:uid="{00000000-0005-0000-0000-0000530C0000}"/>
    <cellStyle name="Normal 10 26" xfId="3172" xr:uid="{00000000-0005-0000-0000-0000540C0000}"/>
    <cellStyle name="Normal 10 26 2" xfId="3173" xr:uid="{00000000-0005-0000-0000-0000550C0000}"/>
    <cellStyle name="Normal 10 27" xfId="3174" xr:uid="{00000000-0005-0000-0000-0000560C0000}"/>
    <cellStyle name="Normal 10 28" xfId="3175" xr:uid="{00000000-0005-0000-0000-0000570C0000}"/>
    <cellStyle name="Normal 10 29" xfId="3176" xr:uid="{00000000-0005-0000-0000-0000580C0000}"/>
    <cellStyle name="Normal 10 3" xfId="3177" xr:uid="{00000000-0005-0000-0000-0000590C0000}"/>
    <cellStyle name="Normal 10 3 2" xfId="3178" xr:uid="{00000000-0005-0000-0000-00005A0C0000}"/>
    <cellStyle name="Normal 10 3 2 2" xfId="3179" xr:uid="{00000000-0005-0000-0000-00005B0C0000}"/>
    <cellStyle name="Normal 10 3 2 3" xfId="3180" xr:uid="{00000000-0005-0000-0000-00005C0C0000}"/>
    <cellStyle name="Normal 10 3 3" xfId="3181" xr:uid="{00000000-0005-0000-0000-00005D0C0000}"/>
    <cellStyle name="Normal 10 3 4" xfId="3182" xr:uid="{00000000-0005-0000-0000-00005E0C0000}"/>
    <cellStyle name="Normal 10 30" xfId="3183" xr:uid="{00000000-0005-0000-0000-00005F0C0000}"/>
    <cellStyle name="Normal 10 31" xfId="3184" xr:uid="{00000000-0005-0000-0000-0000600C0000}"/>
    <cellStyle name="Normal 10 32" xfId="3185" xr:uid="{00000000-0005-0000-0000-0000610C0000}"/>
    <cellStyle name="Normal 10 33" xfId="3186" xr:uid="{00000000-0005-0000-0000-0000620C0000}"/>
    <cellStyle name="Normal 10 34" xfId="3187" xr:uid="{00000000-0005-0000-0000-0000630C0000}"/>
    <cellStyle name="Normal 10 35" xfId="3188" xr:uid="{00000000-0005-0000-0000-0000640C0000}"/>
    <cellStyle name="Normal 10 36" xfId="3189" xr:uid="{00000000-0005-0000-0000-0000650C0000}"/>
    <cellStyle name="Normal 10 37" xfId="3190" xr:uid="{00000000-0005-0000-0000-0000660C0000}"/>
    <cellStyle name="Normal 10 38" xfId="3191" xr:uid="{00000000-0005-0000-0000-0000670C0000}"/>
    <cellStyle name="Normal 10 39" xfId="3192" xr:uid="{00000000-0005-0000-0000-0000680C0000}"/>
    <cellStyle name="Normal 10 4" xfId="3193" xr:uid="{00000000-0005-0000-0000-0000690C0000}"/>
    <cellStyle name="Normal 10 4 2" xfId="3194" xr:uid="{00000000-0005-0000-0000-00006A0C0000}"/>
    <cellStyle name="Normal 10 4 2 2" xfId="3195" xr:uid="{00000000-0005-0000-0000-00006B0C0000}"/>
    <cellStyle name="Normal 10 4 2 3" xfId="3196" xr:uid="{00000000-0005-0000-0000-00006C0C0000}"/>
    <cellStyle name="Normal 10 4 3" xfId="3197" xr:uid="{00000000-0005-0000-0000-00006D0C0000}"/>
    <cellStyle name="Normal 10 4 4" xfId="3198" xr:uid="{00000000-0005-0000-0000-00006E0C0000}"/>
    <cellStyle name="Normal 10 40" xfId="3199" xr:uid="{00000000-0005-0000-0000-00006F0C0000}"/>
    <cellStyle name="Normal 10 41" xfId="3200" xr:uid="{00000000-0005-0000-0000-0000700C0000}"/>
    <cellStyle name="Normal 10 42" xfId="3201" xr:uid="{00000000-0005-0000-0000-0000710C0000}"/>
    <cellStyle name="Normal 10 43" xfId="3202" xr:uid="{00000000-0005-0000-0000-0000720C0000}"/>
    <cellStyle name="Normal 10 44" xfId="3203" xr:uid="{00000000-0005-0000-0000-0000730C0000}"/>
    <cellStyle name="Normal 10 45" xfId="3204" xr:uid="{00000000-0005-0000-0000-0000740C0000}"/>
    <cellStyle name="Normal 10 46" xfId="3205" xr:uid="{00000000-0005-0000-0000-0000750C0000}"/>
    <cellStyle name="Normal 10 47" xfId="3206" xr:uid="{00000000-0005-0000-0000-0000760C0000}"/>
    <cellStyle name="Normal 10 48" xfId="3207" xr:uid="{00000000-0005-0000-0000-0000770C0000}"/>
    <cellStyle name="Normal 10 49" xfId="3208" xr:uid="{00000000-0005-0000-0000-0000780C0000}"/>
    <cellStyle name="Normal 10 5" xfId="3209" xr:uid="{00000000-0005-0000-0000-0000790C0000}"/>
    <cellStyle name="Normal 10 5 2" xfId="3210" xr:uid="{00000000-0005-0000-0000-00007A0C0000}"/>
    <cellStyle name="Normal 10 5 2 2" xfId="3211" xr:uid="{00000000-0005-0000-0000-00007B0C0000}"/>
    <cellStyle name="Normal 10 5 2 3" xfId="3212" xr:uid="{00000000-0005-0000-0000-00007C0C0000}"/>
    <cellStyle name="Normal 10 5 3" xfId="3213" xr:uid="{00000000-0005-0000-0000-00007D0C0000}"/>
    <cellStyle name="Normal 10 5 4" xfId="3214" xr:uid="{00000000-0005-0000-0000-00007E0C0000}"/>
    <cellStyle name="Normal 10 50" xfId="3215" xr:uid="{00000000-0005-0000-0000-00007F0C0000}"/>
    <cellStyle name="Normal 10 51" xfId="3216" xr:uid="{00000000-0005-0000-0000-0000800C0000}"/>
    <cellStyle name="Normal 10 52" xfId="3217" xr:uid="{00000000-0005-0000-0000-0000810C0000}"/>
    <cellStyle name="Normal 10 53" xfId="3218" xr:uid="{00000000-0005-0000-0000-0000820C0000}"/>
    <cellStyle name="Normal 10 54" xfId="3219" xr:uid="{00000000-0005-0000-0000-0000830C0000}"/>
    <cellStyle name="Normal 10 55" xfId="3220" xr:uid="{00000000-0005-0000-0000-0000840C0000}"/>
    <cellStyle name="Normal 10 56" xfId="3221" xr:uid="{00000000-0005-0000-0000-0000850C0000}"/>
    <cellStyle name="Normal 10 57" xfId="3222" xr:uid="{00000000-0005-0000-0000-0000860C0000}"/>
    <cellStyle name="Normal 10 58" xfId="3223" xr:uid="{00000000-0005-0000-0000-0000870C0000}"/>
    <cellStyle name="Normal 10 59" xfId="3224" xr:uid="{00000000-0005-0000-0000-0000880C0000}"/>
    <cellStyle name="Normal 10 6" xfId="3225" xr:uid="{00000000-0005-0000-0000-0000890C0000}"/>
    <cellStyle name="Normal 10 6 2" xfId="3226" xr:uid="{00000000-0005-0000-0000-00008A0C0000}"/>
    <cellStyle name="Normal 10 6 2 2" xfId="3227" xr:uid="{00000000-0005-0000-0000-00008B0C0000}"/>
    <cellStyle name="Normal 10 6 2 3" xfId="3228" xr:uid="{00000000-0005-0000-0000-00008C0C0000}"/>
    <cellStyle name="Normal 10 6 3" xfId="3229" xr:uid="{00000000-0005-0000-0000-00008D0C0000}"/>
    <cellStyle name="Normal 10 6 4" xfId="3230" xr:uid="{00000000-0005-0000-0000-00008E0C0000}"/>
    <cellStyle name="Normal 10 60" xfId="3231" xr:uid="{00000000-0005-0000-0000-00008F0C0000}"/>
    <cellStyle name="Normal 10 61" xfId="3232" xr:uid="{00000000-0005-0000-0000-0000900C0000}"/>
    <cellStyle name="Normal 10 62" xfId="3233" xr:uid="{00000000-0005-0000-0000-0000910C0000}"/>
    <cellStyle name="Normal 10 63" xfId="3234" xr:uid="{00000000-0005-0000-0000-0000920C0000}"/>
    <cellStyle name="Normal 10 64" xfId="3235" xr:uid="{00000000-0005-0000-0000-0000930C0000}"/>
    <cellStyle name="Normal 10 65" xfId="3236" xr:uid="{00000000-0005-0000-0000-0000940C0000}"/>
    <cellStyle name="Normal 10 66" xfId="3237" xr:uid="{00000000-0005-0000-0000-0000950C0000}"/>
    <cellStyle name="Normal 10 67" xfId="3238" xr:uid="{00000000-0005-0000-0000-0000960C0000}"/>
    <cellStyle name="Normal 10 68" xfId="3239" xr:uid="{00000000-0005-0000-0000-0000970C0000}"/>
    <cellStyle name="Normal 10 69" xfId="3240" xr:uid="{00000000-0005-0000-0000-0000980C0000}"/>
    <cellStyle name="Normal 10 7" xfId="3241" xr:uid="{00000000-0005-0000-0000-0000990C0000}"/>
    <cellStyle name="Normal 10 7 2" xfId="3242" xr:uid="{00000000-0005-0000-0000-00009A0C0000}"/>
    <cellStyle name="Normal 10 7 2 2" xfId="3243" xr:uid="{00000000-0005-0000-0000-00009B0C0000}"/>
    <cellStyle name="Normal 10 7 2 3" xfId="3244" xr:uid="{00000000-0005-0000-0000-00009C0C0000}"/>
    <cellStyle name="Normal 10 7 3" xfId="3245" xr:uid="{00000000-0005-0000-0000-00009D0C0000}"/>
    <cellStyle name="Normal 10 7 4" xfId="3246" xr:uid="{00000000-0005-0000-0000-00009E0C0000}"/>
    <cellStyle name="Normal 10 70" xfId="3247" xr:uid="{00000000-0005-0000-0000-00009F0C0000}"/>
    <cellStyle name="Normal 10 71" xfId="3248" xr:uid="{00000000-0005-0000-0000-0000A00C0000}"/>
    <cellStyle name="Normal 10 71 2" xfId="3249" xr:uid="{00000000-0005-0000-0000-0000A10C0000}"/>
    <cellStyle name="Normal 10 72" xfId="3250" xr:uid="{00000000-0005-0000-0000-0000A20C0000}"/>
    <cellStyle name="Normal 10 73" xfId="3251" xr:uid="{00000000-0005-0000-0000-0000A30C0000}"/>
    <cellStyle name="Normal 10 8" xfId="3252" xr:uid="{00000000-0005-0000-0000-0000A40C0000}"/>
    <cellStyle name="Normal 10 8 2" xfId="3253" xr:uid="{00000000-0005-0000-0000-0000A50C0000}"/>
    <cellStyle name="Normal 10 8 2 2" xfId="3254" xr:uid="{00000000-0005-0000-0000-0000A60C0000}"/>
    <cellStyle name="Normal 10 8 2 3" xfId="3255" xr:uid="{00000000-0005-0000-0000-0000A70C0000}"/>
    <cellStyle name="Normal 10 8 3" xfId="3256" xr:uid="{00000000-0005-0000-0000-0000A80C0000}"/>
    <cellStyle name="Normal 10 8 4" xfId="3257" xr:uid="{00000000-0005-0000-0000-0000A90C0000}"/>
    <cellStyle name="Normal 10 9" xfId="3258" xr:uid="{00000000-0005-0000-0000-0000AA0C0000}"/>
    <cellStyle name="Normal 10 9 2" xfId="3259" xr:uid="{00000000-0005-0000-0000-0000AB0C0000}"/>
    <cellStyle name="Normal 10 9 2 2" xfId="3260" xr:uid="{00000000-0005-0000-0000-0000AC0C0000}"/>
    <cellStyle name="Normal 10 9 3" xfId="3261" xr:uid="{00000000-0005-0000-0000-0000AD0C0000}"/>
    <cellStyle name="Normal 10 9 4" xfId="3262" xr:uid="{00000000-0005-0000-0000-0000AE0C0000}"/>
    <cellStyle name="Normal 10 9 5" xfId="3263" xr:uid="{00000000-0005-0000-0000-0000AF0C0000}"/>
    <cellStyle name="Normal 100" xfId="3264" xr:uid="{00000000-0005-0000-0000-0000B00C0000}"/>
    <cellStyle name="Normal 101" xfId="3265" xr:uid="{00000000-0005-0000-0000-0000B10C0000}"/>
    <cellStyle name="Normal 102" xfId="3266" xr:uid="{00000000-0005-0000-0000-0000B20C0000}"/>
    <cellStyle name="Normal 103" xfId="3267" xr:uid="{00000000-0005-0000-0000-0000B30C0000}"/>
    <cellStyle name="Normal 104" xfId="3268" xr:uid="{00000000-0005-0000-0000-0000B40C0000}"/>
    <cellStyle name="Normal 105" xfId="3269" xr:uid="{00000000-0005-0000-0000-0000B50C0000}"/>
    <cellStyle name="Normal 106" xfId="3270" xr:uid="{00000000-0005-0000-0000-0000B60C0000}"/>
    <cellStyle name="Normal 107" xfId="3271" xr:uid="{00000000-0005-0000-0000-0000B70C0000}"/>
    <cellStyle name="Normal 108" xfId="3272" xr:uid="{00000000-0005-0000-0000-0000B80C0000}"/>
    <cellStyle name="Normal 109" xfId="3273" xr:uid="{00000000-0005-0000-0000-0000B90C0000}"/>
    <cellStyle name="Normal 11" xfId="3274" xr:uid="{00000000-0005-0000-0000-0000BA0C0000}"/>
    <cellStyle name="Normal 11 10" xfId="3275" xr:uid="{00000000-0005-0000-0000-0000BB0C0000}"/>
    <cellStyle name="Normal 11 11" xfId="3276" xr:uid="{00000000-0005-0000-0000-0000BC0C0000}"/>
    <cellStyle name="Normal 11 12" xfId="3277" xr:uid="{00000000-0005-0000-0000-0000BD0C0000}"/>
    <cellStyle name="Normal 11 13" xfId="3278" xr:uid="{00000000-0005-0000-0000-0000BE0C0000}"/>
    <cellStyle name="Normal 11 14" xfId="3279" xr:uid="{00000000-0005-0000-0000-0000BF0C0000}"/>
    <cellStyle name="Normal 11 2" xfId="3280" xr:uid="{00000000-0005-0000-0000-0000C00C0000}"/>
    <cellStyle name="Normal 11 2 10" xfId="3281" xr:uid="{00000000-0005-0000-0000-0000C10C0000}"/>
    <cellStyle name="Normal 11 2 2" xfId="3282" xr:uid="{00000000-0005-0000-0000-0000C20C0000}"/>
    <cellStyle name="Normal 11 2 2 2" xfId="3283" xr:uid="{00000000-0005-0000-0000-0000C30C0000}"/>
    <cellStyle name="Normal 11 2 2 2 2" xfId="3284" xr:uid="{00000000-0005-0000-0000-0000C40C0000}"/>
    <cellStyle name="Normal 11 2 2 3" xfId="3285" xr:uid="{00000000-0005-0000-0000-0000C50C0000}"/>
    <cellStyle name="Normal 11 2 2 4" xfId="3286" xr:uid="{00000000-0005-0000-0000-0000C60C0000}"/>
    <cellStyle name="Normal 11 2 2 5" xfId="3287" xr:uid="{00000000-0005-0000-0000-0000C70C0000}"/>
    <cellStyle name="Normal 11 2 2 6" xfId="3288" xr:uid="{00000000-0005-0000-0000-0000C80C0000}"/>
    <cellStyle name="Normal 11 2 2 7" xfId="3289" xr:uid="{00000000-0005-0000-0000-0000C90C0000}"/>
    <cellStyle name="Normal 11 2 2 8" xfId="3290" xr:uid="{00000000-0005-0000-0000-0000CA0C0000}"/>
    <cellStyle name="Normal 11 2 2 9" xfId="3291" xr:uid="{00000000-0005-0000-0000-0000CB0C0000}"/>
    <cellStyle name="Normal 11 2 3" xfId="3292" xr:uid="{00000000-0005-0000-0000-0000CC0C0000}"/>
    <cellStyle name="Normal 11 2 4" xfId="3293" xr:uid="{00000000-0005-0000-0000-0000CD0C0000}"/>
    <cellStyle name="Normal 11 2 5" xfId="3294" xr:uid="{00000000-0005-0000-0000-0000CE0C0000}"/>
    <cellStyle name="Normal 11 2 6" xfId="3295" xr:uid="{00000000-0005-0000-0000-0000CF0C0000}"/>
    <cellStyle name="Normal 11 2 7" xfId="3296" xr:uid="{00000000-0005-0000-0000-0000D00C0000}"/>
    <cellStyle name="Normal 11 2 8" xfId="3297" xr:uid="{00000000-0005-0000-0000-0000D10C0000}"/>
    <cellStyle name="Normal 11 2 9" xfId="3298" xr:uid="{00000000-0005-0000-0000-0000D20C0000}"/>
    <cellStyle name="Normal 11 3" xfId="3299" xr:uid="{00000000-0005-0000-0000-0000D30C0000}"/>
    <cellStyle name="Normal 11 4" xfId="3300" xr:uid="{00000000-0005-0000-0000-0000D40C0000}"/>
    <cellStyle name="Normal 11 5" xfId="3301" xr:uid="{00000000-0005-0000-0000-0000D50C0000}"/>
    <cellStyle name="Normal 11 5 2" xfId="3302" xr:uid="{00000000-0005-0000-0000-0000D60C0000}"/>
    <cellStyle name="Normal 11 6" xfId="3303" xr:uid="{00000000-0005-0000-0000-0000D70C0000}"/>
    <cellStyle name="Normal 11 6 2" xfId="3304" xr:uid="{00000000-0005-0000-0000-0000D80C0000}"/>
    <cellStyle name="Normal 11 7" xfId="3305" xr:uid="{00000000-0005-0000-0000-0000D90C0000}"/>
    <cellStyle name="Normal 11 8" xfId="3306" xr:uid="{00000000-0005-0000-0000-0000DA0C0000}"/>
    <cellStyle name="Normal 11 9" xfId="3307" xr:uid="{00000000-0005-0000-0000-0000DB0C0000}"/>
    <cellStyle name="Normal 110" xfId="3308" xr:uid="{00000000-0005-0000-0000-0000DC0C0000}"/>
    <cellStyle name="Normal 111" xfId="3309" xr:uid="{00000000-0005-0000-0000-0000DD0C0000}"/>
    <cellStyle name="Normal 112" xfId="3310" xr:uid="{00000000-0005-0000-0000-0000DE0C0000}"/>
    <cellStyle name="Normal 113" xfId="3311" xr:uid="{00000000-0005-0000-0000-0000DF0C0000}"/>
    <cellStyle name="Normal 114" xfId="3312" xr:uid="{00000000-0005-0000-0000-0000E00C0000}"/>
    <cellStyle name="Normal 115" xfId="3313" xr:uid="{00000000-0005-0000-0000-0000E10C0000}"/>
    <cellStyle name="Normal 116" xfId="3314" xr:uid="{00000000-0005-0000-0000-0000E20C0000}"/>
    <cellStyle name="Normal 117" xfId="3315" xr:uid="{00000000-0005-0000-0000-0000E30C0000}"/>
    <cellStyle name="Normal 118" xfId="3316" xr:uid="{00000000-0005-0000-0000-0000E40C0000}"/>
    <cellStyle name="Normal 119" xfId="3317" xr:uid="{00000000-0005-0000-0000-0000E50C0000}"/>
    <cellStyle name="Normal 12" xfId="3318" xr:uid="{00000000-0005-0000-0000-0000E60C0000}"/>
    <cellStyle name="Normal 12 10" xfId="3319" xr:uid="{00000000-0005-0000-0000-0000E70C0000}"/>
    <cellStyle name="Normal 12 10 2" xfId="9406" xr:uid="{B5291BD3-D64B-4112-B0E2-82C0DB8F9B0E}"/>
    <cellStyle name="Normal 12 11" xfId="3320" xr:uid="{00000000-0005-0000-0000-0000E80C0000}"/>
    <cellStyle name="Normal 12 12" xfId="3321" xr:uid="{00000000-0005-0000-0000-0000E90C0000}"/>
    <cellStyle name="Normal 12 13" xfId="3322" xr:uid="{00000000-0005-0000-0000-0000EA0C0000}"/>
    <cellStyle name="Normal 12 14" xfId="3323" xr:uid="{00000000-0005-0000-0000-0000EB0C0000}"/>
    <cellStyle name="Normal 12 15" xfId="3324" xr:uid="{00000000-0005-0000-0000-0000EC0C0000}"/>
    <cellStyle name="Normal 12 16" xfId="3325" xr:uid="{00000000-0005-0000-0000-0000ED0C0000}"/>
    <cellStyle name="Normal 12 17" xfId="3326" xr:uid="{00000000-0005-0000-0000-0000EE0C0000}"/>
    <cellStyle name="Normal 12 18" xfId="3327" xr:uid="{00000000-0005-0000-0000-0000EF0C0000}"/>
    <cellStyle name="Normal 12 19" xfId="3328" xr:uid="{00000000-0005-0000-0000-0000F00C0000}"/>
    <cellStyle name="Normal 12 2" xfId="3329" xr:uid="{00000000-0005-0000-0000-0000F10C0000}"/>
    <cellStyle name="Normal 12 2 2" xfId="3330" xr:uid="{00000000-0005-0000-0000-0000F20C0000}"/>
    <cellStyle name="Normal 12 2 2 2" xfId="3331" xr:uid="{00000000-0005-0000-0000-0000F30C0000}"/>
    <cellStyle name="Normal 12 2 3" xfId="3332" xr:uid="{00000000-0005-0000-0000-0000F40C0000}"/>
    <cellStyle name="Normal 12 2 4" xfId="3333" xr:uid="{00000000-0005-0000-0000-0000F50C0000}"/>
    <cellStyle name="Normal 12 20" xfId="3334" xr:uid="{00000000-0005-0000-0000-0000F60C0000}"/>
    <cellStyle name="Normal 12 21" xfId="3335" xr:uid="{00000000-0005-0000-0000-0000F70C0000}"/>
    <cellStyle name="Normal 12 22" xfId="3336" xr:uid="{00000000-0005-0000-0000-0000F80C0000}"/>
    <cellStyle name="Normal 12 23" xfId="3337" xr:uid="{00000000-0005-0000-0000-0000F90C0000}"/>
    <cellStyle name="Normal 12 24" xfId="3338" xr:uid="{00000000-0005-0000-0000-0000FA0C0000}"/>
    <cellStyle name="Normal 12 25" xfId="3339" xr:uid="{00000000-0005-0000-0000-0000FB0C0000}"/>
    <cellStyle name="Normal 12 26" xfId="3340" xr:uid="{00000000-0005-0000-0000-0000FC0C0000}"/>
    <cellStyle name="Normal 12 27" xfId="3341" xr:uid="{00000000-0005-0000-0000-0000FD0C0000}"/>
    <cellStyle name="Normal 12 28" xfId="3342" xr:uid="{00000000-0005-0000-0000-0000FE0C0000}"/>
    <cellStyle name="Normal 12 29" xfId="3343" xr:uid="{00000000-0005-0000-0000-0000FF0C0000}"/>
    <cellStyle name="Normal 12 3" xfId="3344" xr:uid="{00000000-0005-0000-0000-0000000D0000}"/>
    <cellStyle name="Normal 12 30" xfId="3345" xr:uid="{00000000-0005-0000-0000-0000010D0000}"/>
    <cellStyle name="Normal 12 31" xfId="3346" xr:uid="{00000000-0005-0000-0000-0000020D0000}"/>
    <cellStyle name="Normal 12 32" xfId="3347" xr:uid="{00000000-0005-0000-0000-0000030D0000}"/>
    <cellStyle name="Normal 12 33" xfId="3348" xr:uid="{00000000-0005-0000-0000-0000040D0000}"/>
    <cellStyle name="Normal 12 34" xfId="3349" xr:uid="{00000000-0005-0000-0000-0000050D0000}"/>
    <cellStyle name="Normal 12 35" xfId="3350" xr:uid="{00000000-0005-0000-0000-0000060D0000}"/>
    <cellStyle name="Normal 12 36" xfId="3351" xr:uid="{00000000-0005-0000-0000-0000070D0000}"/>
    <cellStyle name="Normal 12 37" xfId="3352" xr:uid="{00000000-0005-0000-0000-0000080D0000}"/>
    <cellStyle name="Normal 12 38" xfId="3353" xr:uid="{00000000-0005-0000-0000-0000090D0000}"/>
    <cellStyle name="Normal 12 39" xfId="3354" xr:uid="{00000000-0005-0000-0000-00000A0D0000}"/>
    <cellStyle name="Normal 12 4" xfId="3355" xr:uid="{00000000-0005-0000-0000-00000B0D0000}"/>
    <cellStyle name="Normal 12 40" xfId="3356" xr:uid="{00000000-0005-0000-0000-00000C0D0000}"/>
    <cellStyle name="Normal 12 41" xfId="3357" xr:uid="{00000000-0005-0000-0000-00000D0D0000}"/>
    <cellStyle name="Normal 12 42" xfId="3358" xr:uid="{00000000-0005-0000-0000-00000E0D0000}"/>
    <cellStyle name="Normal 12 43" xfId="3359" xr:uid="{00000000-0005-0000-0000-00000F0D0000}"/>
    <cellStyle name="Normal 12 44" xfId="3360" xr:uid="{00000000-0005-0000-0000-0000100D0000}"/>
    <cellStyle name="Normal 12 45" xfId="3361" xr:uid="{00000000-0005-0000-0000-0000110D0000}"/>
    <cellStyle name="Normal 12 46" xfId="3362" xr:uid="{00000000-0005-0000-0000-0000120D0000}"/>
    <cellStyle name="Normal 12 47" xfId="3363" xr:uid="{00000000-0005-0000-0000-0000130D0000}"/>
    <cellStyle name="Normal 12 48" xfId="3364" xr:uid="{00000000-0005-0000-0000-0000140D0000}"/>
    <cellStyle name="Normal 12 49" xfId="3365" xr:uid="{00000000-0005-0000-0000-0000150D0000}"/>
    <cellStyle name="Normal 12 5" xfId="3366" xr:uid="{00000000-0005-0000-0000-0000160D0000}"/>
    <cellStyle name="Normal 12 50" xfId="9401" xr:uid="{20C06705-EF26-4AB6-A0D9-A2E015E5A175}"/>
    <cellStyle name="Normal 12 6" xfId="3367" xr:uid="{00000000-0005-0000-0000-0000170D0000}"/>
    <cellStyle name="Normal 12 7" xfId="3368" xr:uid="{00000000-0005-0000-0000-0000180D0000}"/>
    <cellStyle name="Normal 12 8" xfId="3369" xr:uid="{00000000-0005-0000-0000-0000190D0000}"/>
    <cellStyle name="Normal 12 9" xfId="3370" xr:uid="{00000000-0005-0000-0000-00001A0D0000}"/>
    <cellStyle name="Normal 120" xfId="3371" xr:uid="{00000000-0005-0000-0000-00001B0D0000}"/>
    <cellStyle name="Normal 121" xfId="3372" xr:uid="{00000000-0005-0000-0000-00001C0D0000}"/>
    <cellStyle name="Normal 122" xfId="3373" xr:uid="{00000000-0005-0000-0000-00001D0D0000}"/>
    <cellStyle name="Normal 123" xfId="3374" xr:uid="{00000000-0005-0000-0000-00001E0D0000}"/>
    <cellStyle name="Normal 124" xfId="3375" xr:uid="{00000000-0005-0000-0000-00001F0D0000}"/>
    <cellStyle name="Normal 125" xfId="3376" xr:uid="{00000000-0005-0000-0000-0000200D0000}"/>
    <cellStyle name="Normal 125 2" xfId="3377" xr:uid="{00000000-0005-0000-0000-0000210D0000}"/>
    <cellStyle name="Normal 126" xfId="3378" xr:uid="{00000000-0005-0000-0000-0000220D0000}"/>
    <cellStyle name="Normal 126 2" xfId="3379" xr:uid="{00000000-0005-0000-0000-0000230D0000}"/>
    <cellStyle name="Normal 127" xfId="3380" xr:uid="{00000000-0005-0000-0000-0000240D0000}"/>
    <cellStyle name="Normal 127 2" xfId="3381" xr:uid="{00000000-0005-0000-0000-0000250D0000}"/>
    <cellStyle name="Normal 128" xfId="3382" xr:uid="{00000000-0005-0000-0000-0000260D0000}"/>
    <cellStyle name="Normal 129" xfId="3383" xr:uid="{00000000-0005-0000-0000-0000270D0000}"/>
    <cellStyle name="Normal 129 2" xfId="3384" xr:uid="{00000000-0005-0000-0000-0000280D0000}"/>
    <cellStyle name="Normal 13" xfId="3385" xr:uid="{00000000-0005-0000-0000-0000290D0000}"/>
    <cellStyle name="Normal 13 10" xfId="3386" xr:uid="{00000000-0005-0000-0000-00002A0D0000}"/>
    <cellStyle name="Normal 13 11" xfId="3387" xr:uid="{00000000-0005-0000-0000-00002B0D0000}"/>
    <cellStyle name="Normal 13 12" xfId="3388" xr:uid="{00000000-0005-0000-0000-00002C0D0000}"/>
    <cellStyle name="Normal 13 13" xfId="3389" xr:uid="{00000000-0005-0000-0000-00002D0D0000}"/>
    <cellStyle name="Normal 13 14" xfId="3390" xr:uid="{00000000-0005-0000-0000-00002E0D0000}"/>
    <cellStyle name="Normal 13 15" xfId="3391" xr:uid="{00000000-0005-0000-0000-00002F0D0000}"/>
    <cellStyle name="Normal 13 16" xfId="3392" xr:uid="{00000000-0005-0000-0000-0000300D0000}"/>
    <cellStyle name="Normal 13 17" xfId="3393" xr:uid="{00000000-0005-0000-0000-0000310D0000}"/>
    <cellStyle name="Normal 13 18" xfId="3394" xr:uid="{00000000-0005-0000-0000-0000320D0000}"/>
    <cellStyle name="Normal 13 19" xfId="3395" xr:uid="{00000000-0005-0000-0000-0000330D0000}"/>
    <cellStyle name="Normal 13 2" xfId="3396" xr:uid="{00000000-0005-0000-0000-0000340D0000}"/>
    <cellStyle name="Normal 13 2 2" xfId="3397" xr:uid="{00000000-0005-0000-0000-0000350D0000}"/>
    <cellStyle name="Normal 13 2 2 2" xfId="3398" xr:uid="{00000000-0005-0000-0000-0000360D0000}"/>
    <cellStyle name="Normal 13 2 2 3" xfId="3399" xr:uid="{00000000-0005-0000-0000-0000370D0000}"/>
    <cellStyle name="Normal 13 2 3" xfId="3400" xr:uid="{00000000-0005-0000-0000-0000380D0000}"/>
    <cellStyle name="Normal 13 2 3 2" xfId="3401" xr:uid="{00000000-0005-0000-0000-0000390D0000}"/>
    <cellStyle name="Normal 13 2 4" xfId="3402" xr:uid="{00000000-0005-0000-0000-00003A0D0000}"/>
    <cellStyle name="Normal 13 2 5" xfId="3403" xr:uid="{00000000-0005-0000-0000-00003B0D0000}"/>
    <cellStyle name="Normal 13 20" xfId="3404" xr:uid="{00000000-0005-0000-0000-00003C0D0000}"/>
    <cellStyle name="Normal 13 21" xfId="3405" xr:uid="{00000000-0005-0000-0000-00003D0D0000}"/>
    <cellStyle name="Normal 13 21 2" xfId="3406" xr:uid="{00000000-0005-0000-0000-00003E0D0000}"/>
    <cellStyle name="Normal 13 22" xfId="3407" xr:uid="{00000000-0005-0000-0000-00003F0D0000}"/>
    <cellStyle name="Normal 13 3" xfId="3408" xr:uid="{00000000-0005-0000-0000-0000400D0000}"/>
    <cellStyle name="Normal 13 3 2" xfId="3409" xr:uid="{00000000-0005-0000-0000-0000410D0000}"/>
    <cellStyle name="Normal 13 3 3" xfId="3410" xr:uid="{00000000-0005-0000-0000-0000420D0000}"/>
    <cellStyle name="Normal 13 4" xfId="3411" xr:uid="{00000000-0005-0000-0000-0000430D0000}"/>
    <cellStyle name="Normal 13 4 2" xfId="3412" xr:uid="{00000000-0005-0000-0000-0000440D0000}"/>
    <cellStyle name="Normal 13 4 2 2" xfId="3413" xr:uid="{00000000-0005-0000-0000-0000450D0000}"/>
    <cellStyle name="Normal 13 4 3" xfId="3414" xr:uid="{00000000-0005-0000-0000-0000460D0000}"/>
    <cellStyle name="Normal 13 5" xfId="3415" xr:uid="{00000000-0005-0000-0000-0000470D0000}"/>
    <cellStyle name="Normal 13 5 2" xfId="3416" xr:uid="{00000000-0005-0000-0000-0000480D0000}"/>
    <cellStyle name="Normal 13 6" xfId="3417" xr:uid="{00000000-0005-0000-0000-0000490D0000}"/>
    <cellStyle name="Normal 13 7" xfId="3418" xr:uid="{00000000-0005-0000-0000-00004A0D0000}"/>
    <cellStyle name="Normal 13 8" xfId="3419" xr:uid="{00000000-0005-0000-0000-00004B0D0000}"/>
    <cellStyle name="Normal 13 9" xfId="3420" xr:uid="{00000000-0005-0000-0000-00004C0D0000}"/>
    <cellStyle name="Normal 130" xfId="3421" xr:uid="{00000000-0005-0000-0000-00004D0D0000}"/>
    <cellStyle name="Normal 130 2" xfId="3422" xr:uid="{00000000-0005-0000-0000-00004E0D0000}"/>
    <cellStyle name="Normal 131" xfId="3423" xr:uid="{00000000-0005-0000-0000-00004F0D0000}"/>
    <cellStyle name="Normal 131 2" xfId="3424" xr:uid="{00000000-0005-0000-0000-0000500D0000}"/>
    <cellStyle name="Normal 131 3" xfId="3425" xr:uid="{00000000-0005-0000-0000-0000510D0000}"/>
    <cellStyle name="Normal 132" xfId="3426" xr:uid="{00000000-0005-0000-0000-0000520D0000}"/>
    <cellStyle name="Normal 132 2" xfId="3427" xr:uid="{00000000-0005-0000-0000-0000530D0000}"/>
    <cellStyle name="Normal 133" xfId="3428" xr:uid="{00000000-0005-0000-0000-0000540D0000}"/>
    <cellStyle name="Normal 134" xfId="3429" xr:uid="{00000000-0005-0000-0000-0000550D0000}"/>
    <cellStyle name="Normal 134 2" xfId="3430" xr:uid="{00000000-0005-0000-0000-0000560D0000}"/>
    <cellStyle name="Normal 134 2 2" xfId="3431" xr:uid="{00000000-0005-0000-0000-0000570D0000}"/>
    <cellStyle name="Normal 135" xfId="3432" xr:uid="{00000000-0005-0000-0000-0000580D0000}"/>
    <cellStyle name="Normal 136" xfId="3433" xr:uid="{00000000-0005-0000-0000-0000590D0000}"/>
    <cellStyle name="Normal 137" xfId="3434" xr:uid="{00000000-0005-0000-0000-00005A0D0000}"/>
    <cellStyle name="Normal 138" xfId="3435" xr:uid="{00000000-0005-0000-0000-00005B0D0000}"/>
    <cellStyle name="Normal 139" xfId="3436" xr:uid="{00000000-0005-0000-0000-00005C0D0000}"/>
    <cellStyle name="Normal 139 2" xfId="3437" xr:uid="{00000000-0005-0000-0000-00005D0D0000}"/>
    <cellStyle name="Normal 14" xfId="3438" xr:uid="{00000000-0005-0000-0000-00005E0D0000}"/>
    <cellStyle name="Normal 14 10" xfId="3439" xr:uid="{00000000-0005-0000-0000-00005F0D0000}"/>
    <cellStyle name="Normal 14 10 2" xfId="3440" xr:uid="{00000000-0005-0000-0000-0000600D0000}"/>
    <cellStyle name="Normal 14 11" xfId="3441" xr:uid="{00000000-0005-0000-0000-0000610D0000}"/>
    <cellStyle name="Normal 14 12" xfId="3442" xr:uid="{00000000-0005-0000-0000-0000620D0000}"/>
    <cellStyle name="Normal 14 13" xfId="3443" xr:uid="{00000000-0005-0000-0000-0000630D0000}"/>
    <cellStyle name="Normal 14 14" xfId="3444" xr:uid="{00000000-0005-0000-0000-0000640D0000}"/>
    <cellStyle name="Normal 14 15" xfId="9452" xr:uid="{64AD25EB-69CA-4485-B7B3-3C2B8081102A}"/>
    <cellStyle name="Normal 14 2" xfId="3445" xr:uid="{00000000-0005-0000-0000-0000650D0000}"/>
    <cellStyle name="Normal 14 2 2" xfId="3446" xr:uid="{00000000-0005-0000-0000-0000660D0000}"/>
    <cellStyle name="Normal 14 2 3" xfId="3447" xr:uid="{00000000-0005-0000-0000-0000670D0000}"/>
    <cellStyle name="Normal 14 2 4" xfId="3448" xr:uid="{00000000-0005-0000-0000-0000680D0000}"/>
    <cellStyle name="Normal 14 2 5" xfId="9509" xr:uid="{26E1037E-F67F-42F6-B632-712F5C14416D}"/>
    <cellStyle name="Normal 14 3" xfId="3449" xr:uid="{00000000-0005-0000-0000-0000690D0000}"/>
    <cellStyle name="Normal 14 3 2" xfId="3450" xr:uid="{00000000-0005-0000-0000-00006A0D0000}"/>
    <cellStyle name="Normal 14 3 3" xfId="3451" xr:uid="{00000000-0005-0000-0000-00006B0D0000}"/>
    <cellStyle name="Normal 14 3 4" xfId="9560" xr:uid="{A54C06CD-EE2E-4D31-9ED7-0CFEAB19A399}"/>
    <cellStyle name="Normal 14 4" xfId="3452" xr:uid="{00000000-0005-0000-0000-00006C0D0000}"/>
    <cellStyle name="Normal 14 4 2" xfId="3453" xr:uid="{00000000-0005-0000-0000-00006D0D0000}"/>
    <cellStyle name="Normal 14 4 2 2" xfId="3454" xr:uid="{00000000-0005-0000-0000-00006E0D0000}"/>
    <cellStyle name="Normal 14 4 3" xfId="3455" xr:uid="{00000000-0005-0000-0000-00006F0D0000}"/>
    <cellStyle name="Normal 14 5" xfId="3456" xr:uid="{00000000-0005-0000-0000-0000700D0000}"/>
    <cellStyle name="Normal 14 5 2" xfId="3457" xr:uid="{00000000-0005-0000-0000-0000710D0000}"/>
    <cellStyle name="Normal 14 5 3" xfId="3458" xr:uid="{00000000-0005-0000-0000-0000720D0000}"/>
    <cellStyle name="Normal 14 5 4" xfId="3459" xr:uid="{00000000-0005-0000-0000-0000730D0000}"/>
    <cellStyle name="Normal 14 6" xfId="3460" xr:uid="{00000000-0005-0000-0000-0000740D0000}"/>
    <cellStyle name="Normal 14 6 2" xfId="3461" xr:uid="{00000000-0005-0000-0000-0000750D0000}"/>
    <cellStyle name="Normal 14 7" xfId="3462" xr:uid="{00000000-0005-0000-0000-0000760D0000}"/>
    <cellStyle name="Normal 14 7 2" xfId="3463" xr:uid="{00000000-0005-0000-0000-0000770D0000}"/>
    <cellStyle name="Normal 14 8" xfId="3464" xr:uid="{00000000-0005-0000-0000-0000780D0000}"/>
    <cellStyle name="Normal 14 8 2" xfId="3465" xr:uid="{00000000-0005-0000-0000-0000790D0000}"/>
    <cellStyle name="Normal 14 9" xfId="3466" xr:uid="{00000000-0005-0000-0000-00007A0D0000}"/>
    <cellStyle name="Normal 14 9 2" xfId="3467" xr:uid="{00000000-0005-0000-0000-00007B0D0000}"/>
    <cellStyle name="Normal 140" xfId="3468" xr:uid="{00000000-0005-0000-0000-00007C0D0000}"/>
    <cellStyle name="Normal 140 2" xfId="3469" xr:uid="{00000000-0005-0000-0000-00007D0D0000}"/>
    <cellStyle name="Normal 140 2 2" xfId="3470" xr:uid="{00000000-0005-0000-0000-00007E0D0000}"/>
    <cellStyle name="Normal 140 3" xfId="3471" xr:uid="{00000000-0005-0000-0000-00007F0D0000}"/>
    <cellStyle name="Normal 141" xfId="3472" xr:uid="{00000000-0005-0000-0000-0000800D0000}"/>
    <cellStyle name="Normal 142" xfId="3473" xr:uid="{00000000-0005-0000-0000-0000810D0000}"/>
    <cellStyle name="Normal 143" xfId="3474" xr:uid="{00000000-0005-0000-0000-0000820D0000}"/>
    <cellStyle name="Normal 144" xfId="3475" xr:uid="{00000000-0005-0000-0000-0000830D0000}"/>
    <cellStyle name="Normal 145" xfId="3476" xr:uid="{00000000-0005-0000-0000-0000840D0000}"/>
    <cellStyle name="Normal 146" xfId="3477" xr:uid="{00000000-0005-0000-0000-0000850D0000}"/>
    <cellStyle name="Normal 147" xfId="3478" xr:uid="{00000000-0005-0000-0000-0000860D0000}"/>
    <cellStyle name="Normal 148" xfId="3479" xr:uid="{00000000-0005-0000-0000-0000870D0000}"/>
    <cellStyle name="Normal 149" xfId="3480" xr:uid="{00000000-0005-0000-0000-0000880D0000}"/>
    <cellStyle name="Normal 15" xfId="3481" xr:uid="{00000000-0005-0000-0000-0000890D0000}"/>
    <cellStyle name="Normal 15 2" xfId="3482" xr:uid="{00000000-0005-0000-0000-00008A0D0000}"/>
    <cellStyle name="Normal 15 2 2" xfId="3483" xr:uid="{00000000-0005-0000-0000-00008B0D0000}"/>
    <cellStyle name="Normal 15 2 3" xfId="3484" xr:uid="{00000000-0005-0000-0000-00008C0D0000}"/>
    <cellStyle name="Normal 15 3" xfId="3485" xr:uid="{00000000-0005-0000-0000-00008D0D0000}"/>
    <cellStyle name="Normal 15 3 2" xfId="3486" xr:uid="{00000000-0005-0000-0000-00008E0D0000}"/>
    <cellStyle name="Normal 15 3 3" xfId="3487" xr:uid="{00000000-0005-0000-0000-00008F0D0000}"/>
    <cellStyle name="Normal 15 4" xfId="3488" xr:uid="{00000000-0005-0000-0000-0000900D0000}"/>
    <cellStyle name="Normal 15 4 2" xfId="3489" xr:uid="{00000000-0005-0000-0000-0000910D0000}"/>
    <cellStyle name="Normal 15 4 3" xfId="3490" xr:uid="{00000000-0005-0000-0000-0000920D0000}"/>
    <cellStyle name="Normal 15 5" xfId="3491" xr:uid="{00000000-0005-0000-0000-0000930D0000}"/>
    <cellStyle name="Normal 15 6" xfId="3492" xr:uid="{00000000-0005-0000-0000-0000940D0000}"/>
    <cellStyle name="Normal 15 7" xfId="3493" xr:uid="{00000000-0005-0000-0000-0000950D0000}"/>
    <cellStyle name="Normal 15 8" xfId="3494" xr:uid="{00000000-0005-0000-0000-0000960D0000}"/>
    <cellStyle name="Normal 150" xfId="3495" xr:uid="{00000000-0005-0000-0000-0000970D0000}"/>
    <cellStyle name="Normal 151" xfId="3496" xr:uid="{00000000-0005-0000-0000-0000980D0000}"/>
    <cellStyle name="Normal 152" xfId="3497" xr:uid="{00000000-0005-0000-0000-0000990D0000}"/>
    <cellStyle name="Normal 153" xfId="3498" xr:uid="{00000000-0005-0000-0000-00009A0D0000}"/>
    <cellStyle name="Normal 154" xfId="3499" xr:uid="{00000000-0005-0000-0000-00009B0D0000}"/>
    <cellStyle name="Normal 155" xfId="3500" xr:uid="{00000000-0005-0000-0000-00009C0D0000}"/>
    <cellStyle name="Normal 156" xfId="3501" xr:uid="{00000000-0005-0000-0000-00009D0D0000}"/>
    <cellStyle name="Normal 157" xfId="3502" xr:uid="{00000000-0005-0000-0000-00009E0D0000}"/>
    <cellStyle name="Normal 158" xfId="3503" xr:uid="{00000000-0005-0000-0000-00009F0D0000}"/>
    <cellStyle name="Normal 159" xfId="3504" xr:uid="{00000000-0005-0000-0000-0000A00D0000}"/>
    <cellStyle name="Normal 16" xfId="3505" xr:uid="{00000000-0005-0000-0000-0000A10D0000}"/>
    <cellStyle name="Normal 16 2" xfId="3506" xr:uid="{00000000-0005-0000-0000-0000A20D0000}"/>
    <cellStyle name="Normal 16 2 2" xfId="3507" xr:uid="{00000000-0005-0000-0000-0000A30D0000}"/>
    <cellStyle name="Normal 16 2 2 2" xfId="3508" xr:uid="{00000000-0005-0000-0000-0000A40D0000}"/>
    <cellStyle name="Normal 16 2 3" xfId="3509" xr:uid="{00000000-0005-0000-0000-0000A50D0000}"/>
    <cellStyle name="Normal 16 2 4" xfId="9542" xr:uid="{372F4BCC-F4C8-4DDE-BD29-85E5FF07455A}"/>
    <cellStyle name="Normal 16 3" xfId="3510" xr:uid="{00000000-0005-0000-0000-0000A60D0000}"/>
    <cellStyle name="Normal 16 3 2" xfId="3511" xr:uid="{00000000-0005-0000-0000-0000A70D0000}"/>
    <cellStyle name="Normal 16 3 3" xfId="9593" xr:uid="{240CCC66-4B5A-46C3-A1E5-6D1D9228B926}"/>
    <cellStyle name="Normal 16 4" xfId="3512" xr:uid="{00000000-0005-0000-0000-0000A80D0000}"/>
    <cellStyle name="Normal 16 4 2" xfId="9609" xr:uid="{2D99DD3B-1042-4EE7-9EDB-391CCD47995D}"/>
    <cellStyle name="Normal 16 5" xfId="3513" xr:uid="{00000000-0005-0000-0000-0000A90D0000}"/>
    <cellStyle name="Normal 16 6" xfId="3514" xr:uid="{00000000-0005-0000-0000-0000AA0D0000}"/>
    <cellStyle name="Normal 16 7" xfId="3515" xr:uid="{00000000-0005-0000-0000-0000AB0D0000}"/>
    <cellStyle name="Normal 16 8" xfId="9488" xr:uid="{61EED057-B87F-4E49-B424-88BC79AFCC38}"/>
    <cellStyle name="Normal 160" xfId="3516" xr:uid="{00000000-0005-0000-0000-0000AC0D0000}"/>
    <cellStyle name="Normal 161" xfId="3517" xr:uid="{00000000-0005-0000-0000-0000AD0D0000}"/>
    <cellStyle name="Normal 162" xfId="3518" xr:uid="{00000000-0005-0000-0000-0000AE0D0000}"/>
    <cellStyle name="Normal 163" xfId="3519" xr:uid="{00000000-0005-0000-0000-0000AF0D0000}"/>
    <cellStyle name="Normal 164" xfId="3520" xr:uid="{00000000-0005-0000-0000-0000B00D0000}"/>
    <cellStyle name="Normal 165" xfId="3521" xr:uid="{00000000-0005-0000-0000-0000B10D0000}"/>
    <cellStyle name="Normal 166" xfId="3522" xr:uid="{00000000-0005-0000-0000-0000B20D0000}"/>
    <cellStyle name="Normal 167" xfId="3523" xr:uid="{00000000-0005-0000-0000-0000B30D0000}"/>
    <cellStyle name="Normal 168" xfId="3524" xr:uid="{00000000-0005-0000-0000-0000B40D0000}"/>
    <cellStyle name="Normal 169" xfId="3525" xr:uid="{00000000-0005-0000-0000-0000B50D0000}"/>
    <cellStyle name="Normal 17" xfId="3526" xr:uid="{00000000-0005-0000-0000-0000B60D0000}"/>
    <cellStyle name="Normal 17 2" xfId="3527" xr:uid="{00000000-0005-0000-0000-0000B70D0000}"/>
    <cellStyle name="Normal 17 2 2" xfId="3528" xr:uid="{00000000-0005-0000-0000-0000B80D0000}"/>
    <cellStyle name="Normal 17 2 2 2" xfId="3529" xr:uid="{00000000-0005-0000-0000-0000B90D0000}"/>
    <cellStyle name="Normal 17 2 3" xfId="3530" xr:uid="{00000000-0005-0000-0000-0000BA0D0000}"/>
    <cellStyle name="Normal 17 3" xfId="3531" xr:uid="{00000000-0005-0000-0000-0000BB0D0000}"/>
    <cellStyle name="Normal 17 3 2" xfId="3532" xr:uid="{00000000-0005-0000-0000-0000BC0D0000}"/>
    <cellStyle name="Normal 17 4" xfId="3533" xr:uid="{00000000-0005-0000-0000-0000BD0D0000}"/>
    <cellStyle name="Normal 17 4 2" xfId="3534" xr:uid="{00000000-0005-0000-0000-0000BE0D0000}"/>
    <cellStyle name="Normal 17 4 3" xfId="3535" xr:uid="{00000000-0005-0000-0000-0000BF0D0000}"/>
    <cellStyle name="Normal 170" xfId="3536" xr:uid="{00000000-0005-0000-0000-0000C00D0000}"/>
    <cellStyle name="Normal 171" xfId="3537" xr:uid="{00000000-0005-0000-0000-0000C10D0000}"/>
    <cellStyle name="Normal 172" xfId="3538" xr:uid="{00000000-0005-0000-0000-0000C20D0000}"/>
    <cellStyle name="Normal 173" xfId="3539" xr:uid="{00000000-0005-0000-0000-0000C30D0000}"/>
    <cellStyle name="Normal 174" xfId="3540" xr:uid="{00000000-0005-0000-0000-0000C40D0000}"/>
    <cellStyle name="Normal 175" xfId="3541" xr:uid="{00000000-0005-0000-0000-0000C50D0000}"/>
    <cellStyle name="Normal 176" xfId="3542" xr:uid="{00000000-0005-0000-0000-0000C60D0000}"/>
    <cellStyle name="Normal 177" xfId="3543" xr:uid="{00000000-0005-0000-0000-0000C70D0000}"/>
    <cellStyle name="Normal 178" xfId="3544" xr:uid="{00000000-0005-0000-0000-0000C80D0000}"/>
    <cellStyle name="Normal 179" xfId="3545" xr:uid="{00000000-0005-0000-0000-0000C90D0000}"/>
    <cellStyle name="Normal 18" xfId="3546" xr:uid="{00000000-0005-0000-0000-0000CA0D0000}"/>
    <cellStyle name="Normal 18 2" xfId="3547" xr:uid="{00000000-0005-0000-0000-0000CB0D0000}"/>
    <cellStyle name="Normal 18 2 2" xfId="3548" xr:uid="{00000000-0005-0000-0000-0000CC0D0000}"/>
    <cellStyle name="Normal 18 2 3" xfId="3549" xr:uid="{00000000-0005-0000-0000-0000CD0D0000}"/>
    <cellStyle name="Normal 18 3" xfId="3550" xr:uid="{00000000-0005-0000-0000-0000CE0D0000}"/>
    <cellStyle name="Normal 18 3 2" xfId="3551" xr:uid="{00000000-0005-0000-0000-0000CF0D0000}"/>
    <cellStyle name="Normal 18 4" xfId="3552" xr:uid="{00000000-0005-0000-0000-0000D00D0000}"/>
    <cellStyle name="Normal 18 5" xfId="3553" xr:uid="{00000000-0005-0000-0000-0000D10D0000}"/>
    <cellStyle name="Normal 18 6" xfId="3554" xr:uid="{00000000-0005-0000-0000-0000D20D0000}"/>
    <cellStyle name="Normal 180" xfId="3555" xr:uid="{00000000-0005-0000-0000-0000D30D0000}"/>
    <cellStyle name="Normal 181" xfId="3556" xr:uid="{00000000-0005-0000-0000-0000D40D0000}"/>
    <cellStyle name="Normal 182" xfId="3557" xr:uid="{00000000-0005-0000-0000-0000D50D0000}"/>
    <cellStyle name="Normal 183" xfId="3558" xr:uid="{00000000-0005-0000-0000-0000D60D0000}"/>
    <cellStyle name="Normal 184" xfId="3559" xr:uid="{00000000-0005-0000-0000-0000D70D0000}"/>
    <cellStyle name="Normal 185" xfId="3560" xr:uid="{00000000-0005-0000-0000-0000D80D0000}"/>
    <cellStyle name="Normal 186" xfId="3561" xr:uid="{00000000-0005-0000-0000-0000D90D0000}"/>
    <cellStyle name="Normal 187" xfId="3562" xr:uid="{00000000-0005-0000-0000-0000DA0D0000}"/>
    <cellStyle name="Normal 188" xfId="3563" xr:uid="{00000000-0005-0000-0000-0000DB0D0000}"/>
    <cellStyle name="Normal 189" xfId="3564" xr:uid="{00000000-0005-0000-0000-0000DC0D0000}"/>
    <cellStyle name="Normal 19" xfId="3565" xr:uid="{00000000-0005-0000-0000-0000DD0D0000}"/>
    <cellStyle name="Normal 19 2" xfId="3566" xr:uid="{00000000-0005-0000-0000-0000DE0D0000}"/>
    <cellStyle name="Normal 190" xfId="3567" xr:uid="{00000000-0005-0000-0000-0000DF0D0000}"/>
    <cellStyle name="Normal 191" xfId="3568" xr:uid="{00000000-0005-0000-0000-0000E00D0000}"/>
    <cellStyle name="Normal 192" xfId="3569" xr:uid="{00000000-0005-0000-0000-0000E10D0000}"/>
    <cellStyle name="Normal 193" xfId="3570" xr:uid="{00000000-0005-0000-0000-0000E20D0000}"/>
    <cellStyle name="Normal 194" xfId="3571" xr:uid="{00000000-0005-0000-0000-0000E30D0000}"/>
    <cellStyle name="Normal 194 2" xfId="3572" xr:uid="{00000000-0005-0000-0000-0000E40D0000}"/>
    <cellStyle name="Normal 195" xfId="3573" xr:uid="{00000000-0005-0000-0000-0000E50D0000}"/>
    <cellStyle name="Normal 195 2" xfId="9388" xr:uid="{00000000-0005-0000-0000-0000E60D0000}"/>
    <cellStyle name="Normal 196" xfId="3574" xr:uid="{00000000-0005-0000-0000-0000E70D0000}"/>
    <cellStyle name="Normal 197" xfId="3575" xr:uid="{00000000-0005-0000-0000-0000E80D0000}"/>
    <cellStyle name="Normal 198" xfId="3576" xr:uid="{00000000-0005-0000-0000-0000E90D0000}"/>
    <cellStyle name="Normal 199" xfId="3577" xr:uid="{00000000-0005-0000-0000-0000EA0D0000}"/>
    <cellStyle name="Normal 199 2" xfId="9392" xr:uid="{9D3D7ACB-E61D-43E4-A05F-B767E9F24F88}"/>
    <cellStyle name="Normal 199 2 2" xfId="9418" xr:uid="{849C94E5-602B-4CAD-9ADE-AF2C30F4C1F1}"/>
    <cellStyle name="Normal 199 2 2 2" xfId="9427" xr:uid="{AF8196DC-16E1-436A-A099-681A5630B34E}"/>
    <cellStyle name="Normal 2" xfId="3" xr:uid="{00000000-0005-0000-0000-0000EB0D0000}"/>
    <cellStyle name="Normal 2 10" xfId="3578" xr:uid="{00000000-0005-0000-0000-0000EC0D0000}"/>
    <cellStyle name="Normal 2 10 2" xfId="3579" xr:uid="{00000000-0005-0000-0000-0000ED0D0000}"/>
    <cellStyle name="Normal 2 10 3" xfId="3580" xr:uid="{00000000-0005-0000-0000-0000EE0D0000}"/>
    <cellStyle name="Normal 2 10 4" xfId="3581" xr:uid="{00000000-0005-0000-0000-0000EF0D0000}"/>
    <cellStyle name="Normal 2 10 4 2" xfId="3582" xr:uid="{00000000-0005-0000-0000-0000F00D0000}"/>
    <cellStyle name="Normal 2 10 5" xfId="3583" xr:uid="{00000000-0005-0000-0000-0000F10D0000}"/>
    <cellStyle name="Normal 2 10 5 2" xfId="3584" xr:uid="{00000000-0005-0000-0000-0000F20D0000}"/>
    <cellStyle name="Normal 2 10 6" xfId="3585" xr:uid="{00000000-0005-0000-0000-0000F30D0000}"/>
    <cellStyle name="Normal 2 10 7" xfId="3586" xr:uid="{00000000-0005-0000-0000-0000F40D0000}"/>
    <cellStyle name="Normal 2 10 8" xfId="3587" xr:uid="{00000000-0005-0000-0000-0000F50D0000}"/>
    <cellStyle name="Normal 2 10 9" xfId="9378" xr:uid="{00000000-0005-0000-0000-0000F60D0000}"/>
    <cellStyle name="Normal 2 10 9 2" xfId="9413" xr:uid="{AB27D99F-01A5-4A6A-B95A-026108C16984}"/>
    <cellStyle name="Normal 2 100" xfId="3588" xr:uid="{00000000-0005-0000-0000-0000F70D0000}"/>
    <cellStyle name="Normal 2 100 2" xfId="3589" xr:uid="{00000000-0005-0000-0000-0000F80D0000}"/>
    <cellStyle name="Normal 2 101" xfId="3590" xr:uid="{00000000-0005-0000-0000-0000F90D0000}"/>
    <cellStyle name="Normal 2 101 2" xfId="3591" xr:uid="{00000000-0005-0000-0000-0000FA0D0000}"/>
    <cellStyle name="Normal 2 102" xfId="3592" xr:uid="{00000000-0005-0000-0000-0000FB0D0000}"/>
    <cellStyle name="Normal 2 102 2" xfId="3593" xr:uid="{00000000-0005-0000-0000-0000FC0D0000}"/>
    <cellStyle name="Normal 2 103" xfId="3594" xr:uid="{00000000-0005-0000-0000-0000FD0D0000}"/>
    <cellStyle name="Normal 2 103 2" xfId="3595" xr:uid="{00000000-0005-0000-0000-0000FE0D0000}"/>
    <cellStyle name="Normal 2 104" xfId="3596" xr:uid="{00000000-0005-0000-0000-0000FF0D0000}"/>
    <cellStyle name="Normal 2 105" xfId="3597" xr:uid="{00000000-0005-0000-0000-0000000E0000}"/>
    <cellStyle name="Normal 2 105 2" xfId="3598" xr:uid="{00000000-0005-0000-0000-0000010E0000}"/>
    <cellStyle name="Normal 2 106" xfId="3599" xr:uid="{00000000-0005-0000-0000-0000020E0000}"/>
    <cellStyle name="Normal 2 106 2" xfId="3600" xr:uid="{00000000-0005-0000-0000-0000030E0000}"/>
    <cellStyle name="Normal 2 107" xfId="3601" xr:uid="{00000000-0005-0000-0000-0000040E0000}"/>
    <cellStyle name="Normal 2 107 2" xfId="3602" xr:uid="{00000000-0005-0000-0000-0000050E0000}"/>
    <cellStyle name="Normal 2 108" xfId="3603" xr:uid="{00000000-0005-0000-0000-0000060E0000}"/>
    <cellStyle name="Normal 2 108 2" xfId="3604" xr:uid="{00000000-0005-0000-0000-0000070E0000}"/>
    <cellStyle name="Normal 2 109" xfId="3605" xr:uid="{00000000-0005-0000-0000-0000080E0000}"/>
    <cellStyle name="Normal 2 109 2" xfId="3606" xr:uid="{00000000-0005-0000-0000-0000090E0000}"/>
    <cellStyle name="Normal 2 11" xfId="3607" xr:uid="{00000000-0005-0000-0000-00000A0E0000}"/>
    <cellStyle name="Normal 2 11 2" xfId="3608" xr:uid="{00000000-0005-0000-0000-00000B0E0000}"/>
    <cellStyle name="Normal 2 11 3" xfId="3609" xr:uid="{00000000-0005-0000-0000-00000C0E0000}"/>
    <cellStyle name="Normal 2 11 4" xfId="3610" xr:uid="{00000000-0005-0000-0000-00000D0E0000}"/>
    <cellStyle name="Normal 2 11 4 2" xfId="3611" xr:uid="{00000000-0005-0000-0000-00000E0E0000}"/>
    <cellStyle name="Normal 2 11 5" xfId="3612" xr:uid="{00000000-0005-0000-0000-00000F0E0000}"/>
    <cellStyle name="Normal 2 11 6" xfId="3613" xr:uid="{00000000-0005-0000-0000-0000100E0000}"/>
    <cellStyle name="Normal 2 110" xfId="3614" xr:uid="{00000000-0005-0000-0000-0000110E0000}"/>
    <cellStyle name="Normal 2 110 2" xfId="3615" xr:uid="{00000000-0005-0000-0000-0000120E0000}"/>
    <cellStyle name="Normal 2 111" xfId="3616" xr:uid="{00000000-0005-0000-0000-0000130E0000}"/>
    <cellStyle name="Normal 2 111 2" xfId="3617" xr:uid="{00000000-0005-0000-0000-0000140E0000}"/>
    <cellStyle name="Normal 2 112" xfId="3618" xr:uid="{00000000-0005-0000-0000-0000150E0000}"/>
    <cellStyle name="Normal 2 112 2" xfId="3619" xr:uid="{00000000-0005-0000-0000-0000160E0000}"/>
    <cellStyle name="Normal 2 113" xfId="3620" xr:uid="{00000000-0005-0000-0000-0000170E0000}"/>
    <cellStyle name="Normal 2 113 2" xfId="3621" xr:uid="{00000000-0005-0000-0000-0000180E0000}"/>
    <cellStyle name="Normal 2 114" xfId="3622" xr:uid="{00000000-0005-0000-0000-0000190E0000}"/>
    <cellStyle name="Normal 2 114 2" xfId="3623" xr:uid="{00000000-0005-0000-0000-00001A0E0000}"/>
    <cellStyle name="Normal 2 115" xfId="3624" xr:uid="{00000000-0005-0000-0000-00001B0E0000}"/>
    <cellStyle name="Normal 2 115 2" xfId="3625" xr:uid="{00000000-0005-0000-0000-00001C0E0000}"/>
    <cellStyle name="Normal 2 116" xfId="3626" xr:uid="{00000000-0005-0000-0000-00001D0E0000}"/>
    <cellStyle name="Normal 2 116 2" xfId="3627" xr:uid="{00000000-0005-0000-0000-00001E0E0000}"/>
    <cellStyle name="Normal 2 117" xfId="3628" xr:uid="{00000000-0005-0000-0000-00001F0E0000}"/>
    <cellStyle name="Normal 2 117 2" xfId="3629" xr:uid="{00000000-0005-0000-0000-0000200E0000}"/>
    <cellStyle name="Normal 2 118" xfId="3630" xr:uid="{00000000-0005-0000-0000-0000210E0000}"/>
    <cellStyle name="Normal 2 118 2" xfId="3631" xr:uid="{00000000-0005-0000-0000-0000220E0000}"/>
    <cellStyle name="Normal 2 119" xfId="3632" xr:uid="{00000000-0005-0000-0000-0000230E0000}"/>
    <cellStyle name="Normal 2 119 2" xfId="3633" xr:uid="{00000000-0005-0000-0000-0000240E0000}"/>
    <cellStyle name="Normal 2 12" xfId="3634" xr:uid="{00000000-0005-0000-0000-0000250E0000}"/>
    <cellStyle name="Normal 2 12 2" xfId="3635" xr:uid="{00000000-0005-0000-0000-0000260E0000}"/>
    <cellStyle name="Normal 2 12 2 2" xfId="3636" xr:uid="{00000000-0005-0000-0000-0000270E0000}"/>
    <cellStyle name="Normal 2 12 3" xfId="3637" xr:uid="{00000000-0005-0000-0000-0000280E0000}"/>
    <cellStyle name="Normal 2 12 4" xfId="3638" xr:uid="{00000000-0005-0000-0000-0000290E0000}"/>
    <cellStyle name="Normal 2 120" xfId="3639" xr:uid="{00000000-0005-0000-0000-00002A0E0000}"/>
    <cellStyle name="Normal 2 120 2" xfId="3640" xr:uid="{00000000-0005-0000-0000-00002B0E0000}"/>
    <cellStyle name="Normal 2 121" xfId="3641" xr:uid="{00000000-0005-0000-0000-00002C0E0000}"/>
    <cellStyle name="Normal 2 121 2" xfId="3642" xr:uid="{00000000-0005-0000-0000-00002D0E0000}"/>
    <cellStyle name="Normal 2 122" xfId="3643" xr:uid="{00000000-0005-0000-0000-00002E0E0000}"/>
    <cellStyle name="Normal 2 122 2" xfId="3644" xr:uid="{00000000-0005-0000-0000-00002F0E0000}"/>
    <cellStyle name="Normal 2 123" xfId="3645" xr:uid="{00000000-0005-0000-0000-0000300E0000}"/>
    <cellStyle name="Normal 2 123 2" xfId="3646" xr:uid="{00000000-0005-0000-0000-0000310E0000}"/>
    <cellStyle name="Normal 2 124" xfId="3647" xr:uid="{00000000-0005-0000-0000-0000320E0000}"/>
    <cellStyle name="Normal 2 124 2" xfId="3648" xr:uid="{00000000-0005-0000-0000-0000330E0000}"/>
    <cellStyle name="Normal 2 125" xfId="3649" xr:uid="{00000000-0005-0000-0000-0000340E0000}"/>
    <cellStyle name="Normal 2 125 2" xfId="3650" xr:uid="{00000000-0005-0000-0000-0000350E0000}"/>
    <cellStyle name="Normal 2 126" xfId="3651" xr:uid="{00000000-0005-0000-0000-0000360E0000}"/>
    <cellStyle name="Normal 2 126 2" xfId="3652" xr:uid="{00000000-0005-0000-0000-0000370E0000}"/>
    <cellStyle name="Normal 2 127" xfId="3653" xr:uid="{00000000-0005-0000-0000-0000380E0000}"/>
    <cellStyle name="Normal 2 127 2" xfId="3654" xr:uid="{00000000-0005-0000-0000-0000390E0000}"/>
    <cellStyle name="Normal 2 128" xfId="3655" xr:uid="{00000000-0005-0000-0000-00003A0E0000}"/>
    <cellStyle name="Normal 2 128 2" xfId="3656" xr:uid="{00000000-0005-0000-0000-00003B0E0000}"/>
    <cellStyle name="Normal 2 129" xfId="3657" xr:uid="{00000000-0005-0000-0000-00003C0E0000}"/>
    <cellStyle name="Normal 2 129 2" xfId="3658" xr:uid="{00000000-0005-0000-0000-00003D0E0000}"/>
    <cellStyle name="Normal 2 13" xfId="3659" xr:uid="{00000000-0005-0000-0000-00003E0E0000}"/>
    <cellStyle name="Normal 2 13 2" xfId="3660" xr:uid="{00000000-0005-0000-0000-00003F0E0000}"/>
    <cellStyle name="Normal 2 13 2 2" xfId="3661" xr:uid="{00000000-0005-0000-0000-0000400E0000}"/>
    <cellStyle name="Normal 2 13 3" xfId="3662" xr:uid="{00000000-0005-0000-0000-0000410E0000}"/>
    <cellStyle name="Normal 2 13 4" xfId="3663" xr:uid="{00000000-0005-0000-0000-0000420E0000}"/>
    <cellStyle name="Normal 2 130" xfId="3664" xr:uid="{00000000-0005-0000-0000-0000430E0000}"/>
    <cellStyle name="Normal 2 130 2" xfId="3665" xr:uid="{00000000-0005-0000-0000-0000440E0000}"/>
    <cellStyle name="Normal 2 131" xfId="3666" xr:uid="{00000000-0005-0000-0000-0000450E0000}"/>
    <cellStyle name="Normal 2 131 2" xfId="3667" xr:uid="{00000000-0005-0000-0000-0000460E0000}"/>
    <cellStyle name="Normal 2 132" xfId="3668" xr:uid="{00000000-0005-0000-0000-0000470E0000}"/>
    <cellStyle name="Normal 2 132 2" xfId="3669" xr:uid="{00000000-0005-0000-0000-0000480E0000}"/>
    <cellStyle name="Normal 2 133" xfId="3670" xr:uid="{00000000-0005-0000-0000-0000490E0000}"/>
    <cellStyle name="Normal 2 133 2" xfId="3671" xr:uid="{00000000-0005-0000-0000-00004A0E0000}"/>
    <cellStyle name="Normal 2 134" xfId="3672" xr:uid="{00000000-0005-0000-0000-00004B0E0000}"/>
    <cellStyle name="Normal 2 134 2" xfId="3673" xr:uid="{00000000-0005-0000-0000-00004C0E0000}"/>
    <cellStyle name="Normal 2 135" xfId="3674" xr:uid="{00000000-0005-0000-0000-00004D0E0000}"/>
    <cellStyle name="Normal 2 135 2" xfId="3675" xr:uid="{00000000-0005-0000-0000-00004E0E0000}"/>
    <cellStyle name="Normal 2 136" xfId="3676" xr:uid="{00000000-0005-0000-0000-00004F0E0000}"/>
    <cellStyle name="Normal 2 136 2" xfId="3677" xr:uid="{00000000-0005-0000-0000-0000500E0000}"/>
    <cellStyle name="Normal 2 137" xfId="3678" xr:uid="{00000000-0005-0000-0000-0000510E0000}"/>
    <cellStyle name="Normal 2 137 2" xfId="3679" xr:uid="{00000000-0005-0000-0000-0000520E0000}"/>
    <cellStyle name="Normal 2 138" xfId="3680" xr:uid="{00000000-0005-0000-0000-0000530E0000}"/>
    <cellStyle name="Normal 2 138 2" xfId="3681" xr:uid="{00000000-0005-0000-0000-0000540E0000}"/>
    <cellStyle name="Normal 2 139" xfId="3682" xr:uid="{00000000-0005-0000-0000-0000550E0000}"/>
    <cellStyle name="Normal 2 139 2" xfId="3683" xr:uid="{00000000-0005-0000-0000-0000560E0000}"/>
    <cellStyle name="Normal 2 14" xfId="3684" xr:uid="{00000000-0005-0000-0000-0000570E0000}"/>
    <cellStyle name="Normal 2 14 2" xfId="3685" xr:uid="{00000000-0005-0000-0000-0000580E0000}"/>
    <cellStyle name="Normal 2 14 2 2" xfId="3686" xr:uid="{00000000-0005-0000-0000-0000590E0000}"/>
    <cellStyle name="Normal 2 14 3" xfId="3687" xr:uid="{00000000-0005-0000-0000-00005A0E0000}"/>
    <cellStyle name="Normal 2 140" xfId="3688" xr:uid="{00000000-0005-0000-0000-00005B0E0000}"/>
    <cellStyle name="Normal 2 140 2" xfId="3689" xr:uid="{00000000-0005-0000-0000-00005C0E0000}"/>
    <cellStyle name="Normal 2 141" xfId="3690" xr:uid="{00000000-0005-0000-0000-00005D0E0000}"/>
    <cellStyle name="Normal 2 142" xfId="21" xr:uid="{00000000-0005-0000-0000-00005E0E0000}"/>
    <cellStyle name="Normal 2 142 2" xfId="9391" xr:uid="{ED96300A-9B34-411C-AC28-9C40C8E7BEF8}"/>
    <cellStyle name="Normal 2 143" xfId="3691" xr:uid="{00000000-0005-0000-0000-00005F0E0000}"/>
    <cellStyle name="Normal 2 144" xfId="3692" xr:uid="{00000000-0005-0000-0000-0000600E0000}"/>
    <cellStyle name="Normal 2 144 2" xfId="9444" xr:uid="{C49517D7-1287-42E4-8A3B-67ECA90DF68A}"/>
    <cellStyle name="Normal 2 145" xfId="3693" xr:uid="{00000000-0005-0000-0000-0000610E0000}"/>
    <cellStyle name="Normal 2 15" xfId="3694" xr:uid="{00000000-0005-0000-0000-0000620E0000}"/>
    <cellStyle name="Normal 2 15 2" xfId="3695" xr:uid="{00000000-0005-0000-0000-0000630E0000}"/>
    <cellStyle name="Normal 2 15 2 2" xfId="3696" xr:uid="{00000000-0005-0000-0000-0000640E0000}"/>
    <cellStyle name="Normal 2 15 3" xfId="3697" xr:uid="{00000000-0005-0000-0000-0000650E0000}"/>
    <cellStyle name="Normal 2 16" xfId="3698" xr:uid="{00000000-0005-0000-0000-0000660E0000}"/>
    <cellStyle name="Normal 2 16 2" xfId="3699" xr:uid="{00000000-0005-0000-0000-0000670E0000}"/>
    <cellStyle name="Normal 2 16 2 2" xfId="3700" xr:uid="{00000000-0005-0000-0000-0000680E0000}"/>
    <cellStyle name="Normal 2 16 3" xfId="3701" xr:uid="{00000000-0005-0000-0000-0000690E0000}"/>
    <cellStyle name="Normal 2 17" xfId="3702" xr:uid="{00000000-0005-0000-0000-00006A0E0000}"/>
    <cellStyle name="Normal 2 17 2" xfId="3703" xr:uid="{00000000-0005-0000-0000-00006B0E0000}"/>
    <cellStyle name="Normal 2 17 2 2" xfId="3704" xr:uid="{00000000-0005-0000-0000-00006C0E0000}"/>
    <cellStyle name="Normal 2 17 3" xfId="3705" xr:uid="{00000000-0005-0000-0000-00006D0E0000}"/>
    <cellStyle name="Normal 2 18" xfId="3706" xr:uid="{00000000-0005-0000-0000-00006E0E0000}"/>
    <cellStyle name="Normal 2 18 2" xfId="3707" xr:uid="{00000000-0005-0000-0000-00006F0E0000}"/>
    <cellStyle name="Normal 2 18 2 2" xfId="3708" xr:uid="{00000000-0005-0000-0000-0000700E0000}"/>
    <cellStyle name="Normal 2 18 3" xfId="3709" xr:uid="{00000000-0005-0000-0000-0000710E0000}"/>
    <cellStyle name="Normal 2 19" xfId="3710" xr:uid="{00000000-0005-0000-0000-0000720E0000}"/>
    <cellStyle name="Normal 2 19 2" xfId="3711" xr:uid="{00000000-0005-0000-0000-0000730E0000}"/>
    <cellStyle name="Normal 2 19 2 2" xfId="3712" xr:uid="{00000000-0005-0000-0000-0000740E0000}"/>
    <cellStyle name="Normal 2 19 3" xfId="3713" xr:uid="{00000000-0005-0000-0000-0000750E0000}"/>
    <cellStyle name="Normal 2 2" xfId="4" xr:uid="{00000000-0005-0000-0000-0000760E0000}"/>
    <cellStyle name="Normal 2 2 10" xfId="3714" xr:uid="{00000000-0005-0000-0000-0000770E0000}"/>
    <cellStyle name="Normal 2 2 10 2" xfId="3715" xr:uid="{00000000-0005-0000-0000-0000780E0000}"/>
    <cellStyle name="Normal 2 2 10 2 2" xfId="3716" xr:uid="{00000000-0005-0000-0000-0000790E0000}"/>
    <cellStyle name="Normal 2 2 10 3" xfId="3717" xr:uid="{00000000-0005-0000-0000-00007A0E0000}"/>
    <cellStyle name="Normal 2 2 100" xfId="3718" xr:uid="{00000000-0005-0000-0000-00007B0E0000}"/>
    <cellStyle name="Normal 2 2 100 2" xfId="3719" xr:uid="{00000000-0005-0000-0000-00007C0E0000}"/>
    <cellStyle name="Normal 2 2 101" xfId="3720" xr:uid="{00000000-0005-0000-0000-00007D0E0000}"/>
    <cellStyle name="Normal 2 2 101 2" xfId="3721" xr:uid="{00000000-0005-0000-0000-00007E0E0000}"/>
    <cellStyle name="Normal 2 2 102" xfId="3722" xr:uid="{00000000-0005-0000-0000-00007F0E0000}"/>
    <cellStyle name="Normal 2 2 102 2" xfId="3723" xr:uid="{00000000-0005-0000-0000-0000800E0000}"/>
    <cellStyle name="Normal 2 2 103" xfId="3724" xr:uid="{00000000-0005-0000-0000-0000810E0000}"/>
    <cellStyle name="Normal 2 2 103 2" xfId="3725" xr:uid="{00000000-0005-0000-0000-0000820E0000}"/>
    <cellStyle name="Normal 2 2 104" xfId="3726" xr:uid="{00000000-0005-0000-0000-0000830E0000}"/>
    <cellStyle name="Normal 2 2 104 2" xfId="3727" xr:uid="{00000000-0005-0000-0000-0000840E0000}"/>
    <cellStyle name="Normal 2 2 105" xfId="3728" xr:uid="{00000000-0005-0000-0000-0000850E0000}"/>
    <cellStyle name="Normal 2 2 105 2" xfId="3729" xr:uid="{00000000-0005-0000-0000-0000860E0000}"/>
    <cellStyle name="Normal 2 2 106" xfId="3730" xr:uid="{00000000-0005-0000-0000-0000870E0000}"/>
    <cellStyle name="Normal 2 2 106 2" xfId="3731" xr:uid="{00000000-0005-0000-0000-0000880E0000}"/>
    <cellStyle name="Normal 2 2 107" xfId="3732" xr:uid="{00000000-0005-0000-0000-0000890E0000}"/>
    <cellStyle name="Normal 2 2 107 2" xfId="3733" xr:uid="{00000000-0005-0000-0000-00008A0E0000}"/>
    <cellStyle name="Normal 2 2 108" xfId="3734" xr:uid="{00000000-0005-0000-0000-00008B0E0000}"/>
    <cellStyle name="Normal 2 2 108 2" xfId="3735" xr:uid="{00000000-0005-0000-0000-00008C0E0000}"/>
    <cellStyle name="Normal 2 2 109" xfId="3736" xr:uid="{00000000-0005-0000-0000-00008D0E0000}"/>
    <cellStyle name="Normal 2 2 109 2" xfId="3737" xr:uid="{00000000-0005-0000-0000-00008E0E0000}"/>
    <cellStyle name="Normal 2 2 11" xfId="3738" xr:uid="{00000000-0005-0000-0000-00008F0E0000}"/>
    <cellStyle name="Normal 2 2 11 2" xfId="3739" xr:uid="{00000000-0005-0000-0000-0000900E0000}"/>
    <cellStyle name="Normal 2 2 11 2 2" xfId="3740" xr:uid="{00000000-0005-0000-0000-0000910E0000}"/>
    <cellStyle name="Normal 2 2 11 3" xfId="3741" xr:uid="{00000000-0005-0000-0000-0000920E0000}"/>
    <cellStyle name="Normal 2 2 110" xfId="3742" xr:uid="{00000000-0005-0000-0000-0000930E0000}"/>
    <cellStyle name="Normal 2 2 110 2" xfId="3743" xr:uid="{00000000-0005-0000-0000-0000940E0000}"/>
    <cellStyle name="Normal 2 2 111" xfId="3744" xr:uid="{00000000-0005-0000-0000-0000950E0000}"/>
    <cellStyle name="Normal 2 2 111 2" xfId="3745" xr:uid="{00000000-0005-0000-0000-0000960E0000}"/>
    <cellStyle name="Normal 2 2 112" xfId="3746" xr:uid="{00000000-0005-0000-0000-0000970E0000}"/>
    <cellStyle name="Normal 2 2 112 2" xfId="3747" xr:uid="{00000000-0005-0000-0000-0000980E0000}"/>
    <cellStyle name="Normal 2 2 113" xfId="3748" xr:uid="{00000000-0005-0000-0000-0000990E0000}"/>
    <cellStyle name="Normal 2 2 113 2" xfId="3749" xr:uid="{00000000-0005-0000-0000-00009A0E0000}"/>
    <cellStyle name="Normal 2 2 114" xfId="3750" xr:uid="{00000000-0005-0000-0000-00009B0E0000}"/>
    <cellStyle name="Normal 2 2 114 2" xfId="3751" xr:uid="{00000000-0005-0000-0000-00009C0E0000}"/>
    <cellStyle name="Normal 2 2 115" xfId="3752" xr:uid="{00000000-0005-0000-0000-00009D0E0000}"/>
    <cellStyle name="Normal 2 2 115 2" xfId="3753" xr:uid="{00000000-0005-0000-0000-00009E0E0000}"/>
    <cellStyle name="Normal 2 2 116" xfId="3754" xr:uid="{00000000-0005-0000-0000-00009F0E0000}"/>
    <cellStyle name="Normal 2 2 116 2" xfId="3755" xr:uid="{00000000-0005-0000-0000-0000A00E0000}"/>
    <cellStyle name="Normal 2 2 117" xfId="3756" xr:uid="{00000000-0005-0000-0000-0000A10E0000}"/>
    <cellStyle name="Normal 2 2 117 2" xfId="3757" xr:uid="{00000000-0005-0000-0000-0000A20E0000}"/>
    <cellStyle name="Normal 2 2 118" xfId="3758" xr:uid="{00000000-0005-0000-0000-0000A30E0000}"/>
    <cellStyle name="Normal 2 2 118 2" xfId="3759" xr:uid="{00000000-0005-0000-0000-0000A40E0000}"/>
    <cellStyle name="Normal 2 2 119" xfId="3760" xr:uid="{00000000-0005-0000-0000-0000A50E0000}"/>
    <cellStyle name="Normal 2 2 119 2" xfId="3761" xr:uid="{00000000-0005-0000-0000-0000A60E0000}"/>
    <cellStyle name="Normal 2 2 12" xfId="3762" xr:uid="{00000000-0005-0000-0000-0000A70E0000}"/>
    <cellStyle name="Normal 2 2 12 2" xfId="3763" xr:uid="{00000000-0005-0000-0000-0000A80E0000}"/>
    <cellStyle name="Normal 2 2 12 2 2" xfId="3764" xr:uid="{00000000-0005-0000-0000-0000A90E0000}"/>
    <cellStyle name="Normal 2 2 12 3" xfId="3765" xr:uid="{00000000-0005-0000-0000-0000AA0E0000}"/>
    <cellStyle name="Normal 2 2 120" xfId="3766" xr:uid="{00000000-0005-0000-0000-0000AB0E0000}"/>
    <cellStyle name="Normal 2 2 120 2" xfId="3767" xr:uid="{00000000-0005-0000-0000-0000AC0E0000}"/>
    <cellStyle name="Normal 2 2 121" xfId="3768" xr:uid="{00000000-0005-0000-0000-0000AD0E0000}"/>
    <cellStyle name="Normal 2 2 121 2" xfId="3769" xr:uid="{00000000-0005-0000-0000-0000AE0E0000}"/>
    <cellStyle name="Normal 2 2 122" xfId="3770" xr:uid="{00000000-0005-0000-0000-0000AF0E0000}"/>
    <cellStyle name="Normal 2 2 122 2" xfId="3771" xr:uid="{00000000-0005-0000-0000-0000B00E0000}"/>
    <cellStyle name="Normal 2 2 123" xfId="3772" xr:uid="{00000000-0005-0000-0000-0000B10E0000}"/>
    <cellStyle name="Normal 2 2 123 2" xfId="3773" xr:uid="{00000000-0005-0000-0000-0000B20E0000}"/>
    <cellStyle name="Normal 2 2 124" xfId="3774" xr:uid="{00000000-0005-0000-0000-0000B30E0000}"/>
    <cellStyle name="Normal 2 2 124 2" xfId="3775" xr:uid="{00000000-0005-0000-0000-0000B40E0000}"/>
    <cellStyle name="Normal 2 2 125" xfId="3776" xr:uid="{00000000-0005-0000-0000-0000B50E0000}"/>
    <cellStyle name="Normal 2 2 125 2" xfId="3777" xr:uid="{00000000-0005-0000-0000-0000B60E0000}"/>
    <cellStyle name="Normal 2 2 126" xfId="3778" xr:uid="{00000000-0005-0000-0000-0000B70E0000}"/>
    <cellStyle name="Normal 2 2 126 2" xfId="3779" xr:uid="{00000000-0005-0000-0000-0000B80E0000}"/>
    <cellStyle name="Normal 2 2 127" xfId="3780" xr:uid="{00000000-0005-0000-0000-0000B90E0000}"/>
    <cellStyle name="Normal 2 2 127 2" xfId="3781" xr:uid="{00000000-0005-0000-0000-0000BA0E0000}"/>
    <cellStyle name="Normal 2 2 128" xfId="3782" xr:uid="{00000000-0005-0000-0000-0000BB0E0000}"/>
    <cellStyle name="Normal 2 2 128 2" xfId="3783" xr:uid="{00000000-0005-0000-0000-0000BC0E0000}"/>
    <cellStyle name="Normal 2 2 129" xfId="3784" xr:uid="{00000000-0005-0000-0000-0000BD0E0000}"/>
    <cellStyle name="Normal 2 2 129 2" xfId="3785" xr:uid="{00000000-0005-0000-0000-0000BE0E0000}"/>
    <cellStyle name="Normal 2 2 13" xfId="3786" xr:uid="{00000000-0005-0000-0000-0000BF0E0000}"/>
    <cellStyle name="Normal 2 2 13 2" xfId="3787" xr:uid="{00000000-0005-0000-0000-0000C00E0000}"/>
    <cellStyle name="Normal 2 2 13 2 2" xfId="3788" xr:uid="{00000000-0005-0000-0000-0000C10E0000}"/>
    <cellStyle name="Normal 2 2 13 3" xfId="3789" xr:uid="{00000000-0005-0000-0000-0000C20E0000}"/>
    <cellStyle name="Normal 2 2 130" xfId="3790" xr:uid="{00000000-0005-0000-0000-0000C30E0000}"/>
    <cellStyle name="Normal 2 2 130 2" xfId="3791" xr:uid="{00000000-0005-0000-0000-0000C40E0000}"/>
    <cellStyle name="Normal 2 2 131" xfId="3792" xr:uid="{00000000-0005-0000-0000-0000C50E0000}"/>
    <cellStyle name="Normal 2 2 131 2" xfId="3793" xr:uid="{00000000-0005-0000-0000-0000C60E0000}"/>
    <cellStyle name="Normal 2 2 132" xfId="3794" xr:uid="{00000000-0005-0000-0000-0000C70E0000}"/>
    <cellStyle name="Normal 2 2 132 2" xfId="3795" xr:uid="{00000000-0005-0000-0000-0000C80E0000}"/>
    <cellStyle name="Normal 2 2 133" xfId="3796" xr:uid="{00000000-0005-0000-0000-0000C90E0000}"/>
    <cellStyle name="Normal 2 2 133 2" xfId="3797" xr:uid="{00000000-0005-0000-0000-0000CA0E0000}"/>
    <cellStyle name="Normal 2 2 134" xfId="3798" xr:uid="{00000000-0005-0000-0000-0000CB0E0000}"/>
    <cellStyle name="Normal 2 2 134 2" xfId="3799" xr:uid="{00000000-0005-0000-0000-0000CC0E0000}"/>
    <cellStyle name="Normal 2 2 135" xfId="3800" xr:uid="{00000000-0005-0000-0000-0000CD0E0000}"/>
    <cellStyle name="Normal 2 2 135 2" xfId="3801" xr:uid="{00000000-0005-0000-0000-0000CE0E0000}"/>
    <cellStyle name="Normal 2 2 136" xfId="3802" xr:uid="{00000000-0005-0000-0000-0000CF0E0000}"/>
    <cellStyle name="Normal 2 2 136 2" xfId="3803" xr:uid="{00000000-0005-0000-0000-0000D00E0000}"/>
    <cellStyle name="Normal 2 2 137" xfId="3804" xr:uid="{00000000-0005-0000-0000-0000D10E0000}"/>
    <cellStyle name="Normal 2 2 137 2" xfId="3805" xr:uid="{00000000-0005-0000-0000-0000D20E0000}"/>
    <cellStyle name="Normal 2 2 138" xfId="3806" xr:uid="{00000000-0005-0000-0000-0000D30E0000}"/>
    <cellStyle name="Normal 2 2 138 2" xfId="3807" xr:uid="{00000000-0005-0000-0000-0000D40E0000}"/>
    <cellStyle name="Normal 2 2 139" xfId="3808" xr:uid="{00000000-0005-0000-0000-0000D50E0000}"/>
    <cellStyle name="Normal 2 2 139 2" xfId="3809" xr:uid="{00000000-0005-0000-0000-0000D60E0000}"/>
    <cellStyle name="Normal 2 2 14" xfId="3810" xr:uid="{00000000-0005-0000-0000-0000D70E0000}"/>
    <cellStyle name="Normal 2 2 14 2" xfId="3811" xr:uid="{00000000-0005-0000-0000-0000D80E0000}"/>
    <cellStyle name="Normal 2 2 14 2 2" xfId="3812" xr:uid="{00000000-0005-0000-0000-0000D90E0000}"/>
    <cellStyle name="Normal 2 2 14 3" xfId="3813" xr:uid="{00000000-0005-0000-0000-0000DA0E0000}"/>
    <cellStyle name="Normal 2 2 140" xfId="3814" xr:uid="{00000000-0005-0000-0000-0000DB0E0000}"/>
    <cellStyle name="Normal 2 2 140 2" xfId="3815" xr:uid="{00000000-0005-0000-0000-0000DC0E0000}"/>
    <cellStyle name="Normal 2 2 141" xfId="3816" xr:uid="{00000000-0005-0000-0000-0000DD0E0000}"/>
    <cellStyle name="Normal 2 2 141 2" xfId="3817" xr:uid="{00000000-0005-0000-0000-0000DE0E0000}"/>
    <cellStyle name="Normal 2 2 142" xfId="3818" xr:uid="{00000000-0005-0000-0000-0000DF0E0000}"/>
    <cellStyle name="Normal 2 2 142 2" xfId="3819" xr:uid="{00000000-0005-0000-0000-0000E00E0000}"/>
    <cellStyle name="Normal 2 2 143" xfId="3820" xr:uid="{00000000-0005-0000-0000-0000E10E0000}"/>
    <cellStyle name="Normal 2 2 143 2" xfId="3821" xr:uid="{00000000-0005-0000-0000-0000E20E0000}"/>
    <cellStyle name="Normal 2 2 144" xfId="3822" xr:uid="{00000000-0005-0000-0000-0000E30E0000}"/>
    <cellStyle name="Normal 2 2 144 2" xfId="3823" xr:uid="{00000000-0005-0000-0000-0000E40E0000}"/>
    <cellStyle name="Normal 2 2 145" xfId="3824" xr:uid="{00000000-0005-0000-0000-0000E50E0000}"/>
    <cellStyle name="Normal 2 2 145 2" xfId="3825" xr:uid="{00000000-0005-0000-0000-0000E60E0000}"/>
    <cellStyle name="Normal 2 2 146" xfId="3826" xr:uid="{00000000-0005-0000-0000-0000E70E0000}"/>
    <cellStyle name="Normal 2 2 146 2" xfId="3827" xr:uid="{00000000-0005-0000-0000-0000E80E0000}"/>
    <cellStyle name="Normal 2 2 147" xfId="3828" xr:uid="{00000000-0005-0000-0000-0000E90E0000}"/>
    <cellStyle name="Normal 2 2 147 2" xfId="3829" xr:uid="{00000000-0005-0000-0000-0000EA0E0000}"/>
    <cellStyle name="Normal 2 2 148" xfId="3830" xr:uid="{00000000-0005-0000-0000-0000EB0E0000}"/>
    <cellStyle name="Normal 2 2 148 2" xfId="3831" xr:uid="{00000000-0005-0000-0000-0000EC0E0000}"/>
    <cellStyle name="Normal 2 2 149" xfId="3832" xr:uid="{00000000-0005-0000-0000-0000ED0E0000}"/>
    <cellStyle name="Normal 2 2 149 2" xfId="3833" xr:uid="{00000000-0005-0000-0000-0000EE0E0000}"/>
    <cellStyle name="Normal 2 2 15" xfId="3834" xr:uid="{00000000-0005-0000-0000-0000EF0E0000}"/>
    <cellStyle name="Normal 2 2 15 2" xfId="3835" xr:uid="{00000000-0005-0000-0000-0000F00E0000}"/>
    <cellStyle name="Normal 2 2 15 2 2" xfId="3836" xr:uid="{00000000-0005-0000-0000-0000F10E0000}"/>
    <cellStyle name="Normal 2 2 15 3" xfId="3837" xr:uid="{00000000-0005-0000-0000-0000F20E0000}"/>
    <cellStyle name="Normal 2 2 150" xfId="3838" xr:uid="{00000000-0005-0000-0000-0000F30E0000}"/>
    <cellStyle name="Normal 2 2 150 2" xfId="3839" xr:uid="{00000000-0005-0000-0000-0000F40E0000}"/>
    <cellStyle name="Normal 2 2 151" xfId="3840" xr:uid="{00000000-0005-0000-0000-0000F50E0000}"/>
    <cellStyle name="Normal 2 2 151 2" xfId="3841" xr:uid="{00000000-0005-0000-0000-0000F60E0000}"/>
    <cellStyle name="Normal 2 2 152" xfId="3842" xr:uid="{00000000-0005-0000-0000-0000F70E0000}"/>
    <cellStyle name="Normal 2 2 152 2" xfId="3843" xr:uid="{00000000-0005-0000-0000-0000F80E0000}"/>
    <cellStyle name="Normal 2 2 153" xfId="3844" xr:uid="{00000000-0005-0000-0000-0000F90E0000}"/>
    <cellStyle name="Normal 2 2 153 2" xfId="3845" xr:uid="{00000000-0005-0000-0000-0000FA0E0000}"/>
    <cellStyle name="Normal 2 2 154" xfId="3846" xr:uid="{00000000-0005-0000-0000-0000FB0E0000}"/>
    <cellStyle name="Normal 2 2 154 2" xfId="3847" xr:uid="{00000000-0005-0000-0000-0000FC0E0000}"/>
    <cellStyle name="Normal 2 2 155" xfId="3848" xr:uid="{00000000-0005-0000-0000-0000FD0E0000}"/>
    <cellStyle name="Normal 2 2 155 2" xfId="3849" xr:uid="{00000000-0005-0000-0000-0000FE0E0000}"/>
    <cellStyle name="Normal 2 2 155 3" xfId="3850" xr:uid="{00000000-0005-0000-0000-0000FF0E0000}"/>
    <cellStyle name="Normal 2 2 156" xfId="3851" xr:uid="{00000000-0005-0000-0000-0000000F0000}"/>
    <cellStyle name="Normal 2 2 157" xfId="3852" xr:uid="{00000000-0005-0000-0000-0000010F0000}"/>
    <cellStyle name="Normal 2 2 16" xfId="3853" xr:uid="{00000000-0005-0000-0000-0000020F0000}"/>
    <cellStyle name="Normal 2 2 16 2" xfId="3854" xr:uid="{00000000-0005-0000-0000-0000030F0000}"/>
    <cellStyle name="Normal 2 2 16 2 2" xfId="3855" xr:uid="{00000000-0005-0000-0000-0000040F0000}"/>
    <cellStyle name="Normal 2 2 16 3" xfId="3856" xr:uid="{00000000-0005-0000-0000-0000050F0000}"/>
    <cellStyle name="Normal 2 2 17" xfId="3857" xr:uid="{00000000-0005-0000-0000-0000060F0000}"/>
    <cellStyle name="Normal 2 2 17 2" xfId="3858" xr:uid="{00000000-0005-0000-0000-0000070F0000}"/>
    <cellStyle name="Normal 2 2 17 2 2" xfId="3859" xr:uid="{00000000-0005-0000-0000-0000080F0000}"/>
    <cellStyle name="Normal 2 2 17 3" xfId="3860" xr:uid="{00000000-0005-0000-0000-0000090F0000}"/>
    <cellStyle name="Normal 2 2 18" xfId="3861" xr:uid="{00000000-0005-0000-0000-00000A0F0000}"/>
    <cellStyle name="Normal 2 2 18 2" xfId="3862" xr:uid="{00000000-0005-0000-0000-00000B0F0000}"/>
    <cellStyle name="Normal 2 2 18 2 2" xfId="3863" xr:uid="{00000000-0005-0000-0000-00000C0F0000}"/>
    <cellStyle name="Normal 2 2 18 3" xfId="3864" xr:uid="{00000000-0005-0000-0000-00000D0F0000}"/>
    <cellStyle name="Normal 2 2 19" xfId="3865" xr:uid="{00000000-0005-0000-0000-00000E0F0000}"/>
    <cellStyle name="Normal 2 2 19 2" xfId="3866" xr:uid="{00000000-0005-0000-0000-00000F0F0000}"/>
    <cellStyle name="Normal 2 2 19 2 2" xfId="3867" xr:uid="{00000000-0005-0000-0000-0000100F0000}"/>
    <cellStyle name="Normal 2 2 19 3" xfId="3868" xr:uid="{00000000-0005-0000-0000-0000110F0000}"/>
    <cellStyle name="Normal 2 2 2" xfId="3869" xr:uid="{00000000-0005-0000-0000-0000120F0000}"/>
    <cellStyle name="Normal 2 2 2 10" xfId="3870" xr:uid="{00000000-0005-0000-0000-0000130F0000}"/>
    <cellStyle name="Normal 2 2 2 10 2" xfId="3871" xr:uid="{00000000-0005-0000-0000-0000140F0000}"/>
    <cellStyle name="Normal 2 2 2 10 3" xfId="3872" xr:uid="{00000000-0005-0000-0000-0000150F0000}"/>
    <cellStyle name="Normal 2 2 2 100" xfId="3873" xr:uid="{00000000-0005-0000-0000-0000160F0000}"/>
    <cellStyle name="Normal 2 2 2 101" xfId="3874" xr:uid="{00000000-0005-0000-0000-0000170F0000}"/>
    <cellStyle name="Normal 2 2 2 102" xfId="3875" xr:uid="{00000000-0005-0000-0000-0000180F0000}"/>
    <cellStyle name="Normal 2 2 2 103" xfId="3876" xr:uid="{00000000-0005-0000-0000-0000190F0000}"/>
    <cellStyle name="Normal 2 2 2 104" xfId="3877" xr:uid="{00000000-0005-0000-0000-00001A0F0000}"/>
    <cellStyle name="Normal 2 2 2 105" xfId="3878" xr:uid="{00000000-0005-0000-0000-00001B0F0000}"/>
    <cellStyle name="Normal 2 2 2 106" xfId="3879" xr:uid="{00000000-0005-0000-0000-00001C0F0000}"/>
    <cellStyle name="Normal 2 2 2 107" xfId="3880" xr:uid="{00000000-0005-0000-0000-00001D0F0000}"/>
    <cellStyle name="Normal 2 2 2 108" xfId="3881" xr:uid="{00000000-0005-0000-0000-00001E0F0000}"/>
    <cellStyle name="Normal 2 2 2 109" xfId="3882" xr:uid="{00000000-0005-0000-0000-00001F0F0000}"/>
    <cellStyle name="Normal 2 2 2 11" xfId="3883" xr:uid="{00000000-0005-0000-0000-0000200F0000}"/>
    <cellStyle name="Normal 2 2 2 11 2" xfId="3884" xr:uid="{00000000-0005-0000-0000-0000210F0000}"/>
    <cellStyle name="Normal 2 2 2 110" xfId="3885" xr:uid="{00000000-0005-0000-0000-0000220F0000}"/>
    <cellStyle name="Normal 2 2 2 111" xfId="3886" xr:uid="{00000000-0005-0000-0000-0000230F0000}"/>
    <cellStyle name="Normal 2 2 2 112" xfId="3887" xr:uid="{00000000-0005-0000-0000-0000240F0000}"/>
    <cellStyle name="Normal 2 2 2 113" xfId="3888" xr:uid="{00000000-0005-0000-0000-0000250F0000}"/>
    <cellStyle name="Normal 2 2 2 114" xfId="3889" xr:uid="{00000000-0005-0000-0000-0000260F0000}"/>
    <cellStyle name="Normal 2 2 2 115" xfId="3890" xr:uid="{00000000-0005-0000-0000-0000270F0000}"/>
    <cellStyle name="Normal 2 2 2 116" xfId="3891" xr:uid="{00000000-0005-0000-0000-0000280F0000}"/>
    <cellStyle name="Normal 2 2 2 117" xfId="3892" xr:uid="{00000000-0005-0000-0000-0000290F0000}"/>
    <cellStyle name="Normal 2 2 2 118" xfId="3893" xr:uid="{00000000-0005-0000-0000-00002A0F0000}"/>
    <cellStyle name="Normal 2 2 2 119" xfId="3894" xr:uid="{00000000-0005-0000-0000-00002B0F0000}"/>
    <cellStyle name="Normal 2 2 2 12" xfId="3895" xr:uid="{00000000-0005-0000-0000-00002C0F0000}"/>
    <cellStyle name="Normal 2 2 2 12 2" xfId="3896" xr:uid="{00000000-0005-0000-0000-00002D0F0000}"/>
    <cellStyle name="Normal 2 2 2 120" xfId="3897" xr:uid="{00000000-0005-0000-0000-00002E0F0000}"/>
    <cellStyle name="Normal 2 2 2 121" xfId="3898" xr:uid="{00000000-0005-0000-0000-00002F0F0000}"/>
    <cellStyle name="Normal 2 2 2 122" xfId="3899" xr:uid="{00000000-0005-0000-0000-0000300F0000}"/>
    <cellStyle name="Normal 2 2 2 123" xfId="3900" xr:uid="{00000000-0005-0000-0000-0000310F0000}"/>
    <cellStyle name="Normal 2 2 2 124" xfId="3901" xr:uid="{00000000-0005-0000-0000-0000320F0000}"/>
    <cellStyle name="Normal 2 2 2 125" xfId="3902" xr:uid="{00000000-0005-0000-0000-0000330F0000}"/>
    <cellStyle name="Normal 2 2 2 126" xfId="3903" xr:uid="{00000000-0005-0000-0000-0000340F0000}"/>
    <cellStyle name="Normal 2 2 2 127" xfId="3904" xr:uid="{00000000-0005-0000-0000-0000350F0000}"/>
    <cellStyle name="Normal 2 2 2 128" xfId="3905" xr:uid="{00000000-0005-0000-0000-0000360F0000}"/>
    <cellStyle name="Normal 2 2 2 129" xfId="3906" xr:uid="{00000000-0005-0000-0000-0000370F0000}"/>
    <cellStyle name="Normal 2 2 2 13" xfId="3907" xr:uid="{00000000-0005-0000-0000-0000380F0000}"/>
    <cellStyle name="Normal 2 2 2 13 2" xfId="3908" xr:uid="{00000000-0005-0000-0000-0000390F0000}"/>
    <cellStyle name="Normal 2 2 2 130" xfId="3909" xr:uid="{00000000-0005-0000-0000-00003A0F0000}"/>
    <cellStyle name="Normal 2 2 2 131" xfId="3910" xr:uid="{00000000-0005-0000-0000-00003B0F0000}"/>
    <cellStyle name="Normal 2 2 2 132" xfId="3911" xr:uid="{00000000-0005-0000-0000-00003C0F0000}"/>
    <cellStyle name="Normal 2 2 2 133" xfId="3912" xr:uid="{00000000-0005-0000-0000-00003D0F0000}"/>
    <cellStyle name="Normal 2 2 2 134" xfId="3913" xr:uid="{00000000-0005-0000-0000-00003E0F0000}"/>
    <cellStyle name="Normal 2 2 2 135" xfId="3914" xr:uid="{00000000-0005-0000-0000-00003F0F0000}"/>
    <cellStyle name="Normal 2 2 2 136" xfId="3915" xr:uid="{00000000-0005-0000-0000-0000400F0000}"/>
    <cellStyle name="Normal 2 2 2 137" xfId="3916" xr:uid="{00000000-0005-0000-0000-0000410F0000}"/>
    <cellStyle name="Normal 2 2 2 138" xfId="3917" xr:uid="{00000000-0005-0000-0000-0000420F0000}"/>
    <cellStyle name="Normal 2 2 2 139" xfId="3918" xr:uid="{00000000-0005-0000-0000-0000430F0000}"/>
    <cellStyle name="Normal 2 2 2 14" xfId="3919" xr:uid="{00000000-0005-0000-0000-0000440F0000}"/>
    <cellStyle name="Normal 2 2 2 14 2" xfId="3920" xr:uid="{00000000-0005-0000-0000-0000450F0000}"/>
    <cellStyle name="Normal 2 2 2 140" xfId="3921" xr:uid="{00000000-0005-0000-0000-0000460F0000}"/>
    <cellStyle name="Normal 2 2 2 141" xfId="3922" xr:uid="{00000000-0005-0000-0000-0000470F0000}"/>
    <cellStyle name="Normal 2 2 2 142" xfId="3923" xr:uid="{00000000-0005-0000-0000-0000480F0000}"/>
    <cellStyle name="Normal 2 2 2 143" xfId="3924" xr:uid="{00000000-0005-0000-0000-0000490F0000}"/>
    <cellStyle name="Normal 2 2 2 144" xfId="3925" xr:uid="{00000000-0005-0000-0000-00004A0F0000}"/>
    <cellStyle name="Normal 2 2 2 145" xfId="3926" xr:uid="{00000000-0005-0000-0000-00004B0F0000}"/>
    <cellStyle name="Normal 2 2 2 146" xfId="3927" xr:uid="{00000000-0005-0000-0000-00004C0F0000}"/>
    <cellStyle name="Normal 2 2 2 147" xfId="3928" xr:uid="{00000000-0005-0000-0000-00004D0F0000}"/>
    <cellStyle name="Normal 2 2 2 147 2" xfId="3929" xr:uid="{00000000-0005-0000-0000-00004E0F0000}"/>
    <cellStyle name="Normal 2 2 2 148" xfId="3930" xr:uid="{00000000-0005-0000-0000-00004F0F0000}"/>
    <cellStyle name="Normal 2 2 2 148 2" xfId="3931" xr:uid="{00000000-0005-0000-0000-0000500F0000}"/>
    <cellStyle name="Normal 2 2 2 149" xfId="3932" xr:uid="{00000000-0005-0000-0000-0000510F0000}"/>
    <cellStyle name="Normal 2 2 2 149 2" xfId="3933" xr:uid="{00000000-0005-0000-0000-0000520F0000}"/>
    <cellStyle name="Normal 2 2 2 15" xfId="3934" xr:uid="{00000000-0005-0000-0000-0000530F0000}"/>
    <cellStyle name="Normal 2 2 2 15 2" xfId="3935" xr:uid="{00000000-0005-0000-0000-0000540F0000}"/>
    <cellStyle name="Normal 2 2 2 150" xfId="3936" xr:uid="{00000000-0005-0000-0000-0000550F0000}"/>
    <cellStyle name="Normal 2 2 2 151" xfId="3937" xr:uid="{00000000-0005-0000-0000-0000560F0000}"/>
    <cellStyle name="Normal 2 2 2 152" xfId="3938" xr:uid="{00000000-0005-0000-0000-0000570F0000}"/>
    <cellStyle name="Normal 2 2 2 153" xfId="9453" xr:uid="{D32E4938-CB36-4D26-86E1-62A7F8F0EF47}"/>
    <cellStyle name="Normal 2 2 2 16" xfId="3939" xr:uid="{00000000-0005-0000-0000-0000580F0000}"/>
    <cellStyle name="Normal 2 2 2 16 2" xfId="3940" xr:uid="{00000000-0005-0000-0000-0000590F0000}"/>
    <cellStyle name="Normal 2 2 2 17" xfId="3941" xr:uid="{00000000-0005-0000-0000-00005A0F0000}"/>
    <cellStyle name="Normal 2 2 2 17 2" xfId="3942" xr:uid="{00000000-0005-0000-0000-00005B0F0000}"/>
    <cellStyle name="Normal 2 2 2 18" xfId="3943" xr:uid="{00000000-0005-0000-0000-00005C0F0000}"/>
    <cellStyle name="Normal 2 2 2 18 2" xfId="3944" xr:uid="{00000000-0005-0000-0000-00005D0F0000}"/>
    <cellStyle name="Normal 2 2 2 19" xfId="3945" xr:uid="{00000000-0005-0000-0000-00005E0F0000}"/>
    <cellStyle name="Normal 2 2 2 19 2" xfId="3946" xr:uid="{00000000-0005-0000-0000-00005F0F0000}"/>
    <cellStyle name="Normal 2 2 2 2" xfId="3947" xr:uid="{00000000-0005-0000-0000-0000600F0000}"/>
    <cellStyle name="Normal 2 2 2 2 10" xfId="3948" xr:uid="{00000000-0005-0000-0000-0000610F0000}"/>
    <cellStyle name="Normal 2 2 2 2 10 2" xfId="3949" xr:uid="{00000000-0005-0000-0000-0000620F0000}"/>
    <cellStyle name="Normal 2 2 2 2 10 2 2" xfId="3950" xr:uid="{00000000-0005-0000-0000-0000630F0000}"/>
    <cellStyle name="Normal 2 2 2 2 10 3" xfId="3951" xr:uid="{00000000-0005-0000-0000-0000640F0000}"/>
    <cellStyle name="Normal 2 2 2 2 100" xfId="3952" xr:uid="{00000000-0005-0000-0000-0000650F0000}"/>
    <cellStyle name="Normal 2 2 2 2 100 2" xfId="3953" xr:uid="{00000000-0005-0000-0000-0000660F0000}"/>
    <cellStyle name="Normal 2 2 2 2 101" xfId="3954" xr:uid="{00000000-0005-0000-0000-0000670F0000}"/>
    <cellStyle name="Normal 2 2 2 2 101 2" xfId="3955" xr:uid="{00000000-0005-0000-0000-0000680F0000}"/>
    <cellStyle name="Normal 2 2 2 2 102" xfId="3956" xr:uid="{00000000-0005-0000-0000-0000690F0000}"/>
    <cellStyle name="Normal 2 2 2 2 102 2" xfId="3957" xr:uid="{00000000-0005-0000-0000-00006A0F0000}"/>
    <cellStyle name="Normal 2 2 2 2 103" xfId="3958" xr:uid="{00000000-0005-0000-0000-00006B0F0000}"/>
    <cellStyle name="Normal 2 2 2 2 103 2" xfId="3959" xr:uid="{00000000-0005-0000-0000-00006C0F0000}"/>
    <cellStyle name="Normal 2 2 2 2 104" xfId="3960" xr:uid="{00000000-0005-0000-0000-00006D0F0000}"/>
    <cellStyle name="Normal 2 2 2 2 104 2" xfId="3961" xr:uid="{00000000-0005-0000-0000-00006E0F0000}"/>
    <cellStyle name="Normal 2 2 2 2 105" xfId="3962" xr:uid="{00000000-0005-0000-0000-00006F0F0000}"/>
    <cellStyle name="Normal 2 2 2 2 105 2" xfId="3963" xr:uid="{00000000-0005-0000-0000-0000700F0000}"/>
    <cellStyle name="Normal 2 2 2 2 106" xfId="3964" xr:uid="{00000000-0005-0000-0000-0000710F0000}"/>
    <cellStyle name="Normal 2 2 2 2 106 2" xfId="3965" xr:uid="{00000000-0005-0000-0000-0000720F0000}"/>
    <cellStyle name="Normal 2 2 2 2 107" xfId="3966" xr:uid="{00000000-0005-0000-0000-0000730F0000}"/>
    <cellStyle name="Normal 2 2 2 2 107 2" xfId="3967" xr:uid="{00000000-0005-0000-0000-0000740F0000}"/>
    <cellStyle name="Normal 2 2 2 2 108" xfId="3968" xr:uid="{00000000-0005-0000-0000-0000750F0000}"/>
    <cellStyle name="Normal 2 2 2 2 108 2" xfId="3969" xr:uid="{00000000-0005-0000-0000-0000760F0000}"/>
    <cellStyle name="Normal 2 2 2 2 109" xfId="3970" xr:uid="{00000000-0005-0000-0000-0000770F0000}"/>
    <cellStyle name="Normal 2 2 2 2 109 2" xfId="3971" xr:uid="{00000000-0005-0000-0000-0000780F0000}"/>
    <cellStyle name="Normal 2 2 2 2 11" xfId="3972" xr:uid="{00000000-0005-0000-0000-0000790F0000}"/>
    <cellStyle name="Normal 2 2 2 2 11 2" xfId="3973" xr:uid="{00000000-0005-0000-0000-00007A0F0000}"/>
    <cellStyle name="Normal 2 2 2 2 11 2 2" xfId="3974" xr:uid="{00000000-0005-0000-0000-00007B0F0000}"/>
    <cellStyle name="Normal 2 2 2 2 11 3" xfId="3975" xr:uid="{00000000-0005-0000-0000-00007C0F0000}"/>
    <cellStyle name="Normal 2 2 2 2 110" xfId="3976" xr:uid="{00000000-0005-0000-0000-00007D0F0000}"/>
    <cellStyle name="Normal 2 2 2 2 110 2" xfId="3977" xr:uid="{00000000-0005-0000-0000-00007E0F0000}"/>
    <cellStyle name="Normal 2 2 2 2 111" xfId="3978" xr:uid="{00000000-0005-0000-0000-00007F0F0000}"/>
    <cellStyle name="Normal 2 2 2 2 111 2" xfId="3979" xr:uid="{00000000-0005-0000-0000-0000800F0000}"/>
    <cellStyle name="Normal 2 2 2 2 112" xfId="3980" xr:uid="{00000000-0005-0000-0000-0000810F0000}"/>
    <cellStyle name="Normal 2 2 2 2 112 2" xfId="3981" xr:uid="{00000000-0005-0000-0000-0000820F0000}"/>
    <cellStyle name="Normal 2 2 2 2 113" xfId="3982" xr:uid="{00000000-0005-0000-0000-0000830F0000}"/>
    <cellStyle name="Normal 2 2 2 2 113 2" xfId="3983" xr:uid="{00000000-0005-0000-0000-0000840F0000}"/>
    <cellStyle name="Normal 2 2 2 2 114" xfId="3984" xr:uid="{00000000-0005-0000-0000-0000850F0000}"/>
    <cellStyle name="Normal 2 2 2 2 114 2" xfId="3985" xr:uid="{00000000-0005-0000-0000-0000860F0000}"/>
    <cellStyle name="Normal 2 2 2 2 115" xfId="3986" xr:uid="{00000000-0005-0000-0000-0000870F0000}"/>
    <cellStyle name="Normal 2 2 2 2 115 2" xfId="3987" xr:uid="{00000000-0005-0000-0000-0000880F0000}"/>
    <cellStyle name="Normal 2 2 2 2 116" xfId="3988" xr:uid="{00000000-0005-0000-0000-0000890F0000}"/>
    <cellStyle name="Normal 2 2 2 2 116 2" xfId="3989" xr:uid="{00000000-0005-0000-0000-00008A0F0000}"/>
    <cellStyle name="Normal 2 2 2 2 117" xfId="3990" xr:uid="{00000000-0005-0000-0000-00008B0F0000}"/>
    <cellStyle name="Normal 2 2 2 2 117 2" xfId="3991" xr:uid="{00000000-0005-0000-0000-00008C0F0000}"/>
    <cellStyle name="Normal 2 2 2 2 118" xfId="3992" xr:uid="{00000000-0005-0000-0000-00008D0F0000}"/>
    <cellStyle name="Normal 2 2 2 2 118 2" xfId="3993" xr:uid="{00000000-0005-0000-0000-00008E0F0000}"/>
    <cellStyle name="Normal 2 2 2 2 119" xfId="3994" xr:uid="{00000000-0005-0000-0000-00008F0F0000}"/>
    <cellStyle name="Normal 2 2 2 2 119 2" xfId="3995" xr:uid="{00000000-0005-0000-0000-0000900F0000}"/>
    <cellStyle name="Normal 2 2 2 2 12" xfId="3996" xr:uid="{00000000-0005-0000-0000-0000910F0000}"/>
    <cellStyle name="Normal 2 2 2 2 12 2" xfId="3997" xr:uid="{00000000-0005-0000-0000-0000920F0000}"/>
    <cellStyle name="Normal 2 2 2 2 12 2 2" xfId="3998" xr:uid="{00000000-0005-0000-0000-0000930F0000}"/>
    <cellStyle name="Normal 2 2 2 2 12 3" xfId="3999" xr:uid="{00000000-0005-0000-0000-0000940F0000}"/>
    <cellStyle name="Normal 2 2 2 2 120" xfId="4000" xr:uid="{00000000-0005-0000-0000-0000950F0000}"/>
    <cellStyle name="Normal 2 2 2 2 120 2" xfId="4001" xr:uid="{00000000-0005-0000-0000-0000960F0000}"/>
    <cellStyle name="Normal 2 2 2 2 121" xfId="4002" xr:uid="{00000000-0005-0000-0000-0000970F0000}"/>
    <cellStyle name="Normal 2 2 2 2 121 2" xfId="4003" xr:uid="{00000000-0005-0000-0000-0000980F0000}"/>
    <cellStyle name="Normal 2 2 2 2 122" xfId="4004" xr:uid="{00000000-0005-0000-0000-0000990F0000}"/>
    <cellStyle name="Normal 2 2 2 2 122 2" xfId="4005" xr:uid="{00000000-0005-0000-0000-00009A0F0000}"/>
    <cellStyle name="Normal 2 2 2 2 123" xfId="4006" xr:uid="{00000000-0005-0000-0000-00009B0F0000}"/>
    <cellStyle name="Normal 2 2 2 2 123 2" xfId="4007" xr:uid="{00000000-0005-0000-0000-00009C0F0000}"/>
    <cellStyle name="Normal 2 2 2 2 124" xfId="4008" xr:uid="{00000000-0005-0000-0000-00009D0F0000}"/>
    <cellStyle name="Normal 2 2 2 2 124 2" xfId="4009" xr:uid="{00000000-0005-0000-0000-00009E0F0000}"/>
    <cellStyle name="Normal 2 2 2 2 125" xfId="4010" xr:uid="{00000000-0005-0000-0000-00009F0F0000}"/>
    <cellStyle name="Normal 2 2 2 2 125 2" xfId="4011" xr:uid="{00000000-0005-0000-0000-0000A00F0000}"/>
    <cellStyle name="Normal 2 2 2 2 126" xfId="4012" xr:uid="{00000000-0005-0000-0000-0000A10F0000}"/>
    <cellStyle name="Normal 2 2 2 2 126 2" xfId="4013" xr:uid="{00000000-0005-0000-0000-0000A20F0000}"/>
    <cellStyle name="Normal 2 2 2 2 127" xfId="4014" xr:uid="{00000000-0005-0000-0000-0000A30F0000}"/>
    <cellStyle name="Normal 2 2 2 2 127 2" xfId="4015" xr:uid="{00000000-0005-0000-0000-0000A40F0000}"/>
    <cellStyle name="Normal 2 2 2 2 128" xfId="4016" xr:uid="{00000000-0005-0000-0000-0000A50F0000}"/>
    <cellStyle name="Normal 2 2 2 2 128 2" xfId="4017" xr:uid="{00000000-0005-0000-0000-0000A60F0000}"/>
    <cellStyle name="Normal 2 2 2 2 129" xfId="4018" xr:uid="{00000000-0005-0000-0000-0000A70F0000}"/>
    <cellStyle name="Normal 2 2 2 2 129 2" xfId="4019" xr:uid="{00000000-0005-0000-0000-0000A80F0000}"/>
    <cellStyle name="Normal 2 2 2 2 13" xfId="4020" xr:uid="{00000000-0005-0000-0000-0000A90F0000}"/>
    <cellStyle name="Normal 2 2 2 2 13 2" xfId="4021" xr:uid="{00000000-0005-0000-0000-0000AA0F0000}"/>
    <cellStyle name="Normal 2 2 2 2 13 2 2" xfId="4022" xr:uid="{00000000-0005-0000-0000-0000AB0F0000}"/>
    <cellStyle name="Normal 2 2 2 2 13 3" xfId="4023" xr:uid="{00000000-0005-0000-0000-0000AC0F0000}"/>
    <cellStyle name="Normal 2 2 2 2 130" xfId="4024" xr:uid="{00000000-0005-0000-0000-0000AD0F0000}"/>
    <cellStyle name="Normal 2 2 2 2 130 2" xfId="4025" xr:uid="{00000000-0005-0000-0000-0000AE0F0000}"/>
    <cellStyle name="Normal 2 2 2 2 131" xfId="4026" xr:uid="{00000000-0005-0000-0000-0000AF0F0000}"/>
    <cellStyle name="Normal 2 2 2 2 131 2" xfId="4027" xr:uid="{00000000-0005-0000-0000-0000B00F0000}"/>
    <cellStyle name="Normal 2 2 2 2 132" xfId="4028" xr:uid="{00000000-0005-0000-0000-0000B10F0000}"/>
    <cellStyle name="Normal 2 2 2 2 132 2" xfId="4029" xr:uid="{00000000-0005-0000-0000-0000B20F0000}"/>
    <cellStyle name="Normal 2 2 2 2 133" xfId="4030" xr:uid="{00000000-0005-0000-0000-0000B30F0000}"/>
    <cellStyle name="Normal 2 2 2 2 133 2" xfId="4031" xr:uid="{00000000-0005-0000-0000-0000B40F0000}"/>
    <cellStyle name="Normal 2 2 2 2 134" xfId="4032" xr:uid="{00000000-0005-0000-0000-0000B50F0000}"/>
    <cellStyle name="Normal 2 2 2 2 134 2" xfId="4033" xr:uid="{00000000-0005-0000-0000-0000B60F0000}"/>
    <cellStyle name="Normal 2 2 2 2 135" xfId="4034" xr:uid="{00000000-0005-0000-0000-0000B70F0000}"/>
    <cellStyle name="Normal 2 2 2 2 135 2" xfId="4035" xr:uid="{00000000-0005-0000-0000-0000B80F0000}"/>
    <cellStyle name="Normal 2 2 2 2 136" xfId="4036" xr:uid="{00000000-0005-0000-0000-0000B90F0000}"/>
    <cellStyle name="Normal 2 2 2 2 136 2" xfId="4037" xr:uid="{00000000-0005-0000-0000-0000BA0F0000}"/>
    <cellStyle name="Normal 2 2 2 2 137" xfId="4038" xr:uid="{00000000-0005-0000-0000-0000BB0F0000}"/>
    <cellStyle name="Normal 2 2 2 2 137 2" xfId="4039" xr:uid="{00000000-0005-0000-0000-0000BC0F0000}"/>
    <cellStyle name="Normal 2 2 2 2 138" xfId="4040" xr:uid="{00000000-0005-0000-0000-0000BD0F0000}"/>
    <cellStyle name="Normal 2 2 2 2 138 2" xfId="4041" xr:uid="{00000000-0005-0000-0000-0000BE0F0000}"/>
    <cellStyle name="Normal 2 2 2 2 139" xfId="4042" xr:uid="{00000000-0005-0000-0000-0000BF0F0000}"/>
    <cellStyle name="Normal 2 2 2 2 139 2" xfId="4043" xr:uid="{00000000-0005-0000-0000-0000C00F0000}"/>
    <cellStyle name="Normal 2 2 2 2 14" xfId="4044" xr:uid="{00000000-0005-0000-0000-0000C10F0000}"/>
    <cellStyle name="Normal 2 2 2 2 14 2" xfId="4045" xr:uid="{00000000-0005-0000-0000-0000C20F0000}"/>
    <cellStyle name="Normal 2 2 2 2 14 2 2" xfId="4046" xr:uid="{00000000-0005-0000-0000-0000C30F0000}"/>
    <cellStyle name="Normal 2 2 2 2 14 3" xfId="4047" xr:uid="{00000000-0005-0000-0000-0000C40F0000}"/>
    <cellStyle name="Normal 2 2 2 2 140" xfId="4048" xr:uid="{00000000-0005-0000-0000-0000C50F0000}"/>
    <cellStyle name="Normal 2 2 2 2 140 2" xfId="4049" xr:uid="{00000000-0005-0000-0000-0000C60F0000}"/>
    <cellStyle name="Normal 2 2 2 2 141" xfId="4050" xr:uid="{00000000-0005-0000-0000-0000C70F0000}"/>
    <cellStyle name="Normal 2 2 2 2 141 2" xfId="4051" xr:uid="{00000000-0005-0000-0000-0000C80F0000}"/>
    <cellStyle name="Normal 2 2 2 2 142" xfId="4052" xr:uid="{00000000-0005-0000-0000-0000C90F0000}"/>
    <cellStyle name="Normal 2 2 2 2 142 2" xfId="4053" xr:uid="{00000000-0005-0000-0000-0000CA0F0000}"/>
    <cellStyle name="Normal 2 2 2 2 143" xfId="4054" xr:uid="{00000000-0005-0000-0000-0000CB0F0000}"/>
    <cellStyle name="Normal 2 2 2 2 143 2" xfId="4055" xr:uid="{00000000-0005-0000-0000-0000CC0F0000}"/>
    <cellStyle name="Normal 2 2 2 2 144" xfId="4056" xr:uid="{00000000-0005-0000-0000-0000CD0F0000}"/>
    <cellStyle name="Normal 2 2 2 2 145" xfId="4057" xr:uid="{00000000-0005-0000-0000-0000CE0F0000}"/>
    <cellStyle name="Normal 2 2 2 2 146" xfId="4058" xr:uid="{00000000-0005-0000-0000-0000CF0F0000}"/>
    <cellStyle name="Normal 2 2 2 2 147" xfId="4059" xr:uid="{00000000-0005-0000-0000-0000D00F0000}"/>
    <cellStyle name="Normal 2 2 2 2 148" xfId="9454" xr:uid="{F811E4BB-AD91-4EBD-8929-74AF5484CB79}"/>
    <cellStyle name="Normal 2 2 2 2 15" xfId="4060" xr:uid="{00000000-0005-0000-0000-0000D10F0000}"/>
    <cellStyle name="Normal 2 2 2 2 15 2" xfId="4061" xr:uid="{00000000-0005-0000-0000-0000D20F0000}"/>
    <cellStyle name="Normal 2 2 2 2 15 2 2" xfId="4062" xr:uid="{00000000-0005-0000-0000-0000D30F0000}"/>
    <cellStyle name="Normal 2 2 2 2 15 3" xfId="4063" xr:uid="{00000000-0005-0000-0000-0000D40F0000}"/>
    <cellStyle name="Normal 2 2 2 2 16" xfId="4064" xr:uid="{00000000-0005-0000-0000-0000D50F0000}"/>
    <cellStyle name="Normal 2 2 2 2 16 2" xfId="4065" xr:uid="{00000000-0005-0000-0000-0000D60F0000}"/>
    <cellStyle name="Normal 2 2 2 2 16 2 2" xfId="4066" xr:uid="{00000000-0005-0000-0000-0000D70F0000}"/>
    <cellStyle name="Normal 2 2 2 2 16 3" xfId="4067" xr:uid="{00000000-0005-0000-0000-0000D80F0000}"/>
    <cellStyle name="Normal 2 2 2 2 17" xfId="4068" xr:uid="{00000000-0005-0000-0000-0000D90F0000}"/>
    <cellStyle name="Normal 2 2 2 2 17 2" xfId="4069" xr:uid="{00000000-0005-0000-0000-0000DA0F0000}"/>
    <cellStyle name="Normal 2 2 2 2 17 2 2" xfId="4070" xr:uid="{00000000-0005-0000-0000-0000DB0F0000}"/>
    <cellStyle name="Normal 2 2 2 2 17 3" xfId="4071" xr:uid="{00000000-0005-0000-0000-0000DC0F0000}"/>
    <cellStyle name="Normal 2 2 2 2 18" xfId="4072" xr:uid="{00000000-0005-0000-0000-0000DD0F0000}"/>
    <cellStyle name="Normal 2 2 2 2 18 2" xfId="4073" xr:uid="{00000000-0005-0000-0000-0000DE0F0000}"/>
    <cellStyle name="Normal 2 2 2 2 18 2 2" xfId="4074" xr:uid="{00000000-0005-0000-0000-0000DF0F0000}"/>
    <cellStyle name="Normal 2 2 2 2 18 3" xfId="4075" xr:uid="{00000000-0005-0000-0000-0000E00F0000}"/>
    <cellStyle name="Normal 2 2 2 2 19" xfId="4076" xr:uid="{00000000-0005-0000-0000-0000E10F0000}"/>
    <cellStyle name="Normal 2 2 2 2 19 2" xfId="4077" xr:uid="{00000000-0005-0000-0000-0000E20F0000}"/>
    <cellStyle name="Normal 2 2 2 2 19 2 2" xfId="4078" xr:uid="{00000000-0005-0000-0000-0000E30F0000}"/>
    <cellStyle name="Normal 2 2 2 2 19 3" xfId="4079" xr:uid="{00000000-0005-0000-0000-0000E40F0000}"/>
    <cellStyle name="Normal 2 2 2 2 2" xfId="4080" xr:uid="{00000000-0005-0000-0000-0000E50F0000}"/>
    <cellStyle name="Normal 2 2 2 2 2 2" xfId="4081" xr:uid="{00000000-0005-0000-0000-0000E60F0000}"/>
    <cellStyle name="Normal 2 2 2 2 2 2 2" xfId="4082" xr:uid="{00000000-0005-0000-0000-0000E70F0000}"/>
    <cellStyle name="Normal 2 2 2 2 2 2 2 2" xfId="9513" xr:uid="{19B60EFF-32D2-4C96-9C8D-A2F1971AE901}"/>
    <cellStyle name="Normal 2 2 2 2 2 2 3" xfId="4083" xr:uid="{00000000-0005-0000-0000-0000E80F0000}"/>
    <cellStyle name="Normal 2 2 2 2 2 2 3 2" xfId="9564" xr:uid="{252DCF1A-D51C-4F89-BB5D-56BE8EAFF111}"/>
    <cellStyle name="Normal 2 2 2 2 2 2 4" xfId="9456" xr:uid="{748A37E9-27DD-45F1-8628-043AFE1299E9}"/>
    <cellStyle name="Normal 2 2 2 2 2 3" xfId="4084" xr:uid="{00000000-0005-0000-0000-0000E90F0000}"/>
    <cellStyle name="Normal 2 2 2 2 2 3 2" xfId="4085" xr:uid="{00000000-0005-0000-0000-0000EA0F0000}"/>
    <cellStyle name="Normal 2 2 2 2 2 3 3" xfId="9512" xr:uid="{EB01D44F-8C9E-4323-9523-29B2A7DF958B}"/>
    <cellStyle name="Normal 2 2 2 2 2 4" xfId="4086" xr:uid="{00000000-0005-0000-0000-0000EB0F0000}"/>
    <cellStyle name="Normal 2 2 2 2 2 4 2" xfId="9563" xr:uid="{6D9C9CA6-9DD9-4110-871C-6F975A1041E2}"/>
    <cellStyle name="Normal 2 2 2 2 2 5" xfId="4087" xr:uid="{00000000-0005-0000-0000-0000EC0F0000}"/>
    <cellStyle name="Normal 2 2 2 2 2 6" xfId="4088" xr:uid="{00000000-0005-0000-0000-0000ED0F0000}"/>
    <cellStyle name="Normal 2 2 2 2 2 7" xfId="4089" xr:uid="{00000000-0005-0000-0000-0000EE0F0000}"/>
    <cellStyle name="Normal 2 2 2 2 2 8" xfId="9455" xr:uid="{E21AB83C-DDAE-41DF-B4B9-81707E59F70B}"/>
    <cellStyle name="Normal 2 2 2 2 20" xfId="4090" xr:uid="{00000000-0005-0000-0000-0000EF0F0000}"/>
    <cellStyle name="Normal 2 2 2 2 20 2" xfId="4091" xr:uid="{00000000-0005-0000-0000-0000F00F0000}"/>
    <cellStyle name="Normal 2 2 2 2 20 2 2" xfId="4092" xr:uid="{00000000-0005-0000-0000-0000F10F0000}"/>
    <cellStyle name="Normal 2 2 2 2 20 3" xfId="4093" xr:uid="{00000000-0005-0000-0000-0000F20F0000}"/>
    <cellStyle name="Normal 2 2 2 2 21" xfId="4094" xr:uid="{00000000-0005-0000-0000-0000F30F0000}"/>
    <cellStyle name="Normal 2 2 2 2 21 2" xfId="4095" xr:uid="{00000000-0005-0000-0000-0000F40F0000}"/>
    <cellStyle name="Normal 2 2 2 2 21 2 2" xfId="4096" xr:uid="{00000000-0005-0000-0000-0000F50F0000}"/>
    <cellStyle name="Normal 2 2 2 2 21 3" xfId="4097" xr:uid="{00000000-0005-0000-0000-0000F60F0000}"/>
    <cellStyle name="Normal 2 2 2 2 22" xfId="4098" xr:uid="{00000000-0005-0000-0000-0000F70F0000}"/>
    <cellStyle name="Normal 2 2 2 2 22 2" xfId="4099" xr:uid="{00000000-0005-0000-0000-0000F80F0000}"/>
    <cellStyle name="Normal 2 2 2 2 22 2 2" xfId="4100" xr:uid="{00000000-0005-0000-0000-0000F90F0000}"/>
    <cellStyle name="Normal 2 2 2 2 22 3" xfId="4101" xr:uid="{00000000-0005-0000-0000-0000FA0F0000}"/>
    <cellStyle name="Normal 2 2 2 2 23" xfId="4102" xr:uid="{00000000-0005-0000-0000-0000FB0F0000}"/>
    <cellStyle name="Normal 2 2 2 2 23 2" xfId="4103" xr:uid="{00000000-0005-0000-0000-0000FC0F0000}"/>
    <cellStyle name="Normal 2 2 2 2 23 2 2" xfId="4104" xr:uid="{00000000-0005-0000-0000-0000FD0F0000}"/>
    <cellStyle name="Normal 2 2 2 2 23 3" xfId="4105" xr:uid="{00000000-0005-0000-0000-0000FE0F0000}"/>
    <cellStyle name="Normal 2 2 2 2 24" xfId="4106" xr:uid="{00000000-0005-0000-0000-0000FF0F0000}"/>
    <cellStyle name="Normal 2 2 2 2 24 2" xfId="4107" xr:uid="{00000000-0005-0000-0000-000000100000}"/>
    <cellStyle name="Normal 2 2 2 2 24 2 2" xfId="4108" xr:uid="{00000000-0005-0000-0000-000001100000}"/>
    <cellStyle name="Normal 2 2 2 2 24 3" xfId="4109" xr:uid="{00000000-0005-0000-0000-000002100000}"/>
    <cellStyle name="Normal 2 2 2 2 25" xfId="4110" xr:uid="{00000000-0005-0000-0000-000003100000}"/>
    <cellStyle name="Normal 2 2 2 2 25 2" xfId="4111" xr:uid="{00000000-0005-0000-0000-000004100000}"/>
    <cellStyle name="Normal 2 2 2 2 25 2 2" xfId="4112" xr:uid="{00000000-0005-0000-0000-000005100000}"/>
    <cellStyle name="Normal 2 2 2 2 25 3" xfId="4113" xr:uid="{00000000-0005-0000-0000-000006100000}"/>
    <cellStyle name="Normal 2 2 2 2 26" xfId="4114" xr:uid="{00000000-0005-0000-0000-000007100000}"/>
    <cellStyle name="Normal 2 2 2 2 26 2" xfId="4115" xr:uid="{00000000-0005-0000-0000-000008100000}"/>
    <cellStyle name="Normal 2 2 2 2 26 2 2" xfId="4116" xr:uid="{00000000-0005-0000-0000-000009100000}"/>
    <cellStyle name="Normal 2 2 2 2 26 3" xfId="4117" xr:uid="{00000000-0005-0000-0000-00000A100000}"/>
    <cellStyle name="Normal 2 2 2 2 27" xfId="4118" xr:uid="{00000000-0005-0000-0000-00000B100000}"/>
    <cellStyle name="Normal 2 2 2 2 27 2" xfId="4119" xr:uid="{00000000-0005-0000-0000-00000C100000}"/>
    <cellStyle name="Normal 2 2 2 2 27 2 2" xfId="4120" xr:uid="{00000000-0005-0000-0000-00000D100000}"/>
    <cellStyle name="Normal 2 2 2 2 27 3" xfId="4121" xr:uid="{00000000-0005-0000-0000-00000E100000}"/>
    <cellStyle name="Normal 2 2 2 2 28" xfId="4122" xr:uid="{00000000-0005-0000-0000-00000F100000}"/>
    <cellStyle name="Normal 2 2 2 2 28 2" xfId="4123" xr:uid="{00000000-0005-0000-0000-000010100000}"/>
    <cellStyle name="Normal 2 2 2 2 28 2 2" xfId="4124" xr:uid="{00000000-0005-0000-0000-000011100000}"/>
    <cellStyle name="Normal 2 2 2 2 28 3" xfId="4125" xr:uid="{00000000-0005-0000-0000-000012100000}"/>
    <cellStyle name="Normal 2 2 2 2 29" xfId="4126" xr:uid="{00000000-0005-0000-0000-000013100000}"/>
    <cellStyle name="Normal 2 2 2 2 29 2" xfId="4127" xr:uid="{00000000-0005-0000-0000-000014100000}"/>
    <cellStyle name="Normal 2 2 2 2 29 2 2" xfId="4128" xr:uid="{00000000-0005-0000-0000-000015100000}"/>
    <cellStyle name="Normal 2 2 2 2 29 3" xfId="4129" xr:uid="{00000000-0005-0000-0000-000016100000}"/>
    <cellStyle name="Normal 2 2 2 2 3" xfId="4130" xr:uid="{00000000-0005-0000-0000-000017100000}"/>
    <cellStyle name="Normal 2 2 2 2 3 10" xfId="4131" xr:uid="{00000000-0005-0000-0000-000018100000}"/>
    <cellStyle name="Normal 2 2 2 2 3 11" xfId="4132" xr:uid="{00000000-0005-0000-0000-000019100000}"/>
    <cellStyle name="Normal 2 2 2 2 3 12" xfId="9457" xr:uid="{CC8E33EC-2FAD-4AD8-B709-BE6A6508BDE6}"/>
    <cellStyle name="Normal 2 2 2 2 3 2" xfId="4133" xr:uid="{00000000-0005-0000-0000-00001A100000}"/>
    <cellStyle name="Normal 2 2 2 2 3 2 2" xfId="4134" xr:uid="{00000000-0005-0000-0000-00001B100000}"/>
    <cellStyle name="Normal 2 2 2 2 3 2 3" xfId="4135" xr:uid="{00000000-0005-0000-0000-00001C100000}"/>
    <cellStyle name="Normal 2 2 2 2 3 2 4" xfId="9514" xr:uid="{2D489134-53E5-45A7-983C-8D0FF670F6B6}"/>
    <cellStyle name="Normal 2 2 2 2 3 3" xfId="4136" xr:uid="{00000000-0005-0000-0000-00001D100000}"/>
    <cellStyle name="Normal 2 2 2 2 3 3 2" xfId="9565" xr:uid="{2DD96C91-30C1-4FCF-B223-B5C4401F1D0B}"/>
    <cellStyle name="Normal 2 2 2 2 3 4" xfId="4137" xr:uid="{00000000-0005-0000-0000-00001E100000}"/>
    <cellStyle name="Normal 2 2 2 2 3 5" xfId="4138" xr:uid="{00000000-0005-0000-0000-00001F100000}"/>
    <cellStyle name="Normal 2 2 2 2 3 6" xfId="4139" xr:uid="{00000000-0005-0000-0000-000020100000}"/>
    <cellStyle name="Normal 2 2 2 2 3 7" xfId="4140" xr:uid="{00000000-0005-0000-0000-000021100000}"/>
    <cellStyle name="Normal 2 2 2 2 3 8" xfId="4141" xr:uid="{00000000-0005-0000-0000-000022100000}"/>
    <cellStyle name="Normal 2 2 2 2 3 9" xfId="4142" xr:uid="{00000000-0005-0000-0000-000023100000}"/>
    <cellStyle name="Normal 2 2 2 2 30" xfId="4143" xr:uid="{00000000-0005-0000-0000-000024100000}"/>
    <cellStyle name="Normal 2 2 2 2 30 2" xfId="4144" xr:uid="{00000000-0005-0000-0000-000025100000}"/>
    <cellStyle name="Normal 2 2 2 2 30 2 2" xfId="4145" xr:uid="{00000000-0005-0000-0000-000026100000}"/>
    <cellStyle name="Normal 2 2 2 2 30 3" xfId="4146" xr:uid="{00000000-0005-0000-0000-000027100000}"/>
    <cellStyle name="Normal 2 2 2 2 31" xfId="4147" xr:uid="{00000000-0005-0000-0000-000028100000}"/>
    <cellStyle name="Normal 2 2 2 2 31 2" xfId="4148" xr:uid="{00000000-0005-0000-0000-000029100000}"/>
    <cellStyle name="Normal 2 2 2 2 31 2 2" xfId="4149" xr:uid="{00000000-0005-0000-0000-00002A100000}"/>
    <cellStyle name="Normal 2 2 2 2 31 3" xfId="4150" xr:uid="{00000000-0005-0000-0000-00002B100000}"/>
    <cellStyle name="Normal 2 2 2 2 32" xfId="4151" xr:uid="{00000000-0005-0000-0000-00002C100000}"/>
    <cellStyle name="Normal 2 2 2 2 32 2" xfId="4152" xr:uid="{00000000-0005-0000-0000-00002D100000}"/>
    <cellStyle name="Normal 2 2 2 2 32 2 2" xfId="4153" xr:uid="{00000000-0005-0000-0000-00002E100000}"/>
    <cellStyle name="Normal 2 2 2 2 32 3" xfId="4154" xr:uid="{00000000-0005-0000-0000-00002F100000}"/>
    <cellStyle name="Normal 2 2 2 2 33" xfId="4155" xr:uid="{00000000-0005-0000-0000-000030100000}"/>
    <cellStyle name="Normal 2 2 2 2 33 2" xfId="4156" xr:uid="{00000000-0005-0000-0000-000031100000}"/>
    <cellStyle name="Normal 2 2 2 2 33 2 2" xfId="4157" xr:uid="{00000000-0005-0000-0000-000032100000}"/>
    <cellStyle name="Normal 2 2 2 2 33 3" xfId="4158" xr:uid="{00000000-0005-0000-0000-000033100000}"/>
    <cellStyle name="Normal 2 2 2 2 34" xfId="4159" xr:uid="{00000000-0005-0000-0000-000034100000}"/>
    <cellStyle name="Normal 2 2 2 2 34 2" xfId="4160" xr:uid="{00000000-0005-0000-0000-000035100000}"/>
    <cellStyle name="Normal 2 2 2 2 34 2 2" xfId="4161" xr:uid="{00000000-0005-0000-0000-000036100000}"/>
    <cellStyle name="Normal 2 2 2 2 34 3" xfId="4162" xr:uid="{00000000-0005-0000-0000-000037100000}"/>
    <cellStyle name="Normal 2 2 2 2 35" xfId="4163" xr:uid="{00000000-0005-0000-0000-000038100000}"/>
    <cellStyle name="Normal 2 2 2 2 35 2" xfId="4164" xr:uid="{00000000-0005-0000-0000-000039100000}"/>
    <cellStyle name="Normal 2 2 2 2 35 2 2" xfId="4165" xr:uid="{00000000-0005-0000-0000-00003A100000}"/>
    <cellStyle name="Normal 2 2 2 2 35 3" xfId="4166" xr:uid="{00000000-0005-0000-0000-00003B100000}"/>
    <cellStyle name="Normal 2 2 2 2 36" xfId="4167" xr:uid="{00000000-0005-0000-0000-00003C100000}"/>
    <cellStyle name="Normal 2 2 2 2 36 2" xfId="4168" xr:uid="{00000000-0005-0000-0000-00003D100000}"/>
    <cellStyle name="Normal 2 2 2 2 36 2 2" xfId="4169" xr:uid="{00000000-0005-0000-0000-00003E100000}"/>
    <cellStyle name="Normal 2 2 2 2 36 3" xfId="4170" xr:uid="{00000000-0005-0000-0000-00003F100000}"/>
    <cellStyle name="Normal 2 2 2 2 37" xfId="4171" xr:uid="{00000000-0005-0000-0000-000040100000}"/>
    <cellStyle name="Normal 2 2 2 2 37 2" xfId="4172" xr:uid="{00000000-0005-0000-0000-000041100000}"/>
    <cellStyle name="Normal 2 2 2 2 37 2 2" xfId="4173" xr:uid="{00000000-0005-0000-0000-000042100000}"/>
    <cellStyle name="Normal 2 2 2 2 37 3" xfId="4174" xr:uid="{00000000-0005-0000-0000-000043100000}"/>
    <cellStyle name="Normal 2 2 2 2 38" xfId="4175" xr:uid="{00000000-0005-0000-0000-000044100000}"/>
    <cellStyle name="Normal 2 2 2 2 38 2" xfId="4176" xr:uid="{00000000-0005-0000-0000-000045100000}"/>
    <cellStyle name="Normal 2 2 2 2 38 2 2" xfId="4177" xr:uid="{00000000-0005-0000-0000-000046100000}"/>
    <cellStyle name="Normal 2 2 2 2 38 3" xfId="4178" xr:uid="{00000000-0005-0000-0000-000047100000}"/>
    <cellStyle name="Normal 2 2 2 2 39" xfId="4179" xr:uid="{00000000-0005-0000-0000-000048100000}"/>
    <cellStyle name="Normal 2 2 2 2 39 2" xfId="4180" xr:uid="{00000000-0005-0000-0000-000049100000}"/>
    <cellStyle name="Normal 2 2 2 2 39 2 2" xfId="4181" xr:uid="{00000000-0005-0000-0000-00004A100000}"/>
    <cellStyle name="Normal 2 2 2 2 39 3" xfId="4182" xr:uid="{00000000-0005-0000-0000-00004B100000}"/>
    <cellStyle name="Normal 2 2 2 2 4" xfId="4183" xr:uid="{00000000-0005-0000-0000-00004C100000}"/>
    <cellStyle name="Normal 2 2 2 2 4 2" xfId="4184" xr:uid="{00000000-0005-0000-0000-00004D100000}"/>
    <cellStyle name="Normal 2 2 2 2 4 2 2" xfId="4185" xr:uid="{00000000-0005-0000-0000-00004E100000}"/>
    <cellStyle name="Normal 2 2 2 2 4 3" xfId="4186" xr:uid="{00000000-0005-0000-0000-00004F100000}"/>
    <cellStyle name="Normal 2 2 2 2 4 4" xfId="9511" xr:uid="{E812BBF1-30DE-4688-BA94-BF7C27EDDD73}"/>
    <cellStyle name="Normal 2 2 2 2 40" xfId="4187" xr:uid="{00000000-0005-0000-0000-000050100000}"/>
    <cellStyle name="Normal 2 2 2 2 40 2" xfId="4188" xr:uid="{00000000-0005-0000-0000-000051100000}"/>
    <cellStyle name="Normal 2 2 2 2 40 2 2" xfId="4189" xr:uid="{00000000-0005-0000-0000-000052100000}"/>
    <cellStyle name="Normal 2 2 2 2 40 3" xfId="4190" xr:uid="{00000000-0005-0000-0000-000053100000}"/>
    <cellStyle name="Normal 2 2 2 2 41" xfId="4191" xr:uid="{00000000-0005-0000-0000-000054100000}"/>
    <cellStyle name="Normal 2 2 2 2 41 2" xfId="4192" xr:uid="{00000000-0005-0000-0000-000055100000}"/>
    <cellStyle name="Normal 2 2 2 2 41 2 2" xfId="4193" xr:uid="{00000000-0005-0000-0000-000056100000}"/>
    <cellStyle name="Normal 2 2 2 2 41 3" xfId="4194" xr:uid="{00000000-0005-0000-0000-000057100000}"/>
    <cellStyle name="Normal 2 2 2 2 42" xfId="4195" xr:uid="{00000000-0005-0000-0000-000058100000}"/>
    <cellStyle name="Normal 2 2 2 2 42 2" xfId="4196" xr:uid="{00000000-0005-0000-0000-000059100000}"/>
    <cellStyle name="Normal 2 2 2 2 42 2 2" xfId="4197" xr:uid="{00000000-0005-0000-0000-00005A100000}"/>
    <cellStyle name="Normal 2 2 2 2 42 3" xfId="4198" xr:uid="{00000000-0005-0000-0000-00005B100000}"/>
    <cellStyle name="Normal 2 2 2 2 43" xfId="4199" xr:uid="{00000000-0005-0000-0000-00005C100000}"/>
    <cellStyle name="Normal 2 2 2 2 43 2" xfId="4200" xr:uid="{00000000-0005-0000-0000-00005D100000}"/>
    <cellStyle name="Normal 2 2 2 2 43 2 2" xfId="4201" xr:uid="{00000000-0005-0000-0000-00005E100000}"/>
    <cellStyle name="Normal 2 2 2 2 43 3" xfId="4202" xr:uid="{00000000-0005-0000-0000-00005F100000}"/>
    <cellStyle name="Normal 2 2 2 2 44" xfId="4203" xr:uid="{00000000-0005-0000-0000-000060100000}"/>
    <cellStyle name="Normal 2 2 2 2 44 2" xfId="4204" xr:uid="{00000000-0005-0000-0000-000061100000}"/>
    <cellStyle name="Normal 2 2 2 2 44 2 2" xfId="4205" xr:uid="{00000000-0005-0000-0000-000062100000}"/>
    <cellStyle name="Normal 2 2 2 2 44 3" xfId="4206" xr:uid="{00000000-0005-0000-0000-000063100000}"/>
    <cellStyle name="Normal 2 2 2 2 45" xfId="4207" xr:uid="{00000000-0005-0000-0000-000064100000}"/>
    <cellStyle name="Normal 2 2 2 2 45 2" xfId="4208" xr:uid="{00000000-0005-0000-0000-000065100000}"/>
    <cellStyle name="Normal 2 2 2 2 45 2 2" xfId="4209" xr:uid="{00000000-0005-0000-0000-000066100000}"/>
    <cellStyle name="Normal 2 2 2 2 45 3" xfId="4210" xr:uid="{00000000-0005-0000-0000-000067100000}"/>
    <cellStyle name="Normal 2 2 2 2 46" xfId="4211" xr:uid="{00000000-0005-0000-0000-000068100000}"/>
    <cellStyle name="Normal 2 2 2 2 46 2" xfId="4212" xr:uid="{00000000-0005-0000-0000-000069100000}"/>
    <cellStyle name="Normal 2 2 2 2 46 2 2" xfId="4213" xr:uid="{00000000-0005-0000-0000-00006A100000}"/>
    <cellStyle name="Normal 2 2 2 2 46 3" xfId="4214" xr:uid="{00000000-0005-0000-0000-00006B100000}"/>
    <cellStyle name="Normal 2 2 2 2 47" xfId="4215" xr:uid="{00000000-0005-0000-0000-00006C100000}"/>
    <cellStyle name="Normal 2 2 2 2 47 2" xfId="4216" xr:uid="{00000000-0005-0000-0000-00006D100000}"/>
    <cellStyle name="Normal 2 2 2 2 47 2 2" xfId="4217" xr:uid="{00000000-0005-0000-0000-00006E100000}"/>
    <cellStyle name="Normal 2 2 2 2 47 3" xfId="4218" xr:uid="{00000000-0005-0000-0000-00006F100000}"/>
    <cellStyle name="Normal 2 2 2 2 48" xfId="4219" xr:uid="{00000000-0005-0000-0000-000070100000}"/>
    <cellStyle name="Normal 2 2 2 2 48 2" xfId="4220" xr:uid="{00000000-0005-0000-0000-000071100000}"/>
    <cellStyle name="Normal 2 2 2 2 48 2 2" xfId="4221" xr:uid="{00000000-0005-0000-0000-000072100000}"/>
    <cellStyle name="Normal 2 2 2 2 48 3" xfId="4222" xr:uid="{00000000-0005-0000-0000-000073100000}"/>
    <cellStyle name="Normal 2 2 2 2 49" xfId="4223" xr:uid="{00000000-0005-0000-0000-000074100000}"/>
    <cellStyle name="Normal 2 2 2 2 49 2" xfId="4224" xr:uid="{00000000-0005-0000-0000-000075100000}"/>
    <cellStyle name="Normal 2 2 2 2 49 2 2" xfId="4225" xr:uid="{00000000-0005-0000-0000-000076100000}"/>
    <cellStyle name="Normal 2 2 2 2 49 3" xfId="4226" xr:uid="{00000000-0005-0000-0000-000077100000}"/>
    <cellStyle name="Normal 2 2 2 2 5" xfId="4227" xr:uid="{00000000-0005-0000-0000-000078100000}"/>
    <cellStyle name="Normal 2 2 2 2 5 2" xfId="4228" xr:uid="{00000000-0005-0000-0000-000079100000}"/>
    <cellStyle name="Normal 2 2 2 2 5 2 2" xfId="4229" xr:uid="{00000000-0005-0000-0000-00007A100000}"/>
    <cellStyle name="Normal 2 2 2 2 5 3" xfId="4230" xr:uid="{00000000-0005-0000-0000-00007B100000}"/>
    <cellStyle name="Normal 2 2 2 2 5 4" xfId="9562" xr:uid="{8645E490-E804-474D-A9A1-A0902CC32A06}"/>
    <cellStyle name="Normal 2 2 2 2 50" xfId="4231" xr:uid="{00000000-0005-0000-0000-00007C100000}"/>
    <cellStyle name="Normal 2 2 2 2 50 2" xfId="4232" xr:uid="{00000000-0005-0000-0000-00007D100000}"/>
    <cellStyle name="Normal 2 2 2 2 50 2 2" xfId="4233" xr:uid="{00000000-0005-0000-0000-00007E100000}"/>
    <cellStyle name="Normal 2 2 2 2 50 3" xfId="4234" xr:uid="{00000000-0005-0000-0000-00007F100000}"/>
    <cellStyle name="Normal 2 2 2 2 51" xfId="4235" xr:uid="{00000000-0005-0000-0000-000080100000}"/>
    <cellStyle name="Normal 2 2 2 2 51 2" xfId="4236" xr:uid="{00000000-0005-0000-0000-000081100000}"/>
    <cellStyle name="Normal 2 2 2 2 51 2 2" xfId="4237" xr:uid="{00000000-0005-0000-0000-000082100000}"/>
    <cellStyle name="Normal 2 2 2 2 51 3" xfId="4238" xr:uid="{00000000-0005-0000-0000-000083100000}"/>
    <cellStyle name="Normal 2 2 2 2 52" xfId="4239" xr:uid="{00000000-0005-0000-0000-000084100000}"/>
    <cellStyle name="Normal 2 2 2 2 52 2" xfId="4240" xr:uid="{00000000-0005-0000-0000-000085100000}"/>
    <cellStyle name="Normal 2 2 2 2 52 2 2" xfId="4241" xr:uid="{00000000-0005-0000-0000-000086100000}"/>
    <cellStyle name="Normal 2 2 2 2 52 3" xfId="4242" xr:uid="{00000000-0005-0000-0000-000087100000}"/>
    <cellStyle name="Normal 2 2 2 2 53" xfId="4243" xr:uid="{00000000-0005-0000-0000-000088100000}"/>
    <cellStyle name="Normal 2 2 2 2 53 2" xfId="4244" xr:uid="{00000000-0005-0000-0000-000089100000}"/>
    <cellStyle name="Normal 2 2 2 2 53 2 2" xfId="4245" xr:uid="{00000000-0005-0000-0000-00008A100000}"/>
    <cellStyle name="Normal 2 2 2 2 53 3" xfId="4246" xr:uid="{00000000-0005-0000-0000-00008B100000}"/>
    <cellStyle name="Normal 2 2 2 2 54" xfId="4247" xr:uid="{00000000-0005-0000-0000-00008C100000}"/>
    <cellStyle name="Normal 2 2 2 2 54 2" xfId="4248" xr:uid="{00000000-0005-0000-0000-00008D100000}"/>
    <cellStyle name="Normal 2 2 2 2 54 2 2" xfId="4249" xr:uid="{00000000-0005-0000-0000-00008E100000}"/>
    <cellStyle name="Normal 2 2 2 2 54 3" xfId="4250" xr:uid="{00000000-0005-0000-0000-00008F100000}"/>
    <cellStyle name="Normal 2 2 2 2 55" xfId="4251" xr:uid="{00000000-0005-0000-0000-000090100000}"/>
    <cellStyle name="Normal 2 2 2 2 55 2" xfId="4252" xr:uid="{00000000-0005-0000-0000-000091100000}"/>
    <cellStyle name="Normal 2 2 2 2 55 2 2" xfId="4253" xr:uid="{00000000-0005-0000-0000-000092100000}"/>
    <cellStyle name="Normal 2 2 2 2 55 3" xfId="4254" xr:uid="{00000000-0005-0000-0000-000093100000}"/>
    <cellStyle name="Normal 2 2 2 2 56" xfId="4255" xr:uid="{00000000-0005-0000-0000-000094100000}"/>
    <cellStyle name="Normal 2 2 2 2 56 2" xfId="4256" xr:uid="{00000000-0005-0000-0000-000095100000}"/>
    <cellStyle name="Normal 2 2 2 2 56 2 2" xfId="4257" xr:uid="{00000000-0005-0000-0000-000096100000}"/>
    <cellStyle name="Normal 2 2 2 2 56 3" xfId="4258" xr:uid="{00000000-0005-0000-0000-000097100000}"/>
    <cellStyle name="Normal 2 2 2 2 57" xfId="4259" xr:uid="{00000000-0005-0000-0000-000098100000}"/>
    <cellStyle name="Normal 2 2 2 2 57 2" xfId="4260" xr:uid="{00000000-0005-0000-0000-000099100000}"/>
    <cellStyle name="Normal 2 2 2 2 57 2 2" xfId="4261" xr:uid="{00000000-0005-0000-0000-00009A100000}"/>
    <cellStyle name="Normal 2 2 2 2 57 3" xfId="4262" xr:uid="{00000000-0005-0000-0000-00009B100000}"/>
    <cellStyle name="Normal 2 2 2 2 58" xfId="4263" xr:uid="{00000000-0005-0000-0000-00009C100000}"/>
    <cellStyle name="Normal 2 2 2 2 58 2" xfId="4264" xr:uid="{00000000-0005-0000-0000-00009D100000}"/>
    <cellStyle name="Normal 2 2 2 2 58 2 2" xfId="4265" xr:uid="{00000000-0005-0000-0000-00009E100000}"/>
    <cellStyle name="Normal 2 2 2 2 58 3" xfId="4266" xr:uid="{00000000-0005-0000-0000-00009F100000}"/>
    <cellStyle name="Normal 2 2 2 2 59" xfId="4267" xr:uid="{00000000-0005-0000-0000-0000A0100000}"/>
    <cellStyle name="Normal 2 2 2 2 59 2" xfId="4268" xr:uid="{00000000-0005-0000-0000-0000A1100000}"/>
    <cellStyle name="Normal 2 2 2 2 59 2 2" xfId="4269" xr:uid="{00000000-0005-0000-0000-0000A2100000}"/>
    <cellStyle name="Normal 2 2 2 2 59 3" xfId="4270" xr:uid="{00000000-0005-0000-0000-0000A3100000}"/>
    <cellStyle name="Normal 2 2 2 2 6" xfId="4271" xr:uid="{00000000-0005-0000-0000-0000A4100000}"/>
    <cellStyle name="Normal 2 2 2 2 6 2" xfId="4272" xr:uid="{00000000-0005-0000-0000-0000A5100000}"/>
    <cellStyle name="Normal 2 2 2 2 6 2 2" xfId="4273" xr:uid="{00000000-0005-0000-0000-0000A6100000}"/>
    <cellStyle name="Normal 2 2 2 2 6 3" xfId="4274" xr:uid="{00000000-0005-0000-0000-0000A7100000}"/>
    <cellStyle name="Normal 2 2 2 2 60" xfId="4275" xr:uid="{00000000-0005-0000-0000-0000A8100000}"/>
    <cellStyle name="Normal 2 2 2 2 60 2" xfId="4276" xr:uid="{00000000-0005-0000-0000-0000A9100000}"/>
    <cellStyle name="Normal 2 2 2 2 60 2 2" xfId="4277" xr:uid="{00000000-0005-0000-0000-0000AA100000}"/>
    <cellStyle name="Normal 2 2 2 2 60 3" xfId="4278" xr:uid="{00000000-0005-0000-0000-0000AB100000}"/>
    <cellStyle name="Normal 2 2 2 2 61" xfId="4279" xr:uid="{00000000-0005-0000-0000-0000AC100000}"/>
    <cellStyle name="Normal 2 2 2 2 61 2" xfId="4280" xr:uid="{00000000-0005-0000-0000-0000AD100000}"/>
    <cellStyle name="Normal 2 2 2 2 61 2 2" xfId="4281" xr:uid="{00000000-0005-0000-0000-0000AE100000}"/>
    <cellStyle name="Normal 2 2 2 2 61 3" xfId="4282" xr:uid="{00000000-0005-0000-0000-0000AF100000}"/>
    <cellStyle name="Normal 2 2 2 2 62" xfId="4283" xr:uid="{00000000-0005-0000-0000-0000B0100000}"/>
    <cellStyle name="Normal 2 2 2 2 62 2" xfId="4284" xr:uid="{00000000-0005-0000-0000-0000B1100000}"/>
    <cellStyle name="Normal 2 2 2 2 63" xfId="4285" xr:uid="{00000000-0005-0000-0000-0000B2100000}"/>
    <cellStyle name="Normal 2 2 2 2 63 2" xfId="4286" xr:uid="{00000000-0005-0000-0000-0000B3100000}"/>
    <cellStyle name="Normal 2 2 2 2 63 3" xfId="4287" xr:uid="{00000000-0005-0000-0000-0000B4100000}"/>
    <cellStyle name="Normal 2 2 2 2 64" xfId="4288" xr:uid="{00000000-0005-0000-0000-0000B5100000}"/>
    <cellStyle name="Normal 2 2 2 2 64 2" xfId="4289" xr:uid="{00000000-0005-0000-0000-0000B6100000}"/>
    <cellStyle name="Normal 2 2 2 2 65" xfId="4290" xr:uid="{00000000-0005-0000-0000-0000B7100000}"/>
    <cellStyle name="Normal 2 2 2 2 65 2" xfId="4291" xr:uid="{00000000-0005-0000-0000-0000B8100000}"/>
    <cellStyle name="Normal 2 2 2 2 66" xfId="4292" xr:uid="{00000000-0005-0000-0000-0000B9100000}"/>
    <cellStyle name="Normal 2 2 2 2 66 2" xfId="4293" xr:uid="{00000000-0005-0000-0000-0000BA100000}"/>
    <cellStyle name="Normal 2 2 2 2 67" xfId="4294" xr:uid="{00000000-0005-0000-0000-0000BB100000}"/>
    <cellStyle name="Normal 2 2 2 2 67 2" xfId="4295" xr:uid="{00000000-0005-0000-0000-0000BC100000}"/>
    <cellStyle name="Normal 2 2 2 2 68" xfId="4296" xr:uid="{00000000-0005-0000-0000-0000BD100000}"/>
    <cellStyle name="Normal 2 2 2 2 68 2" xfId="4297" xr:uid="{00000000-0005-0000-0000-0000BE100000}"/>
    <cellStyle name="Normal 2 2 2 2 69" xfId="4298" xr:uid="{00000000-0005-0000-0000-0000BF100000}"/>
    <cellStyle name="Normal 2 2 2 2 69 2" xfId="4299" xr:uid="{00000000-0005-0000-0000-0000C0100000}"/>
    <cellStyle name="Normal 2 2 2 2 7" xfId="4300" xr:uid="{00000000-0005-0000-0000-0000C1100000}"/>
    <cellStyle name="Normal 2 2 2 2 7 2" xfId="4301" xr:uid="{00000000-0005-0000-0000-0000C2100000}"/>
    <cellStyle name="Normal 2 2 2 2 7 2 2" xfId="4302" xr:uid="{00000000-0005-0000-0000-0000C3100000}"/>
    <cellStyle name="Normal 2 2 2 2 7 3" xfId="4303" xr:uid="{00000000-0005-0000-0000-0000C4100000}"/>
    <cellStyle name="Normal 2 2 2 2 70" xfId="4304" xr:uid="{00000000-0005-0000-0000-0000C5100000}"/>
    <cellStyle name="Normal 2 2 2 2 70 2" xfId="4305" xr:uid="{00000000-0005-0000-0000-0000C6100000}"/>
    <cellStyle name="Normal 2 2 2 2 71" xfId="4306" xr:uid="{00000000-0005-0000-0000-0000C7100000}"/>
    <cellStyle name="Normal 2 2 2 2 71 2" xfId="4307" xr:uid="{00000000-0005-0000-0000-0000C8100000}"/>
    <cellStyle name="Normal 2 2 2 2 72" xfId="4308" xr:uid="{00000000-0005-0000-0000-0000C9100000}"/>
    <cellStyle name="Normal 2 2 2 2 72 2" xfId="4309" xr:uid="{00000000-0005-0000-0000-0000CA100000}"/>
    <cellStyle name="Normal 2 2 2 2 73" xfId="4310" xr:uid="{00000000-0005-0000-0000-0000CB100000}"/>
    <cellStyle name="Normal 2 2 2 2 73 2" xfId="4311" xr:uid="{00000000-0005-0000-0000-0000CC100000}"/>
    <cellStyle name="Normal 2 2 2 2 74" xfId="4312" xr:uid="{00000000-0005-0000-0000-0000CD100000}"/>
    <cellStyle name="Normal 2 2 2 2 74 2" xfId="4313" xr:uid="{00000000-0005-0000-0000-0000CE100000}"/>
    <cellStyle name="Normal 2 2 2 2 75" xfId="4314" xr:uid="{00000000-0005-0000-0000-0000CF100000}"/>
    <cellStyle name="Normal 2 2 2 2 75 2" xfId="4315" xr:uid="{00000000-0005-0000-0000-0000D0100000}"/>
    <cellStyle name="Normal 2 2 2 2 76" xfId="4316" xr:uid="{00000000-0005-0000-0000-0000D1100000}"/>
    <cellStyle name="Normal 2 2 2 2 76 2" xfId="4317" xr:uid="{00000000-0005-0000-0000-0000D2100000}"/>
    <cellStyle name="Normal 2 2 2 2 77" xfId="4318" xr:uid="{00000000-0005-0000-0000-0000D3100000}"/>
    <cellStyle name="Normal 2 2 2 2 77 2" xfId="4319" xr:uid="{00000000-0005-0000-0000-0000D4100000}"/>
    <cellStyle name="Normal 2 2 2 2 78" xfId="4320" xr:uid="{00000000-0005-0000-0000-0000D5100000}"/>
    <cellStyle name="Normal 2 2 2 2 78 2" xfId="4321" xr:uid="{00000000-0005-0000-0000-0000D6100000}"/>
    <cellStyle name="Normal 2 2 2 2 79" xfId="4322" xr:uid="{00000000-0005-0000-0000-0000D7100000}"/>
    <cellStyle name="Normal 2 2 2 2 79 2" xfId="4323" xr:uid="{00000000-0005-0000-0000-0000D8100000}"/>
    <cellStyle name="Normal 2 2 2 2 8" xfId="4324" xr:uid="{00000000-0005-0000-0000-0000D9100000}"/>
    <cellStyle name="Normal 2 2 2 2 8 2" xfId="4325" xr:uid="{00000000-0005-0000-0000-0000DA100000}"/>
    <cellStyle name="Normal 2 2 2 2 8 2 2" xfId="4326" xr:uid="{00000000-0005-0000-0000-0000DB100000}"/>
    <cellStyle name="Normal 2 2 2 2 8 3" xfId="4327" xr:uid="{00000000-0005-0000-0000-0000DC100000}"/>
    <cellStyle name="Normal 2 2 2 2 80" xfId="4328" xr:uid="{00000000-0005-0000-0000-0000DD100000}"/>
    <cellStyle name="Normal 2 2 2 2 80 2" xfId="4329" xr:uid="{00000000-0005-0000-0000-0000DE100000}"/>
    <cellStyle name="Normal 2 2 2 2 81" xfId="4330" xr:uid="{00000000-0005-0000-0000-0000DF100000}"/>
    <cellStyle name="Normal 2 2 2 2 81 2" xfId="4331" xr:uid="{00000000-0005-0000-0000-0000E0100000}"/>
    <cellStyle name="Normal 2 2 2 2 82" xfId="4332" xr:uid="{00000000-0005-0000-0000-0000E1100000}"/>
    <cellStyle name="Normal 2 2 2 2 82 2" xfId="4333" xr:uid="{00000000-0005-0000-0000-0000E2100000}"/>
    <cellStyle name="Normal 2 2 2 2 83" xfId="4334" xr:uid="{00000000-0005-0000-0000-0000E3100000}"/>
    <cellStyle name="Normal 2 2 2 2 83 2" xfId="4335" xr:uid="{00000000-0005-0000-0000-0000E4100000}"/>
    <cellStyle name="Normal 2 2 2 2 84" xfId="4336" xr:uid="{00000000-0005-0000-0000-0000E5100000}"/>
    <cellStyle name="Normal 2 2 2 2 84 2" xfId="4337" xr:uid="{00000000-0005-0000-0000-0000E6100000}"/>
    <cellStyle name="Normal 2 2 2 2 85" xfId="4338" xr:uid="{00000000-0005-0000-0000-0000E7100000}"/>
    <cellStyle name="Normal 2 2 2 2 85 2" xfId="4339" xr:uid="{00000000-0005-0000-0000-0000E8100000}"/>
    <cellStyle name="Normal 2 2 2 2 86" xfId="4340" xr:uid="{00000000-0005-0000-0000-0000E9100000}"/>
    <cellStyle name="Normal 2 2 2 2 86 2" xfId="4341" xr:uid="{00000000-0005-0000-0000-0000EA100000}"/>
    <cellStyle name="Normal 2 2 2 2 87" xfId="4342" xr:uid="{00000000-0005-0000-0000-0000EB100000}"/>
    <cellStyle name="Normal 2 2 2 2 87 2" xfId="4343" xr:uid="{00000000-0005-0000-0000-0000EC100000}"/>
    <cellStyle name="Normal 2 2 2 2 88" xfId="4344" xr:uid="{00000000-0005-0000-0000-0000ED100000}"/>
    <cellStyle name="Normal 2 2 2 2 88 2" xfId="4345" xr:uid="{00000000-0005-0000-0000-0000EE100000}"/>
    <cellStyle name="Normal 2 2 2 2 89" xfId="4346" xr:uid="{00000000-0005-0000-0000-0000EF100000}"/>
    <cellStyle name="Normal 2 2 2 2 89 2" xfId="4347" xr:uid="{00000000-0005-0000-0000-0000F0100000}"/>
    <cellStyle name="Normal 2 2 2 2 9" xfId="4348" xr:uid="{00000000-0005-0000-0000-0000F1100000}"/>
    <cellStyle name="Normal 2 2 2 2 9 2" xfId="4349" xr:uid="{00000000-0005-0000-0000-0000F2100000}"/>
    <cellStyle name="Normal 2 2 2 2 9 2 2" xfId="4350" xr:uid="{00000000-0005-0000-0000-0000F3100000}"/>
    <cellStyle name="Normal 2 2 2 2 9 3" xfId="4351" xr:uid="{00000000-0005-0000-0000-0000F4100000}"/>
    <cellStyle name="Normal 2 2 2 2 90" xfId="4352" xr:uid="{00000000-0005-0000-0000-0000F5100000}"/>
    <cellStyle name="Normal 2 2 2 2 90 2" xfId="4353" xr:uid="{00000000-0005-0000-0000-0000F6100000}"/>
    <cellStyle name="Normal 2 2 2 2 91" xfId="4354" xr:uid="{00000000-0005-0000-0000-0000F7100000}"/>
    <cellStyle name="Normal 2 2 2 2 91 2" xfId="4355" xr:uid="{00000000-0005-0000-0000-0000F8100000}"/>
    <cellStyle name="Normal 2 2 2 2 92" xfId="4356" xr:uid="{00000000-0005-0000-0000-0000F9100000}"/>
    <cellStyle name="Normal 2 2 2 2 92 2" xfId="4357" xr:uid="{00000000-0005-0000-0000-0000FA100000}"/>
    <cellStyle name="Normal 2 2 2 2 92 3" xfId="4358" xr:uid="{00000000-0005-0000-0000-0000FB100000}"/>
    <cellStyle name="Normal 2 2 2 2 93" xfId="4359" xr:uid="{00000000-0005-0000-0000-0000FC100000}"/>
    <cellStyle name="Normal 2 2 2 2 93 2" xfId="4360" xr:uid="{00000000-0005-0000-0000-0000FD100000}"/>
    <cellStyle name="Normal 2 2 2 2 94" xfId="4361" xr:uid="{00000000-0005-0000-0000-0000FE100000}"/>
    <cellStyle name="Normal 2 2 2 2 94 2" xfId="4362" xr:uid="{00000000-0005-0000-0000-0000FF100000}"/>
    <cellStyle name="Normal 2 2 2 2 95" xfId="4363" xr:uid="{00000000-0005-0000-0000-000000110000}"/>
    <cellStyle name="Normal 2 2 2 2 95 2" xfId="4364" xr:uid="{00000000-0005-0000-0000-000001110000}"/>
    <cellStyle name="Normal 2 2 2 2 96" xfId="4365" xr:uid="{00000000-0005-0000-0000-000002110000}"/>
    <cellStyle name="Normal 2 2 2 2 96 2" xfId="4366" xr:uid="{00000000-0005-0000-0000-000003110000}"/>
    <cellStyle name="Normal 2 2 2 2 97" xfId="4367" xr:uid="{00000000-0005-0000-0000-000004110000}"/>
    <cellStyle name="Normal 2 2 2 2 97 2" xfId="4368" xr:uid="{00000000-0005-0000-0000-000005110000}"/>
    <cellStyle name="Normal 2 2 2 2 98" xfId="4369" xr:uid="{00000000-0005-0000-0000-000006110000}"/>
    <cellStyle name="Normal 2 2 2 2 98 2" xfId="4370" xr:uid="{00000000-0005-0000-0000-000007110000}"/>
    <cellStyle name="Normal 2 2 2 2 99" xfId="4371" xr:uid="{00000000-0005-0000-0000-000008110000}"/>
    <cellStyle name="Normal 2 2 2 2 99 2" xfId="4372" xr:uid="{00000000-0005-0000-0000-000009110000}"/>
    <cellStyle name="Normal 2 2 2 20" xfId="4373" xr:uid="{00000000-0005-0000-0000-00000A110000}"/>
    <cellStyle name="Normal 2 2 2 20 2" xfId="4374" xr:uid="{00000000-0005-0000-0000-00000B110000}"/>
    <cellStyle name="Normal 2 2 2 21" xfId="4375" xr:uid="{00000000-0005-0000-0000-00000C110000}"/>
    <cellStyle name="Normal 2 2 2 21 2" xfId="4376" xr:uid="{00000000-0005-0000-0000-00000D110000}"/>
    <cellStyle name="Normal 2 2 2 22" xfId="4377" xr:uid="{00000000-0005-0000-0000-00000E110000}"/>
    <cellStyle name="Normal 2 2 2 22 2" xfId="4378" xr:uid="{00000000-0005-0000-0000-00000F110000}"/>
    <cellStyle name="Normal 2 2 2 23" xfId="4379" xr:uid="{00000000-0005-0000-0000-000010110000}"/>
    <cellStyle name="Normal 2 2 2 23 2" xfId="4380" xr:uid="{00000000-0005-0000-0000-000011110000}"/>
    <cellStyle name="Normal 2 2 2 24" xfId="4381" xr:uid="{00000000-0005-0000-0000-000012110000}"/>
    <cellStyle name="Normal 2 2 2 24 2" xfId="4382" xr:uid="{00000000-0005-0000-0000-000013110000}"/>
    <cellStyle name="Normal 2 2 2 25" xfId="4383" xr:uid="{00000000-0005-0000-0000-000014110000}"/>
    <cellStyle name="Normal 2 2 2 25 2" xfId="4384" xr:uid="{00000000-0005-0000-0000-000015110000}"/>
    <cellStyle name="Normal 2 2 2 26" xfId="4385" xr:uid="{00000000-0005-0000-0000-000016110000}"/>
    <cellStyle name="Normal 2 2 2 26 2" xfId="4386" xr:uid="{00000000-0005-0000-0000-000017110000}"/>
    <cellStyle name="Normal 2 2 2 27" xfId="4387" xr:uid="{00000000-0005-0000-0000-000018110000}"/>
    <cellStyle name="Normal 2 2 2 27 2" xfId="4388" xr:uid="{00000000-0005-0000-0000-000019110000}"/>
    <cellStyle name="Normal 2 2 2 28" xfId="4389" xr:uid="{00000000-0005-0000-0000-00001A110000}"/>
    <cellStyle name="Normal 2 2 2 28 2" xfId="4390" xr:uid="{00000000-0005-0000-0000-00001B110000}"/>
    <cellStyle name="Normal 2 2 2 29" xfId="4391" xr:uid="{00000000-0005-0000-0000-00001C110000}"/>
    <cellStyle name="Normal 2 2 2 29 2" xfId="4392" xr:uid="{00000000-0005-0000-0000-00001D110000}"/>
    <cellStyle name="Normal 2 2 2 3" xfId="4393" xr:uid="{00000000-0005-0000-0000-00001E110000}"/>
    <cellStyle name="Normal 2 2 2 3 2" xfId="4394" xr:uid="{00000000-0005-0000-0000-00001F110000}"/>
    <cellStyle name="Normal 2 2 2 3 2 2" xfId="4395" xr:uid="{00000000-0005-0000-0000-000020110000}"/>
    <cellStyle name="Normal 2 2 2 3 2 2 2" xfId="9516" xr:uid="{0C5D3BF8-4AFC-46F3-85E2-4B4B78D67349}"/>
    <cellStyle name="Normal 2 2 2 3 2 3" xfId="4396" xr:uid="{00000000-0005-0000-0000-000021110000}"/>
    <cellStyle name="Normal 2 2 2 3 2 3 2" xfId="9567" xr:uid="{E4EE3861-73C1-49A2-8537-B72F4E17EC71}"/>
    <cellStyle name="Normal 2 2 2 3 2 4" xfId="9459" xr:uid="{ADE49E37-9C39-4FE1-986A-FA0EF455B3BC}"/>
    <cellStyle name="Normal 2 2 2 3 3" xfId="4397" xr:uid="{00000000-0005-0000-0000-000022110000}"/>
    <cellStyle name="Normal 2 2 2 3 3 2" xfId="4398" xr:uid="{00000000-0005-0000-0000-000023110000}"/>
    <cellStyle name="Normal 2 2 2 3 3 3" xfId="9515" xr:uid="{2E78C89E-551B-4CB8-A393-5701B86D3EF1}"/>
    <cellStyle name="Normal 2 2 2 3 4" xfId="4399" xr:uid="{00000000-0005-0000-0000-000024110000}"/>
    <cellStyle name="Normal 2 2 2 3 4 2" xfId="9566" xr:uid="{2E1F4DCC-4696-40BB-95F4-4412E77D2354}"/>
    <cellStyle name="Normal 2 2 2 3 5" xfId="4400" xr:uid="{00000000-0005-0000-0000-000025110000}"/>
    <cellStyle name="Normal 2 2 2 3 6" xfId="4401" xr:uid="{00000000-0005-0000-0000-000026110000}"/>
    <cellStyle name="Normal 2 2 2 3 7" xfId="4402" xr:uid="{00000000-0005-0000-0000-000027110000}"/>
    <cellStyle name="Normal 2 2 2 3 8" xfId="9458" xr:uid="{9D50A799-EFE4-4556-9E73-E15385806E34}"/>
    <cellStyle name="Normal 2 2 2 30" xfId="4403" xr:uid="{00000000-0005-0000-0000-000028110000}"/>
    <cellStyle name="Normal 2 2 2 30 2" xfId="4404" xr:uid="{00000000-0005-0000-0000-000029110000}"/>
    <cellStyle name="Normal 2 2 2 31" xfId="4405" xr:uid="{00000000-0005-0000-0000-00002A110000}"/>
    <cellStyle name="Normal 2 2 2 31 2" xfId="4406" xr:uid="{00000000-0005-0000-0000-00002B110000}"/>
    <cellStyle name="Normal 2 2 2 32" xfId="4407" xr:uid="{00000000-0005-0000-0000-00002C110000}"/>
    <cellStyle name="Normal 2 2 2 32 2" xfId="4408" xr:uid="{00000000-0005-0000-0000-00002D110000}"/>
    <cellStyle name="Normal 2 2 2 33" xfId="4409" xr:uid="{00000000-0005-0000-0000-00002E110000}"/>
    <cellStyle name="Normal 2 2 2 33 2" xfId="4410" xr:uid="{00000000-0005-0000-0000-00002F110000}"/>
    <cellStyle name="Normal 2 2 2 34" xfId="4411" xr:uid="{00000000-0005-0000-0000-000030110000}"/>
    <cellStyle name="Normal 2 2 2 34 2" xfId="4412" xr:uid="{00000000-0005-0000-0000-000031110000}"/>
    <cellStyle name="Normal 2 2 2 35" xfId="4413" xr:uid="{00000000-0005-0000-0000-000032110000}"/>
    <cellStyle name="Normal 2 2 2 35 2" xfId="4414" xr:uid="{00000000-0005-0000-0000-000033110000}"/>
    <cellStyle name="Normal 2 2 2 36" xfId="4415" xr:uid="{00000000-0005-0000-0000-000034110000}"/>
    <cellStyle name="Normal 2 2 2 36 2" xfId="4416" xr:uid="{00000000-0005-0000-0000-000035110000}"/>
    <cellStyle name="Normal 2 2 2 37" xfId="4417" xr:uid="{00000000-0005-0000-0000-000036110000}"/>
    <cellStyle name="Normal 2 2 2 37 2" xfId="4418" xr:uid="{00000000-0005-0000-0000-000037110000}"/>
    <cellStyle name="Normal 2 2 2 38" xfId="4419" xr:uid="{00000000-0005-0000-0000-000038110000}"/>
    <cellStyle name="Normal 2 2 2 38 2" xfId="4420" xr:uid="{00000000-0005-0000-0000-000039110000}"/>
    <cellStyle name="Normal 2 2 2 39" xfId="4421" xr:uid="{00000000-0005-0000-0000-00003A110000}"/>
    <cellStyle name="Normal 2 2 2 39 2" xfId="4422" xr:uid="{00000000-0005-0000-0000-00003B110000}"/>
    <cellStyle name="Normal 2 2 2 4" xfId="4423" xr:uid="{00000000-0005-0000-0000-00003C110000}"/>
    <cellStyle name="Normal 2 2 2 4 2" xfId="4424" xr:uid="{00000000-0005-0000-0000-00003D110000}"/>
    <cellStyle name="Normal 2 2 2 4 2 2" xfId="4425" xr:uid="{00000000-0005-0000-0000-00003E110000}"/>
    <cellStyle name="Normal 2 2 2 4 2 2 2" xfId="9518" xr:uid="{CC108107-2112-44B0-A43F-AECCC3431E44}"/>
    <cellStyle name="Normal 2 2 2 4 2 3" xfId="4426" xr:uid="{00000000-0005-0000-0000-00003F110000}"/>
    <cellStyle name="Normal 2 2 2 4 2 3 2" xfId="9569" xr:uid="{B7C794CB-BC50-4A95-9041-BFCD6F264EA9}"/>
    <cellStyle name="Normal 2 2 2 4 2 4" xfId="9461" xr:uid="{8B9522AB-F782-4501-8A77-E452EF16FE4D}"/>
    <cellStyle name="Normal 2 2 2 4 3" xfId="4427" xr:uid="{00000000-0005-0000-0000-000040110000}"/>
    <cellStyle name="Normal 2 2 2 4 3 2" xfId="4428" xr:uid="{00000000-0005-0000-0000-000041110000}"/>
    <cellStyle name="Normal 2 2 2 4 3 3" xfId="9517" xr:uid="{A32C7915-936A-458E-9824-21ADA5773F04}"/>
    <cellStyle name="Normal 2 2 2 4 4" xfId="4429" xr:uid="{00000000-0005-0000-0000-000042110000}"/>
    <cellStyle name="Normal 2 2 2 4 4 2" xfId="9568" xr:uid="{5D55ADC4-24BA-46A8-BE9C-B10A36E01E68}"/>
    <cellStyle name="Normal 2 2 2 4 5" xfId="4430" xr:uid="{00000000-0005-0000-0000-000043110000}"/>
    <cellStyle name="Normal 2 2 2 4 6" xfId="4431" xr:uid="{00000000-0005-0000-0000-000044110000}"/>
    <cellStyle name="Normal 2 2 2 4 7" xfId="4432" xr:uid="{00000000-0005-0000-0000-000045110000}"/>
    <cellStyle name="Normal 2 2 2 4 8" xfId="9460" xr:uid="{68F3E207-6821-49BA-9D81-2E72676B80EB}"/>
    <cellStyle name="Normal 2 2 2 40" xfId="4433" xr:uid="{00000000-0005-0000-0000-000046110000}"/>
    <cellStyle name="Normal 2 2 2 40 2" xfId="4434" xr:uid="{00000000-0005-0000-0000-000047110000}"/>
    <cellStyle name="Normal 2 2 2 41" xfId="4435" xr:uid="{00000000-0005-0000-0000-000048110000}"/>
    <cellStyle name="Normal 2 2 2 41 2" xfId="4436" xr:uid="{00000000-0005-0000-0000-000049110000}"/>
    <cellStyle name="Normal 2 2 2 42" xfId="4437" xr:uid="{00000000-0005-0000-0000-00004A110000}"/>
    <cellStyle name="Normal 2 2 2 42 2" xfId="4438" xr:uid="{00000000-0005-0000-0000-00004B110000}"/>
    <cellStyle name="Normal 2 2 2 43" xfId="4439" xr:uid="{00000000-0005-0000-0000-00004C110000}"/>
    <cellStyle name="Normal 2 2 2 43 2" xfId="4440" xr:uid="{00000000-0005-0000-0000-00004D110000}"/>
    <cellStyle name="Normal 2 2 2 44" xfId="4441" xr:uid="{00000000-0005-0000-0000-00004E110000}"/>
    <cellStyle name="Normal 2 2 2 44 2" xfId="4442" xr:uid="{00000000-0005-0000-0000-00004F110000}"/>
    <cellStyle name="Normal 2 2 2 45" xfId="4443" xr:uid="{00000000-0005-0000-0000-000050110000}"/>
    <cellStyle name="Normal 2 2 2 45 2" xfId="4444" xr:uid="{00000000-0005-0000-0000-000051110000}"/>
    <cellStyle name="Normal 2 2 2 46" xfId="4445" xr:uid="{00000000-0005-0000-0000-000052110000}"/>
    <cellStyle name="Normal 2 2 2 46 2" xfId="4446" xr:uid="{00000000-0005-0000-0000-000053110000}"/>
    <cellStyle name="Normal 2 2 2 47" xfId="4447" xr:uid="{00000000-0005-0000-0000-000054110000}"/>
    <cellStyle name="Normal 2 2 2 47 2" xfId="4448" xr:uid="{00000000-0005-0000-0000-000055110000}"/>
    <cellStyle name="Normal 2 2 2 48" xfId="4449" xr:uid="{00000000-0005-0000-0000-000056110000}"/>
    <cellStyle name="Normal 2 2 2 48 2" xfId="4450" xr:uid="{00000000-0005-0000-0000-000057110000}"/>
    <cellStyle name="Normal 2 2 2 49" xfId="4451" xr:uid="{00000000-0005-0000-0000-000058110000}"/>
    <cellStyle name="Normal 2 2 2 49 2" xfId="4452" xr:uid="{00000000-0005-0000-0000-000059110000}"/>
    <cellStyle name="Normal 2 2 2 5" xfId="4453" xr:uid="{00000000-0005-0000-0000-00005A110000}"/>
    <cellStyle name="Normal 2 2 2 5 10" xfId="4454" xr:uid="{00000000-0005-0000-0000-00005B110000}"/>
    <cellStyle name="Normal 2 2 2 5 10 2" xfId="4455" xr:uid="{00000000-0005-0000-0000-00005C110000}"/>
    <cellStyle name="Normal 2 2 2 5 11" xfId="4456" xr:uid="{00000000-0005-0000-0000-00005D110000}"/>
    <cellStyle name="Normal 2 2 2 5 11 2" xfId="4457" xr:uid="{00000000-0005-0000-0000-00005E110000}"/>
    <cellStyle name="Normal 2 2 2 5 12" xfId="4458" xr:uid="{00000000-0005-0000-0000-00005F110000}"/>
    <cellStyle name="Normal 2 2 2 5 12 2" xfId="4459" xr:uid="{00000000-0005-0000-0000-000060110000}"/>
    <cellStyle name="Normal 2 2 2 5 13" xfId="4460" xr:uid="{00000000-0005-0000-0000-000061110000}"/>
    <cellStyle name="Normal 2 2 2 5 13 2" xfId="4461" xr:uid="{00000000-0005-0000-0000-000062110000}"/>
    <cellStyle name="Normal 2 2 2 5 14" xfId="4462" xr:uid="{00000000-0005-0000-0000-000063110000}"/>
    <cellStyle name="Normal 2 2 2 5 14 2" xfId="4463" xr:uid="{00000000-0005-0000-0000-000064110000}"/>
    <cellStyle name="Normal 2 2 2 5 15" xfId="4464" xr:uid="{00000000-0005-0000-0000-000065110000}"/>
    <cellStyle name="Normal 2 2 2 5 15 2" xfId="4465" xr:uid="{00000000-0005-0000-0000-000066110000}"/>
    <cellStyle name="Normal 2 2 2 5 16" xfId="4466" xr:uid="{00000000-0005-0000-0000-000067110000}"/>
    <cellStyle name="Normal 2 2 2 5 16 2" xfId="4467" xr:uid="{00000000-0005-0000-0000-000068110000}"/>
    <cellStyle name="Normal 2 2 2 5 17" xfId="4468" xr:uid="{00000000-0005-0000-0000-000069110000}"/>
    <cellStyle name="Normal 2 2 2 5 17 2" xfId="4469" xr:uid="{00000000-0005-0000-0000-00006A110000}"/>
    <cellStyle name="Normal 2 2 2 5 18" xfId="4470" xr:uid="{00000000-0005-0000-0000-00006B110000}"/>
    <cellStyle name="Normal 2 2 2 5 18 2" xfId="4471" xr:uid="{00000000-0005-0000-0000-00006C110000}"/>
    <cellStyle name="Normal 2 2 2 5 19" xfId="4472" xr:uid="{00000000-0005-0000-0000-00006D110000}"/>
    <cellStyle name="Normal 2 2 2 5 19 2" xfId="4473" xr:uid="{00000000-0005-0000-0000-00006E110000}"/>
    <cellStyle name="Normal 2 2 2 5 2" xfId="4474" xr:uid="{00000000-0005-0000-0000-00006F110000}"/>
    <cellStyle name="Normal 2 2 2 5 2 10" xfId="9463" xr:uid="{031E2DC4-47C0-45CC-B828-ACADF8CE33FF}"/>
    <cellStyle name="Normal 2 2 2 5 2 2" xfId="4475" xr:uid="{00000000-0005-0000-0000-000070110000}"/>
    <cellStyle name="Normal 2 2 2 5 2 2 2" xfId="4476" xr:uid="{00000000-0005-0000-0000-000071110000}"/>
    <cellStyle name="Normal 2 2 2 5 2 2 2 2" xfId="4477" xr:uid="{00000000-0005-0000-0000-000072110000}"/>
    <cellStyle name="Normal 2 2 2 5 2 2 3" xfId="4478" xr:uid="{00000000-0005-0000-0000-000073110000}"/>
    <cellStyle name="Normal 2 2 2 5 2 2 4" xfId="9520" xr:uid="{5DFCCBF6-E7B7-4688-BD95-B71AC0EA5BBC}"/>
    <cellStyle name="Normal 2 2 2 5 2 3" xfId="4479" xr:uid="{00000000-0005-0000-0000-000074110000}"/>
    <cellStyle name="Normal 2 2 2 5 2 3 2" xfId="4480" xr:uid="{00000000-0005-0000-0000-000075110000}"/>
    <cellStyle name="Normal 2 2 2 5 2 3 2 2" xfId="4481" xr:uid="{00000000-0005-0000-0000-000076110000}"/>
    <cellStyle name="Normal 2 2 2 5 2 3 3" xfId="4482" xr:uid="{00000000-0005-0000-0000-000077110000}"/>
    <cellStyle name="Normal 2 2 2 5 2 3 4" xfId="9571" xr:uid="{CC7B7570-4852-41AE-9562-A26FF5626F66}"/>
    <cellStyle name="Normal 2 2 2 5 2 4" xfId="4483" xr:uid="{00000000-0005-0000-0000-000078110000}"/>
    <cellStyle name="Normal 2 2 2 5 2 4 2" xfId="4484" xr:uid="{00000000-0005-0000-0000-000079110000}"/>
    <cellStyle name="Normal 2 2 2 5 2 4 2 2" xfId="4485" xr:uid="{00000000-0005-0000-0000-00007A110000}"/>
    <cellStyle name="Normal 2 2 2 5 2 4 3" xfId="4486" xr:uid="{00000000-0005-0000-0000-00007B110000}"/>
    <cellStyle name="Normal 2 2 2 5 2 5" xfId="4487" xr:uid="{00000000-0005-0000-0000-00007C110000}"/>
    <cellStyle name="Normal 2 2 2 5 2 5 2" xfId="4488" xr:uid="{00000000-0005-0000-0000-00007D110000}"/>
    <cellStyle name="Normal 2 2 2 5 2 5 2 2" xfId="4489" xr:uid="{00000000-0005-0000-0000-00007E110000}"/>
    <cellStyle name="Normal 2 2 2 5 2 5 3" xfId="4490" xr:uid="{00000000-0005-0000-0000-00007F110000}"/>
    <cellStyle name="Normal 2 2 2 5 2 6" xfId="4491" xr:uid="{00000000-0005-0000-0000-000080110000}"/>
    <cellStyle name="Normal 2 2 2 5 2 6 2" xfId="4492" xr:uid="{00000000-0005-0000-0000-000081110000}"/>
    <cellStyle name="Normal 2 2 2 5 2 6 3" xfId="4493" xr:uid="{00000000-0005-0000-0000-000082110000}"/>
    <cellStyle name="Normal 2 2 2 5 2 7" xfId="4494" xr:uid="{00000000-0005-0000-0000-000083110000}"/>
    <cellStyle name="Normal 2 2 2 5 2 7 2" xfId="4495" xr:uid="{00000000-0005-0000-0000-000084110000}"/>
    <cellStyle name="Normal 2 2 2 5 2 8" xfId="4496" xr:uid="{00000000-0005-0000-0000-000085110000}"/>
    <cellStyle name="Normal 2 2 2 5 2 9" xfId="4497" xr:uid="{00000000-0005-0000-0000-000086110000}"/>
    <cellStyle name="Normal 2 2 2 5 20" xfId="4498" xr:uid="{00000000-0005-0000-0000-000087110000}"/>
    <cellStyle name="Normal 2 2 2 5 20 2" xfId="4499" xr:uid="{00000000-0005-0000-0000-000088110000}"/>
    <cellStyle name="Normal 2 2 2 5 21" xfId="4500" xr:uid="{00000000-0005-0000-0000-000089110000}"/>
    <cellStyle name="Normal 2 2 2 5 21 2" xfId="4501" xr:uid="{00000000-0005-0000-0000-00008A110000}"/>
    <cellStyle name="Normal 2 2 2 5 22" xfId="4502" xr:uid="{00000000-0005-0000-0000-00008B110000}"/>
    <cellStyle name="Normal 2 2 2 5 22 2" xfId="4503" xr:uid="{00000000-0005-0000-0000-00008C110000}"/>
    <cellStyle name="Normal 2 2 2 5 23" xfId="4504" xr:uid="{00000000-0005-0000-0000-00008D110000}"/>
    <cellStyle name="Normal 2 2 2 5 23 2" xfId="4505" xr:uid="{00000000-0005-0000-0000-00008E110000}"/>
    <cellStyle name="Normal 2 2 2 5 24" xfId="4506" xr:uid="{00000000-0005-0000-0000-00008F110000}"/>
    <cellStyle name="Normal 2 2 2 5 24 2" xfId="4507" xr:uid="{00000000-0005-0000-0000-000090110000}"/>
    <cellStyle name="Normal 2 2 2 5 25" xfId="4508" xr:uid="{00000000-0005-0000-0000-000091110000}"/>
    <cellStyle name="Normal 2 2 2 5 25 2" xfId="4509" xr:uid="{00000000-0005-0000-0000-000092110000}"/>
    <cellStyle name="Normal 2 2 2 5 26" xfId="4510" xr:uid="{00000000-0005-0000-0000-000093110000}"/>
    <cellStyle name="Normal 2 2 2 5 26 2" xfId="4511" xr:uid="{00000000-0005-0000-0000-000094110000}"/>
    <cellStyle name="Normal 2 2 2 5 27" xfId="4512" xr:uid="{00000000-0005-0000-0000-000095110000}"/>
    <cellStyle name="Normal 2 2 2 5 27 2" xfId="4513" xr:uid="{00000000-0005-0000-0000-000096110000}"/>
    <cellStyle name="Normal 2 2 2 5 28" xfId="4514" xr:uid="{00000000-0005-0000-0000-000097110000}"/>
    <cellStyle name="Normal 2 2 2 5 28 2" xfId="4515" xr:uid="{00000000-0005-0000-0000-000098110000}"/>
    <cellStyle name="Normal 2 2 2 5 29" xfId="4516" xr:uid="{00000000-0005-0000-0000-000099110000}"/>
    <cellStyle name="Normal 2 2 2 5 29 2" xfId="4517" xr:uid="{00000000-0005-0000-0000-00009A110000}"/>
    <cellStyle name="Normal 2 2 2 5 3" xfId="4518" xr:uid="{00000000-0005-0000-0000-00009B110000}"/>
    <cellStyle name="Normal 2 2 2 5 3 2" xfId="4519" xr:uid="{00000000-0005-0000-0000-00009C110000}"/>
    <cellStyle name="Normal 2 2 2 5 3 3" xfId="9519" xr:uid="{E6B495C7-B9EE-424A-815E-99AE71C60086}"/>
    <cellStyle name="Normal 2 2 2 5 30" xfId="4520" xr:uid="{00000000-0005-0000-0000-00009D110000}"/>
    <cellStyle name="Normal 2 2 2 5 30 2" xfId="4521" xr:uid="{00000000-0005-0000-0000-00009E110000}"/>
    <cellStyle name="Normal 2 2 2 5 31" xfId="4522" xr:uid="{00000000-0005-0000-0000-00009F110000}"/>
    <cellStyle name="Normal 2 2 2 5 31 2" xfId="4523" xr:uid="{00000000-0005-0000-0000-0000A0110000}"/>
    <cellStyle name="Normal 2 2 2 5 32" xfId="4524" xr:uid="{00000000-0005-0000-0000-0000A1110000}"/>
    <cellStyle name="Normal 2 2 2 5 32 2" xfId="4525" xr:uid="{00000000-0005-0000-0000-0000A2110000}"/>
    <cellStyle name="Normal 2 2 2 5 33" xfId="4526" xr:uid="{00000000-0005-0000-0000-0000A3110000}"/>
    <cellStyle name="Normal 2 2 2 5 33 2" xfId="4527" xr:uid="{00000000-0005-0000-0000-0000A4110000}"/>
    <cellStyle name="Normal 2 2 2 5 34" xfId="4528" xr:uid="{00000000-0005-0000-0000-0000A5110000}"/>
    <cellStyle name="Normal 2 2 2 5 34 2" xfId="4529" xr:uid="{00000000-0005-0000-0000-0000A6110000}"/>
    <cellStyle name="Normal 2 2 2 5 35" xfId="4530" xr:uid="{00000000-0005-0000-0000-0000A7110000}"/>
    <cellStyle name="Normal 2 2 2 5 35 2" xfId="4531" xr:uid="{00000000-0005-0000-0000-0000A8110000}"/>
    <cellStyle name="Normal 2 2 2 5 36" xfId="4532" xr:uid="{00000000-0005-0000-0000-0000A9110000}"/>
    <cellStyle name="Normal 2 2 2 5 36 2" xfId="4533" xr:uid="{00000000-0005-0000-0000-0000AA110000}"/>
    <cellStyle name="Normal 2 2 2 5 37" xfId="4534" xr:uid="{00000000-0005-0000-0000-0000AB110000}"/>
    <cellStyle name="Normal 2 2 2 5 37 2" xfId="4535" xr:uid="{00000000-0005-0000-0000-0000AC110000}"/>
    <cellStyle name="Normal 2 2 2 5 38" xfId="4536" xr:uid="{00000000-0005-0000-0000-0000AD110000}"/>
    <cellStyle name="Normal 2 2 2 5 38 2" xfId="4537" xr:uid="{00000000-0005-0000-0000-0000AE110000}"/>
    <cellStyle name="Normal 2 2 2 5 39" xfId="4538" xr:uid="{00000000-0005-0000-0000-0000AF110000}"/>
    <cellStyle name="Normal 2 2 2 5 39 2" xfId="4539" xr:uid="{00000000-0005-0000-0000-0000B0110000}"/>
    <cellStyle name="Normal 2 2 2 5 4" xfId="4540" xr:uid="{00000000-0005-0000-0000-0000B1110000}"/>
    <cellStyle name="Normal 2 2 2 5 4 2" xfId="4541" xr:uid="{00000000-0005-0000-0000-0000B2110000}"/>
    <cellStyle name="Normal 2 2 2 5 4 3" xfId="9570" xr:uid="{1876C192-38A2-4AD7-99A1-0784D73A3E91}"/>
    <cellStyle name="Normal 2 2 2 5 40" xfId="4542" xr:uid="{00000000-0005-0000-0000-0000B3110000}"/>
    <cellStyle name="Normal 2 2 2 5 40 2" xfId="4543" xr:uid="{00000000-0005-0000-0000-0000B4110000}"/>
    <cellStyle name="Normal 2 2 2 5 41" xfId="4544" xr:uid="{00000000-0005-0000-0000-0000B5110000}"/>
    <cellStyle name="Normal 2 2 2 5 41 2" xfId="4545" xr:uid="{00000000-0005-0000-0000-0000B6110000}"/>
    <cellStyle name="Normal 2 2 2 5 42" xfId="4546" xr:uid="{00000000-0005-0000-0000-0000B7110000}"/>
    <cellStyle name="Normal 2 2 2 5 43" xfId="4547" xr:uid="{00000000-0005-0000-0000-0000B8110000}"/>
    <cellStyle name="Normal 2 2 2 5 44" xfId="4548" xr:uid="{00000000-0005-0000-0000-0000B9110000}"/>
    <cellStyle name="Normal 2 2 2 5 45" xfId="4549" xr:uid="{00000000-0005-0000-0000-0000BA110000}"/>
    <cellStyle name="Normal 2 2 2 5 46" xfId="9462" xr:uid="{1755C079-F811-406C-8DFF-3912CFB50796}"/>
    <cellStyle name="Normal 2 2 2 5 5" xfId="4550" xr:uid="{00000000-0005-0000-0000-0000BB110000}"/>
    <cellStyle name="Normal 2 2 2 5 5 2" xfId="4551" xr:uid="{00000000-0005-0000-0000-0000BC110000}"/>
    <cellStyle name="Normal 2 2 2 5 6" xfId="4552" xr:uid="{00000000-0005-0000-0000-0000BD110000}"/>
    <cellStyle name="Normal 2 2 2 5 6 2" xfId="4553" xr:uid="{00000000-0005-0000-0000-0000BE110000}"/>
    <cellStyle name="Normal 2 2 2 5 6 3" xfId="4554" xr:uid="{00000000-0005-0000-0000-0000BF110000}"/>
    <cellStyle name="Normal 2 2 2 5 7" xfId="4555" xr:uid="{00000000-0005-0000-0000-0000C0110000}"/>
    <cellStyle name="Normal 2 2 2 5 7 2" xfId="4556" xr:uid="{00000000-0005-0000-0000-0000C1110000}"/>
    <cellStyle name="Normal 2 2 2 5 8" xfId="4557" xr:uid="{00000000-0005-0000-0000-0000C2110000}"/>
    <cellStyle name="Normal 2 2 2 5 8 2" xfId="4558" xr:uid="{00000000-0005-0000-0000-0000C3110000}"/>
    <cellStyle name="Normal 2 2 2 5 8 3" xfId="4559" xr:uid="{00000000-0005-0000-0000-0000C4110000}"/>
    <cellStyle name="Normal 2 2 2 5 9" xfId="4560" xr:uid="{00000000-0005-0000-0000-0000C5110000}"/>
    <cellStyle name="Normal 2 2 2 5 9 2" xfId="4561" xr:uid="{00000000-0005-0000-0000-0000C6110000}"/>
    <cellStyle name="Normal 2 2 2 50" xfId="4562" xr:uid="{00000000-0005-0000-0000-0000C7110000}"/>
    <cellStyle name="Normal 2 2 2 50 2" xfId="4563" xr:uid="{00000000-0005-0000-0000-0000C8110000}"/>
    <cellStyle name="Normal 2 2 2 51" xfId="4564" xr:uid="{00000000-0005-0000-0000-0000C9110000}"/>
    <cellStyle name="Normal 2 2 2 51 2" xfId="4565" xr:uid="{00000000-0005-0000-0000-0000CA110000}"/>
    <cellStyle name="Normal 2 2 2 52" xfId="4566" xr:uid="{00000000-0005-0000-0000-0000CB110000}"/>
    <cellStyle name="Normal 2 2 2 52 2" xfId="4567" xr:uid="{00000000-0005-0000-0000-0000CC110000}"/>
    <cellStyle name="Normal 2 2 2 53" xfId="4568" xr:uid="{00000000-0005-0000-0000-0000CD110000}"/>
    <cellStyle name="Normal 2 2 2 53 2" xfId="4569" xr:uid="{00000000-0005-0000-0000-0000CE110000}"/>
    <cellStyle name="Normal 2 2 2 54" xfId="4570" xr:uid="{00000000-0005-0000-0000-0000CF110000}"/>
    <cellStyle name="Normal 2 2 2 54 2" xfId="4571" xr:uid="{00000000-0005-0000-0000-0000D0110000}"/>
    <cellStyle name="Normal 2 2 2 55" xfId="4572" xr:uid="{00000000-0005-0000-0000-0000D1110000}"/>
    <cellStyle name="Normal 2 2 2 55 2" xfId="4573" xr:uid="{00000000-0005-0000-0000-0000D2110000}"/>
    <cellStyle name="Normal 2 2 2 56" xfId="4574" xr:uid="{00000000-0005-0000-0000-0000D3110000}"/>
    <cellStyle name="Normal 2 2 2 56 2" xfId="4575" xr:uid="{00000000-0005-0000-0000-0000D4110000}"/>
    <cellStyle name="Normal 2 2 2 57" xfId="4576" xr:uid="{00000000-0005-0000-0000-0000D5110000}"/>
    <cellStyle name="Normal 2 2 2 57 2" xfId="4577" xr:uid="{00000000-0005-0000-0000-0000D6110000}"/>
    <cellStyle name="Normal 2 2 2 58" xfId="4578" xr:uid="{00000000-0005-0000-0000-0000D7110000}"/>
    <cellStyle name="Normal 2 2 2 58 2" xfId="4579" xr:uid="{00000000-0005-0000-0000-0000D8110000}"/>
    <cellStyle name="Normal 2 2 2 59" xfId="4580" xr:uid="{00000000-0005-0000-0000-0000D9110000}"/>
    <cellStyle name="Normal 2 2 2 59 2" xfId="4581" xr:uid="{00000000-0005-0000-0000-0000DA110000}"/>
    <cellStyle name="Normal 2 2 2 6" xfId="4582" xr:uid="{00000000-0005-0000-0000-0000DB110000}"/>
    <cellStyle name="Normal 2 2 2 6 10" xfId="4583" xr:uid="{00000000-0005-0000-0000-0000DC110000}"/>
    <cellStyle name="Normal 2 2 2 6 10 2" xfId="4584" xr:uid="{00000000-0005-0000-0000-0000DD110000}"/>
    <cellStyle name="Normal 2 2 2 6 11" xfId="4585" xr:uid="{00000000-0005-0000-0000-0000DE110000}"/>
    <cellStyle name="Normal 2 2 2 6 11 2" xfId="4586" xr:uid="{00000000-0005-0000-0000-0000DF110000}"/>
    <cellStyle name="Normal 2 2 2 6 12" xfId="4587" xr:uid="{00000000-0005-0000-0000-0000E0110000}"/>
    <cellStyle name="Normal 2 2 2 6 12 2" xfId="4588" xr:uid="{00000000-0005-0000-0000-0000E1110000}"/>
    <cellStyle name="Normal 2 2 2 6 13" xfId="4589" xr:uid="{00000000-0005-0000-0000-0000E2110000}"/>
    <cellStyle name="Normal 2 2 2 6 13 2" xfId="4590" xr:uid="{00000000-0005-0000-0000-0000E3110000}"/>
    <cellStyle name="Normal 2 2 2 6 14" xfId="4591" xr:uid="{00000000-0005-0000-0000-0000E4110000}"/>
    <cellStyle name="Normal 2 2 2 6 14 2" xfId="4592" xr:uid="{00000000-0005-0000-0000-0000E5110000}"/>
    <cellStyle name="Normal 2 2 2 6 15" xfId="4593" xr:uid="{00000000-0005-0000-0000-0000E6110000}"/>
    <cellStyle name="Normal 2 2 2 6 15 2" xfId="4594" xr:uid="{00000000-0005-0000-0000-0000E7110000}"/>
    <cellStyle name="Normal 2 2 2 6 16" xfId="4595" xr:uid="{00000000-0005-0000-0000-0000E8110000}"/>
    <cellStyle name="Normal 2 2 2 6 16 2" xfId="4596" xr:uid="{00000000-0005-0000-0000-0000E9110000}"/>
    <cellStyle name="Normal 2 2 2 6 17" xfId="4597" xr:uid="{00000000-0005-0000-0000-0000EA110000}"/>
    <cellStyle name="Normal 2 2 2 6 17 2" xfId="4598" xr:uid="{00000000-0005-0000-0000-0000EB110000}"/>
    <cellStyle name="Normal 2 2 2 6 18" xfId="4599" xr:uid="{00000000-0005-0000-0000-0000EC110000}"/>
    <cellStyle name="Normal 2 2 2 6 18 2" xfId="4600" xr:uid="{00000000-0005-0000-0000-0000ED110000}"/>
    <cellStyle name="Normal 2 2 2 6 19" xfId="4601" xr:uid="{00000000-0005-0000-0000-0000EE110000}"/>
    <cellStyle name="Normal 2 2 2 6 19 2" xfId="4602" xr:uid="{00000000-0005-0000-0000-0000EF110000}"/>
    <cellStyle name="Normal 2 2 2 6 2" xfId="4603" xr:uid="{00000000-0005-0000-0000-0000F0110000}"/>
    <cellStyle name="Normal 2 2 2 6 2 2" xfId="4604" xr:uid="{00000000-0005-0000-0000-0000F1110000}"/>
    <cellStyle name="Normal 2 2 2 6 2 3" xfId="4605" xr:uid="{00000000-0005-0000-0000-0000F2110000}"/>
    <cellStyle name="Normal 2 2 2 6 2 4" xfId="9521" xr:uid="{B4EC8DA3-ACFB-4753-BF47-17E0ADD01627}"/>
    <cellStyle name="Normal 2 2 2 6 20" xfId="4606" xr:uid="{00000000-0005-0000-0000-0000F3110000}"/>
    <cellStyle name="Normal 2 2 2 6 20 2" xfId="4607" xr:uid="{00000000-0005-0000-0000-0000F4110000}"/>
    <cellStyle name="Normal 2 2 2 6 21" xfId="4608" xr:uid="{00000000-0005-0000-0000-0000F5110000}"/>
    <cellStyle name="Normal 2 2 2 6 21 2" xfId="4609" xr:uid="{00000000-0005-0000-0000-0000F6110000}"/>
    <cellStyle name="Normal 2 2 2 6 22" xfId="4610" xr:uid="{00000000-0005-0000-0000-0000F7110000}"/>
    <cellStyle name="Normal 2 2 2 6 23" xfId="4611" xr:uid="{00000000-0005-0000-0000-0000F8110000}"/>
    <cellStyle name="Normal 2 2 2 6 24" xfId="4612" xr:uid="{00000000-0005-0000-0000-0000F9110000}"/>
    <cellStyle name="Normal 2 2 2 6 25" xfId="4613" xr:uid="{00000000-0005-0000-0000-0000FA110000}"/>
    <cellStyle name="Normal 2 2 2 6 26" xfId="9464" xr:uid="{8C10050C-1C8A-4A08-98CD-8D6B47F86AC1}"/>
    <cellStyle name="Normal 2 2 2 6 3" xfId="4614" xr:uid="{00000000-0005-0000-0000-0000FB110000}"/>
    <cellStyle name="Normal 2 2 2 6 3 2" xfId="4615" xr:uid="{00000000-0005-0000-0000-0000FC110000}"/>
    <cellStyle name="Normal 2 2 2 6 3 3" xfId="9572" xr:uid="{F2A00FA4-5D1E-452F-AEDE-992ABF83D613}"/>
    <cellStyle name="Normal 2 2 2 6 4" xfId="4616" xr:uid="{00000000-0005-0000-0000-0000FD110000}"/>
    <cellStyle name="Normal 2 2 2 6 4 2" xfId="4617" xr:uid="{00000000-0005-0000-0000-0000FE110000}"/>
    <cellStyle name="Normal 2 2 2 6 4 3" xfId="4618" xr:uid="{00000000-0005-0000-0000-0000FF110000}"/>
    <cellStyle name="Normal 2 2 2 6 5" xfId="4619" xr:uid="{00000000-0005-0000-0000-000000120000}"/>
    <cellStyle name="Normal 2 2 2 6 5 2" xfId="4620" xr:uid="{00000000-0005-0000-0000-000001120000}"/>
    <cellStyle name="Normal 2 2 2 6 6" xfId="4621" xr:uid="{00000000-0005-0000-0000-000002120000}"/>
    <cellStyle name="Normal 2 2 2 6 6 2" xfId="4622" xr:uid="{00000000-0005-0000-0000-000003120000}"/>
    <cellStyle name="Normal 2 2 2 6 7" xfId="4623" xr:uid="{00000000-0005-0000-0000-000004120000}"/>
    <cellStyle name="Normal 2 2 2 6 7 2" xfId="4624" xr:uid="{00000000-0005-0000-0000-000005120000}"/>
    <cellStyle name="Normal 2 2 2 6 8" xfId="4625" xr:uid="{00000000-0005-0000-0000-000006120000}"/>
    <cellStyle name="Normal 2 2 2 6 8 2" xfId="4626" xr:uid="{00000000-0005-0000-0000-000007120000}"/>
    <cellStyle name="Normal 2 2 2 6 9" xfId="4627" xr:uid="{00000000-0005-0000-0000-000008120000}"/>
    <cellStyle name="Normal 2 2 2 6 9 2" xfId="4628" xr:uid="{00000000-0005-0000-0000-000009120000}"/>
    <cellStyle name="Normal 2 2 2 60" xfId="4629" xr:uid="{00000000-0005-0000-0000-00000A120000}"/>
    <cellStyle name="Normal 2 2 2 60 2" xfId="4630" xr:uid="{00000000-0005-0000-0000-00000B120000}"/>
    <cellStyle name="Normal 2 2 2 61" xfId="4631" xr:uid="{00000000-0005-0000-0000-00000C120000}"/>
    <cellStyle name="Normal 2 2 2 61 2" xfId="4632" xr:uid="{00000000-0005-0000-0000-00000D120000}"/>
    <cellStyle name="Normal 2 2 2 62" xfId="4633" xr:uid="{00000000-0005-0000-0000-00000E120000}"/>
    <cellStyle name="Normal 2 2 2 62 2" xfId="4634" xr:uid="{00000000-0005-0000-0000-00000F120000}"/>
    <cellStyle name="Normal 2 2 2 63" xfId="4635" xr:uid="{00000000-0005-0000-0000-000010120000}"/>
    <cellStyle name="Normal 2 2 2 63 2" xfId="4636" xr:uid="{00000000-0005-0000-0000-000011120000}"/>
    <cellStyle name="Normal 2 2 2 64" xfId="4637" xr:uid="{00000000-0005-0000-0000-000012120000}"/>
    <cellStyle name="Normal 2 2 2 65" xfId="4638" xr:uid="{00000000-0005-0000-0000-000013120000}"/>
    <cellStyle name="Normal 2 2 2 66" xfId="4639" xr:uid="{00000000-0005-0000-0000-000014120000}"/>
    <cellStyle name="Normal 2 2 2 67" xfId="4640" xr:uid="{00000000-0005-0000-0000-000015120000}"/>
    <cellStyle name="Normal 2 2 2 68" xfId="4641" xr:uid="{00000000-0005-0000-0000-000016120000}"/>
    <cellStyle name="Normal 2 2 2 69" xfId="4642" xr:uid="{00000000-0005-0000-0000-000017120000}"/>
    <cellStyle name="Normal 2 2 2 7" xfId="4643" xr:uid="{00000000-0005-0000-0000-000018120000}"/>
    <cellStyle name="Normal 2 2 2 7 2" xfId="4644" xr:uid="{00000000-0005-0000-0000-000019120000}"/>
    <cellStyle name="Normal 2 2 2 7 2 2" xfId="4645" xr:uid="{00000000-0005-0000-0000-00001A120000}"/>
    <cellStyle name="Normal 2 2 2 7 2 3" xfId="4646" xr:uid="{00000000-0005-0000-0000-00001B120000}"/>
    <cellStyle name="Normal 2 2 2 7 3" xfId="4647" xr:uid="{00000000-0005-0000-0000-00001C120000}"/>
    <cellStyle name="Normal 2 2 2 7 4" xfId="4648" xr:uid="{00000000-0005-0000-0000-00001D120000}"/>
    <cellStyle name="Normal 2 2 2 70" xfId="4649" xr:uid="{00000000-0005-0000-0000-00001E120000}"/>
    <cellStyle name="Normal 2 2 2 71" xfId="4650" xr:uid="{00000000-0005-0000-0000-00001F120000}"/>
    <cellStyle name="Normal 2 2 2 72" xfId="4651" xr:uid="{00000000-0005-0000-0000-000020120000}"/>
    <cellStyle name="Normal 2 2 2 73" xfId="4652" xr:uid="{00000000-0005-0000-0000-000021120000}"/>
    <cellStyle name="Normal 2 2 2 74" xfId="4653" xr:uid="{00000000-0005-0000-0000-000022120000}"/>
    <cellStyle name="Normal 2 2 2 75" xfId="4654" xr:uid="{00000000-0005-0000-0000-000023120000}"/>
    <cellStyle name="Normal 2 2 2 76" xfId="4655" xr:uid="{00000000-0005-0000-0000-000024120000}"/>
    <cellStyle name="Normal 2 2 2 77" xfId="4656" xr:uid="{00000000-0005-0000-0000-000025120000}"/>
    <cellStyle name="Normal 2 2 2 78" xfId="4657" xr:uid="{00000000-0005-0000-0000-000026120000}"/>
    <cellStyle name="Normal 2 2 2 79" xfId="4658" xr:uid="{00000000-0005-0000-0000-000027120000}"/>
    <cellStyle name="Normal 2 2 2 8" xfId="4659" xr:uid="{00000000-0005-0000-0000-000028120000}"/>
    <cellStyle name="Normal 2 2 2 8 2" xfId="4660" xr:uid="{00000000-0005-0000-0000-000029120000}"/>
    <cellStyle name="Normal 2 2 2 8 2 2" xfId="4661" xr:uid="{00000000-0005-0000-0000-00002A120000}"/>
    <cellStyle name="Normal 2 2 2 8 3" xfId="4662" xr:uid="{00000000-0005-0000-0000-00002B120000}"/>
    <cellStyle name="Normal 2 2 2 8 4" xfId="9510" xr:uid="{0F52071A-DF18-4CD1-9C7D-FCEF33E10ADC}"/>
    <cellStyle name="Normal 2 2 2 80" xfId="4663" xr:uid="{00000000-0005-0000-0000-00002C120000}"/>
    <cellStyle name="Normal 2 2 2 81" xfId="4664" xr:uid="{00000000-0005-0000-0000-00002D120000}"/>
    <cellStyle name="Normal 2 2 2 82" xfId="4665" xr:uid="{00000000-0005-0000-0000-00002E120000}"/>
    <cellStyle name="Normal 2 2 2 83" xfId="4666" xr:uid="{00000000-0005-0000-0000-00002F120000}"/>
    <cellStyle name="Normal 2 2 2 84" xfId="4667" xr:uid="{00000000-0005-0000-0000-000030120000}"/>
    <cellStyle name="Normal 2 2 2 85" xfId="4668" xr:uid="{00000000-0005-0000-0000-000031120000}"/>
    <cellStyle name="Normal 2 2 2 86" xfId="4669" xr:uid="{00000000-0005-0000-0000-000032120000}"/>
    <cellStyle name="Normal 2 2 2 87" xfId="4670" xr:uid="{00000000-0005-0000-0000-000033120000}"/>
    <cellStyle name="Normal 2 2 2 88" xfId="4671" xr:uid="{00000000-0005-0000-0000-000034120000}"/>
    <cellStyle name="Normal 2 2 2 89" xfId="4672" xr:uid="{00000000-0005-0000-0000-000035120000}"/>
    <cellStyle name="Normal 2 2 2 9" xfId="4673" xr:uid="{00000000-0005-0000-0000-000036120000}"/>
    <cellStyle name="Normal 2 2 2 9 2" xfId="4674" xr:uid="{00000000-0005-0000-0000-000037120000}"/>
    <cellStyle name="Normal 2 2 2 9 2 2" xfId="4675" xr:uid="{00000000-0005-0000-0000-000038120000}"/>
    <cellStyle name="Normal 2 2 2 9 3" xfId="4676" xr:uid="{00000000-0005-0000-0000-000039120000}"/>
    <cellStyle name="Normal 2 2 2 9 4" xfId="9561" xr:uid="{84550DF4-E3EA-4FDA-BD90-022774894DA5}"/>
    <cellStyle name="Normal 2 2 2 90" xfId="4677" xr:uid="{00000000-0005-0000-0000-00003A120000}"/>
    <cellStyle name="Normal 2 2 2 91" xfId="4678" xr:uid="{00000000-0005-0000-0000-00003B120000}"/>
    <cellStyle name="Normal 2 2 2 92" xfId="4679" xr:uid="{00000000-0005-0000-0000-00003C120000}"/>
    <cellStyle name="Normal 2 2 2 93" xfId="4680" xr:uid="{00000000-0005-0000-0000-00003D120000}"/>
    <cellStyle name="Normal 2 2 2 94" xfId="4681" xr:uid="{00000000-0005-0000-0000-00003E120000}"/>
    <cellStyle name="Normal 2 2 2 94 2" xfId="4682" xr:uid="{00000000-0005-0000-0000-00003F120000}"/>
    <cellStyle name="Normal 2 2 2 95" xfId="4683" xr:uid="{00000000-0005-0000-0000-000040120000}"/>
    <cellStyle name="Normal 2 2 2 96" xfId="4684" xr:uid="{00000000-0005-0000-0000-000041120000}"/>
    <cellStyle name="Normal 2 2 2 97" xfId="4685" xr:uid="{00000000-0005-0000-0000-000042120000}"/>
    <cellStyle name="Normal 2 2 2 98" xfId="4686" xr:uid="{00000000-0005-0000-0000-000043120000}"/>
    <cellStyle name="Normal 2 2 2 99" xfId="4687" xr:uid="{00000000-0005-0000-0000-000044120000}"/>
    <cellStyle name="Normal 2 2 20" xfId="4688" xr:uid="{00000000-0005-0000-0000-000045120000}"/>
    <cellStyle name="Normal 2 2 20 2" xfId="4689" xr:uid="{00000000-0005-0000-0000-000046120000}"/>
    <cellStyle name="Normal 2 2 20 2 2" xfId="4690" xr:uid="{00000000-0005-0000-0000-000047120000}"/>
    <cellStyle name="Normal 2 2 20 3" xfId="4691" xr:uid="{00000000-0005-0000-0000-000048120000}"/>
    <cellStyle name="Normal 2 2 21" xfId="4692" xr:uid="{00000000-0005-0000-0000-000049120000}"/>
    <cellStyle name="Normal 2 2 21 2" xfId="4693" xr:uid="{00000000-0005-0000-0000-00004A120000}"/>
    <cellStyle name="Normal 2 2 21 2 2" xfId="4694" xr:uid="{00000000-0005-0000-0000-00004B120000}"/>
    <cellStyle name="Normal 2 2 21 3" xfId="4695" xr:uid="{00000000-0005-0000-0000-00004C120000}"/>
    <cellStyle name="Normal 2 2 22" xfId="4696" xr:uid="{00000000-0005-0000-0000-00004D120000}"/>
    <cellStyle name="Normal 2 2 22 2" xfId="4697" xr:uid="{00000000-0005-0000-0000-00004E120000}"/>
    <cellStyle name="Normal 2 2 22 2 2" xfId="4698" xr:uid="{00000000-0005-0000-0000-00004F120000}"/>
    <cellStyle name="Normal 2 2 22 3" xfId="4699" xr:uid="{00000000-0005-0000-0000-000050120000}"/>
    <cellStyle name="Normal 2 2 23" xfId="4700" xr:uid="{00000000-0005-0000-0000-000051120000}"/>
    <cellStyle name="Normal 2 2 23 2" xfId="4701" xr:uid="{00000000-0005-0000-0000-000052120000}"/>
    <cellStyle name="Normal 2 2 23 2 2" xfId="4702" xr:uid="{00000000-0005-0000-0000-000053120000}"/>
    <cellStyle name="Normal 2 2 23 3" xfId="4703" xr:uid="{00000000-0005-0000-0000-000054120000}"/>
    <cellStyle name="Normal 2 2 24" xfId="4704" xr:uid="{00000000-0005-0000-0000-000055120000}"/>
    <cellStyle name="Normal 2 2 24 2" xfId="4705" xr:uid="{00000000-0005-0000-0000-000056120000}"/>
    <cellStyle name="Normal 2 2 24 2 2" xfId="4706" xr:uid="{00000000-0005-0000-0000-000057120000}"/>
    <cellStyle name="Normal 2 2 24 3" xfId="4707" xr:uid="{00000000-0005-0000-0000-000058120000}"/>
    <cellStyle name="Normal 2 2 25" xfId="4708" xr:uid="{00000000-0005-0000-0000-000059120000}"/>
    <cellStyle name="Normal 2 2 25 2" xfId="4709" xr:uid="{00000000-0005-0000-0000-00005A120000}"/>
    <cellStyle name="Normal 2 2 25 2 2" xfId="4710" xr:uid="{00000000-0005-0000-0000-00005B120000}"/>
    <cellStyle name="Normal 2 2 25 3" xfId="4711" xr:uid="{00000000-0005-0000-0000-00005C120000}"/>
    <cellStyle name="Normal 2 2 26" xfId="4712" xr:uid="{00000000-0005-0000-0000-00005D120000}"/>
    <cellStyle name="Normal 2 2 26 2" xfId="4713" xr:uid="{00000000-0005-0000-0000-00005E120000}"/>
    <cellStyle name="Normal 2 2 26 2 2" xfId="4714" xr:uid="{00000000-0005-0000-0000-00005F120000}"/>
    <cellStyle name="Normal 2 2 26 3" xfId="4715" xr:uid="{00000000-0005-0000-0000-000060120000}"/>
    <cellStyle name="Normal 2 2 27" xfId="4716" xr:uid="{00000000-0005-0000-0000-000061120000}"/>
    <cellStyle name="Normal 2 2 27 2" xfId="4717" xr:uid="{00000000-0005-0000-0000-000062120000}"/>
    <cellStyle name="Normal 2 2 27 2 2" xfId="4718" xr:uid="{00000000-0005-0000-0000-000063120000}"/>
    <cellStyle name="Normal 2 2 27 3" xfId="4719" xr:uid="{00000000-0005-0000-0000-000064120000}"/>
    <cellStyle name="Normal 2 2 28" xfId="4720" xr:uid="{00000000-0005-0000-0000-000065120000}"/>
    <cellStyle name="Normal 2 2 28 2" xfId="4721" xr:uid="{00000000-0005-0000-0000-000066120000}"/>
    <cellStyle name="Normal 2 2 28 2 2" xfId="4722" xr:uid="{00000000-0005-0000-0000-000067120000}"/>
    <cellStyle name="Normal 2 2 28 3" xfId="4723" xr:uid="{00000000-0005-0000-0000-000068120000}"/>
    <cellStyle name="Normal 2 2 29" xfId="4724" xr:uid="{00000000-0005-0000-0000-000069120000}"/>
    <cellStyle name="Normal 2 2 29 2" xfId="4725" xr:uid="{00000000-0005-0000-0000-00006A120000}"/>
    <cellStyle name="Normal 2 2 29 2 2" xfId="4726" xr:uid="{00000000-0005-0000-0000-00006B120000}"/>
    <cellStyle name="Normal 2 2 29 3" xfId="4727" xr:uid="{00000000-0005-0000-0000-00006C120000}"/>
    <cellStyle name="Normal 2 2 3" xfId="4728" xr:uid="{00000000-0005-0000-0000-00006D120000}"/>
    <cellStyle name="Normal 2 2 3 2" xfId="4729" xr:uid="{00000000-0005-0000-0000-00006E120000}"/>
    <cellStyle name="Normal 2 2 3 2 2" xfId="4730" xr:uid="{00000000-0005-0000-0000-00006F120000}"/>
    <cellStyle name="Normal 2 2 3 2 2 2" xfId="9523" xr:uid="{9494483D-94F0-49C4-A5D5-28374D44B17B}"/>
    <cellStyle name="Normal 2 2 3 2 3" xfId="4731" xr:uid="{00000000-0005-0000-0000-000070120000}"/>
    <cellStyle name="Normal 2 2 3 2 3 2" xfId="9574" xr:uid="{CE8793EB-8ADE-4196-8522-5DCB91FC3845}"/>
    <cellStyle name="Normal 2 2 3 2 4" xfId="9466" xr:uid="{F0AC4BE8-B891-470A-9848-FD4C2DF06378}"/>
    <cellStyle name="Normal 2 2 3 3" xfId="4732" xr:uid="{00000000-0005-0000-0000-000071120000}"/>
    <cellStyle name="Normal 2 2 3 3 2" xfId="4733" xr:uid="{00000000-0005-0000-0000-000072120000}"/>
    <cellStyle name="Normal 2 2 3 3 3" xfId="9522" xr:uid="{3185EB48-5BFA-48F5-857D-26755DF2D170}"/>
    <cellStyle name="Normal 2 2 3 4" xfId="4734" xr:uid="{00000000-0005-0000-0000-000073120000}"/>
    <cellStyle name="Normal 2 2 3 4 2" xfId="9573" xr:uid="{DA09B9CA-7715-46BD-8BC6-8236534B5808}"/>
    <cellStyle name="Normal 2 2 3 5" xfId="4735" xr:uid="{00000000-0005-0000-0000-000074120000}"/>
    <cellStyle name="Normal 2 2 3 6" xfId="4736" xr:uid="{00000000-0005-0000-0000-000075120000}"/>
    <cellStyle name="Normal 2 2 3 7" xfId="4737" xr:uid="{00000000-0005-0000-0000-000076120000}"/>
    <cellStyle name="Normal 2 2 3 8" xfId="9465" xr:uid="{B1DF0A1B-0030-4D63-AC6F-1BA8250FA607}"/>
    <cellStyle name="Normal 2 2 30" xfId="4738" xr:uid="{00000000-0005-0000-0000-000077120000}"/>
    <cellStyle name="Normal 2 2 30 2" xfId="4739" xr:uid="{00000000-0005-0000-0000-000078120000}"/>
    <cellStyle name="Normal 2 2 30 2 2" xfId="4740" xr:uid="{00000000-0005-0000-0000-000079120000}"/>
    <cellStyle name="Normal 2 2 30 3" xfId="4741" xr:uid="{00000000-0005-0000-0000-00007A120000}"/>
    <cellStyle name="Normal 2 2 31" xfId="4742" xr:uid="{00000000-0005-0000-0000-00007B120000}"/>
    <cellStyle name="Normal 2 2 31 2" xfId="4743" xr:uid="{00000000-0005-0000-0000-00007C120000}"/>
    <cellStyle name="Normal 2 2 31 2 2" xfId="4744" xr:uid="{00000000-0005-0000-0000-00007D120000}"/>
    <cellStyle name="Normal 2 2 31 3" xfId="4745" xr:uid="{00000000-0005-0000-0000-00007E120000}"/>
    <cellStyle name="Normal 2 2 32" xfId="4746" xr:uid="{00000000-0005-0000-0000-00007F120000}"/>
    <cellStyle name="Normal 2 2 32 2" xfId="4747" xr:uid="{00000000-0005-0000-0000-000080120000}"/>
    <cellStyle name="Normal 2 2 32 2 2" xfId="4748" xr:uid="{00000000-0005-0000-0000-000081120000}"/>
    <cellStyle name="Normal 2 2 32 3" xfId="4749" xr:uid="{00000000-0005-0000-0000-000082120000}"/>
    <cellStyle name="Normal 2 2 33" xfId="4750" xr:uid="{00000000-0005-0000-0000-000083120000}"/>
    <cellStyle name="Normal 2 2 33 2" xfId="4751" xr:uid="{00000000-0005-0000-0000-000084120000}"/>
    <cellStyle name="Normal 2 2 33 2 2" xfId="4752" xr:uid="{00000000-0005-0000-0000-000085120000}"/>
    <cellStyle name="Normal 2 2 33 3" xfId="4753" xr:uid="{00000000-0005-0000-0000-000086120000}"/>
    <cellStyle name="Normal 2 2 34" xfId="4754" xr:uid="{00000000-0005-0000-0000-000087120000}"/>
    <cellStyle name="Normal 2 2 34 2" xfId="4755" xr:uid="{00000000-0005-0000-0000-000088120000}"/>
    <cellStyle name="Normal 2 2 34 2 2" xfId="4756" xr:uid="{00000000-0005-0000-0000-000089120000}"/>
    <cellStyle name="Normal 2 2 34 3" xfId="4757" xr:uid="{00000000-0005-0000-0000-00008A120000}"/>
    <cellStyle name="Normal 2 2 35" xfId="4758" xr:uid="{00000000-0005-0000-0000-00008B120000}"/>
    <cellStyle name="Normal 2 2 35 2" xfId="4759" xr:uid="{00000000-0005-0000-0000-00008C120000}"/>
    <cellStyle name="Normal 2 2 35 2 2" xfId="4760" xr:uid="{00000000-0005-0000-0000-00008D120000}"/>
    <cellStyle name="Normal 2 2 35 3" xfId="4761" xr:uid="{00000000-0005-0000-0000-00008E120000}"/>
    <cellStyle name="Normal 2 2 36" xfId="4762" xr:uid="{00000000-0005-0000-0000-00008F120000}"/>
    <cellStyle name="Normal 2 2 36 2" xfId="4763" xr:uid="{00000000-0005-0000-0000-000090120000}"/>
    <cellStyle name="Normal 2 2 36 2 2" xfId="4764" xr:uid="{00000000-0005-0000-0000-000091120000}"/>
    <cellStyle name="Normal 2 2 36 3" xfId="4765" xr:uid="{00000000-0005-0000-0000-000092120000}"/>
    <cellStyle name="Normal 2 2 37" xfId="4766" xr:uid="{00000000-0005-0000-0000-000093120000}"/>
    <cellStyle name="Normal 2 2 37 2" xfId="4767" xr:uid="{00000000-0005-0000-0000-000094120000}"/>
    <cellStyle name="Normal 2 2 37 2 2" xfId="4768" xr:uid="{00000000-0005-0000-0000-000095120000}"/>
    <cellStyle name="Normal 2 2 37 3" xfId="4769" xr:uid="{00000000-0005-0000-0000-000096120000}"/>
    <cellStyle name="Normal 2 2 38" xfId="4770" xr:uid="{00000000-0005-0000-0000-000097120000}"/>
    <cellStyle name="Normal 2 2 38 2" xfId="4771" xr:uid="{00000000-0005-0000-0000-000098120000}"/>
    <cellStyle name="Normal 2 2 38 2 2" xfId="4772" xr:uid="{00000000-0005-0000-0000-000099120000}"/>
    <cellStyle name="Normal 2 2 38 3" xfId="4773" xr:uid="{00000000-0005-0000-0000-00009A120000}"/>
    <cellStyle name="Normal 2 2 39" xfId="4774" xr:uid="{00000000-0005-0000-0000-00009B120000}"/>
    <cellStyle name="Normal 2 2 39 2" xfId="4775" xr:uid="{00000000-0005-0000-0000-00009C120000}"/>
    <cellStyle name="Normal 2 2 39 2 2" xfId="4776" xr:uid="{00000000-0005-0000-0000-00009D120000}"/>
    <cellStyle name="Normal 2 2 39 3" xfId="4777" xr:uid="{00000000-0005-0000-0000-00009E120000}"/>
    <cellStyle name="Normal 2 2 4" xfId="4778" xr:uid="{00000000-0005-0000-0000-00009F120000}"/>
    <cellStyle name="Normal 2 2 4 10" xfId="4779" xr:uid="{00000000-0005-0000-0000-0000A0120000}"/>
    <cellStyle name="Normal 2 2 4 11" xfId="4780" xr:uid="{00000000-0005-0000-0000-0000A1120000}"/>
    <cellStyle name="Normal 2 2 4 12" xfId="4781" xr:uid="{00000000-0005-0000-0000-0000A2120000}"/>
    <cellStyle name="Normal 2 2 4 13" xfId="4782" xr:uid="{00000000-0005-0000-0000-0000A3120000}"/>
    <cellStyle name="Normal 2 2 4 14" xfId="4783" xr:uid="{00000000-0005-0000-0000-0000A4120000}"/>
    <cellStyle name="Normal 2 2 4 15" xfId="4784" xr:uid="{00000000-0005-0000-0000-0000A5120000}"/>
    <cellStyle name="Normal 2 2 4 16" xfId="4785" xr:uid="{00000000-0005-0000-0000-0000A6120000}"/>
    <cellStyle name="Normal 2 2 4 17" xfId="4786" xr:uid="{00000000-0005-0000-0000-0000A7120000}"/>
    <cellStyle name="Normal 2 2 4 18" xfId="4787" xr:uid="{00000000-0005-0000-0000-0000A8120000}"/>
    <cellStyle name="Normal 2 2 4 19" xfId="4788" xr:uid="{00000000-0005-0000-0000-0000A9120000}"/>
    <cellStyle name="Normal 2 2 4 2" xfId="4789" xr:uid="{00000000-0005-0000-0000-0000AA120000}"/>
    <cellStyle name="Normal 2 2 4 2 2" xfId="4790" xr:uid="{00000000-0005-0000-0000-0000AB120000}"/>
    <cellStyle name="Normal 2 2 4 20" xfId="4791" xr:uid="{00000000-0005-0000-0000-0000AC120000}"/>
    <cellStyle name="Normal 2 2 4 21" xfId="4792" xr:uid="{00000000-0005-0000-0000-0000AD120000}"/>
    <cellStyle name="Normal 2 2 4 22" xfId="4793" xr:uid="{00000000-0005-0000-0000-0000AE120000}"/>
    <cellStyle name="Normal 2 2 4 23" xfId="4794" xr:uid="{00000000-0005-0000-0000-0000AF120000}"/>
    <cellStyle name="Normal 2 2 4 24" xfId="4795" xr:uid="{00000000-0005-0000-0000-0000B0120000}"/>
    <cellStyle name="Normal 2 2 4 25" xfId="4796" xr:uid="{00000000-0005-0000-0000-0000B1120000}"/>
    <cellStyle name="Normal 2 2 4 26" xfId="4797" xr:uid="{00000000-0005-0000-0000-0000B2120000}"/>
    <cellStyle name="Normal 2 2 4 27" xfId="4798" xr:uid="{00000000-0005-0000-0000-0000B3120000}"/>
    <cellStyle name="Normal 2 2 4 28" xfId="4799" xr:uid="{00000000-0005-0000-0000-0000B4120000}"/>
    <cellStyle name="Normal 2 2 4 29" xfId="4800" xr:uid="{00000000-0005-0000-0000-0000B5120000}"/>
    <cellStyle name="Normal 2 2 4 3" xfId="4801" xr:uid="{00000000-0005-0000-0000-0000B6120000}"/>
    <cellStyle name="Normal 2 2 4 30" xfId="4802" xr:uid="{00000000-0005-0000-0000-0000B7120000}"/>
    <cellStyle name="Normal 2 2 4 31" xfId="4803" xr:uid="{00000000-0005-0000-0000-0000B8120000}"/>
    <cellStyle name="Normal 2 2 4 32" xfId="4804" xr:uid="{00000000-0005-0000-0000-0000B9120000}"/>
    <cellStyle name="Normal 2 2 4 33" xfId="4805" xr:uid="{00000000-0005-0000-0000-0000BA120000}"/>
    <cellStyle name="Normal 2 2 4 34" xfId="4806" xr:uid="{00000000-0005-0000-0000-0000BB120000}"/>
    <cellStyle name="Normal 2 2 4 35" xfId="4807" xr:uid="{00000000-0005-0000-0000-0000BC120000}"/>
    <cellStyle name="Normal 2 2 4 36" xfId="4808" xr:uid="{00000000-0005-0000-0000-0000BD120000}"/>
    <cellStyle name="Normal 2 2 4 37" xfId="4809" xr:uid="{00000000-0005-0000-0000-0000BE120000}"/>
    <cellStyle name="Normal 2 2 4 38" xfId="4810" xr:uid="{00000000-0005-0000-0000-0000BF120000}"/>
    <cellStyle name="Normal 2 2 4 39" xfId="4811" xr:uid="{00000000-0005-0000-0000-0000C0120000}"/>
    <cellStyle name="Normal 2 2 4 4" xfId="4812" xr:uid="{00000000-0005-0000-0000-0000C1120000}"/>
    <cellStyle name="Normal 2 2 4 40" xfId="4813" xr:uid="{00000000-0005-0000-0000-0000C2120000}"/>
    <cellStyle name="Normal 2 2 4 41" xfId="4814" xr:uid="{00000000-0005-0000-0000-0000C3120000}"/>
    <cellStyle name="Normal 2 2 4 42" xfId="4815" xr:uid="{00000000-0005-0000-0000-0000C4120000}"/>
    <cellStyle name="Normal 2 2 4 43" xfId="4816" xr:uid="{00000000-0005-0000-0000-0000C5120000}"/>
    <cellStyle name="Normal 2 2 4 44" xfId="4817" xr:uid="{00000000-0005-0000-0000-0000C6120000}"/>
    <cellStyle name="Normal 2 2 4 45" xfId="4818" xr:uid="{00000000-0005-0000-0000-0000C7120000}"/>
    <cellStyle name="Normal 2 2 4 46" xfId="4819" xr:uid="{00000000-0005-0000-0000-0000C8120000}"/>
    <cellStyle name="Normal 2 2 4 47" xfId="4820" xr:uid="{00000000-0005-0000-0000-0000C9120000}"/>
    <cellStyle name="Normal 2 2 4 48" xfId="4821" xr:uid="{00000000-0005-0000-0000-0000CA120000}"/>
    <cellStyle name="Normal 2 2 4 49" xfId="4822" xr:uid="{00000000-0005-0000-0000-0000CB120000}"/>
    <cellStyle name="Normal 2 2 4 5" xfId="4823" xr:uid="{00000000-0005-0000-0000-0000CC120000}"/>
    <cellStyle name="Normal 2 2 4 50" xfId="4824" xr:uid="{00000000-0005-0000-0000-0000CD120000}"/>
    <cellStyle name="Normal 2 2 4 51" xfId="4825" xr:uid="{00000000-0005-0000-0000-0000CE120000}"/>
    <cellStyle name="Normal 2 2 4 52" xfId="4826" xr:uid="{00000000-0005-0000-0000-0000CF120000}"/>
    <cellStyle name="Normal 2 2 4 53" xfId="4827" xr:uid="{00000000-0005-0000-0000-0000D0120000}"/>
    <cellStyle name="Normal 2 2 4 54" xfId="4828" xr:uid="{00000000-0005-0000-0000-0000D1120000}"/>
    <cellStyle name="Normal 2 2 4 55" xfId="4829" xr:uid="{00000000-0005-0000-0000-0000D2120000}"/>
    <cellStyle name="Normal 2 2 4 56" xfId="4830" xr:uid="{00000000-0005-0000-0000-0000D3120000}"/>
    <cellStyle name="Normal 2 2 4 57" xfId="4831" xr:uid="{00000000-0005-0000-0000-0000D4120000}"/>
    <cellStyle name="Normal 2 2 4 58" xfId="4832" xr:uid="{00000000-0005-0000-0000-0000D5120000}"/>
    <cellStyle name="Normal 2 2 4 59" xfId="4833" xr:uid="{00000000-0005-0000-0000-0000D6120000}"/>
    <cellStyle name="Normal 2 2 4 6" xfId="4834" xr:uid="{00000000-0005-0000-0000-0000D7120000}"/>
    <cellStyle name="Normal 2 2 4 60" xfId="4835" xr:uid="{00000000-0005-0000-0000-0000D8120000}"/>
    <cellStyle name="Normal 2 2 4 61" xfId="4836" xr:uid="{00000000-0005-0000-0000-0000D9120000}"/>
    <cellStyle name="Normal 2 2 4 62" xfId="4837" xr:uid="{00000000-0005-0000-0000-0000DA120000}"/>
    <cellStyle name="Normal 2 2 4 63" xfId="4838" xr:uid="{00000000-0005-0000-0000-0000DB120000}"/>
    <cellStyle name="Normal 2 2 4 64" xfId="4839" xr:uid="{00000000-0005-0000-0000-0000DC120000}"/>
    <cellStyle name="Normal 2 2 4 65" xfId="4840" xr:uid="{00000000-0005-0000-0000-0000DD120000}"/>
    <cellStyle name="Normal 2 2 4 66" xfId="4841" xr:uid="{00000000-0005-0000-0000-0000DE120000}"/>
    <cellStyle name="Normal 2 2 4 67" xfId="4842" xr:uid="{00000000-0005-0000-0000-0000DF120000}"/>
    <cellStyle name="Normal 2 2 4 68" xfId="4843" xr:uid="{00000000-0005-0000-0000-0000E0120000}"/>
    <cellStyle name="Normal 2 2 4 69" xfId="4844" xr:uid="{00000000-0005-0000-0000-0000E1120000}"/>
    <cellStyle name="Normal 2 2 4 7" xfId="4845" xr:uid="{00000000-0005-0000-0000-0000E2120000}"/>
    <cellStyle name="Normal 2 2 4 70" xfId="4846" xr:uid="{00000000-0005-0000-0000-0000E3120000}"/>
    <cellStyle name="Normal 2 2 4 71" xfId="4847" xr:uid="{00000000-0005-0000-0000-0000E4120000}"/>
    <cellStyle name="Normal 2 2 4 72" xfId="4848" xr:uid="{00000000-0005-0000-0000-0000E5120000}"/>
    <cellStyle name="Normal 2 2 4 73" xfId="4849" xr:uid="{00000000-0005-0000-0000-0000E6120000}"/>
    <cellStyle name="Normal 2 2 4 74" xfId="4850" xr:uid="{00000000-0005-0000-0000-0000E7120000}"/>
    <cellStyle name="Normal 2 2 4 75" xfId="4851" xr:uid="{00000000-0005-0000-0000-0000E8120000}"/>
    <cellStyle name="Normal 2 2 4 76" xfId="4852" xr:uid="{00000000-0005-0000-0000-0000E9120000}"/>
    <cellStyle name="Normal 2 2 4 77" xfId="4853" xr:uid="{00000000-0005-0000-0000-0000EA120000}"/>
    <cellStyle name="Normal 2 2 4 78" xfId="4854" xr:uid="{00000000-0005-0000-0000-0000EB120000}"/>
    <cellStyle name="Normal 2 2 4 79" xfId="4855" xr:uid="{00000000-0005-0000-0000-0000EC120000}"/>
    <cellStyle name="Normal 2 2 4 8" xfId="4856" xr:uid="{00000000-0005-0000-0000-0000ED120000}"/>
    <cellStyle name="Normal 2 2 4 80" xfId="4857" xr:uid="{00000000-0005-0000-0000-0000EE120000}"/>
    <cellStyle name="Normal 2 2 4 81" xfId="4858" xr:uid="{00000000-0005-0000-0000-0000EF120000}"/>
    <cellStyle name="Normal 2 2 4 82" xfId="4859" xr:uid="{00000000-0005-0000-0000-0000F0120000}"/>
    <cellStyle name="Normal 2 2 4 83" xfId="4860" xr:uid="{00000000-0005-0000-0000-0000F1120000}"/>
    <cellStyle name="Normal 2 2 4 84" xfId="4861" xr:uid="{00000000-0005-0000-0000-0000F2120000}"/>
    <cellStyle name="Normal 2 2 4 85" xfId="4862" xr:uid="{00000000-0005-0000-0000-0000F3120000}"/>
    <cellStyle name="Normal 2 2 4 86" xfId="4863" xr:uid="{00000000-0005-0000-0000-0000F4120000}"/>
    <cellStyle name="Normal 2 2 4 87" xfId="4864" xr:uid="{00000000-0005-0000-0000-0000F5120000}"/>
    <cellStyle name="Normal 2 2 4 88" xfId="4865" xr:uid="{00000000-0005-0000-0000-0000F6120000}"/>
    <cellStyle name="Normal 2 2 4 89" xfId="4866" xr:uid="{00000000-0005-0000-0000-0000F7120000}"/>
    <cellStyle name="Normal 2 2 4 9" xfId="4867" xr:uid="{00000000-0005-0000-0000-0000F8120000}"/>
    <cellStyle name="Normal 2 2 4 90" xfId="4868" xr:uid="{00000000-0005-0000-0000-0000F9120000}"/>
    <cellStyle name="Normal 2 2 4 91" xfId="4869" xr:uid="{00000000-0005-0000-0000-0000FA120000}"/>
    <cellStyle name="Normal 2 2 40" xfId="4870" xr:uid="{00000000-0005-0000-0000-0000FB120000}"/>
    <cellStyle name="Normal 2 2 40 2" xfId="4871" xr:uid="{00000000-0005-0000-0000-0000FC120000}"/>
    <cellStyle name="Normal 2 2 40 2 2" xfId="4872" xr:uid="{00000000-0005-0000-0000-0000FD120000}"/>
    <cellStyle name="Normal 2 2 40 3" xfId="4873" xr:uid="{00000000-0005-0000-0000-0000FE120000}"/>
    <cellStyle name="Normal 2 2 41" xfId="4874" xr:uid="{00000000-0005-0000-0000-0000FF120000}"/>
    <cellStyle name="Normal 2 2 41 2" xfId="4875" xr:uid="{00000000-0005-0000-0000-000000130000}"/>
    <cellStyle name="Normal 2 2 41 2 2" xfId="4876" xr:uid="{00000000-0005-0000-0000-000001130000}"/>
    <cellStyle name="Normal 2 2 41 3" xfId="4877" xr:uid="{00000000-0005-0000-0000-000002130000}"/>
    <cellStyle name="Normal 2 2 42" xfId="4878" xr:uid="{00000000-0005-0000-0000-000003130000}"/>
    <cellStyle name="Normal 2 2 42 2" xfId="4879" xr:uid="{00000000-0005-0000-0000-000004130000}"/>
    <cellStyle name="Normal 2 2 42 2 2" xfId="4880" xr:uid="{00000000-0005-0000-0000-000005130000}"/>
    <cellStyle name="Normal 2 2 42 3" xfId="4881" xr:uid="{00000000-0005-0000-0000-000006130000}"/>
    <cellStyle name="Normal 2 2 43" xfId="4882" xr:uid="{00000000-0005-0000-0000-000007130000}"/>
    <cellStyle name="Normal 2 2 43 2" xfId="4883" xr:uid="{00000000-0005-0000-0000-000008130000}"/>
    <cellStyle name="Normal 2 2 43 2 2" xfId="4884" xr:uid="{00000000-0005-0000-0000-000009130000}"/>
    <cellStyle name="Normal 2 2 43 3" xfId="4885" xr:uid="{00000000-0005-0000-0000-00000A130000}"/>
    <cellStyle name="Normal 2 2 44" xfId="4886" xr:uid="{00000000-0005-0000-0000-00000B130000}"/>
    <cellStyle name="Normal 2 2 44 2" xfId="4887" xr:uid="{00000000-0005-0000-0000-00000C130000}"/>
    <cellStyle name="Normal 2 2 44 2 2" xfId="4888" xr:uid="{00000000-0005-0000-0000-00000D130000}"/>
    <cellStyle name="Normal 2 2 44 3" xfId="4889" xr:uid="{00000000-0005-0000-0000-00000E130000}"/>
    <cellStyle name="Normal 2 2 45" xfId="4890" xr:uid="{00000000-0005-0000-0000-00000F130000}"/>
    <cellStyle name="Normal 2 2 45 2" xfId="4891" xr:uid="{00000000-0005-0000-0000-000010130000}"/>
    <cellStyle name="Normal 2 2 45 2 2" xfId="4892" xr:uid="{00000000-0005-0000-0000-000011130000}"/>
    <cellStyle name="Normal 2 2 45 3" xfId="4893" xr:uid="{00000000-0005-0000-0000-000012130000}"/>
    <cellStyle name="Normal 2 2 46" xfId="4894" xr:uid="{00000000-0005-0000-0000-000013130000}"/>
    <cellStyle name="Normal 2 2 46 2" xfId="4895" xr:uid="{00000000-0005-0000-0000-000014130000}"/>
    <cellStyle name="Normal 2 2 46 2 2" xfId="4896" xr:uid="{00000000-0005-0000-0000-000015130000}"/>
    <cellStyle name="Normal 2 2 46 3" xfId="4897" xr:uid="{00000000-0005-0000-0000-000016130000}"/>
    <cellStyle name="Normal 2 2 47" xfId="4898" xr:uid="{00000000-0005-0000-0000-000017130000}"/>
    <cellStyle name="Normal 2 2 47 2" xfId="4899" xr:uid="{00000000-0005-0000-0000-000018130000}"/>
    <cellStyle name="Normal 2 2 47 2 2" xfId="4900" xr:uid="{00000000-0005-0000-0000-000019130000}"/>
    <cellStyle name="Normal 2 2 47 3" xfId="4901" xr:uid="{00000000-0005-0000-0000-00001A130000}"/>
    <cellStyle name="Normal 2 2 48" xfId="4902" xr:uid="{00000000-0005-0000-0000-00001B130000}"/>
    <cellStyle name="Normal 2 2 48 2" xfId="4903" xr:uid="{00000000-0005-0000-0000-00001C130000}"/>
    <cellStyle name="Normal 2 2 48 2 2" xfId="4904" xr:uid="{00000000-0005-0000-0000-00001D130000}"/>
    <cellStyle name="Normal 2 2 48 3" xfId="4905" xr:uid="{00000000-0005-0000-0000-00001E130000}"/>
    <cellStyle name="Normal 2 2 49" xfId="4906" xr:uid="{00000000-0005-0000-0000-00001F130000}"/>
    <cellStyle name="Normal 2 2 49 2" xfId="4907" xr:uid="{00000000-0005-0000-0000-000020130000}"/>
    <cellStyle name="Normal 2 2 49 2 2" xfId="4908" xr:uid="{00000000-0005-0000-0000-000021130000}"/>
    <cellStyle name="Normal 2 2 49 3" xfId="4909" xr:uid="{00000000-0005-0000-0000-000022130000}"/>
    <cellStyle name="Normal 2 2 5" xfId="4910" xr:uid="{00000000-0005-0000-0000-000023130000}"/>
    <cellStyle name="Normal 2 2 5 10" xfId="4911" xr:uid="{00000000-0005-0000-0000-000024130000}"/>
    <cellStyle name="Normal 2 2 5 11" xfId="4912" xr:uid="{00000000-0005-0000-0000-000025130000}"/>
    <cellStyle name="Normal 2 2 5 12" xfId="4913" xr:uid="{00000000-0005-0000-0000-000026130000}"/>
    <cellStyle name="Normal 2 2 5 13" xfId="4914" xr:uid="{00000000-0005-0000-0000-000027130000}"/>
    <cellStyle name="Normal 2 2 5 14" xfId="4915" xr:uid="{00000000-0005-0000-0000-000028130000}"/>
    <cellStyle name="Normal 2 2 5 15" xfId="4916" xr:uid="{00000000-0005-0000-0000-000029130000}"/>
    <cellStyle name="Normal 2 2 5 16" xfId="4917" xr:uid="{00000000-0005-0000-0000-00002A130000}"/>
    <cellStyle name="Normal 2 2 5 17" xfId="4918" xr:uid="{00000000-0005-0000-0000-00002B130000}"/>
    <cellStyle name="Normal 2 2 5 18" xfId="4919" xr:uid="{00000000-0005-0000-0000-00002C130000}"/>
    <cellStyle name="Normal 2 2 5 19" xfId="4920" xr:uid="{00000000-0005-0000-0000-00002D130000}"/>
    <cellStyle name="Normal 2 2 5 2" xfId="4921" xr:uid="{00000000-0005-0000-0000-00002E130000}"/>
    <cellStyle name="Normal 2 2 5 2 2" xfId="4922" xr:uid="{00000000-0005-0000-0000-00002F130000}"/>
    <cellStyle name="Normal 2 2 5 20" xfId="4923" xr:uid="{00000000-0005-0000-0000-000030130000}"/>
    <cellStyle name="Normal 2 2 5 21" xfId="4924" xr:uid="{00000000-0005-0000-0000-000031130000}"/>
    <cellStyle name="Normal 2 2 5 22" xfId="4925" xr:uid="{00000000-0005-0000-0000-000032130000}"/>
    <cellStyle name="Normal 2 2 5 23" xfId="4926" xr:uid="{00000000-0005-0000-0000-000033130000}"/>
    <cellStyle name="Normal 2 2 5 24" xfId="4927" xr:uid="{00000000-0005-0000-0000-000034130000}"/>
    <cellStyle name="Normal 2 2 5 25" xfId="4928" xr:uid="{00000000-0005-0000-0000-000035130000}"/>
    <cellStyle name="Normal 2 2 5 26" xfId="4929" xr:uid="{00000000-0005-0000-0000-000036130000}"/>
    <cellStyle name="Normal 2 2 5 27" xfId="4930" xr:uid="{00000000-0005-0000-0000-000037130000}"/>
    <cellStyle name="Normal 2 2 5 28" xfId="4931" xr:uid="{00000000-0005-0000-0000-000038130000}"/>
    <cellStyle name="Normal 2 2 5 29" xfId="4932" xr:uid="{00000000-0005-0000-0000-000039130000}"/>
    <cellStyle name="Normal 2 2 5 3" xfId="4933" xr:uid="{00000000-0005-0000-0000-00003A130000}"/>
    <cellStyle name="Normal 2 2 5 30" xfId="4934" xr:uid="{00000000-0005-0000-0000-00003B130000}"/>
    <cellStyle name="Normal 2 2 5 31" xfId="4935" xr:uid="{00000000-0005-0000-0000-00003C130000}"/>
    <cellStyle name="Normal 2 2 5 32" xfId="4936" xr:uid="{00000000-0005-0000-0000-00003D130000}"/>
    <cellStyle name="Normal 2 2 5 33" xfId="4937" xr:uid="{00000000-0005-0000-0000-00003E130000}"/>
    <cellStyle name="Normal 2 2 5 34" xfId="4938" xr:uid="{00000000-0005-0000-0000-00003F130000}"/>
    <cellStyle name="Normal 2 2 5 35" xfId="4939" xr:uid="{00000000-0005-0000-0000-000040130000}"/>
    <cellStyle name="Normal 2 2 5 36" xfId="4940" xr:uid="{00000000-0005-0000-0000-000041130000}"/>
    <cellStyle name="Normal 2 2 5 37" xfId="4941" xr:uid="{00000000-0005-0000-0000-000042130000}"/>
    <cellStyle name="Normal 2 2 5 38" xfId="4942" xr:uid="{00000000-0005-0000-0000-000043130000}"/>
    <cellStyle name="Normal 2 2 5 39" xfId="4943" xr:uid="{00000000-0005-0000-0000-000044130000}"/>
    <cellStyle name="Normal 2 2 5 4" xfId="4944" xr:uid="{00000000-0005-0000-0000-000045130000}"/>
    <cellStyle name="Normal 2 2 5 40" xfId="4945" xr:uid="{00000000-0005-0000-0000-000046130000}"/>
    <cellStyle name="Normal 2 2 5 41" xfId="4946" xr:uid="{00000000-0005-0000-0000-000047130000}"/>
    <cellStyle name="Normal 2 2 5 42" xfId="4947" xr:uid="{00000000-0005-0000-0000-000048130000}"/>
    <cellStyle name="Normal 2 2 5 43" xfId="4948" xr:uid="{00000000-0005-0000-0000-000049130000}"/>
    <cellStyle name="Normal 2 2 5 44" xfId="4949" xr:uid="{00000000-0005-0000-0000-00004A130000}"/>
    <cellStyle name="Normal 2 2 5 45" xfId="4950" xr:uid="{00000000-0005-0000-0000-00004B130000}"/>
    <cellStyle name="Normal 2 2 5 46" xfId="4951" xr:uid="{00000000-0005-0000-0000-00004C130000}"/>
    <cellStyle name="Normal 2 2 5 47" xfId="4952" xr:uid="{00000000-0005-0000-0000-00004D130000}"/>
    <cellStyle name="Normal 2 2 5 48" xfId="4953" xr:uid="{00000000-0005-0000-0000-00004E130000}"/>
    <cellStyle name="Normal 2 2 5 49" xfId="4954" xr:uid="{00000000-0005-0000-0000-00004F130000}"/>
    <cellStyle name="Normal 2 2 5 5" xfId="4955" xr:uid="{00000000-0005-0000-0000-000050130000}"/>
    <cellStyle name="Normal 2 2 5 50" xfId="4956" xr:uid="{00000000-0005-0000-0000-000051130000}"/>
    <cellStyle name="Normal 2 2 5 51" xfId="4957" xr:uid="{00000000-0005-0000-0000-000052130000}"/>
    <cellStyle name="Normal 2 2 5 52" xfId="4958" xr:uid="{00000000-0005-0000-0000-000053130000}"/>
    <cellStyle name="Normal 2 2 5 53" xfId="4959" xr:uid="{00000000-0005-0000-0000-000054130000}"/>
    <cellStyle name="Normal 2 2 5 54" xfId="4960" xr:uid="{00000000-0005-0000-0000-000055130000}"/>
    <cellStyle name="Normal 2 2 5 55" xfId="4961" xr:uid="{00000000-0005-0000-0000-000056130000}"/>
    <cellStyle name="Normal 2 2 5 56" xfId="4962" xr:uid="{00000000-0005-0000-0000-000057130000}"/>
    <cellStyle name="Normal 2 2 5 57" xfId="4963" xr:uid="{00000000-0005-0000-0000-000058130000}"/>
    <cellStyle name="Normal 2 2 5 58" xfId="4964" xr:uid="{00000000-0005-0000-0000-000059130000}"/>
    <cellStyle name="Normal 2 2 5 59" xfId="4965" xr:uid="{00000000-0005-0000-0000-00005A130000}"/>
    <cellStyle name="Normal 2 2 5 6" xfId="4966" xr:uid="{00000000-0005-0000-0000-00005B130000}"/>
    <cellStyle name="Normal 2 2 5 60" xfId="4967" xr:uid="{00000000-0005-0000-0000-00005C130000}"/>
    <cellStyle name="Normal 2 2 5 61" xfId="4968" xr:uid="{00000000-0005-0000-0000-00005D130000}"/>
    <cellStyle name="Normal 2 2 5 62" xfId="4969" xr:uid="{00000000-0005-0000-0000-00005E130000}"/>
    <cellStyle name="Normal 2 2 5 63" xfId="4970" xr:uid="{00000000-0005-0000-0000-00005F130000}"/>
    <cellStyle name="Normal 2 2 5 64" xfId="4971" xr:uid="{00000000-0005-0000-0000-000060130000}"/>
    <cellStyle name="Normal 2 2 5 65" xfId="4972" xr:uid="{00000000-0005-0000-0000-000061130000}"/>
    <cellStyle name="Normal 2 2 5 66" xfId="4973" xr:uid="{00000000-0005-0000-0000-000062130000}"/>
    <cellStyle name="Normal 2 2 5 67" xfId="4974" xr:uid="{00000000-0005-0000-0000-000063130000}"/>
    <cellStyle name="Normal 2 2 5 68" xfId="4975" xr:uid="{00000000-0005-0000-0000-000064130000}"/>
    <cellStyle name="Normal 2 2 5 69" xfId="4976" xr:uid="{00000000-0005-0000-0000-000065130000}"/>
    <cellStyle name="Normal 2 2 5 7" xfId="4977" xr:uid="{00000000-0005-0000-0000-000066130000}"/>
    <cellStyle name="Normal 2 2 5 70" xfId="4978" xr:uid="{00000000-0005-0000-0000-000067130000}"/>
    <cellStyle name="Normal 2 2 5 71" xfId="4979" xr:uid="{00000000-0005-0000-0000-000068130000}"/>
    <cellStyle name="Normal 2 2 5 72" xfId="4980" xr:uid="{00000000-0005-0000-0000-000069130000}"/>
    <cellStyle name="Normal 2 2 5 73" xfId="4981" xr:uid="{00000000-0005-0000-0000-00006A130000}"/>
    <cellStyle name="Normal 2 2 5 74" xfId="4982" xr:uid="{00000000-0005-0000-0000-00006B130000}"/>
    <cellStyle name="Normal 2 2 5 75" xfId="4983" xr:uid="{00000000-0005-0000-0000-00006C130000}"/>
    <cellStyle name="Normal 2 2 5 76" xfId="4984" xr:uid="{00000000-0005-0000-0000-00006D130000}"/>
    <cellStyle name="Normal 2 2 5 77" xfId="4985" xr:uid="{00000000-0005-0000-0000-00006E130000}"/>
    <cellStyle name="Normal 2 2 5 78" xfId="4986" xr:uid="{00000000-0005-0000-0000-00006F130000}"/>
    <cellStyle name="Normal 2 2 5 79" xfId="4987" xr:uid="{00000000-0005-0000-0000-000070130000}"/>
    <cellStyle name="Normal 2 2 5 8" xfId="4988" xr:uid="{00000000-0005-0000-0000-000071130000}"/>
    <cellStyle name="Normal 2 2 5 80" xfId="4989" xr:uid="{00000000-0005-0000-0000-000072130000}"/>
    <cellStyle name="Normal 2 2 5 81" xfId="4990" xr:uid="{00000000-0005-0000-0000-000073130000}"/>
    <cellStyle name="Normal 2 2 5 82" xfId="4991" xr:uid="{00000000-0005-0000-0000-000074130000}"/>
    <cellStyle name="Normal 2 2 5 83" xfId="4992" xr:uid="{00000000-0005-0000-0000-000075130000}"/>
    <cellStyle name="Normal 2 2 5 84" xfId="4993" xr:uid="{00000000-0005-0000-0000-000076130000}"/>
    <cellStyle name="Normal 2 2 5 85" xfId="4994" xr:uid="{00000000-0005-0000-0000-000077130000}"/>
    <cellStyle name="Normal 2 2 5 86" xfId="4995" xr:uid="{00000000-0005-0000-0000-000078130000}"/>
    <cellStyle name="Normal 2 2 5 87" xfId="4996" xr:uid="{00000000-0005-0000-0000-000079130000}"/>
    <cellStyle name="Normal 2 2 5 88" xfId="4997" xr:uid="{00000000-0005-0000-0000-00007A130000}"/>
    <cellStyle name="Normal 2 2 5 89" xfId="4998" xr:uid="{00000000-0005-0000-0000-00007B130000}"/>
    <cellStyle name="Normal 2 2 5 9" xfId="4999" xr:uid="{00000000-0005-0000-0000-00007C130000}"/>
    <cellStyle name="Normal 2 2 5 90" xfId="5000" xr:uid="{00000000-0005-0000-0000-00007D130000}"/>
    <cellStyle name="Normal 2 2 5 91" xfId="5001" xr:uid="{00000000-0005-0000-0000-00007E130000}"/>
    <cellStyle name="Normal 2 2 50" xfId="5002" xr:uid="{00000000-0005-0000-0000-00007F130000}"/>
    <cellStyle name="Normal 2 2 50 2" xfId="5003" xr:uid="{00000000-0005-0000-0000-000080130000}"/>
    <cellStyle name="Normal 2 2 50 2 2" xfId="5004" xr:uid="{00000000-0005-0000-0000-000081130000}"/>
    <cellStyle name="Normal 2 2 50 3" xfId="5005" xr:uid="{00000000-0005-0000-0000-000082130000}"/>
    <cellStyle name="Normal 2 2 51" xfId="5006" xr:uid="{00000000-0005-0000-0000-000083130000}"/>
    <cellStyle name="Normal 2 2 51 2" xfId="5007" xr:uid="{00000000-0005-0000-0000-000084130000}"/>
    <cellStyle name="Normal 2 2 51 2 2" xfId="5008" xr:uid="{00000000-0005-0000-0000-000085130000}"/>
    <cellStyle name="Normal 2 2 51 3" xfId="5009" xr:uid="{00000000-0005-0000-0000-000086130000}"/>
    <cellStyle name="Normal 2 2 52" xfId="5010" xr:uid="{00000000-0005-0000-0000-000087130000}"/>
    <cellStyle name="Normal 2 2 52 2" xfId="5011" xr:uid="{00000000-0005-0000-0000-000088130000}"/>
    <cellStyle name="Normal 2 2 52 2 2" xfId="5012" xr:uid="{00000000-0005-0000-0000-000089130000}"/>
    <cellStyle name="Normal 2 2 52 3" xfId="5013" xr:uid="{00000000-0005-0000-0000-00008A130000}"/>
    <cellStyle name="Normal 2 2 53" xfId="5014" xr:uid="{00000000-0005-0000-0000-00008B130000}"/>
    <cellStyle name="Normal 2 2 53 2" xfId="5015" xr:uid="{00000000-0005-0000-0000-00008C130000}"/>
    <cellStyle name="Normal 2 2 53 2 2" xfId="5016" xr:uid="{00000000-0005-0000-0000-00008D130000}"/>
    <cellStyle name="Normal 2 2 53 3" xfId="5017" xr:uid="{00000000-0005-0000-0000-00008E130000}"/>
    <cellStyle name="Normal 2 2 54" xfId="5018" xr:uid="{00000000-0005-0000-0000-00008F130000}"/>
    <cellStyle name="Normal 2 2 54 2" xfId="5019" xr:uid="{00000000-0005-0000-0000-000090130000}"/>
    <cellStyle name="Normal 2 2 54 2 2" xfId="5020" xr:uid="{00000000-0005-0000-0000-000091130000}"/>
    <cellStyle name="Normal 2 2 54 3" xfId="5021" xr:uid="{00000000-0005-0000-0000-000092130000}"/>
    <cellStyle name="Normal 2 2 55" xfId="5022" xr:uid="{00000000-0005-0000-0000-000093130000}"/>
    <cellStyle name="Normal 2 2 55 2" xfId="5023" xr:uid="{00000000-0005-0000-0000-000094130000}"/>
    <cellStyle name="Normal 2 2 55 2 2" xfId="5024" xr:uid="{00000000-0005-0000-0000-000095130000}"/>
    <cellStyle name="Normal 2 2 55 3" xfId="5025" xr:uid="{00000000-0005-0000-0000-000096130000}"/>
    <cellStyle name="Normal 2 2 56" xfId="5026" xr:uid="{00000000-0005-0000-0000-000097130000}"/>
    <cellStyle name="Normal 2 2 56 2" xfId="5027" xr:uid="{00000000-0005-0000-0000-000098130000}"/>
    <cellStyle name="Normal 2 2 56 2 2" xfId="5028" xr:uid="{00000000-0005-0000-0000-000099130000}"/>
    <cellStyle name="Normal 2 2 56 3" xfId="5029" xr:uid="{00000000-0005-0000-0000-00009A130000}"/>
    <cellStyle name="Normal 2 2 57" xfId="5030" xr:uid="{00000000-0005-0000-0000-00009B130000}"/>
    <cellStyle name="Normal 2 2 57 2" xfId="5031" xr:uid="{00000000-0005-0000-0000-00009C130000}"/>
    <cellStyle name="Normal 2 2 57 2 2" xfId="5032" xr:uid="{00000000-0005-0000-0000-00009D130000}"/>
    <cellStyle name="Normal 2 2 57 3" xfId="5033" xr:uid="{00000000-0005-0000-0000-00009E130000}"/>
    <cellStyle name="Normal 2 2 58" xfId="5034" xr:uid="{00000000-0005-0000-0000-00009F130000}"/>
    <cellStyle name="Normal 2 2 58 2" xfId="5035" xr:uid="{00000000-0005-0000-0000-0000A0130000}"/>
    <cellStyle name="Normal 2 2 58 2 2" xfId="5036" xr:uid="{00000000-0005-0000-0000-0000A1130000}"/>
    <cellStyle name="Normal 2 2 58 3" xfId="5037" xr:uid="{00000000-0005-0000-0000-0000A2130000}"/>
    <cellStyle name="Normal 2 2 59" xfId="5038" xr:uid="{00000000-0005-0000-0000-0000A3130000}"/>
    <cellStyle name="Normal 2 2 59 2" xfId="5039" xr:uid="{00000000-0005-0000-0000-0000A4130000}"/>
    <cellStyle name="Normal 2 2 59 2 2" xfId="5040" xr:uid="{00000000-0005-0000-0000-0000A5130000}"/>
    <cellStyle name="Normal 2 2 59 3" xfId="5041" xr:uid="{00000000-0005-0000-0000-0000A6130000}"/>
    <cellStyle name="Normal 2 2 6" xfId="5042" xr:uid="{00000000-0005-0000-0000-0000A7130000}"/>
    <cellStyle name="Normal 2 2 6 10" xfId="5043" xr:uid="{00000000-0005-0000-0000-0000A8130000}"/>
    <cellStyle name="Normal 2 2 6 11" xfId="5044" xr:uid="{00000000-0005-0000-0000-0000A9130000}"/>
    <cellStyle name="Normal 2 2 6 12" xfId="5045" xr:uid="{00000000-0005-0000-0000-0000AA130000}"/>
    <cellStyle name="Normal 2 2 6 13" xfId="5046" xr:uid="{00000000-0005-0000-0000-0000AB130000}"/>
    <cellStyle name="Normal 2 2 6 14" xfId="5047" xr:uid="{00000000-0005-0000-0000-0000AC130000}"/>
    <cellStyle name="Normal 2 2 6 15" xfId="5048" xr:uid="{00000000-0005-0000-0000-0000AD130000}"/>
    <cellStyle name="Normal 2 2 6 16" xfId="5049" xr:uid="{00000000-0005-0000-0000-0000AE130000}"/>
    <cellStyle name="Normal 2 2 6 17" xfId="5050" xr:uid="{00000000-0005-0000-0000-0000AF130000}"/>
    <cellStyle name="Normal 2 2 6 18" xfId="5051" xr:uid="{00000000-0005-0000-0000-0000B0130000}"/>
    <cellStyle name="Normal 2 2 6 19" xfId="5052" xr:uid="{00000000-0005-0000-0000-0000B1130000}"/>
    <cellStyle name="Normal 2 2 6 2" xfId="5053" xr:uid="{00000000-0005-0000-0000-0000B2130000}"/>
    <cellStyle name="Normal 2 2 6 2 2" xfId="5054" xr:uid="{00000000-0005-0000-0000-0000B3130000}"/>
    <cellStyle name="Normal 2 2 6 20" xfId="5055" xr:uid="{00000000-0005-0000-0000-0000B4130000}"/>
    <cellStyle name="Normal 2 2 6 21" xfId="5056" xr:uid="{00000000-0005-0000-0000-0000B5130000}"/>
    <cellStyle name="Normal 2 2 6 22" xfId="5057" xr:uid="{00000000-0005-0000-0000-0000B6130000}"/>
    <cellStyle name="Normal 2 2 6 23" xfId="5058" xr:uid="{00000000-0005-0000-0000-0000B7130000}"/>
    <cellStyle name="Normal 2 2 6 24" xfId="5059" xr:uid="{00000000-0005-0000-0000-0000B8130000}"/>
    <cellStyle name="Normal 2 2 6 25" xfId="5060" xr:uid="{00000000-0005-0000-0000-0000B9130000}"/>
    <cellStyle name="Normal 2 2 6 26" xfId="5061" xr:uid="{00000000-0005-0000-0000-0000BA130000}"/>
    <cellStyle name="Normal 2 2 6 27" xfId="5062" xr:uid="{00000000-0005-0000-0000-0000BB130000}"/>
    <cellStyle name="Normal 2 2 6 28" xfId="5063" xr:uid="{00000000-0005-0000-0000-0000BC130000}"/>
    <cellStyle name="Normal 2 2 6 29" xfId="5064" xr:uid="{00000000-0005-0000-0000-0000BD130000}"/>
    <cellStyle name="Normal 2 2 6 3" xfId="5065" xr:uid="{00000000-0005-0000-0000-0000BE130000}"/>
    <cellStyle name="Normal 2 2 6 3 2" xfId="5066" xr:uid="{00000000-0005-0000-0000-0000BF130000}"/>
    <cellStyle name="Normal 2 2 6 3 3" xfId="5067" xr:uid="{00000000-0005-0000-0000-0000C0130000}"/>
    <cellStyle name="Normal 2 2 6 30" xfId="5068" xr:uid="{00000000-0005-0000-0000-0000C1130000}"/>
    <cellStyle name="Normal 2 2 6 31" xfId="5069" xr:uid="{00000000-0005-0000-0000-0000C2130000}"/>
    <cellStyle name="Normal 2 2 6 32" xfId="5070" xr:uid="{00000000-0005-0000-0000-0000C3130000}"/>
    <cellStyle name="Normal 2 2 6 33" xfId="5071" xr:uid="{00000000-0005-0000-0000-0000C4130000}"/>
    <cellStyle name="Normal 2 2 6 34" xfId="5072" xr:uid="{00000000-0005-0000-0000-0000C5130000}"/>
    <cellStyle name="Normal 2 2 6 35" xfId="5073" xr:uid="{00000000-0005-0000-0000-0000C6130000}"/>
    <cellStyle name="Normal 2 2 6 36" xfId="5074" xr:uid="{00000000-0005-0000-0000-0000C7130000}"/>
    <cellStyle name="Normal 2 2 6 37" xfId="5075" xr:uid="{00000000-0005-0000-0000-0000C8130000}"/>
    <cellStyle name="Normal 2 2 6 38" xfId="5076" xr:uid="{00000000-0005-0000-0000-0000C9130000}"/>
    <cellStyle name="Normal 2 2 6 39" xfId="5077" xr:uid="{00000000-0005-0000-0000-0000CA130000}"/>
    <cellStyle name="Normal 2 2 6 4" xfId="5078" xr:uid="{00000000-0005-0000-0000-0000CB130000}"/>
    <cellStyle name="Normal 2 2 6 40" xfId="5079" xr:uid="{00000000-0005-0000-0000-0000CC130000}"/>
    <cellStyle name="Normal 2 2 6 41" xfId="5080" xr:uid="{00000000-0005-0000-0000-0000CD130000}"/>
    <cellStyle name="Normal 2 2 6 42" xfId="5081" xr:uid="{00000000-0005-0000-0000-0000CE130000}"/>
    <cellStyle name="Normal 2 2 6 5" xfId="5082" xr:uid="{00000000-0005-0000-0000-0000CF130000}"/>
    <cellStyle name="Normal 2 2 6 6" xfId="5083" xr:uid="{00000000-0005-0000-0000-0000D0130000}"/>
    <cellStyle name="Normal 2 2 6 7" xfId="5084" xr:uid="{00000000-0005-0000-0000-0000D1130000}"/>
    <cellStyle name="Normal 2 2 6 8" xfId="5085" xr:uid="{00000000-0005-0000-0000-0000D2130000}"/>
    <cellStyle name="Normal 2 2 6 9" xfId="5086" xr:uid="{00000000-0005-0000-0000-0000D3130000}"/>
    <cellStyle name="Normal 2 2 60" xfId="5087" xr:uid="{00000000-0005-0000-0000-0000D4130000}"/>
    <cellStyle name="Normal 2 2 60 2" xfId="5088" xr:uid="{00000000-0005-0000-0000-0000D5130000}"/>
    <cellStyle name="Normal 2 2 60 2 2" xfId="5089" xr:uid="{00000000-0005-0000-0000-0000D6130000}"/>
    <cellStyle name="Normal 2 2 60 3" xfId="5090" xr:uid="{00000000-0005-0000-0000-0000D7130000}"/>
    <cellStyle name="Normal 2 2 61" xfId="5091" xr:uid="{00000000-0005-0000-0000-0000D8130000}"/>
    <cellStyle name="Normal 2 2 61 2" xfId="5092" xr:uid="{00000000-0005-0000-0000-0000D9130000}"/>
    <cellStyle name="Normal 2 2 61 2 2" xfId="5093" xr:uid="{00000000-0005-0000-0000-0000DA130000}"/>
    <cellStyle name="Normal 2 2 61 3" xfId="5094" xr:uid="{00000000-0005-0000-0000-0000DB130000}"/>
    <cellStyle name="Normal 2 2 62" xfId="5095" xr:uid="{00000000-0005-0000-0000-0000DC130000}"/>
    <cellStyle name="Normal 2 2 62 2" xfId="5096" xr:uid="{00000000-0005-0000-0000-0000DD130000}"/>
    <cellStyle name="Normal 2 2 62 2 2" xfId="5097" xr:uid="{00000000-0005-0000-0000-0000DE130000}"/>
    <cellStyle name="Normal 2 2 62 3" xfId="5098" xr:uid="{00000000-0005-0000-0000-0000DF130000}"/>
    <cellStyle name="Normal 2 2 63" xfId="5099" xr:uid="{00000000-0005-0000-0000-0000E0130000}"/>
    <cellStyle name="Normal 2 2 63 2" xfId="5100" xr:uid="{00000000-0005-0000-0000-0000E1130000}"/>
    <cellStyle name="Normal 2 2 63 2 2" xfId="5101" xr:uid="{00000000-0005-0000-0000-0000E2130000}"/>
    <cellStyle name="Normal 2 2 63 3" xfId="5102" xr:uid="{00000000-0005-0000-0000-0000E3130000}"/>
    <cellStyle name="Normal 2 2 64" xfId="5103" xr:uid="{00000000-0005-0000-0000-0000E4130000}"/>
    <cellStyle name="Normal 2 2 64 2" xfId="5104" xr:uid="{00000000-0005-0000-0000-0000E5130000}"/>
    <cellStyle name="Normal 2 2 64 2 2" xfId="5105" xr:uid="{00000000-0005-0000-0000-0000E6130000}"/>
    <cellStyle name="Normal 2 2 64 3" xfId="5106" xr:uid="{00000000-0005-0000-0000-0000E7130000}"/>
    <cellStyle name="Normal 2 2 65" xfId="5107" xr:uid="{00000000-0005-0000-0000-0000E8130000}"/>
    <cellStyle name="Normal 2 2 65 2" xfId="5108" xr:uid="{00000000-0005-0000-0000-0000E9130000}"/>
    <cellStyle name="Normal 2 2 66" xfId="5109" xr:uid="{00000000-0005-0000-0000-0000EA130000}"/>
    <cellStyle name="Normal 2 2 66 2" xfId="5110" xr:uid="{00000000-0005-0000-0000-0000EB130000}"/>
    <cellStyle name="Normal 2 2 67" xfId="5111" xr:uid="{00000000-0005-0000-0000-0000EC130000}"/>
    <cellStyle name="Normal 2 2 67 2" xfId="5112" xr:uid="{00000000-0005-0000-0000-0000ED130000}"/>
    <cellStyle name="Normal 2 2 68" xfId="5113" xr:uid="{00000000-0005-0000-0000-0000EE130000}"/>
    <cellStyle name="Normal 2 2 68 2" xfId="5114" xr:uid="{00000000-0005-0000-0000-0000EF130000}"/>
    <cellStyle name="Normal 2 2 69" xfId="5115" xr:uid="{00000000-0005-0000-0000-0000F0130000}"/>
    <cellStyle name="Normal 2 2 69 2" xfId="5116" xr:uid="{00000000-0005-0000-0000-0000F1130000}"/>
    <cellStyle name="Normal 2 2 7" xfId="5117" xr:uid="{00000000-0005-0000-0000-0000F2130000}"/>
    <cellStyle name="Normal 2 2 7 10" xfId="5118" xr:uid="{00000000-0005-0000-0000-0000F3130000}"/>
    <cellStyle name="Normal 2 2 7 11" xfId="5119" xr:uid="{00000000-0005-0000-0000-0000F4130000}"/>
    <cellStyle name="Normal 2 2 7 12" xfId="5120" xr:uid="{00000000-0005-0000-0000-0000F5130000}"/>
    <cellStyle name="Normal 2 2 7 13" xfId="5121" xr:uid="{00000000-0005-0000-0000-0000F6130000}"/>
    <cellStyle name="Normal 2 2 7 14" xfId="5122" xr:uid="{00000000-0005-0000-0000-0000F7130000}"/>
    <cellStyle name="Normal 2 2 7 15" xfId="5123" xr:uid="{00000000-0005-0000-0000-0000F8130000}"/>
    <cellStyle name="Normal 2 2 7 16" xfId="5124" xr:uid="{00000000-0005-0000-0000-0000F9130000}"/>
    <cellStyle name="Normal 2 2 7 17" xfId="5125" xr:uid="{00000000-0005-0000-0000-0000FA130000}"/>
    <cellStyle name="Normal 2 2 7 18" xfId="5126" xr:uid="{00000000-0005-0000-0000-0000FB130000}"/>
    <cellStyle name="Normal 2 2 7 19" xfId="5127" xr:uid="{00000000-0005-0000-0000-0000FC130000}"/>
    <cellStyle name="Normal 2 2 7 2" xfId="5128" xr:uid="{00000000-0005-0000-0000-0000FD130000}"/>
    <cellStyle name="Normal 2 2 7 2 2" xfId="5129" xr:uid="{00000000-0005-0000-0000-0000FE130000}"/>
    <cellStyle name="Normal 2 2 7 20" xfId="5130" xr:uid="{00000000-0005-0000-0000-0000FF130000}"/>
    <cellStyle name="Normal 2 2 7 21" xfId="5131" xr:uid="{00000000-0005-0000-0000-000000140000}"/>
    <cellStyle name="Normal 2 2 7 22" xfId="5132" xr:uid="{00000000-0005-0000-0000-000001140000}"/>
    <cellStyle name="Normal 2 2 7 3" xfId="5133" xr:uid="{00000000-0005-0000-0000-000002140000}"/>
    <cellStyle name="Normal 2 2 7 3 2" xfId="5134" xr:uid="{00000000-0005-0000-0000-000003140000}"/>
    <cellStyle name="Normal 2 2 7 3 3" xfId="5135" xr:uid="{00000000-0005-0000-0000-000004140000}"/>
    <cellStyle name="Normal 2 2 7 4" xfId="5136" xr:uid="{00000000-0005-0000-0000-000005140000}"/>
    <cellStyle name="Normal 2 2 7 5" xfId="5137" xr:uid="{00000000-0005-0000-0000-000006140000}"/>
    <cellStyle name="Normal 2 2 7 6" xfId="5138" xr:uid="{00000000-0005-0000-0000-000007140000}"/>
    <cellStyle name="Normal 2 2 7 7" xfId="5139" xr:uid="{00000000-0005-0000-0000-000008140000}"/>
    <cellStyle name="Normal 2 2 7 8" xfId="5140" xr:uid="{00000000-0005-0000-0000-000009140000}"/>
    <cellStyle name="Normal 2 2 7 9" xfId="5141" xr:uid="{00000000-0005-0000-0000-00000A140000}"/>
    <cellStyle name="Normal 2 2 70" xfId="5142" xr:uid="{00000000-0005-0000-0000-00000B140000}"/>
    <cellStyle name="Normal 2 2 70 2" xfId="5143" xr:uid="{00000000-0005-0000-0000-00000C140000}"/>
    <cellStyle name="Normal 2 2 71" xfId="5144" xr:uid="{00000000-0005-0000-0000-00000D140000}"/>
    <cellStyle name="Normal 2 2 71 2" xfId="5145" xr:uid="{00000000-0005-0000-0000-00000E140000}"/>
    <cellStyle name="Normal 2 2 72" xfId="5146" xr:uid="{00000000-0005-0000-0000-00000F140000}"/>
    <cellStyle name="Normal 2 2 72 2" xfId="5147" xr:uid="{00000000-0005-0000-0000-000010140000}"/>
    <cellStyle name="Normal 2 2 73" xfId="5148" xr:uid="{00000000-0005-0000-0000-000011140000}"/>
    <cellStyle name="Normal 2 2 73 2" xfId="5149" xr:uid="{00000000-0005-0000-0000-000012140000}"/>
    <cellStyle name="Normal 2 2 74" xfId="5150" xr:uid="{00000000-0005-0000-0000-000013140000}"/>
    <cellStyle name="Normal 2 2 74 2" xfId="5151" xr:uid="{00000000-0005-0000-0000-000014140000}"/>
    <cellStyle name="Normal 2 2 75" xfId="5152" xr:uid="{00000000-0005-0000-0000-000015140000}"/>
    <cellStyle name="Normal 2 2 75 2" xfId="5153" xr:uid="{00000000-0005-0000-0000-000016140000}"/>
    <cellStyle name="Normal 2 2 76" xfId="5154" xr:uid="{00000000-0005-0000-0000-000017140000}"/>
    <cellStyle name="Normal 2 2 76 2" xfId="5155" xr:uid="{00000000-0005-0000-0000-000018140000}"/>
    <cellStyle name="Normal 2 2 77" xfId="5156" xr:uid="{00000000-0005-0000-0000-000019140000}"/>
    <cellStyle name="Normal 2 2 77 2" xfId="5157" xr:uid="{00000000-0005-0000-0000-00001A140000}"/>
    <cellStyle name="Normal 2 2 78" xfId="5158" xr:uid="{00000000-0005-0000-0000-00001B140000}"/>
    <cellStyle name="Normal 2 2 78 2" xfId="5159" xr:uid="{00000000-0005-0000-0000-00001C140000}"/>
    <cellStyle name="Normal 2 2 79" xfId="5160" xr:uid="{00000000-0005-0000-0000-00001D140000}"/>
    <cellStyle name="Normal 2 2 79 2" xfId="5161" xr:uid="{00000000-0005-0000-0000-00001E140000}"/>
    <cellStyle name="Normal 2 2 8" xfId="5162" xr:uid="{00000000-0005-0000-0000-00001F140000}"/>
    <cellStyle name="Normal 2 2 8 2" xfId="5163" xr:uid="{00000000-0005-0000-0000-000020140000}"/>
    <cellStyle name="Normal 2 2 8 2 2" xfId="5164" xr:uid="{00000000-0005-0000-0000-000021140000}"/>
    <cellStyle name="Normal 2 2 8 2 3" xfId="5165" xr:uid="{00000000-0005-0000-0000-000022140000}"/>
    <cellStyle name="Normal 2 2 8 2 4" xfId="9524" xr:uid="{13FD2563-FCF3-4357-9498-7396F45AE9ED}"/>
    <cellStyle name="Normal 2 2 8 3" xfId="5166" xr:uid="{00000000-0005-0000-0000-000023140000}"/>
    <cellStyle name="Normal 2 2 8 3 2" xfId="9575" xr:uid="{7E2041FD-9B21-4828-B488-D612BEDF9782}"/>
    <cellStyle name="Normal 2 2 8 4" xfId="5167" xr:uid="{00000000-0005-0000-0000-000024140000}"/>
    <cellStyle name="Normal 2 2 8 5" xfId="5168" xr:uid="{00000000-0005-0000-0000-000025140000}"/>
    <cellStyle name="Normal 2 2 8 6" xfId="9467" xr:uid="{2A44788E-4BB4-4755-A548-1FCAE4179A04}"/>
    <cellStyle name="Normal 2 2 80" xfId="5169" xr:uid="{00000000-0005-0000-0000-000026140000}"/>
    <cellStyle name="Normal 2 2 80 2" xfId="5170" xr:uid="{00000000-0005-0000-0000-000027140000}"/>
    <cellStyle name="Normal 2 2 81" xfId="5171" xr:uid="{00000000-0005-0000-0000-000028140000}"/>
    <cellStyle name="Normal 2 2 81 2" xfId="5172" xr:uid="{00000000-0005-0000-0000-000029140000}"/>
    <cellStyle name="Normal 2 2 82" xfId="5173" xr:uid="{00000000-0005-0000-0000-00002A140000}"/>
    <cellStyle name="Normal 2 2 82 2" xfId="5174" xr:uid="{00000000-0005-0000-0000-00002B140000}"/>
    <cellStyle name="Normal 2 2 83" xfId="5175" xr:uid="{00000000-0005-0000-0000-00002C140000}"/>
    <cellStyle name="Normal 2 2 83 2" xfId="5176" xr:uid="{00000000-0005-0000-0000-00002D140000}"/>
    <cellStyle name="Normal 2 2 84" xfId="5177" xr:uid="{00000000-0005-0000-0000-00002E140000}"/>
    <cellStyle name="Normal 2 2 84 2" xfId="5178" xr:uid="{00000000-0005-0000-0000-00002F140000}"/>
    <cellStyle name="Normal 2 2 85" xfId="5179" xr:uid="{00000000-0005-0000-0000-000030140000}"/>
    <cellStyle name="Normal 2 2 85 2" xfId="5180" xr:uid="{00000000-0005-0000-0000-000031140000}"/>
    <cellStyle name="Normal 2 2 86" xfId="5181" xr:uid="{00000000-0005-0000-0000-000032140000}"/>
    <cellStyle name="Normal 2 2 86 2" xfId="5182" xr:uid="{00000000-0005-0000-0000-000033140000}"/>
    <cellStyle name="Normal 2 2 87" xfId="5183" xr:uid="{00000000-0005-0000-0000-000034140000}"/>
    <cellStyle name="Normal 2 2 87 2" xfId="5184" xr:uid="{00000000-0005-0000-0000-000035140000}"/>
    <cellStyle name="Normal 2 2 88" xfId="5185" xr:uid="{00000000-0005-0000-0000-000036140000}"/>
    <cellStyle name="Normal 2 2 88 2" xfId="5186" xr:uid="{00000000-0005-0000-0000-000037140000}"/>
    <cellStyle name="Normal 2 2 89" xfId="5187" xr:uid="{00000000-0005-0000-0000-000038140000}"/>
    <cellStyle name="Normal 2 2 89 2" xfId="5188" xr:uid="{00000000-0005-0000-0000-000039140000}"/>
    <cellStyle name="Normal 2 2 9" xfId="5189" xr:uid="{00000000-0005-0000-0000-00003A140000}"/>
    <cellStyle name="Normal 2 2 9 2" xfId="5190" xr:uid="{00000000-0005-0000-0000-00003B140000}"/>
    <cellStyle name="Normal 2 2 9 2 2" xfId="5191" xr:uid="{00000000-0005-0000-0000-00003C140000}"/>
    <cellStyle name="Normal 2 2 9 3" xfId="5192" xr:uid="{00000000-0005-0000-0000-00003D140000}"/>
    <cellStyle name="Normal 2 2 90" xfId="5193" xr:uid="{00000000-0005-0000-0000-00003E140000}"/>
    <cellStyle name="Normal 2 2 90 2" xfId="5194" xr:uid="{00000000-0005-0000-0000-00003F140000}"/>
    <cellStyle name="Normal 2 2 91" xfId="5195" xr:uid="{00000000-0005-0000-0000-000040140000}"/>
    <cellStyle name="Normal 2 2 91 2" xfId="5196" xr:uid="{00000000-0005-0000-0000-000041140000}"/>
    <cellStyle name="Normal 2 2 92" xfId="5197" xr:uid="{00000000-0005-0000-0000-000042140000}"/>
    <cellStyle name="Normal 2 2 92 2" xfId="5198" xr:uid="{00000000-0005-0000-0000-000043140000}"/>
    <cellStyle name="Normal 2 2 93" xfId="5199" xr:uid="{00000000-0005-0000-0000-000044140000}"/>
    <cellStyle name="Normal 2 2 93 2" xfId="5200" xr:uid="{00000000-0005-0000-0000-000045140000}"/>
    <cellStyle name="Normal 2 2 94" xfId="5201" xr:uid="{00000000-0005-0000-0000-000046140000}"/>
    <cellStyle name="Normal 2 2 94 2" xfId="5202" xr:uid="{00000000-0005-0000-0000-000047140000}"/>
    <cellStyle name="Normal 2 2 95" xfId="5203" xr:uid="{00000000-0005-0000-0000-000048140000}"/>
    <cellStyle name="Normal 2 2 95 2" xfId="5204" xr:uid="{00000000-0005-0000-0000-000049140000}"/>
    <cellStyle name="Normal 2 2 96" xfId="5205" xr:uid="{00000000-0005-0000-0000-00004A140000}"/>
    <cellStyle name="Normal 2 2 96 2" xfId="5206" xr:uid="{00000000-0005-0000-0000-00004B140000}"/>
    <cellStyle name="Normal 2 2 97" xfId="5207" xr:uid="{00000000-0005-0000-0000-00004C140000}"/>
    <cellStyle name="Normal 2 2 97 2" xfId="5208" xr:uid="{00000000-0005-0000-0000-00004D140000}"/>
    <cellStyle name="Normal 2 2 98" xfId="5209" xr:uid="{00000000-0005-0000-0000-00004E140000}"/>
    <cellStyle name="Normal 2 2 98 2" xfId="5210" xr:uid="{00000000-0005-0000-0000-00004F140000}"/>
    <cellStyle name="Normal 2 2 99" xfId="5211" xr:uid="{00000000-0005-0000-0000-000050140000}"/>
    <cellStyle name="Normal 2 2 99 2" xfId="5212" xr:uid="{00000000-0005-0000-0000-000051140000}"/>
    <cellStyle name="Normal 2 20" xfId="5213" xr:uid="{00000000-0005-0000-0000-000052140000}"/>
    <cellStyle name="Normal 2 20 2" xfId="5214" xr:uid="{00000000-0005-0000-0000-000053140000}"/>
    <cellStyle name="Normal 2 20 2 2" xfId="5215" xr:uid="{00000000-0005-0000-0000-000054140000}"/>
    <cellStyle name="Normal 2 20 3" xfId="5216" xr:uid="{00000000-0005-0000-0000-000055140000}"/>
    <cellStyle name="Normal 2 21" xfId="5217" xr:uid="{00000000-0005-0000-0000-000056140000}"/>
    <cellStyle name="Normal 2 21 2" xfId="5218" xr:uid="{00000000-0005-0000-0000-000057140000}"/>
    <cellStyle name="Normal 2 21 2 2" xfId="5219" xr:uid="{00000000-0005-0000-0000-000058140000}"/>
    <cellStyle name="Normal 2 21 3" xfId="5220" xr:uid="{00000000-0005-0000-0000-000059140000}"/>
    <cellStyle name="Normal 2 22" xfId="5221" xr:uid="{00000000-0005-0000-0000-00005A140000}"/>
    <cellStyle name="Normal 2 22 2" xfId="5222" xr:uid="{00000000-0005-0000-0000-00005B140000}"/>
    <cellStyle name="Normal 2 22 2 2" xfId="5223" xr:uid="{00000000-0005-0000-0000-00005C140000}"/>
    <cellStyle name="Normal 2 22 3" xfId="5224" xr:uid="{00000000-0005-0000-0000-00005D140000}"/>
    <cellStyle name="Normal 2 23" xfId="5225" xr:uid="{00000000-0005-0000-0000-00005E140000}"/>
    <cellStyle name="Normal 2 23 2" xfId="5226" xr:uid="{00000000-0005-0000-0000-00005F140000}"/>
    <cellStyle name="Normal 2 23 2 2" xfId="5227" xr:uid="{00000000-0005-0000-0000-000060140000}"/>
    <cellStyle name="Normal 2 23 3" xfId="5228" xr:uid="{00000000-0005-0000-0000-000061140000}"/>
    <cellStyle name="Normal 2 24" xfId="5229" xr:uid="{00000000-0005-0000-0000-000062140000}"/>
    <cellStyle name="Normal 2 24 2" xfId="5230" xr:uid="{00000000-0005-0000-0000-000063140000}"/>
    <cellStyle name="Normal 2 24 2 2" xfId="5231" xr:uid="{00000000-0005-0000-0000-000064140000}"/>
    <cellStyle name="Normal 2 24 3" xfId="5232" xr:uid="{00000000-0005-0000-0000-000065140000}"/>
    <cellStyle name="Normal 2 25" xfId="5233" xr:uid="{00000000-0005-0000-0000-000066140000}"/>
    <cellStyle name="Normal 2 25 2" xfId="5234" xr:uid="{00000000-0005-0000-0000-000067140000}"/>
    <cellStyle name="Normal 2 25 2 2" xfId="5235" xr:uid="{00000000-0005-0000-0000-000068140000}"/>
    <cellStyle name="Normal 2 25 3" xfId="5236" xr:uid="{00000000-0005-0000-0000-000069140000}"/>
    <cellStyle name="Normal 2 26" xfId="5237" xr:uid="{00000000-0005-0000-0000-00006A140000}"/>
    <cellStyle name="Normal 2 26 2" xfId="5238" xr:uid="{00000000-0005-0000-0000-00006B140000}"/>
    <cellStyle name="Normal 2 26 2 2" xfId="5239" xr:uid="{00000000-0005-0000-0000-00006C140000}"/>
    <cellStyle name="Normal 2 26 3" xfId="5240" xr:uid="{00000000-0005-0000-0000-00006D140000}"/>
    <cellStyle name="Normal 2 27" xfId="5241" xr:uid="{00000000-0005-0000-0000-00006E140000}"/>
    <cellStyle name="Normal 2 27 2" xfId="5242" xr:uid="{00000000-0005-0000-0000-00006F140000}"/>
    <cellStyle name="Normal 2 27 2 2" xfId="5243" xr:uid="{00000000-0005-0000-0000-000070140000}"/>
    <cellStyle name="Normal 2 27 3" xfId="5244" xr:uid="{00000000-0005-0000-0000-000071140000}"/>
    <cellStyle name="Normal 2 28" xfId="5245" xr:uid="{00000000-0005-0000-0000-000072140000}"/>
    <cellStyle name="Normal 2 28 2" xfId="5246" xr:uid="{00000000-0005-0000-0000-000073140000}"/>
    <cellStyle name="Normal 2 28 2 2" xfId="5247" xr:uid="{00000000-0005-0000-0000-000074140000}"/>
    <cellStyle name="Normal 2 28 3" xfId="5248" xr:uid="{00000000-0005-0000-0000-000075140000}"/>
    <cellStyle name="Normal 2 29" xfId="5249" xr:uid="{00000000-0005-0000-0000-000076140000}"/>
    <cellStyle name="Normal 2 29 2" xfId="5250" xr:uid="{00000000-0005-0000-0000-000077140000}"/>
    <cellStyle name="Normal 2 29 2 2" xfId="5251" xr:uid="{00000000-0005-0000-0000-000078140000}"/>
    <cellStyle name="Normal 2 29 3" xfId="5252" xr:uid="{00000000-0005-0000-0000-000079140000}"/>
    <cellStyle name="Normal 2 3" xfId="16" xr:uid="{00000000-0005-0000-0000-00007A140000}"/>
    <cellStyle name="Normal 2 3 10" xfId="5253" xr:uid="{00000000-0005-0000-0000-00007B140000}"/>
    <cellStyle name="Normal 2 3 100" xfId="5254" xr:uid="{00000000-0005-0000-0000-00007C140000}"/>
    <cellStyle name="Normal 2 3 101" xfId="5255" xr:uid="{00000000-0005-0000-0000-00007D140000}"/>
    <cellStyle name="Normal 2 3 102" xfId="5256" xr:uid="{00000000-0005-0000-0000-00007E140000}"/>
    <cellStyle name="Normal 2 3 103" xfId="5257" xr:uid="{00000000-0005-0000-0000-00007F140000}"/>
    <cellStyle name="Normal 2 3 104" xfId="5258" xr:uid="{00000000-0005-0000-0000-000080140000}"/>
    <cellStyle name="Normal 2 3 105" xfId="5259" xr:uid="{00000000-0005-0000-0000-000081140000}"/>
    <cellStyle name="Normal 2 3 106" xfId="5260" xr:uid="{00000000-0005-0000-0000-000082140000}"/>
    <cellStyle name="Normal 2 3 107" xfId="5261" xr:uid="{00000000-0005-0000-0000-000083140000}"/>
    <cellStyle name="Normal 2 3 108" xfId="5262" xr:uid="{00000000-0005-0000-0000-000084140000}"/>
    <cellStyle name="Normal 2 3 109" xfId="5263" xr:uid="{00000000-0005-0000-0000-000085140000}"/>
    <cellStyle name="Normal 2 3 11" xfId="5264" xr:uid="{00000000-0005-0000-0000-000086140000}"/>
    <cellStyle name="Normal 2 3 110" xfId="5265" xr:uid="{00000000-0005-0000-0000-000087140000}"/>
    <cellStyle name="Normal 2 3 111" xfId="5266" xr:uid="{00000000-0005-0000-0000-000088140000}"/>
    <cellStyle name="Normal 2 3 112" xfId="5267" xr:uid="{00000000-0005-0000-0000-000089140000}"/>
    <cellStyle name="Normal 2 3 113" xfId="5268" xr:uid="{00000000-0005-0000-0000-00008A140000}"/>
    <cellStyle name="Normal 2 3 114" xfId="5269" xr:uid="{00000000-0005-0000-0000-00008B140000}"/>
    <cellStyle name="Normal 2 3 115" xfId="5270" xr:uid="{00000000-0005-0000-0000-00008C140000}"/>
    <cellStyle name="Normal 2 3 116" xfId="5271" xr:uid="{00000000-0005-0000-0000-00008D140000}"/>
    <cellStyle name="Normal 2 3 117" xfId="5272" xr:uid="{00000000-0005-0000-0000-00008E140000}"/>
    <cellStyle name="Normal 2 3 118" xfId="5273" xr:uid="{00000000-0005-0000-0000-00008F140000}"/>
    <cellStyle name="Normal 2 3 119" xfId="5274" xr:uid="{00000000-0005-0000-0000-000090140000}"/>
    <cellStyle name="Normal 2 3 12" xfId="5275" xr:uid="{00000000-0005-0000-0000-000091140000}"/>
    <cellStyle name="Normal 2 3 120" xfId="5276" xr:uid="{00000000-0005-0000-0000-000092140000}"/>
    <cellStyle name="Normal 2 3 121" xfId="5277" xr:uid="{00000000-0005-0000-0000-000093140000}"/>
    <cellStyle name="Normal 2 3 122" xfId="5278" xr:uid="{00000000-0005-0000-0000-000094140000}"/>
    <cellStyle name="Normal 2 3 123" xfId="5279" xr:uid="{00000000-0005-0000-0000-000095140000}"/>
    <cellStyle name="Normal 2 3 124" xfId="5280" xr:uid="{00000000-0005-0000-0000-000096140000}"/>
    <cellStyle name="Normal 2 3 125" xfId="5281" xr:uid="{00000000-0005-0000-0000-000097140000}"/>
    <cellStyle name="Normal 2 3 126" xfId="5282" xr:uid="{00000000-0005-0000-0000-000098140000}"/>
    <cellStyle name="Normal 2 3 127" xfId="5283" xr:uid="{00000000-0005-0000-0000-000099140000}"/>
    <cellStyle name="Normal 2 3 128" xfId="5284" xr:uid="{00000000-0005-0000-0000-00009A140000}"/>
    <cellStyle name="Normal 2 3 129" xfId="5285" xr:uid="{00000000-0005-0000-0000-00009B140000}"/>
    <cellStyle name="Normal 2 3 13" xfId="5286" xr:uid="{00000000-0005-0000-0000-00009C140000}"/>
    <cellStyle name="Normal 2 3 130" xfId="5287" xr:uid="{00000000-0005-0000-0000-00009D140000}"/>
    <cellStyle name="Normal 2 3 131" xfId="5288" xr:uid="{00000000-0005-0000-0000-00009E140000}"/>
    <cellStyle name="Normal 2 3 132" xfId="5289" xr:uid="{00000000-0005-0000-0000-00009F140000}"/>
    <cellStyle name="Normal 2 3 133" xfId="5290" xr:uid="{00000000-0005-0000-0000-0000A0140000}"/>
    <cellStyle name="Normal 2 3 134" xfId="5291" xr:uid="{00000000-0005-0000-0000-0000A1140000}"/>
    <cellStyle name="Normal 2 3 135" xfId="5292" xr:uid="{00000000-0005-0000-0000-0000A2140000}"/>
    <cellStyle name="Normal 2 3 136" xfId="5293" xr:uid="{00000000-0005-0000-0000-0000A3140000}"/>
    <cellStyle name="Normal 2 3 137" xfId="5294" xr:uid="{00000000-0005-0000-0000-0000A4140000}"/>
    <cellStyle name="Normal 2 3 138" xfId="5295" xr:uid="{00000000-0005-0000-0000-0000A5140000}"/>
    <cellStyle name="Normal 2 3 139" xfId="5296" xr:uid="{00000000-0005-0000-0000-0000A6140000}"/>
    <cellStyle name="Normal 2 3 14" xfId="5297" xr:uid="{00000000-0005-0000-0000-0000A7140000}"/>
    <cellStyle name="Normal 2 3 140" xfId="5298" xr:uid="{00000000-0005-0000-0000-0000A8140000}"/>
    <cellStyle name="Normal 2 3 141" xfId="5299" xr:uid="{00000000-0005-0000-0000-0000A9140000}"/>
    <cellStyle name="Normal 2 3 142" xfId="5300" xr:uid="{00000000-0005-0000-0000-0000AA140000}"/>
    <cellStyle name="Normal 2 3 143" xfId="5301" xr:uid="{00000000-0005-0000-0000-0000AB140000}"/>
    <cellStyle name="Normal 2 3 144" xfId="5302" xr:uid="{00000000-0005-0000-0000-0000AC140000}"/>
    <cellStyle name="Normal 2 3 145" xfId="9468" xr:uid="{92D82054-A066-4A1C-8A0F-0C17FFFB0030}"/>
    <cellStyle name="Normal 2 3 15" xfId="5303" xr:uid="{00000000-0005-0000-0000-0000AD140000}"/>
    <cellStyle name="Normal 2 3 16" xfId="5304" xr:uid="{00000000-0005-0000-0000-0000AE140000}"/>
    <cellStyle name="Normal 2 3 17" xfId="5305" xr:uid="{00000000-0005-0000-0000-0000AF140000}"/>
    <cellStyle name="Normal 2 3 18" xfId="5306" xr:uid="{00000000-0005-0000-0000-0000B0140000}"/>
    <cellStyle name="Normal 2 3 19" xfId="5307" xr:uid="{00000000-0005-0000-0000-0000B1140000}"/>
    <cellStyle name="Normal 2 3 2" xfId="5308" xr:uid="{00000000-0005-0000-0000-0000B2140000}"/>
    <cellStyle name="Normal 2 3 2 2" xfId="5309" xr:uid="{00000000-0005-0000-0000-0000B3140000}"/>
    <cellStyle name="Normal 2 3 2 2 10" xfId="5310" xr:uid="{00000000-0005-0000-0000-0000B4140000}"/>
    <cellStyle name="Normal 2 3 2 2 2" xfId="5311" xr:uid="{00000000-0005-0000-0000-0000B5140000}"/>
    <cellStyle name="Normal 2 3 2 2 3" xfId="5312" xr:uid="{00000000-0005-0000-0000-0000B6140000}"/>
    <cellStyle name="Normal 2 3 2 2 4" xfId="5313" xr:uid="{00000000-0005-0000-0000-0000B7140000}"/>
    <cellStyle name="Normal 2 3 2 2 5" xfId="5314" xr:uid="{00000000-0005-0000-0000-0000B8140000}"/>
    <cellStyle name="Normal 2 3 2 2 6" xfId="5315" xr:uid="{00000000-0005-0000-0000-0000B9140000}"/>
    <cellStyle name="Normal 2 3 2 2 7" xfId="5316" xr:uid="{00000000-0005-0000-0000-0000BA140000}"/>
    <cellStyle name="Normal 2 3 2 2 8" xfId="5317" xr:uid="{00000000-0005-0000-0000-0000BB140000}"/>
    <cellStyle name="Normal 2 3 2 2 9" xfId="5318" xr:uid="{00000000-0005-0000-0000-0000BC140000}"/>
    <cellStyle name="Normal 2 3 2 3" xfId="5319" xr:uid="{00000000-0005-0000-0000-0000BD140000}"/>
    <cellStyle name="Normal 2 3 2 3 2" xfId="5320" xr:uid="{00000000-0005-0000-0000-0000BE140000}"/>
    <cellStyle name="Normal 2 3 2 4" xfId="5321" xr:uid="{00000000-0005-0000-0000-0000BF140000}"/>
    <cellStyle name="Normal 2 3 2 4 2" xfId="5322" xr:uid="{00000000-0005-0000-0000-0000C0140000}"/>
    <cellStyle name="Normal 2 3 2 5" xfId="5323" xr:uid="{00000000-0005-0000-0000-0000C1140000}"/>
    <cellStyle name="Normal 2 3 2 5 2" xfId="5324" xr:uid="{00000000-0005-0000-0000-0000C2140000}"/>
    <cellStyle name="Normal 2 3 2 6" xfId="5325" xr:uid="{00000000-0005-0000-0000-0000C3140000}"/>
    <cellStyle name="Normal 2 3 2 6 2" xfId="5326" xr:uid="{00000000-0005-0000-0000-0000C4140000}"/>
    <cellStyle name="Normal 2 3 2 7" xfId="5327" xr:uid="{00000000-0005-0000-0000-0000C5140000}"/>
    <cellStyle name="Normal 2 3 2 7 2" xfId="5328" xr:uid="{00000000-0005-0000-0000-0000C6140000}"/>
    <cellStyle name="Normal 2 3 2 8" xfId="5329" xr:uid="{00000000-0005-0000-0000-0000C7140000}"/>
    <cellStyle name="Normal 2 3 2 8 2" xfId="5330" xr:uid="{00000000-0005-0000-0000-0000C8140000}"/>
    <cellStyle name="Normal 2 3 2 9" xfId="5331" xr:uid="{00000000-0005-0000-0000-0000C9140000}"/>
    <cellStyle name="Normal 2 3 2 9 2" xfId="5332" xr:uid="{00000000-0005-0000-0000-0000CA140000}"/>
    <cellStyle name="Normal 2 3 20" xfId="5333" xr:uid="{00000000-0005-0000-0000-0000CB140000}"/>
    <cellStyle name="Normal 2 3 21" xfId="5334" xr:uid="{00000000-0005-0000-0000-0000CC140000}"/>
    <cellStyle name="Normal 2 3 22" xfId="5335" xr:uid="{00000000-0005-0000-0000-0000CD140000}"/>
    <cellStyle name="Normal 2 3 23" xfId="5336" xr:uid="{00000000-0005-0000-0000-0000CE140000}"/>
    <cellStyle name="Normal 2 3 24" xfId="5337" xr:uid="{00000000-0005-0000-0000-0000CF140000}"/>
    <cellStyle name="Normal 2 3 25" xfId="5338" xr:uid="{00000000-0005-0000-0000-0000D0140000}"/>
    <cellStyle name="Normal 2 3 26" xfId="5339" xr:uid="{00000000-0005-0000-0000-0000D1140000}"/>
    <cellStyle name="Normal 2 3 27" xfId="5340" xr:uid="{00000000-0005-0000-0000-0000D2140000}"/>
    <cellStyle name="Normal 2 3 28" xfId="5341" xr:uid="{00000000-0005-0000-0000-0000D3140000}"/>
    <cellStyle name="Normal 2 3 29" xfId="5342" xr:uid="{00000000-0005-0000-0000-0000D4140000}"/>
    <cellStyle name="Normal 2 3 3" xfId="5343" xr:uid="{00000000-0005-0000-0000-0000D5140000}"/>
    <cellStyle name="Normal 2 3 3 2" xfId="5344" xr:uid="{00000000-0005-0000-0000-0000D6140000}"/>
    <cellStyle name="Normal 2 3 3 2 2" xfId="5345" xr:uid="{00000000-0005-0000-0000-0000D7140000}"/>
    <cellStyle name="Normal 2 3 3 2 3" xfId="5346" xr:uid="{00000000-0005-0000-0000-0000D8140000}"/>
    <cellStyle name="Normal 2 3 3 3" xfId="5347" xr:uid="{00000000-0005-0000-0000-0000D9140000}"/>
    <cellStyle name="Normal 2 3 3 4" xfId="5348" xr:uid="{00000000-0005-0000-0000-0000DA140000}"/>
    <cellStyle name="Normal 2 3 3 5" xfId="9525" xr:uid="{B2EC1D3D-0A02-4DF1-867B-A16CA7D9A9EE}"/>
    <cellStyle name="Normal 2 3 30" xfId="5349" xr:uid="{00000000-0005-0000-0000-0000DB140000}"/>
    <cellStyle name="Normal 2 3 31" xfId="5350" xr:uid="{00000000-0005-0000-0000-0000DC140000}"/>
    <cellStyle name="Normal 2 3 32" xfId="5351" xr:uid="{00000000-0005-0000-0000-0000DD140000}"/>
    <cellStyle name="Normal 2 3 33" xfId="5352" xr:uid="{00000000-0005-0000-0000-0000DE140000}"/>
    <cellStyle name="Normal 2 3 34" xfId="5353" xr:uid="{00000000-0005-0000-0000-0000DF140000}"/>
    <cellStyle name="Normal 2 3 35" xfId="5354" xr:uid="{00000000-0005-0000-0000-0000E0140000}"/>
    <cellStyle name="Normal 2 3 36" xfId="5355" xr:uid="{00000000-0005-0000-0000-0000E1140000}"/>
    <cellStyle name="Normal 2 3 37" xfId="5356" xr:uid="{00000000-0005-0000-0000-0000E2140000}"/>
    <cellStyle name="Normal 2 3 38" xfId="5357" xr:uid="{00000000-0005-0000-0000-0000E3140000}"/>
    <cellStyle name="Normal 2 3 39" xfId="5358" xr:uid="{00000000-0005-0000-0000-0000E4140000}"/>
    <cellStyle name="Normal 2 3 4" xfId="5359" xr:uid="{00000000-0005-0000-0000-0000E5140000}"/>
    <cellStyle name="Normal 2 3 4 2" xfId="5360" xr:uid="{00000000-0005-0000-0000-0000E6140000}"/>
    <cellStyle name="Normal 2 3 4 3" xfId="9576" xr:uid="{A5FB31EF-D22C-4E43-8F4B-113D4F3773E9}"/>
    <cellStyle name="Normal 2 3 40" xfId="5361" xr:uid="{00000000-0005-0000-0000-0000E7140000}"/>
    <cellStyle name="Normal 2 3 41" xfId="5362" xr:uid="{00000000-0005-0000-0000-0000E8140000}"/>
    <cellStyle name="Normal 2 3 42" xfId="5363" xr:uid="{00000000-0005-0000-0000-0000E9140000}"/>
    <cellStyle name="Normal 2 3 43" xfId="5364" xr:uid="{00000000-0005-0000-0000-0000EA140000}"/>
    <cellStyle name="Normal 2 3 44" xfId="5365" xr:uid="{00000000-0005-0000-0000-0000EB140000}"/>
    <cellStyle name="Normal 2 3 45" xfId="5366" xr:uid="{00000000-0005-0000-0000-0000EC140000}"/>
    <cellStyle name="Normal 2 3 46" xfId="5367" xr:uid="{00000000-0005-0000-0000-0000ED140000}"/>
    <cellStyle name="Normal 2 3 47" xfId="5368" xr:uid="{00000000-0005-0000-0000-0000EE140000}"/>
    <cellStyle name="Normal 2 3 48" xfId="5369" xr:uid="{00000000-0005-0000-0000-0000EF140000}"/>
    <cellStyle name="Normal 2 3 49" xfId="5370" xr:uid="{00000000-0005-0000-0000-0000F0140000}"/>
    <cellStyle name="Normal 2 3 5" xfId="5371" xr:uid="{00000000-0005-0000-0000-0000F1140000}"/>
    <cellStyle name="Normal 2 3 50" xfId="5372" xr:uid="{00000000-0005-0000-0000-0000F2140000}"/>
    <cellStyle name="Normal 2 3 51" xfId="5373" xr:uid="{00000000-0005-0000-0000-0000F3140000}"/>
    <cellStyle name="Normal 2 3 52" xfId="5374" xr:uid="{00000000-0005-0000-0000-0000F4140000}"/>
    <cellStyle name="Normal 2 3 53" xfId="5375" xr:uid="{00000000-0005-0000-0000-0000F5140000}"/>
    <cellStyle name="Normal 2 3 54" xfId="5376" xr:uid="{00000000-0005-0000-0000-0000F6140000}"/>
    <cellStyle name="Normal 2 3 55" xfId="5377" xr:uid="{00000000-0005-0000-0000-0000F7140000}"/>
    <cellStyle name="Normal 2 3 56" xfId="5378" xr:uid="{00000000-0005-0000-0000-0000F8140000}"/>
    <cellStyle name="Normal 2 3 57" xfId="5379" xr:uid="{00000000-0005-0000-0000-0000F9140000}"/>
    <cellStyle name="Normal 2 3 58" xfId="5380" xr:uid="{00000000-0005-0000-0000-0000FA140000}"/>
    <cellStyle name="Normal 2 3 59" xfId="5381" xr:uid="{00000000-0005-0000-0000-0000FB140000}"/>
    <cellStyle name="Normal 2 3 6" xfId="5382" xr:uid="{00000000-0005-0000-0000-0000FC140000}"/>
    <cellStyle name="Normal 2 3 60" xfId="5383" xr:uid="{00000000-0005-0000-0000-0000FD140000}"/>
    <cellStyle name="Normal 2 3 61" xfId="5384" xr:uid="{00000000-0005-0000-0000-0000FE140000}"/>
    <cellStyle name="Normal 2 3 62" xfId="5385" xr:uid="{00000000-0005-0000-0000-0000FF140000}"/>
    <cellStyle name="Normal 2 3 63" xfId="5386" xr:uid="{00000000-0005-0000-0000-000000150000}"/>
    <cellStyle name="Normal 2 3 64" xfId="5387" xr:uid="{00000000-0005-0000-0000-000001150000}"/>
    <cellStyle name="Normal 2 3 65" xfId="5388" xr:uid="{00000000-0005-0000-0000-000002150000}"/>
    <cellStyle name="Normal 2 3 66" xfId="5389" xr:uid="{00000000-0005-0000-0000-000003150000}"/>
    <cellStyle name="Normal 2 3 67" xfId="5390" xr:uid="{00000000-0005-0000-0000-000004150000}"/>
    <cellStyle name="Normal 2 3 68" xfId="5391" xr:uid="{00000000-0005-0000-0000-000005150000}"/>
    <cellStyle name="Normal 2 3 69" xfId="5392" xr:uid="{00000000-0005-0000-0000-000006150000}"/>
    <cellStyle name="Normal 2 3 7" xfId="5393" xr:uid="{00000000-0005-0000-0000-000007150000}"/>
    <cellStyle name="Normal 2 3 70" xfId="5394" xr:uid="{00000000-0005-0000-0000-000008150000}"/>
    <cellStyle name="Normal 2 3 71" xfId="5395" xr:uid="{00000000-0005-0000-0000-000009150000}"/>
    <cellStyle name="Normal 2 3 72" xfId="5396" xr:uid="{00000000-0005-0000-0000-00000A150000}"/>
    <cellStyle name="Normal 2 3 73" xfId="5397" xr:uid="{00000000-0005-0000-0000-00000B150000}"/>
    <cellStyle name="Normal 2 3 74" xfId="5398" xr:uid="{00000000-0005-0000-0000-00000C150000}"/>
    <cellStyle name="Normal 2 3 75" xfId="5399" xr:uid="{00000000-0005-0000-0000-00000D150000}"/>
    <cellStyle name="Normal 2 3 76" xfId="5400" xr:uid="{00000000-0005-0000-0000-00000E150000}"/>
    <cellStyle name="Normal 2 3 77" xfId="5401" xr:uid="{00000000-0005-0000-0000-00000F150000}"/>
    <cellStyle name="Normal 2 3 78" xfId="5402" xr:uid="{00000000-0005-0000-0000-000010150000}"/>
    <cellStyle name="Normal 2 3 79" xfId="5403" xr:uid="{00000000-0005-0000-0000-000011150000}"/>
    <cellStyle name="Normal 2 3 8" xfId="5404" xr:uid="{00000000-0005-0000-0000-000012150000}"/>
    <cellStyle name="Normal 2 3 80" xfId="5405" xr:uid="{00000000-0005-0000-0000-000013150000}"/>
    <cellStyle name="Normal 2 3 81" xfId="5406" xr:uid="{00000000-0005-0000-0000-000014150000}"/>
    <cellStyle name="Normal 2 3 82" xfId="5407" xr:uid="{00000000-0005-0000-0000-000015150000}"/>
    <cellStyle name="Normal 2 3 83" xfId="5408" xr:uid="{00000000-0005-0000-0000-000016150000}"/>
    <cellStyle name="Normal 2 3 84" xfId="5409" xr:uid="{00000000-0005-0000-0000-000017150000}"/>
    <cellStyle name="Normal 2 3 85" xfId="5410" xr:uid="{00000000-0005-0000-0000-000018150000}"/>
    <cellStyle name="Normal 2 3 86" xfId="5411" xr:uid="{00000000-0005-0000-0000-000019150000}"/>
    <cellStyle name="Normal 2 3 87" xfId="5412" xr:uid="{00000000-0005-0000-0000-00001A150000}"/>
    <cellStyle name="Normal 2 3 88" xfId="5413" xr:uid="{00000000-0005-0000-0000-00001B150000}"/>
    <cellStyle name="Normal 2 3 89" xfId="5414" xr:uid="{00000000-0005-0000-0000-00001C150000}"/>
    <cellStyle name="Normal 2 3 9" xfId="5415" xr:uid="{00000000-0005-0000-0000-00001D150000}"/>
    <cellStyle name="Normal 2 3 90" xfId="5416" xr:uid="{00000000-0005-0000-0000-00001E150000}"/>
    <cellStyle name="Normal 2 3 91" xfId="5417" xr:uid="{00000000-0005-0000-0000-00001F150000}"/>
    <cellStyle name="Normal 2 3 92" xfId="5418" xr:uid="{00000000-0005-0000-0000-000020150000}"/>
    <cellStyle name="Normal 2 3 93" xfId="5419" xr:uid="{00000000-0005-0000-0000-000021150000}"/>
    <cellStyle name="Normal 2 3 94" xfId="5420" xr:uid="{00000000-0005-0000-0000-000022150000}"/>
    <cellStyle name="Normal 2 3 95" xfId="5421" xr:uid="{00000000-0005-0000-0000-000023150000}"/>
    <cellStyle name="Normal 2 3 96" xfId="5422" xr:uid="{00000000-0005-0000-0000-000024150000}"/>
    <cellStyle name="Normal 2 3 96 2" xfId="5423" xr:uid="{00000000-0005-0000-0000-000025150000}"/>
    <cellStyle name="Normal 2 3 97" xfId="5424" xr:uid="{00000000-0005-0000-0000-000026150000}"/>
    <cellStyle name="Normal 2 3 98" xfId="5425" xr:uid="{00000000-0005-0000-0000-000027150000}"/>
    <cellStyle name="Normal 2 3 99" xfId="5426" xr:uid="{00000000-0005-0000-0000-000028150000}"/>
    <cellStyle name="Normal 2 30" xfId="5427" xr:uid="{00000000-0005-0000-0000-000029150000}"/>
    <cellStyle name="Normal 2 30 2" xfId="5428" xr:uid="{00000000-0005-0000-0000-00002A150000}"/>
    <cellStyle name="Normal 2 30 2 2" xfId="5429" xr:uid="{00000000-0005-0000-0000-00002B150000}"/>
    <cellStyle name="Normal 2 30 3" xfId="5430" xr:uid="{00000000-0005-0000-0000-00002C150000}"/>
    <cellStyle name="Normal 2 31" xfId="5431" xr:uid="{00000000-0005-0000-0000-00002D150000}"/>
    <cellStyle name="Normal 2 31 2" xfId="5432" xr:uid="{00000000-0005-0000-0000-00002E150000}"/>
    <cellStyle name="Normal 2 31 2 2" xfId="5433" xr:uid="{00000000-0005-0000-0000-00002F150000}"/>
    <cellStyle name="Normal 2 31 3" xfId="5434" xr:uid="{00000000-0005-0000-0000-000030150000}"/>
    <cellStyle name="Normal 2 32" xfId="5435" xr:uid="{00000000-0005-0000-0000-000031150000}"/>
    <cellStyle name="Normal 2 32 2" xfId="5436" xr:uid="{00000000-0005-0000-0000-000032150000}"/>
    <cellStyle name="Normal 2 32 2 2" xfId="5437" xr:uid="{00000000-0005-0000-0000-000033150000}"/>
    <cellStyle name="Normal 2 32 3" xfId="5438" xr:uid="{00000000-0005-0000-0000-000034150000}"/>
    <cellStyle name="Normal 2 33" xfId="5439" xr:uid="{00000000-0005-0000-0000-000035150000}"/>
    <cellStyle name="Normal 2 33 2" xfId="5440" xr:uid="{00000000-0005-0000-0000-000036150000}"/>
    <cellStyle name="Normal 2 33 2 2" xfId="5441" xr:uid="{00000000-0005-0000-0000-000037150000}"/>
    <cellStyle name="Normal 2 33 3" xfId="5442" xr:uid="{00000000-0005-0000-0000-000038150000}"/>
    <cellStyle name="Normal 2 34" xfId="5443" xr:uid="{00000000-0005-0000-0000-000039150000}"/>
    <cellStyle name="Normal 2 34 2" xfId="5444" xr:uid="{00000000-0005-0000-0000-00003A150000}"/>
    <cellStyle name="Normal 2 34 2 2" xfId="5445" xr:uid="{00000000-0005-0000-0000-00003B150000}"/>
    <cellStyle name="Normal 2 34 3" xfId="5446" xr:uid="{00000000-0005-0000-0000-00003C150000}"/>
    <cellStyle name="Normal 2 35" xfId="5447" xr:uid="{00000000-0005-0000-0000-00003D150000}"/>
    <cellStyle name="Normal 2 35 2" xfId="5448" xr:uid="{00000000-0005-0000-0000-00003E150000}"/>
    <cellStyle name="Normal 2 35 2 2" xfId="5449" xr:uid="{00000000-0005-0000-0000-00003F150000}"/>
    <cellStyle name="Normal 2 35 3" xfId="5450" xr:uid="{00000000-0005-0000-0000-000040150000}"/>
    <cellStyle name="Normal 2 36" xfId="5451" xr:uid="{00000000-0005-0000-0000-000041150000}"/>
    <cellStyle name="Normal 2 36 2" xfId="5452" xr:uid="{00000000-0005-0000-0000-000042150000}"/>
    <cellStyle name="Normal 2 36 2 2" xfId="5453" xr:uid="{00000000-0005-0000-0000-000043150000}"/>
    <cellStyle name="Normal 2 36 3" xfId="5454" xr:uid="{00000000-0005-0000-0000-000044150000}"/>
    <cellStyle name="Normal 2 37" xfId="5455" xr:uid="{00000000-0005-0000-0000-000045150000}"/>
    <cellStyle name="Normal 2 37 2" xfId="5456" xr:uid="{00000000-0005-0000-0000-000046150000}"/>
    <cellStyle name="Normal 2 37 2 2" xfId="5457" xr:uid="{00000000-0005-0000-0000-000047150000}"/>
    <cellStyle name="Normal 2 37 3" xfId="5458" xr:uid="{00000000-0005-0000-0000-000048150000}"/>
    <cellStyle name="Normal 2 38" xfId="5459" xr:uid="{00000000-0005-0000-0000-000049150000}"/>
    <cellStyle name="Normal 2 38 2" xfId="5460" xr:uid="{00000000-0005-0000-0000-00004A150000}"/>
    <cellStyle name="Normal 2 38 2 2" xfId="5461" xr:uid="{00000000-0005-0000-0000-00004B150000}"/>
    <cellStyle name="Normal 2 38 3" xfId="5462" xr:uid="{00000000-0005-0000-0000-00004C150000}"/>
    <cellStyle name="Normal 2 39" xfId="5463" xr:uid="{00000000-0005-0000-0000-00004D150000}"/>
    <cellStyle name="Normal 2 39 2" xfId="5464" xr:uid="{00000000-0005-0000-0000-00004E150000}"/>
    <cellStyle name="Normal 2 39 2 2" xfId="5465" xr:uid="{00000000-0005-0000-0000-00004F150000}"/>
    <cellStyle name="Normal 2 39 3" xfId="5466" xr:uid="{00000000-0005-0000-0000-000050150000}"/>
    <cellStyle name="Normal 2 4" xfId="5467" xr:uid="{00000000-0005-0000-0000-000051150000}"/>
    <cellStyle name="Normal 2 4 10" xfId="5468" xr:uid="{00000000-0005-0000-0000-000052150000}"/>
    <cellStyle name="Normal 2 4 11" xfId="5469" xr:uid="{00000000-0005-0000-0000-000053150000}"/>
    <cellStyle name="Normal 2 4 12" xfId="5470" xr:uid="{00000000-0005-0000-0000-000054150000}"/>
    <cellStyle name="Normal 2 4 13" xfId="5471" xr:uid="{00000000-0005-0000-0000-000055150000}"/>
    <cellStyle name="Normal 2 4 14" xfId="9469" xr:uid="{B875C9B0-1F75-4B92-8612-019DEB319620}"/>
    <cellStyle name="Normal 2 4 2" xfId="5472" xr:uid="{00000000-0005-0000-0000-000056150000}"/>
    <cellStyle name="Normal 2 4 2 2" xfId="5473" xr:uid="{00000000-0005-0000-0000-000057150000}"/>
    <cellStyle name="Normal 2 4 2 2 2" xfId="5474" xr:uid="{00000000-0005-0000-0000-000058150000}"/>
    <cellStyle name="Normal 2 4 2 2 2 2" xfId="5475" xr:uid="{00000000-0005-0000-0000-000059150000}"/>
    <cellStyle name="Normal 2 4 2 2 2 2 2" xfId="5476" xr:uid="{00000000-0005-0000-0000-00005A150000}"/>
    <cellStyle name="Normal 2 4 2 2 2 3" xfId="5477" xr:uid="{00000000-0005-0000-0000-00005B150000}"/>
    <cellStyle name="Normal 2 4 2 2 3" xfId="5478" xr:uid="{00000000-0005-0000-0000-00005C150000}"/>
    <cellStyle name="Normal 2 4 2 2 3 2" xfId="5479" xr:uid="{00000000-0005-0000-0000-00005D150000}"/>
    <cellStyle name="Normal 2 4 2 2 3 2 2" xfId="5480" xr:uid="{00000000-0005-0000-0000-00005E150000}"/>
    <cellStyle name="Normal 2 4 2 2 3 3" xfId="5481" xr:uid="{00000000-0005-0000-0000-00005F150000}"/>
    <cellStyle name="Normal 2 4 2 2 4" xfId="5482" xr:uid="{00000000-0005-0000-0000-000060150000}"/>
    <cellStyle name="Normal 2 4 2 2 4 2" xfId="5483" xr:uid="{00000000-0005-0000-0000-000061150000}"/>
    <cellStyle name="Normal 2 4 2 2 4 2 2" xfId="5484" xr:uid="{00000000-0005-0000-0000-000062150000}"/>
    <cellStyle name="Normal 2 4 2 2 4 3" xfId="5485" xr:uid="{00000000-0005-0000-0000-000063150000}"/>
    <cellStyle name="Normal 2 4 2 2 5" xfId="5486" xr:uid="{00000000-0005-0000-0000-000064150000}"/>
    <cellStyle name="Normal 2 4 2 2 5 2" xfId="5487" xr:uid="{00000000-0005-0000-0000-000065150000}"/>
    <cellStyle name="Normal 2 4 2 2 5 2 2" xfId="5488" xr:uid="{00000000-0005-0000-0000-000066150000}"/>
    <cellStyle name="Normal 2 4 2 2 5 3" xfId="5489" xr:uid="{00000000-0005-0000-0000-000067150000}"/>
    <cellStyle name="Normal 2 4 2 2 6" xfId="9527" xr:uid="{EFAAF11E-3959-45B3-8A56-B4EC8D5669B3}"/>
    <cellStyle name="Normal 2 4 2 3" xfId="5490" xr:uid="{00000000-0005-0000-0000-000068150000}"/>
    <cellStyle name="Normal 2 4 2 3 2" xfId="9578" xr:uid="{421B4027-3A0E-4F7F-9763-4EC70E339C71}"/>
    <cellStyle name="Normal 2 4 2 4" xfId="5491" xr:uid="{00000000-0005-0000-0000-000069150000}"/>
    <cellStyle name="Normal 2 4 2 5" xfId="5492" xr:uid="{00000000-0005-0000-0000-00006A150000}"/>
    <cellStyle name="Normal 2 4 2 6" xfId="5493" xr:uid="{00000000-0005-0000-0000-00006B150000}"/>
    <cellStyle name="Normal 2 4 2 6 2" xfId="5494" xr:uid="{00000000-0005-0000-0000-00006C150000}"/>
    <cellStyle name="Normal 2 4 2 7" xfId="5495" xr:uid="{00000000-0005-0000-0000-00006D150000}"/>
    <cellStyle name="Normal 2 4 2 8" xfId="5496" xr:uid="{00000000-0005-0000-0000-00006E150000}"/>
    <cellStyle name="Normal 2 4 2 9" xfId="9470" xr:uid="{C10C50B8-5F4B-4192-AD51-D37194CCE04E}"/>
    <cellStyle name="Normal 2 4 3" xfId="5497" xr:uid="{00000000-0005-0000-0000-00006F150000}"/>
    <cellStyle name="Normal 2 4 3 2" xfId="5498" xr:uid="{00000000-0005-0000-0000-000070150000}"/>
    <cellStyle name="Normal 2 4 3 2 2" xfId="5499" xr:uid="{00000000-0005-0000-0000-000071150000}"/>
    <cellStyle name="Normal 2 4 3 3" xfId="5500" xr:uid="{00000000-0005-0000-0000-000072150000}"/>
    <cellStyle name="Normal 2 4 3 4" xfId="5501" xr:uid="{00000000-0005-0000-0000-000073150000}"/>
    <cellStyle name="Normal 2 4 3 5" xfId="5502" xr:uid="{00000000-0005-0000-0000-000074150000}"/>
    <cellStyle name="Normal 2 4 3 6" xfId="9526" xr:uid="{516A5C8A-3F91-4786-989E-BD42B1B9AC2A}"/>
    <cellStyle name="Normal 2 4 4" xfId="5503" xr:uid="{00000000-0005-0000-0000-000075150000}"/>
    <cellStyle name="Normal 2 4 4 2" xfId="5504" xr:uid="{00000000-0005-0000-0000-000076150000}"/>
    <cellStyle name="Normal 2 4 4 2 2" xfId="5505" xr:uid="{00000000-0005-0000-0000-000077150000}"/>
    <cellStyle name="Normal 2 4 4 3" xfId="5506" xr:uid="{00000000-0005-0000-0000-000078150000}"/>
    <cellStyle name="Normal 2 4 4 4" xfId="9577" xr:uid="{CDC6DA7F-D9D7-4A13-A287-24348CF371B0}"/>
    <cellStyle name="Normal 2 4 5" xfId="5507" xr:uid="{00000000-0005-0000-0000-000079150000}"/>
    <cellStyle name="Normal 2 4 5 2" xfId="5508" xr:uid="{00000000-0005-0000-0000-00007A150000}"/>
    <cellStyle name="Normal 2 4 5 2 2" xfId="5509" xr:uid="{00000000-0005-0000-0000-00007B150000}"/>
    <cellStyle name="Normal 2 4 5 3" xfId="5510" xr:uid="{00000000-0005-0000-0000-00007C150000}"/>
    <cellStyle name="Normal 2 4 6" xfId="5511" xr:uid="{00000000-0005-0000-0000-00007D150000}"/>
    <cellStyle name="Normal 2 4 6 2" xfId="5512" xr:uid="{00000000-0005-0000-0000-00007E150000}"/>
    <cellStyle name="Normal 2 4 6 2 2" xfId="5513" xr:uid="{00000000-0005-0000-0000-00007F150000}"/>
    <cellStyle name="Normal 2 4 6 3" xfId="5514" xr:uid="{00000000-0005-0000-0000-000080150000}"/>
    <cellStyle name="Normal 2 4 7" xfId="5515" xr:uid="{00000000-0005-0000-0000-000081150000}"/>
    <cellStyle name="Normal 2 4 7 2" xfId="5516" xr:uid="{00000000-0005-0000-0000-000082150000}"/>
    <cellStyle name="Normal 2 4 7 2 2" xfId="5517" xr:uid="{00000000-0005-0000-0000-000083150000}"/>
    <cellStyle name="Normal 2 4 7 3" xfId="5518" xr:uid="{00000000-0005-0000-0000-000084150000}"/>
    <cellStyle name="Normal 2 4 7 4" xfId="5519" xr:uid="{00000000-0005-0000-0000-000085150000}"/>
    <cellStyle name="Normal 2 4 8" xfId="5520" xr:uid="{00000000-0005-0000-0000-000086150000}"/>
    <cellStyle name="Normal 2 4 8 2" xfId="5521" xr:uid="{00000000-0005-0000-0000-000087150000}"/>
    <cellStyle name="Normal 2 4 9" xfId="5522" xr:uid="{00000000-0005-0000-0000-000088150000}"/>
    <cellStyle name="Normal 2 40" xfId="5523" xr:uid="{00000000-0005-0000-0000-000089150000}"/>
    <cellStyle name="Normal 2 40 2" xfId="5524" xr:uid="{00000000-0005-0000-0000-00008A150000}"/>
    <cellStyle name="Normal 2 40 2 2" xfId="5525" xr:uid="{00000000-0005-0000-0000-00008B150000}"/>
    <cellStyle name="Normal 2 40 3" xfId="5526" xr:uid="{00000000-0005-0000-0000-00008C150000}"/>
    <cellStyle name="Normal 2 41" xfId="5527" xr:uid="{00000000-0005-0000-0000-00008D150000}"/>
    <cellStyle name="Normal 2 41 2" xfId="5528" xr:uid="{00000000-0005-0000-0000-00008E150000}"/>
    <cellStyle name="Normal 2 41 2 2" xfId="5529" xr:uid="{00000000-0005-0000-0000-00008F150000}"/>
    <cellStyle name="Normal 2 41 3" xfId="5530" xr:uid="{00000000-0005-0000-0000-000090150000}"/>
    <cellStyle name="Normal 2 42" xfId="5531" xr:uid="{00000000-0005-0000-0000-000091150000}"/>
    <cellStyle name="Normal 2 42 2" xfId="5532" xr:uid="{00000000-0005-0000-0000-000092150000}"/>
    <cellStyle name="Normal 2 42 2 2" xfId="5533" xr:uid="{00000000-0005-0000-0000-000093150000}"/>
    <cellStyle name="Normal 2 42 3" xfId="5534" xr:uid="{00000000-0005-0000-0000-000094150000}"/>
    <cellStyle name="Normal 2 43" xfId="5535" xr:uid="{00000000-0005-0000-0000-000095150000}"/>
    <cellStyle name="Normal 2 43 2" xfId="5536" xr:uid="{00000000-0005-0000-0000-000096150000}"/>
    <cellStyle name="Normal 2 43 2 2" xfId="5537" xr:uid="{00000000-0005-0000-0000-000097150000}"/>
    <cellStyle name="Normal 2 43 3" xfId="5538" xr:uid="{00000000-0005-0000-0000-000098150000}"/>
    <cellStyle name="Normal 2 44" xfId="5539" xr:uid="{00000000-0005-0000-0000-000099150000}"/>
    <cellStyle name="Normal 2 44 2" xfId="5540" xr:uid="{00000000-0005-0000-0000-00009A150000}"/>
    <cellStyle name="Normal 2 44 2 2" xfId="5541" xr:uid="{00000000-0005-0000-0000-00009B150000}"/>
    <cellStyle name="Normal 2 44 3" xfId="5542" xr:uid="{00000000-0005-0000-0000-00009C150000}"/>
    <cellStyle name="Normal 2 45" xfId="5543" xr:uid="{00000000-0005-0000-0000-00009D150000}"/>
    <cellStyle name="Normal 2 45 2" xfId="5544" xr:uid="{00000000-0005-0000-0000-00009E150000}"/>
    <cellStyle name="Normal 2 45 2 2" xfId="5545" xr:uid="{00000000-0005-0000-0000-00009F150000}"/>
    <cellStyle name="Normal 2 45 3" xfId="5546" xr:uid="{00000000-0005-0000-0000-0000A0150000}"/>
    <cellStyle name="Normal 2 46" xfId="5547" xr:uid="{00000000-0005-0000-0000-0000A1150000}"/>
    <cellStyle name="Normal 2 46 2" xfId="5548" xr:uid="{00000000-0005-0000-0000-0000A2150000}"/>
    <cellStyle name="Normal 2 46 2 2" xfId="5549" xr:uid="{00000000-0005-0000-0000-0000A3150000}"/>
    <cellStyle name="Normal 2 46 3" xfId="5550" xr:uid="{00000000-0005-0000-0000-0000A4150000}"/>
    <cellStyle name="Normal 2 47" xfId="5551" xr:uid="{00000000-0005-0000-0000-0000A5150000}"/>
    <cellStyle name="Normal 2 47 2" xfId="5552" xr:uid="{00000000-0005-0000-0000-0000A6150000}"/>
    <cellStyle name="Normal 2 47 2 2" xfId="5553" xr:uid="{00000000-0005-0000-0000-0000A7150000}"/>
    <cellStyle name="Normal 2 47 3" xfId="5554" xr:uid="{00000000-0005-0000-0000-0000A8150000}"/>
    <cellStyle name="Normal 2 48" xfId="5555" xr:uid="{00000000-0005-0000-0000-0000A9150000}"/>
    <cellStyle name="Normal 2 48 2" xfId="5556" xr:uid="{00000000-0005-0000-0000-0000AA150000}"/>
    <cellStyle name="Normal 2 48 2 2" xfId="5557" xr:uid="{00000000-0005-0000-0000-0000AB150000}"/>
    <cellStyle name="Normal 2 48 3" xfId="5558" xr:uid="{00000000-0005-0000-0000-0000AC150000}"/>
    <cellStyle name="Normal 2 49" xfId="5559" xr:uid="{00000000-0005-0000-0000-0000AD150000}"/>
    <cellStyle name="Normal 2 49 2" xfId="5560" xr:uid="{00000000-0005-0000-0000-0000AE150000}"/>
    <cellStyle name="Normal 2 49 2 2" xfId="5561" xr:uid="{00000000-0005-0000-0000-0000AF150000}"/>
    <cellStyle name="Normal 2 49 3" xfId="5562" xr:uid="{00000000-0005-0000-0000-0000B0150000}"/>
    <cellStyle name="Normal 2 5" xfId="5563" xr:uid="{00000000-0005-0000-0000-0000B1150000}"/>
    <cellStyle name="Normal 2 5 10" xfId="5564" xr:uid="{00000000-0005-0000-0000-0000B2150000}"/>
    <cellStyle name="Normal 2 5 11" xfId="5565" xr:uid="{00000000-0005-0000-0000-0000B3150000}"/>
    <cellStyle name="Normal 2 5 12" xfId="5566" xr:uid="{00000000-0005-0000-0000-0000B4150000}"/>
    <cellStyle name="Normal 2 5 13" xfId="5567" xr:uid="{00000000-0005-0000-0000-0000B5150000}"/>
    <cellStyle name="Normal 2 5 14" xfId="9471" xr:uid="{4E6A150C-9289-41B7-B6E4-CAF198627391}"/>
    <cellStyle name="Normal 2 5 2" xfId="5568" xr:uid="{00000000-0005-0000-0000-0000B6150000}"/>
    <cellStyle name="Normal 2 5 2 2" xfId="5569" xr:uid="{00000000-0005-0000-0000-0000B7150000}"/>
    <cellStyle name="Normal 2 5 2 2 2" xfId="5570" xr:uid="{00000000-0005-0000-0000-0000B8150000}"/>
    <cellStyle name="Normal 2 5 2 2 2 2" xfId="5571" xr:uid="{00000000-0005-0000-0000-0000B9150000}"/>
    <cellStyle name="Normal 2 5 2 2 2 2 2" xfId="5572" xr:uid="{00000000-0005-0000-0000-0000BA150000}"/>
    <cellStyle name="Normal 2 5 2 2 2 3" xfId="5573" xr:uid="{00000000-0005-0000-0000-0000BB150000}"/>
    <cellStyle name="Normal 2 5 2 2 3" xfId="5574" xr:uid="{00000000-0005-0000-0000-0000BC150000}"/>
    <cellStyle name="Normal 2 5 2 2 3 2" xfId="5575" xr:uid="{00000000-0005-0000-0000-0000BD150000}"/>
    <cellStyle name="Normal 2 5 2 2 3 2 2" xfId="5576" xr:uid="{00000000-0005-0000-0000-0000BE150000}"/>
    <cellStyle name="Normal 2 5 2 2 3 3" xfId="5577" xr:uid="{00000000-0005-0000-0000-0000BF150000}"/>
    <cellStyle name="Normal 2 5 2 2 4" xfId="5578" xr:uid="{00000000-0005-0000-0000-0000C0150000}"/>
    <cellStyle name="Normal 2 5 2 2 4 2" xfId="5579" xr:uid="{00000000-0005-0000-0000-0000C1150000}"/>
    <cellStyle name="Normal 2 5 2 2 4 2 2" xfId="5580" xr:uid="{00000000-0005-0000-0000-0000C2150000}"/>
    <cellStyle name="Normal 2 5 2 2 4 3" xfId="5581" xr:uid="{00000000-0005-0000-0000-0000C3150000}"/>
    <cellStyle name="Normal 2 5 2 2 5" xfId="5582" xr:uid="{00000000-0005-0000-0000-0000C4150000}"/>
    <cellStyle name="Normal 2 5 2 2 5 2" xfId="5583" xr:uid="{00000000-0005-0000-0000-0000C5150000}"/>
    <cellStyle name="Normal 2 5 2 2 5 2 2" xfId="5584" xr:uid="{00000000-0005-0000-0000-0000C6150000}"/>
    <cellStyle name="Normal 2 5 2 2 5 3" xfId="5585" xr:uid="{00000000-0005-0000-0000-0000C7150000}"/>
    <cellStyle name="Normal 2 5 2 2 6" xfId="9529" xr:uid="{AB7EF45F-5191-4F6B-9798-8E466690901A}"/>
    <cellStyle name="Normal 2 5 2 3" xfId="5586" xr:uid="{00000000-0005-0000-0000-0000C8150000}"/>
    <cellStyle name="Normal 2 5 2 3 2" xfId="9580" xr:uid="{05474760-AD0F-434C-AA16-D11FF683DC5D}"/>
    <cellStyle name="Normal 2 5 2 4" xfId="5587" xr:uid="{00000000-0005-0000-0000-0000C9150000}"/>
    <cellStyle name="Normal 2 5 2 5" xfId="5588" xr:uid="{00000000-0005-0000-0000-0000CA150000}"/>
    <cellStyle name="Normal 2 5 2 6" xfId="5589" xr:uid="{00000000-0005-0000-0000-0000CB150000}"/>
    <cellStyle name="Normal 2 5 2 6 2" xfId="5590" xr:uid="{00000000-0005-0000-0000-0000CC150000}"/>
    <cellStyle name="Normal 2 5 2 7" xfId="5591" xr:uid="{00000000-0005-0000-0000-0000CD150000}"/>
    <cellStyle name="Normal 2 5 2 8" xfId="5592" xr:uid="{00000000-0005-0000-0000-0000CE150000}"/>
    <cellStyle name="Normal 2 5 2 9" xfId="9472" xr:uid="{EA15D511-5CA8-4ABF-B6BA-2C660F2E8978}"/>
    <cellStyle name="Normal 2 5 3" xfId="5593" xr:uid="{00000000-0005-0000-0000-0000CF150000}"/>
    <cellStyle name="Normal 2 5 3 2" xfId="5594" xr:uid="{00000000-0005-0000-0000-0000D0150000}"/>
    <cellStyle name="Normal 2 5 3 2 2" xfId="5595" xr:uid="{00000000-0005-0000-0000-0000D1150000}"/>
    <cellStyle name="Normal 2 5 3 3" xfId="5596" xr:uid="{00000000-0005-0000-0000-0000D2150000}"/>
    <cellStyle name="Normal 2 5 3 4" xfId="5597" xr:uid="{00000000-0005-0000-0000-0000D3150000}"/>
    <cellStyle name="Normal 2 5 3 5" xfId="5598" xr:uid="{00000000-0005-0000-0000-0000D4150000}"/>
    <cellStyle name="Normal 2 5 3 6" xfId="9528" xr:uid="{A3FBEDD2-CE6B-4F32-9E6A-C85BB4D03D13}"/>
    <cellStyle name="Normal 2 5 4" xfId="5599" xr:uid="{00000000-0005-0000-0000-0000D5150000}"/>
    <cellStyle name="Normal 2 5 4 2" xfId="5600" xr:uid="{00000000-0005-0000-0000-0000D6150000}"/>
    <cellStyle name="Normal 2 5 4 2 2" xfId="5601" xr:uid="{00000000-0005-0000-0000-0000D7150000}"/>
    <cellStyle name="Normal 2 5 4 3" xfId="5602" xr:uid="{00000000-0005-0000-0000-0000D8150000}"/>
    <cellStyle name="Normal 2 5 4 4" xfId="9579" xr:uid="{4EAFD266-E206-4D43-9766-B07E063258A5}"/>
    <cellStyle name="Normal 2 5 5" xfId="5603" xr:uid="{00000000-0005-0000-0000-0000D9150000}"/>
    <cellStyle name="Normal 2 5 5 2" xfId="5604" xr:uid="{00000000-0005-0000-0000-0000DA150000}"/>
    <cellStyle name="Normal 2 5 5 2 2" xfId="5605" xr:uid="{00000000-0005-0000-0000-0000DB150000}"/>
    <cellStyle name="Normal 2 5 5 3" xfId="5606" xr:uid="{00000000-0005-0000-0000-0000DC150000}"/>
    <cellStyle name="Normal 2 5 6" xfId="5607" xr:uid="{00000000-0005-0000-0000-0000DD150000}"/>
    <cellStyle name="Normal 2 5 6 2" xfId="5608" xr:uid="{00000000-0005-0000-0000-0000DE150000}"/>
    <cellStyle name="Normal 2 5 6 2 2" xfId="5609" xr:uid="{00000000-0005-0000-0000-0000DF150000}"/>
    <cellStyle name="Normal 2 5 6 3" xfId="5610" xr:uid="{00000000-0005-0000-0000-0000E0150000}"/>
    <cellStyle name="Normal 2 5 7" xfId="5611" xr:uid="{00000000-0005-0000-0000-0000E1150000}"/>
    <cellStyle name="Normal 2 5 7 2" xfId="5612" xr:uid="{00000000-0005-0000-0000-0000E2150000}"/>
    <cellStyle name="Normal 2 5 7 2 2" xfId="5613" xr:uid="{00000000-0005-0000-0000-0000E3150000}"/>
    <cellStyle name="Normal 2 5 7 3" xfId="5614" xr:uid="{00000000-0005-0000-0000-0000E4150000}"/>
    <cellStyle name="Normal 2 5 7 4" xfId="5615" xr:uid="{00000000-0005-0000-0000-0000E5150000}"/>
    <cellStyle name="Normal 2 5 8" xfId="5616" xr:uid="{00000000-0005-0000-0000-0000E6150000}"/>
    <cellStyle name="Normal 2 5 8 2" xfId="5617" xr:uid="{00000000-0005-0000-0000-0000E7150000}"/>
    <cellStyle name="Normal 2 5 9" xfId="5618" xr:uid="{00000000-0005-0000-0000-0000E8150000}"/>
    <cellStyle name="Normal 2 50" xfId="5619" xr:uid="{00000000-0005-0000-0000-0000E9150000}"/>
    <cellStyle name="Normal 2 50 2" xfId="5620" xr:uid="{00000000-0005-0000-0000-0000EA150000}"/>
    <cellStyle name="Normal 2 50 2 2" xfId="5621" xr:uid="{00000000-0005-0000-0000-0000EB150000}"/>
    <cellStyle name="Normal 2 50 3" xfId="5622" xr:uid="{00000000-0005-0000-0000-0000EC150000}"/>
    <cellStyle name="Normal 2 51" xfId="5623" xr:uid="{00000000-0005-0000-0000-0000ED150000}"/>
    <cellStyle name="Normal 2 51 2" xfId="5624" xr:uid="{00000000-0005-0000-0000-0000EE150000}"/>
    <cellStyle name="Normal 2 51 2 2" xfId="5625" xr:uid="{00000000-0005-0000-0000-0000EF150000}"/>
    <cellStyle name="Normal 2 51 3" xfId="5626" xr:uid="{00000000-0005-0000-0000-0000F0150000}"/>
    <cellStyle name="Normal 2 52" xfId="5627" xr:uid="{00000000-0005-0000-0000-0000F1150000}"/>
    <cellStyle name="Normal 2 52 2" xfId="5628" xr:uid="{00000000-0005-0000-0000-0000F2150000}"/>
    <cellStyle name="Normal 2 52 2 2" xfId="5629" xr:uid="{00000000-0005-0000-0000-0000F3150000}"/>
    <cellStyle name="Normal 2 52 3" xfId="5630" xr:uid="{00000000-0005-0000-0000-0000F4150000}"/>
    <cellStyle name="Normal 2 53" xfId="5631" xr:uid="{00000000-0005-0000-0000-0000F5150000}"/>
    <cellStyle name="Normal 2 53 2" xfId="5632" xr:uid="{00000000-0005-0000-0000-0000F6150000}"/>
    <cellStyle name="Normal 2 53 2 2" xfId="5633" xr:uid="{00000000-0005-0000-0000-0000F7150000}"/>
    <cellStyle name="Normal 2 53 3" xfId="5634" xr:uid="{00000000-0005-0000-0000-0000F8150000}"/>
    <cellStyle name="Normal 2 54" xfId="5635" xr:uid="{00000000-0005-0000-0000-0000F9150000}"/>
    <cellStyle name="Normal 2 54 2" xfId="5636" xr:uid="{00000000-0005-0000-0000-0000FA150000}"/>
    <cellStyle name="Normal 2 54 2 2" xfId="5637" xr:uid="{00000000-0005-0000-0000-0000FB150000}"/>
    <cellStyle name="Normal 2 54 3" xfId="5638" xr:uid="{00000000-0005-0000-0000-0000FC150000}"/>
    <cellStyle name="Normal 2 55" xfId="5639" xr:uid="{00000000-0005-0000-0000-0000FD150000}"/>
    <cellStyle name="Normal 2 55 2" xfId="5640" xr:uid="{00000000-0005-0000-0000-0000FE150000}"/>
    <cellStyle name="Normal 2 55 2 2" xfId="5641" xr:uid="{00000000-0005-0000-0000-0000FF150000}"/>
    <cellStyle name="Normal 2 55 3" xfId="5642" xr:uid="{00000000-0005-0000-0000-000000160000}"/>
    <cellStyle name="Normal 2 56" xfId="5643" xr:uid="{00000000-0005-0000-0000-000001160000}"/>
    <cellStyle name="Normal 2 56 2" xfId="5644" xr:uid="{00000000-0005-0000-0000-000002160000}"/>
    <cellStyle name="Normal 2 56 2 2" xfId="5645" xr:uid="{00000000-0005-0000-0000-000003160000}"/>
    <cellStyle name="Normal 2 56 3" xfId="5646" xr:uid="{00000000-0005-0000-0000-000004160000}"/>
    <cellStyle name="Normal 2 57" xfId="5647" xr:uid="{00000000-0005-0000-0000-000005160000}"/>
    <cellStyle name="Normal 2 57 2" xfId="5648" xr:uid="{00000000-0005-0000-0000-000006160000}"/>
    <cellStyle name="Normal 2 57 2 2" xfId="5649" xr:uid="{00000000-0005-0000-0000-000007160000}"/>
    <cellStyle name="Normal 2 57 3" xfId="5650" xr:uid="{00000000-0005-0000-0000-000008160000}"/>
    <cellStyle name="Normal 2 58" xfId="5651" xr:uid="{00000000-0005-0000-0000-000009160000}"/>
    <cellStyle name="Normal 2 58 2" xfId="5652" xr:uid="{00000000-0005-0000-0000-00000A160000}"/>
    <cellStyle name="Normal 2 58 2 2" xfId="5653" xr:uid="{00000000-0005-0000-0000-00000B160000}"/>
    <cellStyle name="Normal 2 58 3" xfId="5654" xr:uid="{00000000-0005-0000-0000-00000C160000}"/>
    <cellStyle name="Normal 2 59" xfId="5655" xr:uid="{00000000-0005-0000-0000-00000D160000}"/>
    <cellStyle name="Normal 2 59 2" xfId="5656" xr:uid="{00000000-0005-0000-0000-00000E160000}"/>
    <cellStyle name="Normal 2 59 2 2" xfId="5657" xr:uid="{00000000-0005-0000-0000-00000F160000}"/>
    <cellStyle name="Normal 2 59 3" xfId="5658" xr:uid="{00000000-0005-0000-0000-000010160000}"/>
    <cellStyle name="Normal 2 6" xfId="5659" xr:uid="{00000000-0005-0000-0000-000011160000}"/>
    <cellStyle name="Normal 2 6 10" xfId="5660" xr:uid="{00000000-0005-0000-0000-000012160000}"/>
    <cellStyle name="Normal 2 6 11" xfId="9473" xr:uid="{715063A7-5DCB-4666-9ABE-7B00A6E7F8F8}"/>
    <cellStyle name="Normal 2 6 2" xfId="5661" xr:uid="{00000000-0005-0000-0000-000013160000}"/>
    <cellStyle name="Normal 2 6 2 2" xfId="5662" xr:uid="{00000000-0005-0000-0000-000014160000}"/>
    <cellStyle name="Normal 2 6 2 2 2" xfId="9531" xr:uid="{E6850A7F-E01C-4641-A8E2-7D1D0024DA70}"/>
    <cellStyle name="Normal 2 6 2 3" xfId="5663" xr:uid="{00000000-0005-0000-0000-000015160000}"/>
    <cellStyle name="Normal 2 6 2 3 2" xfId="9582" xr:uid="{117318B9-A83D-4411-B4A0-69C7255860F9}"/>
    <cellStyle name="Normal 2 6 2 4" xfId="5664" xr:uid="{00000000-0005-0000-0000-000016160000}"/>
    <cellStyle name="Normal 2 6 2 5" xfId="9474" xr:uid="{851E1388-8B4C-4BA2-9062-7379AFA171FA}"/>
    <cellStyle name="Normal 2 6 3" xfId="5665" xr:uid="{00000000-0005-0000-0000-000017160000}"/>
    <cellStyle name="Normal 2 6 3 2" xfId="5666" xr:uid="{00000000-0005-0000-0000-000018160000}"/>
    <cellStyle name="Normal 2 6 3 3" xfId="5667" xr:uid="{00000000-0005-0000-0000-000019160000}"/>
    <cellStyle name="Normal 2 6 3 4" xfId="9530" xr:uid="{668740A7-28FE-4272-9EE3-D01D3D66CAE0}"/>
    <cellStyle name="Normal 2 6 4" xfId="5668" xr:uid="{00000000-0005-0000-0000-00001A160000}"/>
    <cellStyle name="Normal 2 6 4 2" xfId="5669" xr:uid="{00000000-0005-0000-0000-00001B160000}"/>
    <cellStyle name="Normal 2 6 4 3" xfId="9581" xr:uid="{5B49E39B-660D-452B-900A-AAE7B6872273}"/>
    <cellStyle name="Normal 2 6 5" xfId="5670" xr:uid="{00000000-0005-0000-0000-00001C160000}"/>
    <cellStyle name="Normal 2 6 5 2" xfId="5671" xr:uid="{00000000-0005-0000-0000-00001D160000}"/>
    <cellStyle name="Normal 2 6 6" xfId="5672" xr:uid="{00000000-0005-0000-0000-00001E160000}"/>
    <cellStyle name="Normal 2 6 6 2" xfId="5673" xr:uid="{00000000-0005-0000-0000-00001F160000}"/>
    <cellStyle name="Normal 2 6 6 3" xfId="5674" xr:uid="{00000000-0005-0000-0000-000020160000}"/>
    <cellStyle name="Normal 2 6 7" xfId="5675" xr:uid="{00000000-0005-0000-0000-000021160000}"/>
    <cellStyle name="Normal 2 6 8" xfId="5676" xr:uid="{00000000-0005-0000-0000-000022160000}"/>
    <cellStyle name="Normal 2 6 9" xfId="5677" xr:uid="{00000000-0005-0000-0000-000023160000}"/>
    <cellStyle name="Normal 2 60" xfId="5678" xr:uid="{00000000-0005-0000-0000-000024160000}"/>
    <cellStyle name="Normal 2 60 2" xfId="5679" xr:uid="{00000000-0005-0000-0000-000025160000}"/>
    <cellStyle name="Normal 2 60 2 2" xfId="5680" xr:uid="{00000000-0005-0000-0000-000026160000}"/>
    <cellStyle name="Normal 2 60 3" xfId="5681" xr:uid="{00000000-0005-0000-0000-000027160000}"/>
    <cellStyle name="Normal 2 61" xfId="5682" xr:uid="{00000000-0005-0000-0000-000028160000}"/>
    <cellStyle name="Normal 2 61 2" xfId="5683" xr:uid="{00000000-0005-0000-0000-000029160000}"/>
    <cellStyle name="Normal 2 61 2 2" xfId="5684" xr:uid="{00000000-0005-0000-0000-00002A160000}"/>
    <cellStyle name="Normal 2 61 3" xfId="5685" xr:uid="{00000000-0005-0000-0000-00002B160000}"/>
    <cellStyle name="Normal 2 62" xfId="5686" xr:uid="{00000000-0005-0000-0000-00002C160000}"/>
    <cellStyle name="Normal 2 62 2" xfId="5687" xr:uid="{00000000-0005-0000-0000-00002D160000}"/>
    <cellStyle name="Normal 2 62 2 2" xfId="5688" xr:uid="{00000000-0005-0000-0000-00002E160000}"/>
    <cellStyle name="Normal 2 62 3" xfId="5689" xr:uid="{00000000-0005-0000-0000-00002F160000}"/>
    <cellStyle name="Normal 2 63" xfId="5690" xr:uid="{00000000-0005-0000-0000-000030160000}"/>
    <cellStyle name="Normal 2 63 2" xfId="5691" xr:uid="{00000000-0005-0000-0000-000031160000}"/>
    <cellStyle name="Normal 2 63 2 2" xfId="5692" xr:uid="{00000000-0005-0000-0000-000032160000}"/>
    <cellStyle name="Normal 2 63 3" xfId="5693" xr:uid="{00000000-0005-0000-0000-000033160000}"/>
    <cellStyle name="Normal 2 64" xfId="5694" xr:uid="{00000000-0005-0000-0000-000034160000}"/>
    <cellStyle name="Normal 2 64 2" xfId="5695" xr:uid="{00000000-0005-0000-0000-000035160000}"/>
    <cellStyle name="Normal 2 64 2 2" xfId="5696" xr:uid="{00000000-0005-0000-0000-000036160000}"/>
    <cellStyle name="Normal 2 64 3" xfId="5697" xr:uid="{00000000-0005-0000-0000-000037160000}"/>
    <cellStyle name="Normal 2 65" xfId="5698" xr:uid="{00000000-0005-0000-0000-000038160000}"/>
    <cellStyle name="Normal 2 66" xfId="5699" xr:uid="{00000000-0005-0000-0000-000039160000}"/>
    <cellStyle name="Normal 2 67" xfId="5700" xr:uid="{00000000-0005-0000-0000-00003A160000}"/>
    <cellStyle name="Normal 2 68" xfId="5701" xr:uid="{00000000-0005-0000-0000-00003B160000}"/>
    <cellStyle name="Normal 2 69" xfId="5702" xr:uid="{00000000-0005-0000-0000-00003C160000}"/>
    <cellStyle name="Normal 2 7" xfId="5703" xr:uid="{00000000-0005-0000-0000-00003D160000}"/>
    <cellStyle name="Normal 2 7 10" xfId="5704" xr:uid="{00000000-0005-0000-0000-00003E160000}"/>
    <cellStyle name="Normal 2 7 11" xfId="5705" xr:uid="{00000000-0005-0000-0000-00003F160000}"/>
    <cellStyle name="Normal 2 7 12" xfId="5706" xr:uid="{00000000-0005-0000-0000-000040160000}"/>
    <cellStyle name="Normal 2 7 13" xfId="5707" xr:uid="{00000000-0005-0000-0000-000041160000}"/>
    <cellStyle name="Normal 2 7 14" xfId="9475" xr:uid="{BBC5FB19-349A-4BA4-8430-89EAC57E1914}"/>
    <cellStyle name="Normal 2 7 2" xfId="5708" xr:uid="{00000000-0005-0000-0000-000042160000}"/>
    <cellStyle name="Normal 2 7 2 2" xfId="5709" xr:uid="{00000000-0005-0000-0000-000043160000}"/>
    <cellStyle name="Normal 2 7 2 2 2" xfId="9533" xr:uid="{C58C8B25-E61F-4666-8BC8-3FB38F56A05E}"/>
    <cellStyle name="Normal 2 7 2 3" xfId="5710" xr:uid="{00000000-0005-0000-0000-000044160000}"/>
    <cellStyle name="Normal 2 7 2 3 2" xfId="9584" xr:uid="{B72CB7A3-FF68-4D6C-8F0D-8604685644DC}"/>
    <cellStyle name="Normal 2 7 2 4" xfId="5711" xr:uid="{00000000-0005-0000-0000-000045160000}"/>
    <cellStyle name="Normal 2 7 2 5" xfId="5712" xr:uid="{00000000-0005-0000-0000-000046160000}"/>
    <cellStyle name="Normal 2 7 2 6" xfId="9476" xr:uid="{420A7FEE-8586-4901-8147-2B63E4792A49}"/>
    <cellStyle name="Normal 2 7 3" xfId="5713" xr:uid="{00000000-0005-0000-0000-000047160000}"/>
    <cellStyle name="Normal 2 7 3 2" xfId="5714" xr:uid="{00000000-0005-0000-0000-000048160000}"/>
    <cellStyle name="Normal 2 7 3 3" xfId="5715" xr:uid="{00000000-0005-0000-0000-000049160000}"/>
    <cellStyle name="Normal 2 7 3 4" xfId="9532" xr:uid="{C9120F64-5A26-4414-AC3B-5BBF9A672225}"/>
    <cellStyle name="Normal 2 7 4" xfId="5716" xr:uid="{00000000-0005-0000-0000-00004A160000}"/>
    <cellStyle name="Normal 2 7 4 2" xfId="5717" xr:uid="{00000000-0005-0000-0000-00004B160000}"/>
    <cellStyle name="Normal 2 7 4 3" xfId="9583" xr:uid="{8434AEDF-363D-48A1-82F4-8E418C989331}"/>
    <cellStyle name="Normal 2 7 5" xfId="5718" xr:uid="{00000000-0005-0000-0000-00004C160000}"/>
    <cellStyle name="Normal 2 7 6" xfId="5719" xr:uid="{00000000-0005-0000-0000-00004D160000}"/>
    <cellStyle name="Normal 2 7 7" xfId="5720" xr:uid="{00000000-0005-0000-0000-00004E160000}"/>
    <cellStyle name="Normal 2 7 8" xfId="5721" xr:uid="{00000000-0005-0000-0000-00004F160000}"/>
    <cellStyle name="Normal 2 7 9" xfId="5722" xr:uid="{00000000-0005-0000-0000-000050160000}"/>
    <cellStyle name="Normal 2 70" xfId="5723" xr:uid="{00000000-0005-0000-0000-000051160000}"/>
    <cellStyle name="Normal 2 71" xfId="5724" xr:uid="{00000000-0005-0000-0000-000052160000}"/>
    <cellStyle name="Normal 2 71 2" xfId="5725" xr:uid="{00000000-0005-0000-0000-000053160000}"/>
    <cellStyle name="Normal 2 72" xfId="5726" xr:uid="{00000000-0005-0000-0000-000054160000}"/>
    <cellStyle name="Normal 2 72 2" xfId="5727" xr:uid="{00000000-0005-0000-0000-000055160000}"/>
    <cellStyle name="Normal 2 73" xfId="5728" xr:uid="{00000000-0005-0000-0000-000056160000}"/>
    <cellStyle name="Normal 2 74" xfId="5729" xr:uid="{00000000-0005-0000-0000-000057160000}"/>
    <cellStyle name="Normal 2 74 2" xfId="5730" xr:uid="{00000000-0005-0000-0000-000058160000}"/>
    <cellStyle name="Normal 2 75" xfId="5731" xr:uid="{00000000-0005-0000-0000-000059160000}"/>
    <cellStyle name="Normal 2 75 2" xfId="5732" xr:uid="{00000000-0005-0000-0000-00005A160000}"/>
    <cellStyle name="Normal 2 76" xfId="5733" xr:uid="{00000000-0005-0000-0000-00005B160000}"/>
    <cellStyle name="Normal 2 76 2" xfId="5734" xr:uid="{00000000-0005-0000-0000-00005C160000}"/>
    <cellStyle name="Normal 2 77" xfId="5735" xr:uid="{00000000-0005-0000-0000-00005D160000}"/>
    <cellStyle name="Normal 2 77 2" xfId="5736" xr:uid="{00000000-0005-0000-0000-00005E160000}"/>
    <cellStyle name="Normal 2 78" xfId="5737" xr:uid="{00000000-0005-0000-0000-00005F160000}"/>
    <cellStyle name="Normal 2 78 2" xfId="5738" xr:uid="{00000000-0005-0000-0000-000060160000}"/>
    <cellStyle name="Normal 2 79" xfId="5739" xr:uid="{00000000-0005-0000-0000-000061160000}"/>
    <cellStyle name="Normal 2 79 2" xfId="5740" xr:uid="{00000000-0005-0000-0000-000062160000}"/>
    <cellStyle name="Normal 2 8" xfId="5741" xr:uid="{00000000-0005-0000-0000-000063160000}"/>
    <cellStyle name="Normal 2 8 2" xfId="5742" xr:uid="{00000000-0005-0000-0000-000064160000}"/>
    <cellStyle name="Normal 2 8 2 2" xfId="5743" xr:uid="{00000000-0005-0000-0000-000065160000}"/>
    <cellStyle name="Normal 2 8 2 3" xfId="5744" xr:uid="{00000000-0005-0000-0000-000066160000}"/>
    <cellStyle name="Normal 2 8 2 4" xfId="9534" xr:uid="{D88ECBA1-8C34-4985-B4FE-607FBC108236}"/>
    <cellStyle name="Normal 2 8 3" xfId="5745" xr:uid="{00000000-0005-0000-0000-000067160000}"/>
    <cellStyle name="Normal 2 8 3 2" xfId="9585" xr:uid="{0F3F39DF-EC88-436C-9B30-BC92AA07D4F0}"/>
    <cellStyle name="Normal 2 8 4" xfId="5746" xr:uid="{00000000-0005-0000-0000-000068160000}"/>
    <cellStyle name="Normal 2 8 4 2" xfId="5747" xr:uid="{00000000-0005-0000-0000-000069160000}"/>
    <cellStyle name="Normal 2 8 5" xfId="5748" xr:uid="{00000000-0005-0000-0000-00006A160000}"/>
    <cellStyle name="Normal 2 8 6" xfId="5749" xr:uid="{00000000-0005-0000-0000-00006B160000}"/>
    <cellStyle name="Normal 2 8 7" xfId="5750" xr:uid="{00000000-0005-0000-0000-00006C160000}"/>
    <cellStyle name="Normal 2 8 8" xfId="5751" xr:uid="{00000000-0005-0000-0000-00006D160000}"/>
    <cellStyle name="Normal 2 8 9" xfId="9477" xr:uid="{186E8F98-D9EC-466B-916A-0071F530BF93}"/>
    <cellStyle name="Normal 2 80" xfId="5752" xr:uid="{00000000-0005-0000-0000-00006E160000}"/>
    <cellStyle name="Normal 2 80 2" xfId="5753" xr:uid="{00000000-0005-0000-0000-00006F160000}"/>
    <cellStyle name="Normal 2 81" xfId="5754" xr:uid="{00000000-0005-0000-0000-000070160000}"/>
    <cellStyle name="Normal 2 81 2" xfId="5755" xr:uid="{00000000-0005-0000-0000-000071160000}"/>
    <cellStyle name="Normal 2 82" xfId="5756" xr:uid="{00000000-0005-0000-0000-000072160000}"/>
    <cellStyle name="Normal 2 82 2" xfId="5757" xr:uid="{00000000-0005-0000-0000-000073160000}"/>
    <cellStyle name="Normal 2 83" xfId="5758" xr:uid="{00000000-0005-0000-0000-000074160000}"/>
    <cellStyle name="Normal 2 83 2" xfId="5759" xr:uid="{00000000-0005-0000-0000-000075160000}"/>
    <cellStyle name="Normal 2 84" xfId="5760" xr:uid="{00000000-0005-0000-0000-000076160000}"/>
    <cellStyle name="Normal 2 84 2" xfId="5761" xr:uid="{00000000-0005-0000-0000-000077160000}"/>
    <cellStyle name="Normal 2 85" xfId="5762" xr:uid="{00000000-0005-0000-0000-000078160000}"/>
    <cellStyle name="Normal 2 85 2" xfId="5763" xr:uid="{00000000-0005-0000-0000-000079160000}"/>
    <cellStyle name="Normal 2 86" xfId="5764" xr:uid="{00000000-0005-0000-0000-00007A160000}"/>
    <cellStyle name="Normal 2 86 2" xfId="5765" xr:uid="{00000000-0005-0000-0000-00007B160000}"/>
    <cellStyle name="Normal 2 87" xfId="5766" xr:uid="{00000000-0005-0000-0000-00007C160000}"/>
    <cellStyle name="Normal 2 87 2" xfId="5767" xr:uid="{00000000-0005-0000-0000-00007D160000}"/>
    <cellStyle name="Normal 2 88" xfId="5768" xr:uid="{00000000-0005-0000-0000-00007E160000}"/>
    <cellStyle name="Normal 2 89" xfId="5769" xr:uid="{00000000-0005-0000-0000-00007F160000}"/>
    <cellStyle name="Normal 2 9" xfId="5770" xr:uid="{00000000-0005-0000-0000-000080160000}"/>
    <cellStyle name="Normal 2 9 2" xfId="5771" xr:uid="{00000000-0005-0000-0000-000081160000}"/>
    <cellStyle name="Normal 2 9 3" xfId="5772" xr:uid="{00000000-0005-0000-0000-000082160000}"/>
    <cellStyle name="Normal 2 9 4" xfId="5773" xr:uid="{00000000-0005-0000-0000-000083160000}"/>
    <cellStyle name="Normal 2 9 4 2" xfId="5774" xr:uid="{00000000-0005-0000-0000-000084160000}"/>
    <cellStyle name="Normal 2 9 5" xfId="5775" xr:uid="{00000000-0005-0000-0000-000085160000}"/>
    <cellStyle name="Normal 2 9 6" xfId="5776" xr:uid="{00000000-0005-0000-0000-000086160000}"/>
    <cellStyle name="Normal 2 90" xfId="5777" xr:uid="{00000000-0005-0000-0000-000087160000}"/>
    <cellStyle name="Normal 2 90 2" xfId="5778" xr:uid="{00000000-0005-0000-0000-000088160000}"/>
    <cellStyle name="Normal 2 91" xfId="5779" xr:uid="{00000000-0005-0000-0000-000089160000}"/>
    <cellStyle name="Normal 2 91 2" xfId="5780" xr:uid="{00000000-0005-0000-0000-00008A160000}"/>
    <cellStyle name="Normal 2 92" xfId="5781" xr:uid="{00000000-0005-0000-0000-00008B160000}"/>
    <cellStyle name="Normal 2 92 2" xfId="5782" xr:uid="{00000000-0005-0000-0000-00008C160000}"/>
    <cellStyle name="Normal 2 93" xfId="5783" xr:uid="{00000000-0005-0000-0000-00008D160000}"/>
    <cellStyle name="Normal 2 93 2" xfId="5784" xr:uid="{00000000-0005-0000-0000-00008E160000}"/>
    <cellStyle name="Normal 2 94" xfId="5785" xr:uid="{00000000-0005-0000-0000-00008F160000}"/>
    <cellStyle name="Normal 2 94 2" xfId="5786" xr:uid="{00000000-0005-0000-0000-000090160000}"/>
    <cellStyle name="Normal 2 95" xfId="5787" xr:uid="{00000000-0005-0000-0000-000091160000}"/>
    <cellStyle name="Normal 2 95 2" xfId="5788" xr:uid="{00000000-0005-0000-0000-000092160000}"/>
    <cellStyle name="Normal 2 95 3" xfId="5789" xr:uid="{00000000-0005-0000-0000-000093160000}"/>
    <cellStyle name="Normal 2 96" xfId="5790" xr:uid="{00000000-0005-0000-0000-000094160000}"/>
    <cellStyle name="Normal 2 96 2" xfId="5791" xr:uid="{00000000-0005-0000-0000-000095160000}"/>
    <cellStyle name="Normal 2 97" xfId="5792" xr:uid="{00000000-0005-0000-0000-000096160000}"/>
    <cellStyle name="Normal 2 97 2" xfId="5793" xr:uid="{00000000-0005-0000-0000-000097160000}"/>
    <cellStyle name="Normal 2 98" xfId="5794" xr:uid="{00000000-0005-0000-0000-000098160000}"/>
    <cellStyle name="Normal 2 98 2" xfId="5795" xr:uid="{00000000-0005-0000-0000-000099160000}"/>
    <cellStyle name="Normal 2 99" xfId="5796" xr:uid="{00000000-0005-0000-0000-00009A160000}"/>
    <cellStyle name="Normal 2 99 2" xfId="5797" xr:uid="{00000000-0005-0000-0000-00009B160000}"/>
    <cellStyle name="Normal 20" xfId="5798" xr:uid="{00000000-0005-0000-0000-00009C160000}"/>
    <cellStyle name="Normal 20 2" xfId="5799" xr:uid="{00000000-0005-0000-0000-00009D160000}"/>
    <cellStyle name="Normal 20 2 2" xfId="5800" xr:uid="{00000000-0005-0000-0000-00009E160000}"/>
    <cellStyle name="Normal 20 2 3" xfId="5801" xr:uid="{00000000-0005-0000-0000-00009F160000}"/>
    <cellStyle name="Normal 20 3" xfId="5802" xr:uid="{00000000-0005-0000-0000-0000A0160000}"/>
    <cellStyle name="Normal 20 4" xfId="5803" xr:uid="{00000000-0005-0000-0000-0000A1160000}"/>
    <cellStyle name="Normal 200" xfId="5804" xr:uid="{00000000-0005-0000-0000-0000A2160000}"/>
    <cellStyle name="Normal 201" xfId="5805" xr:uid="{00000000-0005-0000-0000-0000A3160000}"/>
    <cellStyle name="Normal 201 2" xfId="5806" xr:uid="{00000000-0005-0000-0000-0000A4160000}"/>
    <cellStyle name="Normal 202" xfId="5807" xr:uid="{00000000-0005-0000-0000-0000A5160000}"/>
    <cellStyle name="Normal 203" xfId="5808" xr:uid="{00000000-0005-0000-0000-0000A6160000}"/>
    <cellStyle name="Normal 204" xfId="5809" xr:uid="{00000000-0005-0000-0000-0000A7160000}"/>
    <cellStyle name="Normal 205" xfId="5810" xr:uid="{00000000-0005-0000-0000-0000A8160000}"/>
    <cellStyle name="Normal 206" xfId="5811" xr:uid="{00000000-0005-0000-0000-0000A9160000}"/>
    <cellStyle name="Normal 207" xfId="5812" xr:uid="{00000000-0005-0000-0000-0000AA160000}"/>
    <cellStyle name="Normal 208" xfId="5813" xr:uid="{00000000-0005-0000-0000-0000AB160000}"/>
    <cellStyle name="Normal 209" xfId="5814" xr:uid="{00000000-0005-0000-0000-0000AC160000}"/>
    <cellStyle name="Normal 21" xfId="5815" xr:uid="{00000000-0005-0000-0000-0000AD160000}"/>
    <cellStyle name="Normal 21 2" xfId="5816" xr:uid="{00000000-0005-0000-0000-0000AE160000}"/>
    <cellStyle name="Normal 21 2 2" xfId="5817" xr:uid="{00000000-0005-0000-0000-0000AF160000}"/>
    <cellStyle name="Normal 21 2 3" xfId="5818" xr:uid="{00000000-0005-0000-0000-0000B0160000}"/>
    <cellStyle name="Normal 21 3" xfId="5819" xr:uid="{00000000-0005-0000-0000-0000B1160000}"/>
    <cellStyle name="Normal 21 4" xfId="5820" xr:uid="{00000000-0005-0000-0000-0000B2160000}"/>
    <cellStyle name="Normal 210" xfId="5821" xr:uid="{00000000-0005-0000-0000-0000B3160000}"/>
    <cellStyle name="Normal 211" xfId="5822" xr:uid="{00000000-0005-0000-0000-0000B4160000}"/>
    <cellStyle name="Normal 212" xfId="5823" xr:uid="{00000000-0005-0000-0000-0000B5160000}"/>
    <cellStyle name="Normal 213" xfId="5824" xr:uid="{00000000-0005-0000-0000-0000B6160000}"/>
    <cellStyle name="Normal 214" xfId="5825" xr:uid="{00000000-0005-0000-0000-0000B7160000}"/>
    <cellStyle name="Normal 215" xfId="5826" xr:uid="{00000000-0005-0000-0000-0000B8160000}"/>
    <cellStyle name="Normal 216" xfId="5827" xr:uid="{00000000-0005-0000-0000-0000B9160000}"/>
    <cellStyle name="Normal 217" xfId="5828" xr:uid="{00000000-0005-0000-0000-0000BA160000}"/>
    <cellStyle name="Normal 218" xfId="5829" xr:uid="{00000000-0005-0000-0000-0000BB160000}"/>
    <cellStyle name="Normal 219" xfId="5830" xr:uid="{00000000-0005-0000-0000-0000BC160000}"/>
    <cellStyle name="Normal 22" xfId="5831" xr:uid="{00000000-0005-0000-0000-0000BD160000}"/>
    <cellStyle name="Normal 22 2" xfId="5832" xr:uid="{00000000-0005-0000-0000-0000BE160000}"/>
    <cellStyle name="Normal 22 2 2" xfId="5833" xr:uid="{00000000-0005-0000-0000-0000BF160000}"/>
    <cellStyle name="Normal 22 2 3" xfId="5834" xr:uid="{00000000-0005-0000-0000-0000C0160000}"/>
    <cellStyle name="Normal 22 3" xfId="5835" xr:uid="{00000000-0005-0000-0000-0000C1160000}"/>
    <cellStyle name="Normal 22 4" xfId="5836" xr:uid="{00000000-0005-0000-0000-0000C2160000}"/>
    <cellStyle name="Normal 220" xfId="5837" xr:uid="{00000000-0005-0000-0000-0000C3160000}"/>
    <cellStyle name="Normal 221" xfId="5838" xr:uid="{00000000-0005-0000-0000-0000C4160000}"/>
    <cellStyle name="Normal 222" xfId="5839" xr:uid="{00000000-0005-0000-0000-0000C5160000}"/>
    <cellStyle name="Normal 223" xfId="5840" xr:uid="{00000000-0005-0000-0000-0000C6160000}"/>
    <cellStyle name="Normal 224" xfId="5841" xr:uid="{00000000-0005-0000-0000-0000C7160000}"/>
    <cellStyle name="Normal 225" xfId="5842" xr:uid="{00000000-0005-0000-0000-0000C8160000}"/>
    <cellStyle name="Normal 226" xfId="5843" xr:uid="{00000000-0005-0000-0000-0000C9160000}"/>
    <cellStyle name="Normal 227" xfId="5844" xr:uid="{00000000-0005-0000-0000-0000CA160000}"/>
    <cellStyle name="Normal 228" xfId="5845" xr:uid="{00000000-0005-0000-0000-0000CB160000}"/>
    <cellStyle name="Normal 229" xfId="5846" xr:uid="{00000000-0005-0000-0000-0000CC160000}"/>
    <cellStyle name="Normal 23" xfId="5847" xr:uid="{00000000-0005-0000-0000-0000CD160000}"/>
    <cellStyle name="Normal 23 2" xfId="5848" xr:uid="{00000000-0005-0000-0000-0000CE160000}"/>
    <cellStyle name="Normal 23 2 2" xfId="5849" xr:uid="{00000000-0005-0000-0000-0000CF160000}"/>
    <cellStyle name="Normal 23 2 3" xfId="5850" xr:uid="{00000000-0005-0000-0000-0000D0160000}"/>
    <cellStyle name="Normal 23 3" xfId="5851" xr:uid="{00000000-0005-0000-0000-0000D1160000}"/>
    <cellStyle name="Normal 230" xfId="5852" xr:uid="{00000000-0005-0000-0000-0000D2160000}"/>
    <cellStyle name="Normal 231" xfId="5853" xr:uid="{00000000-0005-0000-0000-0000D3160000}"/>
    <cellStyle name="Normal 232" xfId="5854" xr:uid="{00000000-0005-0000-0000-0000D4160000}"/>
    <cellStyle name="Normal 233" xfId="5855" xr:uid="{00000000-0005-0000-0000-0000D5160000}"/>
    <cellStyle name="Normal 234" xfId="5856" xr:uid="{00000000-0005-0000-0000-0000D6160000}"/>
    <cellStyle name="Normal 234 2" xfId="5857" xr:uid="{00000000-0005-0000-0000-0000D7160000}"/>
    <cellStyle name="Normal 235" xfId="5858" xr:uid="{00000000-0005-0000-0000-0000D8160000}"/>
    <cellStyle name="Normal 236" xfId="5859" xr:uid="{00000000-0005-0000-0000-0000D9160000}"/>
    <cellStyle name="Normal 237" xfId="5860" xr:uid="{00000000-0005-0000-0000-0000DA160000}"/>
    <cellStyle name="Normal 238" xfId="5861" xr:uid="{00000000-0005-0000-0000-0000DB160000}"/>
    <cellStyle name="Normal 239" xfId="5862" xr:uid="{00000000-0005-0000-0000-0000DC160000}"/>
    <cellStyle name="Normal 24" xfId="5863" xr:uid="{00000000-0005-0000-0000-0000DD160000}"/>
    <cellStyle name="Normal 24 2" xfId="5864" xr:uid="{00000000-0005-0000-0000-0000DE160000}"/>
    <cellStyle name="Normal 24 2 2" xfId="5865" xr:uid="{00000000-0005-0000-0000-0000DF160000}"/>
    <cellStyle name="Normal 24 2 3" xfId="5866" xr:uid="{00000000-0005-0000-0000-0000E0160000}"/>
    <cellStyle name="Normal 24 3" xfId="5867" xr:uid="{00000000-0005-0000-0000-0000E1160000}"/>
    <cellStyle name="Normal 240" xfId="5868" xr:uid="{00000000-0005-0000-0000-0000E2160000}"/>
    <cellStyle name="Normal 241" xfId="5869" xr:uid="{00000000-0005-0000-0000-0000E3160000}"/>
    <cellStyle name="Normal 242" xfId="5870" xr:uid="{00000000-0005-0000-0000-0000E4160000}"/>
    <cellStyle name="Normal 243" xfId="5871" xr:uid="{00000000-0005-0000-0000-0000E5160000}"/>
    <cellStyle name="Normal 244" xfId="9376" xr:uid="{00000000-0005-0000-0000-0000E6160000}"/>
    <cellStyle name="Normal 245" xfId="9382" xr:uid="{00000000-0005-0000-0000-0000E7160000}"/>
    <cellStyle name="Normal 246" xfId="9387" xr:uid="{00000000-0005-0000-0000-0000E8160000}"/>
    <cellStyle name="Normal 246 2" xfId="9396" xr:uid="{AE1A65E8-F3AC-4E92-B8AE-3E98A57CC66F}"/>
    <cellStyle name="Normal 247" xfId="9389" xr:uid="{00000000-0005-0000-0000-0000E9160000}"/>
    <cellStyle name="Normal 247 2" xfId="9419" xr:uid="{B7753E16-1905-4AD9-8192-F7A696E9319C}"/>
    <cellStyle name="Normal 247 2 2" xfId="9428" xr:uid="{8A49F0EF-80EA-42F2-8F13-EEEC2A1E5276}"/>
    <cellStyle name="Normal 248" xfId="9416" xr:uid="{58256D75-91A5-4965-8094-39AC9C2D1E32}"/>
    <cellStyle name="Normal 248 2" xfId="9425" xr:uid="{7F4B47E7-B6B8-4AC2-BD32-37FB52E78BA5}"/>
    <cellStyle name="Normal 249" xfId="9432" xr:uid="{D3170C79-5355-44B2-AC92-00DA9C02B936}"/>
    <cellStyle name="Normal 25" xfId="5872" xr:uid="{00000000-0005-0000-0000-0000EA160000}"/>
    <cellStyle name="Normal 25 2" xfId="5873" xr:uid="{00000000-0005-0000-0000-0000EB160000}"/>
    <cellStyle name="Normal 25 2 2" xfId="5874" xr:uid="{00000000-0005-0000-0000-0000EC160000}"/>
    <cellStyle name="Normal 25 2 3" xfId="5875" xr:uid="{00000000-0005-0000-0000-0000ED160000}"/>
    <cellStyle name="Normal 25 3" xfId="5876" xr:uid="{00000000-0005-0000-0000-0000EE160000}"/>
    <cellStyle name="Normal 250" xfId="9437" xr:uid="{F52D9AD7-042D-442B-B7D6-9119AC69F261}"/>
    <cellStyle name="Normal 250 2" xfId="9440" xr:uid="{4B03A60B-7EAE-468A-9DC4-E5E6428D1695}"/>
    <cellStyle name="Normal 251" xfId="9438" xr:uid="{23020110-CC9B-4400-A96F-CFA270BB62A0}"/>
    <cellStyle name="Normal 252" xfId="9442" xr:uid="{1CF43828-8487-40FF-8AF7-349D27C4E891}"/>
    <cellStyle name="Normal 253" xfId="9448" xr:uid="{FBA9B1C0-0F22-47CD-B597-F009D48B37E5}"/>
    <cellStyle name="Normal 254" xfId="9506" xr:uid="{95ED31BE-C586-4425-B638-A4AB798ACDA2}"/>
    <cellStyle name="Normal 255" xfId="9611" xr:uid="{269A1613-28CB-4C97-8A44-7614B14E3A8D}"/>
    <cellStyle name="Normal 256" xfId="9485" xr:uid="{91AB2B7C-44A2-4B83-B614-CFDA34A25B62}"/>
    <cellStyle name="Normal 257" xfId="9507" xr:uid="{4226522F-289F-422D-BD31-438E0B65122F}"/>
    <cellStyle name="Normal 258" xfId="9613" xr:uid="{25FD6ADC-EF9E-48A6-9E40-FEBC80D7D178}"/>
    <cellStyle name="Normal 259" xfId="9504" xr:uid="{67C1679D-EA13-40B4-8F40-3E579038852A}"/>
    <cellStyle name="Normal 26" xfId="5877" xr:uid="{00000000-0005-0000-0000-0000EF160000}"/>
    <cellStyle name="Normal 26 2" xfId="5878" xr:uid="{00000000-0005-0000-0000-0000F0160000}"/>
    <cellStyle name="Normal 26 2 2" xfId="5879" xr:uid="{00000000-0005-0000-0000-0000F1160000}"/>
    <cellStyle name="Normal 26 2 3" xfId="5880" xr:uid="{00000000-0005-0000-0000-0000F2160000}"/>
    <cellStyle name="Normal 26 3" xfId="5881" xr:uid="{00000000-0005-0000-0000-0000F3160000}"/>
    <cellStyle name="Normal 260" xfId="9558" xr:uid="{14A7E346-E88C-4A11-A6E5-49A6062FB15D}"/>
    <cellStyle name="Normal 261" xfId="9610" xr:uid="{6F67F81B-82D7-4EED-A935-40D882BCBA33}"/>
    <cellStyle name="Normal 262" xfId="9615" xr:uid="{928CBD4C-B495-49FB-980D-96433185983B}"/>
    <cellStyle name="Normal 27" xfId="5882" xr:uid="{00000000-0005-0000-0000-0000F4160000}"/>
    <cellStyle name="Normal 27 2" xfId="5883" xr:uid="{00000000-0005-0000-0000-0000F5160000}"/>
    <cellStyle name="Normal 27 2 2" xfId="5884" xr:uid="{00000000-0005-0000-0000-0000F6160000}"/>
    <cellStyle name="Normal 27 2 3" xfId="5885" xr:uid="{00000000-0005-0000-0000-0000F7160000}"/>
    <cellStyle name="Normal 27 3" xfId="5886" xr:uid="{00000000-0005-0000-0000-0000F8160000}"/>
    <cellStyle name="Normal 28" xfId="5887" xr:uid="{00000000-0005-0000-0000-0000F9160000}"/>
    <cellStyle name="Normal 28 2" xfId="5888" xr:uid="{00000000-0005-0000-0000-0000FA160000}"/>
    <cellStyle name="Normal 28 2 2" xfId="5889" xr:uid="{00000000-0005-0000-0000-0000FB160000}"/>
    <cellStyle name="Normal 28 2 3" xfId="5890" xr:uid="{00000000-0005-0000-0000-0000FC160000}"/>
    <cellStyle name="Normal 28 3" xfId="5891" xr:uid="{00000000-0005-0000-0000-0000FD160000}"/>
    <cellStyle name="Normal 29" xfId="5892" xr:uid="{00000000-0005-0000-0000-0000FE160000}"/>
    <cellStyle name="Normal 29 2" xfId="5893" xr:uid="{00000000-0005-0000-0000-0000FF160000}"/>
    <cellStyle name="Normal 3" xfId="11" xr:uid="{00000000-0005-0000-0000-000000170000}"/>
    <cellStyle name="Normal 3 10" xfId="5894" xr:uid="{00000000-0005-0000-0000-000001170000}"/>
    <cellStyle name="Normal 3 10 2" xfId="5895" xr:uid="{00000000-0005-0000-0000-000002170000}"/>
    <cellStyle name="Normal 3 10 3" xfId="5896" xr:uid="{00000000-0005-0000-0000-000003170000}"/>
    <cellStyle name="Normal 3 10 4" xfId="5897" xr:uid="{00000000-0005-0000-0000-000004170000}"/>
    <cellStyle name="Normal 3 10 4 2" xfId="5898" xr:uid="{00000000-0005-0000-0000-000005170000}"/>
    <cellStyle name="Normal 3 10 5" xfId="5899" xr:uid="{00000000-0005-0000-0000-000006170000}"/>
    <cellStyle name="Normal 3 100" xfId="5900" xr:uid="{00000000-0005-0000-0000-000007170000}"/>
    <cellStyle name="Normal 3 101" xfId="5901" xr:uid="{00000000-0005-0000-0000-000008170000}"/>
    <cellStyle name="Normal 3 102" xfId="5902" xr:uid="{00000000-0005-0000-0000-000009170000}"/>
    <cellStyle name="Normal 3 103" xfId="5903" xr:uid="{00000000-0005-0000-0000-00000A170000}"/>
    <cellStyle name="Normal 3 104" xfId="5904" xr:uid="{00000000-0005-0000-0000-00000B170000}"/>
    <cellStyle name="Normal 3 105" xfId="5905" xr:uid="{00000000-0005-0000-0000-00000C170000}"/>
    <cellStyle name="Normal 3 106" xfId="5906" xr:uid="{00000000-0005-0000-0000-00000D170000}"/>
    <cellStyle name="Normal 3 107" xfId="5907" xr:uid="{00000000-0005-0000-0000-00000E170000}"/>
    <cellStyle name="Normal 3 107 2" xfId="5908" xr:uid="{00000000-0005-0000-0000-00000F170000}"/>
    <cellStyle name="Normal 3 108" xfId="5909" xr:uid="{00000000-0005-0000-0000-000010170000}"/>
    <cellStyle name="Normal 3 109" xfId="5910" xr:uid="{00000000-0005-0000-0000-000011170000}"/>
    <cellStyle name="Normal 3 109 2" xfId="5911" xr:uid="{00000000-0005-0000-0000-000012170000}"/>
    <cellStyle name="Normal 3 11" xfId="5912" xr:uid="{00000000-0005-0000-0000-000013170000}"/>
    <cellStyle name="Normal 3 11 2" xfId="5913" xr:uid="{00000000-0005-0000-0000-000014170000}"/>
    <cellStyle name="Normal 3 11 3" xfId="5914" xr:uid="{00000000-0005-0000-0000-000015170000}"/>
    <cellStyle name="Normal 3 11 4" xfId="5915" xr:uid="{00000000-0005-0000-0000-000016170000}"/>
    <cellStyle name="Normal 3 11 4 2" xfId="5916" xr:uid="{00000000-0005-0000-0000-000017170000}"/>
    <cellStyle name="Normal 3 11 5" xfId="5917" xr:uid="{00000000-0005-0000-0000-000018170000}"/>
    <cellStyle name="Normal 3 110" xfId="5918" xr:uid="{00000000-0005-0000-0000-000019170000}"/>
    <cellStyle name="Normal 3 110 2" xfId="5919" xr:uid="{00000000-0005-0000-0000-00001A170000}"/>
    <cellStyle name="Normal 3 110 3" xfId="5920" xr:uid="{00000000-0005-0000-0000-00001B170000}"/>
    <cellStyle name="Normal 3 111" xfId="5921" xr:uid="{00000000-0005-0000-0000-00001C170000}"/>
    <cellStyle name="Normal 3 112" xfId="5922" xr:uid="{00000000-0005-0000-0000-00001D170000}"/>
    <cellStyle name="Normal 3 113" xfId="5923" xr:uid="{00000000-0005-0000-0000-00001E170000}"/>
    <cellStyle name="Normal 3 114" xfId="5924" xr:uid="{00000000-0005-0000-0000-00001F170000}"/>
    <cellStyle name="Normal 3 12" xfId="5925" xr:uid="{00000000-0005-0000-0000-000020170000}"/>
    <cellStyle name="Normal 3 12 2" xfId="5926" xr:uid="{00000000-0005-0000-0000-000021170000}"/>
    <cellStyle name="Normal 3 12 3" xfId="5927" xr:uid="{00000000-0005-0000-0000-000022170000}"/>
    <cellStyle name="Normal 3 12 4" xfId="5928" xr:uid="{00000000-0005-0000-0000-000023170000}"/>
    <cellStyle name="Normal 3 13" xfId="5929" xr:uid="{00000000-0005-0000-0000-000024170000}"/>
    <cellStyle name="Normal 3 13 2" xfId="5930" xr:uid="{00000000-0005-0000-0000-000025170000}"/>
    <cellStyle name="Normal 3 13 3" xfId="5931" xr:uid="{00000000-0005-0000-0000-000026170000}"/>
    <cellStyle name="Normal 3 13 4" xfId="5932" xr:uid="{00000000-0005-0000-0000-000027170000}"/>
    <cellStyle name="Normal 3 14" xfId="5933" xr:uid="{00000000-0005-0000-0000-000028170000}"/>
    <cellStyle name="Normal 3 14 2" xfId="5934" xr:uid="{00000000-0005-0000-0000-000029170000}"/>
    <cellStyle name="Normal 3 14 3" xfId="5935" xr:uid="{00000000-0005-0000-0000-00002A170000}"/>
    <cellStyle name="Normal 3 14 4" xfId="5936" xr:uid="{00000000-0005-0000-0000-00002B170000}"/>
    <cellStyle name="Normal 3 15" xfId="5937" xr:uid="{00000000-0005-0000-0000-00002C170000}"/>
    <cellStyle name="Normal 3 15 2" xfId="5938" xr:uid="{00000000-0005-0000-0000-00002D170000}"/>
    <cellStyle name="Normal 3 15 3" xfId="5939" xr:uid="{00000000-0005-0000-0000-00002E170000}"/>
    <cellStyle name="Normal 3 15 4" xfId="5940" xr:uid="{00000000-0005-0000-0000-00002F170000}"/>
    <cellStyle name="Normal 3 16" xfId="5941" xr:uid="{00000000-0005-0000-0000-000030170000}"/>
    <cellStyle name="Normal 3 16 2" xfId="5942" xr:uid="{00000000-0005-0000-0000-000031170000}"/>
    <cellStyle name="Normal 3 16 3" xfId="5943" xr:uid="{00000000-0005-0000-0000-000032170000}"/>
    <cellStyle name="Normal 3 16 4" xfId="5944" xr:uid="{00000000-0005-0000-0000-000033170000}"/>
    <cellStyle name="Normal 3 17" xfId="5945" xr:uid="{00000000-0005-0000-0000-000034170000}"/>
    <cellStyle name="Normal 3 17 2" xfId="5946" xr:uid="{00000000-0005-0000-0000-000035170000}"/>
    <cellStyle name="Normal 3 17 3" xfId="5947" xr:uid="{00000000-0005-0000-0000-000036170000}"/>
    <cellStyle name="Normal 3 17 4" xfId="5948" xr:uid="{00000000-0005-0000-0000-000037170000}"/>
    <cellStyle name="Normal 3 18" xfId="5949" xr:uid="{00000000-0005-0000-0000-000038170000}"/>
    <cellStyle name="Normal 3 18 2" xfId="5950" xr:uid="{00000000-0005-0000-0000-000039170000}"/>
    <cellStyle name="Normal 3 18 3" xfId="5951" xr:uid="{00000000-0005-0000-0000-00003A170000}"/>
    <cellStyle name="Normal 3 18 4" xfId="5952" xr:uid="{00000000-0005-0000-0000-00003B170000}"/>
    <cellStyle name="Normal 3 19" xfId="5953" xr:uid="{00000000-0005-0000-0000-00003C170000}"/>
    <cellStyle name="Normal 3 19 2" xfId="5954" xr:uid="{00000000-0005-0000-0000-00003D170000}"/>
    <cellStyle name="Normal 3 19 3" xfId="5955" xr:uid="{00000000-0005-0000-0000-00003E170000}"/>
    <cellStyle name="Normal 3 19 4" xfId="5956" xr:uid="{00000000-0005-0000-0000-00003F170000}"/>
    <cellStyle name="Normal 3 2" xfId="17" xr:uid="{00000000-0005-0000-0000-000040170000}"/>
    <cellStyle name="Normal 3 2 10" xfId="5957" xr:uid="{00000000-0005-0000-0000-000041170000}"/>
    <cellStyle name="Normal 3 2 10 2" xfId="5958" xr:uid="{00000000-0005-0000-0000-000042170000}"/>
    <cellStyle name="Normal 3 2 10 2 2" xfId="5959" xr:uid="{00000000-0005-0000-0000-000043170000}"/>
    <cellStyle name="Normal 3 2 10 3" xfId="5960" xr:uid="{00000000-0005-0000-0000-000044170000}"/>
    <cellStyle name="Normal 3 2 10 4" xfId="5961" xr:uid="{00000000-0005-0000-0000-000045170000}"/>
    <cellStyle name="Normal 3 2 11" xfId="5962" xr:uid="{00000000-0005-0000-0000-000046170000}"/>
    <cellStyle name="Normal 3 2 11 2" xfId="5963" xr:uid="{00000000-0005-0000-0000-000047170000}"/>
    <cellStyle name="Normal 3 2 11 2 2" xfId="5964" xr:uid="{00000000-0005-0000-0000-000048170000}"/>
    <cellStyle name="Normal 3 2 11 3" xfId="5965" xr:uid="{00000000-0005-0000-0000-000049170000}"/>
    <cellStyle name="Normal 3 2 11 4" xfId="5966" xr:uid="{00000000-0005-0000-0000-00004A170000}"/>
    <cellStyle name="Normal 3 2 11 5" xfId="5967" xr:uid="{00000000-0005-0000-0000-00004B170000}"/>
    <cellStyle name="Normal 3 2 12" xfId="5968" xr:uid="{00000000-0005-0000-0000-00004C170000}"/>
    <cellStyle name="Normal 3 2 12 2" xfId="5969" xr:uid="{00000000-0005-0000-0000-00004D170000}"/>
    <cellStyle name="Normal 3 2 12 2 2" xfId="5970" xr:uid="{00000000-0005-0000-0000-00004E170000}"/>
    <cellStyle name="Normal 3 2 12 3" xfId="5971" xr:uid="{00000000-0005-0000-0000-00004F170000}"/>
    <cellStyle name="Normal 3 2 13" xfId="5972" xr:uid="{00000000-0005-0000-0000-000050170000}"/>
    <cellStyle name="Normal 3 2 13 2" xfId="5973" xr:uid="{00000000-0005-0000-0000-000051170000}"/>
    <cellStyle name="Normal 3 2 13 2 2" xfId="5974" xr:uid="{00000000-0005-0000-0000-000052170000}"/>
    <cellStyle name="Normal 3 2 13 3" xfId="5975" xr:uid="{00000000-0005-0000-0000-000053170000}"/>
    <cellStyle name="Normal 3 2 14" xfId="5976" xr:uid="{00000000-0005-0000-0000-000054170000}"/>
    <cellStyle name="Normal 3 2 14 2" xfId="5977" xr:uid="{00000000-0005-0000-0000-000055170000}"/>
    <cellStyle name="Normal 3 2 14 2 2" xfId="5978" xr:uid="{00000000-0005-0000-0000-000056170000}"/>
    <cellStyle name="Normal 3 2 14 3" xfId="5979" xr:uid="{00000000-0005-0000-0000-000057170000}"/>
    <cellStyle name="Normal 3 2 15" xfId="5980" xr:uid="{00000000-0005-0000-0000-000058170000}"/>
    <cellStyle name="Normal 3 2 15 2" xfId="5981" xr:uid="{00000000-0005-0000-0000-000059170000}"/>
    <cellStyle name="Normal 3 2 15 2 2" xfId="5982" xr:uid="{00000000-0005-0000-0000-00005A170000}"/>
    <cellStyle name="Normal 3 2 15 3" xfId="5983" xr:uid="{00000000-0005-0000-0000-00005B170000}"/>
    <cellStyle name="Normal 3 2 16" xfId="5984" xr:uid="{00000000-0005-0000-0000-00005C170000}"/>
    <cellStyle name="Normal 3 2 16 2" xfId="5985" xr:uid="{00000000-0005-0000-0000-00005D170000}"/>
    <cellStyle name="Normal 3 2 16 2 2" xfId="5986" xr:uid="{00000000-0005-0000-0000-00005E170000}"/>
    <cellStyle name="Normal 3 2 16 3" xfId="5987" xr:uid="{00000000-0005-0000-0000-00005F170000}"/>
    <cellStyle name="Normal 3 2 17" xfId="5988" xr:uid="{00000000-0005-0000-0000-000060170000}"/>
    <cellStyle name="Normal 3 2 17 2" xfId="5989" xr:uid="{00000000-0005-0000-0000-000061170000}"/>
    <cellStyle name="Normal 3 2 17 2 2" xfId="5990" xr:uid="{00000000-0005-0000-0000-000062170000}"/>
    <cellStyle name="Normal 3 2 17 3" xfId="5991" xr:uid="{00000000-0005-0000-0000-000063170000}"/>
    <cellStyle name="Normal 3 2 18" xfId="5992" xr:uid="{00000000-0005-0000-0000-000064170000}"/>
    <cellStyle name="Normal 3 2 18 2" xfId="5993" xr:uid="{00000000-0005-0000-0000-000065170000}"/>
    <cellStyle name="Normal 3 2 19" xfId="5994" xr:uid="{00000000-0005-0000-0000-000066170000}"/>
    <cellStyle name="Normal 3 2 19 2" xfId="5995" xr:uid="{00000000-0005-0000-0000-000067170000}"/>
    <cellStyle name="Normal 3 2 2" xfId="5996" xr:uid="{00000000-0005-0000-0000-000068170000}"/>
    <cellStyle name="Normal 3 2 2 10" xfId="5997" xr:uid="{00000000-0005-0000-0000-000069170000}"/>
    <cellStyle name="Normal 3 2 2 11" xfId="5998" xr:uid="{00000000-0005-0000-0000-00006A170000}"/>
    <cellStyle name="Normal 3 2 2 12" xfId="5999" xr:uid="{00000000-0005-0000-0000-00006B170000}"/>
    <cellStyle name="Normal 3 2 2 13" xfId="6000" xr:uid="{00000000-0005-0000-0000-00006C170000}"/>
    <cellStyle name="Normal 3 2 2 14" xfId="6001" xr:uid="{00000000-0005-0000-0000-00006D170000}"/>
    <cellStyle name="Normal 3 2 2 15" xfId="6002" xr:uid="{00000000-0005-0000-0000-00006E170000}"/>
    <cellStyle name="Normal 3 2 2 16" xfId="6003" xr:uid="{00000000-0005-0000-0000-00006F170000}"/>
    <cellStyle name="Normal 3 2 2 17" xfId="6004" xr:uid="{00000000-0005-0000-0000-000070170000}"/>
    <cellStyle name="Normal 3 2 2 18" xfId="6005" xr:uid="{00000000-0005-0000-0000-000071170000}"/>
    <cellStyle name="Normal 3 2 2 2" xfId="6006" xr:uid="{00000000-0005-0000-0000-000072170000}"/>
    <cellStyle name="Normal 3 2 2 2 10" xfId="6007" xr:uid="{00000000-0005-0000-0000-000073170000}"/>
    <cellStyle name="Normal 3 2 2 2 10 2" xfId="6008" xr:uid="{00000000-0005-0000-0000-000074170000}"/>
    <cellStyle name="Normal 3 2 2 2 10 2 2" xfId="6009" xr:uid="{00000000-0005-0000-0000-000075170000}"/>
    <cellStyle name="Normal 3 2 2 2 10 3" xfId="6010" xr:uid="{00000000-0005-0000-0000-000076170000}"/>
    <cellStyle name="Normal 3 2 2 2 11" xfId="6011" xr:uid="{00000000-0005-0000-0000-000077170000}"/>
    <cellStyle name="Normal 3 2 2 2 11 2" xfId="6012" xr:uid="{00000000-0005-0000-0000-000078170000}"/>
    <cellStyle name="Normal 3 2 2 2 11 2 2" xfId="6013" xr:uid="{00000000-0005-0000-0000-000079170000}"/>
    <cellStyle name="Normal 3 2 2 2 11 3" xfId="6014" xr:uid="{00000000-0005-0000-0000-00007A170000}"/>
    <cellStyle name="Normal 3 2 2 2 12" xfId="6015" xr:uid="{00000000-0005-0000-0000-00007B170000}"/>
    <cellStyle name="Normal 3 2 2 2 12 2" xfId="6016" xr:uid="{00000000-0005-0000-0000-00007C170000}"/>
    <cellStyle name="Normal 3 2 2 2 12 2 2" xfId="6017" xr:uid="{00000000-0005-0000-0000-00007D170000}"/>
    <cellStyle name="Normal 3 2 2 2 12 3" xfId="6018" xr:uid="{00000000-0005-0000-0000-00007E170000}"/>
    <cellStyle name="Normal 3 2 2 2 13" xfId="6019" xr:uid="{00000000-0005-0000-0000-00007F170000}"/>
    <cellStyle name="Normal 3 2 2 2 13 2" xfId="6020" xr:uid="{00000000-0005-0000-0000-000080170000}"/>
    <cellStyle name="Normal 3 2 2 2 13 2 2" xfId="6021" xr:uid="{00000000-0005-0000-0000-000081170000}"/>
    <cellStyle name="Normal 3 2 2 2 13 3" xfId="6022" xr:uid="{00000000-0005-0000-0000-000082170000}"/>
    <cellStyle name="Normal 3 2 2 2 14" xfId="6023" xr:uid="{00000000-0005-0000-0000-000083170000}"/>
    <cellStyle name="Normal 3 2 2 2 14 2" xfId="6024" xr:uid="{00000000-0005-0000-0000-000084170000}"/>
    <cellStyle name="Normal 3 2 2 2 14 2 2" xfId="6025" xr:uid="{00000000-0005-0000-0000-000085170000}"/>
    <cellStyle name="Normal 3 2 2 2 14 3" xfId="6026" xr:uid="{00000000-0005-0000-0000-000086170000}"/>
    <cellStyle name="Normal 3 2 2 2 15" xfId="6027" xr:uid="{00000000-0005-0000-0000-000087170000}"/>
    <cellStyle name="Normal 3 2 2 2 15 2" xfId="6028" xr:uid="{00000000-0005-0000-0000-000088170000}"/>
    <cellStyle name="Normal 3 2 2 2 15 2 2" xfId="6029" xr:uid="{00000000-0005-0000-0000-000089170000}"/>
    <cellStyle name="Normal 3 2 2 2 15 3" xfId="6030" xr:uid="{00000000-0005-0000-0000-00008A170000}"/>
    <cellStyle name="Normal 3 2 2 2 16" xfId="6031" xr:uid="{00000000-0005-0000-0000-00008B170000}"/>
    <cellStyle name="Normal 3 2 2 2 16 2" xfId="6032" xr:uid="{00000000-0005-0000-0000-00008C170000}"/>
    <cellStyle name="Normal 3 2 2 2 17" xfId="6033" xr:uid="{00000000-0005-0000-0000-00008D170000}"/>
    <cellStyle name="Normal 3 2 2 2 17 2" xfId="6034" xr:uid="{00000000-0005-0000-0000-00008E170000}"/>
    <cellStyle name="Normal 3 2 2 2 2" xfId="6035" xr:uid="{00000000-0005-0000-0000-00008F170000}"/>
    <cellStyle name="Normal 3 2 2 2 2 2" xfId="6036" xr:uid="{00000000-0005-0000-0000-000090170000}"/>
    <cellStyle name="Normal 3 2 2 2 2 2 2" xfId="6037" xr:uid="{00000000-0005-0000-0000-000091170000}"/>
    <cellStyle name="Normal 3 2 2 2 2 2 2 2" xfId="6038" xr:uid="{00000000-0005-0000-0000-000092170000}"/>
    <cellStyle name="Normal 3 2 2 2 2 2 2 2 2" xfId="6039" xr:uid="{00000000-0005-0000-0000-000093170000}"/>
    <cellStyle name="Normal 3 2 2 2 2 2 2 3" xfId="6040" xr:uid="{00000000-0005-0000-0000-000094170000}"/>
    <cellStyle name="Normal 3 2 2 2 2 2 3" xfId="6041" xr:uid="{00000000-0005-0000-0000-000095170000}"/>
    <cellStyle name="Normal 3 2 2 2 2 2 3 2" xfId="6042" xr:uid="{00000000-0005-0000-0000-000096170000}"/>
    <cellStyle name="Normal 3 2 2 2 2 2 3 2 2" xfId="6043" xr:uid="{00000000-0005-0000-0000-000097170000}"/>
    <cellStyle name="Normal 3 2 2 2 2 2 3 3" xfId="6044" xr:uid="{00000000-0005-0000-0000-000098170000}"/>
    <cellStyle name="Normal 3 2 2 2 2 2 4" xfId="6045" xr:uid="{00000000-0005-0000-0000-000099170000}"/>
    <cellStyle name="Normal 3 2 2 2 2 2 4 2" xfId="6046" xr:uid="{00000000-0005-0000-0000-00009A170000}"/>
    <cellStyle name="Normal 3 2 2 2 2 2 4 2 2" xfId="6047" xr:uid="{00000000-0005-0000-0000-00009B170000}"/>
    <cellStyle name="Normal 3 2 2 2 2 2 4 3" xfId="6048" xr:uid="{00000000-0005-0000-0000-00009C170000}"/>
    <cellStyle name="Normal 3 2 2 2 2 2 5" xfId="6049" xr:uid="{00000000-0005-0000-0000-00009D170000}"/>
    <cellStyle name="Normal 3 2 2 2 2 2 5 2" xfId="6050" xr:uid="{00000000-0005-0000-0000-00009E170000}"/>
    <cellStyle name="Normal 3 2 2 2 2 2 5 2 2" xfId="6051" xr:uid="{00000000-0005-0000-0000-00009F170000}"/>
    <cellStyle name="Normal 3 2 2 2 2 2 5 3" xfId="6052" xr:uid="{00000000-0005-0000-0000-0000A0170000}"/>
    <cellStyle name="Normal 3 2 2 2 2 3" xfId="6053" xr:uid="{00000000-0005-0000-0000-0000A1170000}"/>
    <cellStyle name="Normal 3 2 2 2 2 4" xfId="6054" xr:uid="{00000000-0005-0000-0000-0000A2170000}"/>
    <cellStyle name="Normal 3 2 2 2 2 5" xfId="6055" xr:uid="{00000000-0005-0000-0000-0000A3170000}"/>
    <cellStyle name="Normal 3 2 2 2 2 6" xfId="6056" xr:uid="{00000000-0005-0000-0000-0000A4170000}"/>
    <cellStyle name="Normal 3 2 2 2 2 6 2" xfId="6057" xr:uid="{00000000-0005-0000-0000-0000A5170000}"/>
    <cellStyle name="Normal 3 2 2 2 2 7" xfId="6058" xr:uid="{00000000-0005-0000-0000-0000A6170000}"/>
    <cellStyle name="Normal 3 2 2 2 3" xfId="6059" xr:uid="{00000000-0005-0000-0000-0000A7170000}"/>
    <cellStyle name="Normal 3 2 2 2 3 2" xfId="6060" xr:uid="{00000000-0005-0000-0000-0000A8170000}"/>
    <cellStyle name="Normal 3 2 2 2 3 2 2" xfId="6061" xr:uid="{00000000-0005-0000-0000-0000A9170000}"/>
    <cellStyle name="Normal 3 2 2 2 3 3" xfId="6062" xr:uid="{00000000-0005-0000-0000-0000AA170000}"/>
    <cellStyle name="Normal 3 2 2 2 4" xfId="6063" xr:uid="{00000000-0005-0000-0000-0000AB170000}"/>
    <cellStyle name="Normal 3 2 2 2 4 2" xfId="6064" xr:uid="{00000000-0005-0000-0000-0000AC170000}"/>
    <cellStyle name="Normal 3 2 2 2 4 2 2" xfId="6065" xr:uid="{00000000-0005-0000-0000-0000AD170000}"/>
    <cellStyle name="Normal 3 2 2 2 4 3" xfId="6066" xr:uid="{00000000-0005-0000-0000-0000AE170000}"/>
    <cellStyle name="Normal 3 2 2 2 5" xfId="6067" xr:uid="{00000000-0005-0000-0000-0000AF170000}"/>
    <cellStyle name="Normal 3 2 2 2 5 2" xfId="6068" xr:uid="{00000000-0005-0000-0000-0000B0170000}"/>
    <cellStyle name="Normal 3 2 2 2 5 2 2" xfId="6069" xr:uid="{00000000-0005-0000-0000-0000B1170000}"/>
    <cellStyle name="Normal 3 2 2 2 5 3" xfId="6070" xr:uid="{00000000-0005-0000-0000-0000B2170000}"/>
    <cellStyle name="Normal 3 2 2 2 6" xfId="6071" xr:uid="{00000000-0005-0000-0000-0000B3170000}"/>
    <cellStyle name="Normal 3 2 2 2 6 2" xfId="6072" xr:uid="{00000000-0005-0000-0000-0000B4170000}"/>
    <cellStyle name="Normal 3 2 2 2 6 2 2" xfId="6073" xr:uid="{00000000-0005-0000-0000-0000B5170000}"/>
    <cellStyle name="Normal 3 2 2 2 6 3" xfId="6074" xr:uid="{00000000-0005-0000-0000-0000B6170000}"/>
    <cellStyle name="Normal 3 2 2 2 7" xfId="6075" xr:uid="{00000000-0005-0000-0000-0000B7170000}"/>
    <cellStyle name="Normal 3 2 2 2 7 2" xfId="6076" xr:uid="{00000000-0005-0000-0000-0000B8170000}"/>
    <cellStyle name="Normal 3 2 2 2 7 2 2" xfId="6077" xr:uid="{00000000-0005-0000-0000-0000B9170000}"/>
    <cellStyle name="Normal 3 2 2 2 7 3" xfId="6078" xr:uid="{00000000-0005-0000-0000-0000BA170000}"/>
    <cellStyle name="Normal 3 2 2 2 8" xfId="6079" xr:uid="{00000000-0005-0000-0000-0000BB170000}"/>
    <cellStyle name="Normal 3 2 2 2 8 2" xfId="6080" xr:uid="{00000000-0005-0000-0000-0000BC170000}"/>
    <cellStyle name="Normal 3 2 2 2 8 2 2" xfId="6081" xr:uid="{00000000-0005-0000-0000-0000BD170000}"/>
    <cellStyle name="Normal 3 2 2 2 8 3" xfId="6082" xr:uid="{00000000-0005-0000-0000-0000BE170000}"/>
    <cellStyle name="Normal 3 2 2 2 9" xfId="6083" xr:uid="{00000000-0005-0000-0000-0000BF170000}"/>
    <cellStyle name="Normal 3 2 2 2 9 2" xfId="6084" xr:uid="{00000000-0005-0000-0000-0000C0170000}"/>
    <cellStyle name="Normal 3 2 2 2 9 2 2" xfId="6085" xr:uid="{00000000-0005-0000-0000-0000C1170000}"/>
    <cellStyle name="Normal 3 2 2 2 9 3" xfId="6086" xr:uid="{00000000-0005-0000-0000-0000C2170000}"/>
    <cellStyle name="Normal 3 2 2 3" xfId="6087" xr:uid="{00000000-0005-0000-0000-0000C3170000}"/>
    <cellStyle name="Normal 3 2 2 3 2" xfId="6088" xr:uid="{00000000-0005-0000-0000-0000C4170000}"/>
    <cellStyle name="Normal 3 2 2 3 3" xfId="6089" xr:uid="{00000000-0005-0000-0000-0000C5170000}"/>
    <cellStyle name="Normal 3 2 2 3 3 2" xfId="6090" xr:uid="{00000000-0005-0000-0000-0000C6170000}"/>
    <cellStyle name="Normal 3 2 2 3 4" xfId="6091" xr:uid="{00000000-0005-0000-0000-0000C7170000}"/>
    <cellStyle name="Normal 3 2 2 4" xfId="6092" xr:uid="{00000000-0005-0000-0000-0000C8170000}"/>
    <cellStyle name="Normal 3 2 2 4 2" xfId="6093" xr:uid="{00000000-0005-0000-0000-0000C9170000}"/>
    <cellStyle name="Normal 3 2 2 5" xfId="6094" xr:uid="{00000000-0005-0000-0000-0000CA170000}"/>
    <cellStyle name="Normal 3 2 2 6" xfId="6095" xr:uid="{00000000-0005-0000-0000-0000CB170000}"/>
    <cellStyle name="Normal 3 2 2 7" xfId="6096" xr:uid="{00000000-0005-0000-0000-0000CC170000}"/>
    <cellStyle name="Normal 3 2 2 8" xfId="6097" xr:uid="{00000000-0005-0000-0000-0000CD170000}"/>
    <cellStyle name="Normal 3 2 2 9" xfId="6098" xr:uid="{00000000-0005-0000-0000-0000CE170000}"/>
    <cellStyle name="Normal 3 2 20" xfId="6099" xr:uid="{00000000-0005-0000-0000-0000CF170000}"/>
    <cellStyle name="Normal 3 2 21" xfId="6100" xr:uid="{00000000-0005-0000-0000-0000D0170000}"/>
    <cellStyle name="Normal 3 2 22" xfId="6101" xr:uid="{00000000-0005-0000-0000-0000D1170000}"/>
    <cellStyle name="Normal 3 2 3" xfId="6102" xr:uid="{00000000-0005-0000-0000-0000D2170000}"/>
    <cellStyle name="Normal 3 2 3 2" xfId="6103" xr:uid="{00000000-0005-0000-0000-0000D3170000}"/>
    <cellStyle name="Normal 3 2 3 2 2" xfId="6104" xr:uid="{00000000-0005-0000-0000-0000D4170000}"/>
    <cellStyle name="Normal 3 2 3 3" xfId="6105" xr:uid="{00000000-0005-0000-0000-0000D5170000}"/>
    <cellStyle name="Normal 3 2 4" xfId="6106" xr:uid="{00000000-0005-0000-0000-0000D6170000}"/>
    <cellStyle name="Normal 3 2 4 2" xfId="6107" xr:uid="{00000000-0005-0000-0000-0000D7170000}"/>
    <cellStyle name="Normal 3 2 4 2 2" xfId="6108" xr:uid="{00000000-0005-0000-0000-0000D8170000}"/>
    <cellStyle name="Normal 3 2 4 3" xfId="6109" xr:uid="{00000000-0005-0000-0000-0000D9170000}"/>
    <cellStyle name="Normal 3 2 5" xfId="6110" xr:uid="{00000000-0005-0000-0000-0000DA170000}"/>
    <cellStyle name="Normal 3 2 5 2" xfId="6111" xr:uid="{00000000-0005-0000-0000-0000DB170000}"/>
    <cellStyle name="Normal 3 2 5 2 2" xfId="6112" xr:uid="{00000000-0005-0000-0000-0000DC170000}"/>
    <cellStyle name="Normal 3 2 5 3" xfId="6113" xr:uid="{00000000-0005-0000-0000-0000DD170000}"/>
    <cellStyle name="Normal 3 2 6" xfId="6114" xr:uid="{00000000-0005-0000-0000-0000DE170000}"/>
    <cellStyle name="Normal 3 2 6 2" xfId="6115" xr:uid="{00000000-0005-0000-0000-0000DF170000}"/>
    <cellStyle name="Normal 3 2 6 2 2" xfId="6116" xr:uid="{00000000-0005-0000-0000-0000E0170000}"/>
    <cellStyle name="Normal 3 2 6 3" xfId="6117" xr:uid="{00000000-0005-0000-0000-0000E1170000}"/>
    <cellStyle name="Normal 3 2 7" xfId="6118" xr:uid="{00000000-0005-0000-0000-0000E2170000}"/>
    <cellStyle name="Normal 3 2 7 2" xfId="6119" xr:uid="{00000000-0005-0000-0000-0000E3170000}"/>
    <cellStyle name="Normal 3 2 7 2 2" xfId="6120" xr:uid="{00000000-0005-0000-0000-0000E4170000}"/>
    <cellStyle name="Normal 3 2 7 3" xfId="6121" xr:uid="{00000000-0005-0000-0000-0000E5170000}"/>
    <cellStyle name="Normal 3 2 8" xfId="6122" xr:uid="{00000000-0005-0000-0000-0000E6170000}"/>
    <cellStyle name="Normal 3 2 8 2" xfId="6123" xr:uid="{00000000-0005-0000-0000-0000E7170000}"/>
    <cellStyle name="Normal 3 2 8 2 2" xfId="6124" xr:uid="{00000000-0005-0000-0000-0000E8170000}"/>
    <cellStyle name="Normal 3 2 8 3" xfId="6125" xr:uid="{00000000-0005-0000-0000-0000E9170000}"/>
    <cellStyle name="Normal 3 2 9" xfId="6126" xr:uid="{00000000-0005-0000-0000-0000EA170000}"/>
    <cellStyle name="Normal 3 2 9 2" xfId="6127" xr:uid="{00000000-0005-0000-0000-0000EB170000}"/>
    <cellStyle name="Normal 3 2 9 2 2" xfId="6128" xr:uid="{00000000-0005-0000-0000-0000EC170000}"/>
    <cellStyle name="Normal 3 2 9 3" xfId="6129" xr:uid="{00000000-0005-0000-0000-0000ED170000}"/>
    <cellStyle name="Normal 3 20" xfId="6130" xr:uid="{00000000-0005-0000-0000-0000EE170000}"/>
    <cellStyle name="Normal 3 20 2" xfId="6131" xr:uid="{00000000-0005-0000-0000-0000EF170000}"/>
    <cellStyle name="Normal 3 20 3" xfId="6132" xr:uid="{00000000-0005-0000-0000-0000F0170000}"/>
    <cellStyle name="Normal 3 20 4" xfId="6133" xr:uid="{00000000-0005-0000-0000-0000F1170000}"/>
    <cellStyle name="Normal 3 21" xfId="6134" xr:uid="{00000000-0005-0000-0000-0000F2170000}"/>
    <cellStyle name="Normal 3 21 2" xfId="6135" xr:uid="{00000000-0005-0000-0000-0000F3170000}"/>
    <cellStyle name="Normal 3 21 3" xfId="6136" xr:uid="{00000000-0005-0000-0000-0000F4170000}"/>
    <cellStyle name="Normal 3 22" xfId="6137" xr:uid="{00000000-0005-0000-0000-0000F5170000}"/>
    <cellStyle name="Normal 3 22 2" xfId="6138" xr:uid="{00000000-0005-0000-0000-0000F6170000}"/>
    <cellStyle name="Normal 3 23" xfId="6139" xr:uid="{00000000-0005-0000-0000-0000F7170000}"/>
    <cellStyle name="Normal 3 24" xfId="6140" xr:uid="{00000000-0005-0000-0000-0000F8170000}"/>
    <cellStyle name="Normal 3 25" xfId="6141" xr:uid="{00000000-0005-0000-0000-0000F9170000}"/>
    <cellStyle name="Normal 3 26" xfId="6142" xr:uid="{00000000-0005-0000-0000-0000FA170000}"/>
    <cellStyle name="Normal 3 27" xfId="6143" xr:uid="{00000000-0005-0000-0000-0000FB170000}"/>
    <cellStyle name="Normal 3 28" xfId="6144" xr:uid="{00000000-0005-0000-0000-0000FC170000}"/>
    <cellStyle name="Normal 3 29" xfId="6145" xr:uid="{00000000-0005-0000-0000-0000FD170000}"/>
    <cellStyle name="Normal 3 3" xfId="6146" xr:uid="{00000000-0005-0000-0000-0000FE170000}"/>
    <cellStyle name="Normal 3 3 2" xfId="6147" xr:uid="{00000000-0005-0000-0000-0000FF170000}"/>
    <cellStyle name="Normal 3 3 2 2" xfId="6148" xr:uid="{00000000-0005-0000-0000-000000180000}"/>
    <cellStyle name="Normal 3 3 2 2 2" xfId="6149" xr:uid="{00000000-0005-0000-0000-000001180000}"/>
    <cellStyle name="Normal 3 3 2 2 2 2" xfId="6150" xr:uid="{00000000-0005-0000-0000-000002180000}"/>
    <cellStyle name="Normal 3 3 2 2 3" xfId="6151" xr:uid="{00000000-0005-0000-0000-000003180000}"/>
    <cellStyle name="Normal 3 3 2 2 4" xfId="6152" xr:uid="{00000000-0005-0000-0000-000004180000}"/>
    <cellStyle name="Normal 3 3 2 2 5" xfId="6153" xr:uid="{00000000-0005-0000-0000-000005180000}"/>
    <cellStyle name="Normal 3 3 2 2 6" xfId="6154" xr:uid="{00000000-0005-0000-0000-000006180000}"/>
    <cellStyle name="Normal 3 3 2 2 6 2" xfId="6155" xr:uid="{00000000-0005-0000-0000-000007180000}"/>
    <cellStyle name="Normal 3 3 2 2 7" xfId="6156" xr:uid="{00000000-0005-0000-0000-000008180000}"/>
    <cellStyle name="Normal 3 3 2 3" xfId="6157" xr:uid="{00000000-0005-0000-0000-000009180000}"/>
    <cellStyle name="Normal 3 3 2 3 2" xfId="6158" xr:uid="{00000000-0005-0000-0000-00000A180000}"/>
    <cellStyle name="Normal 3 3 2 3 2 2" xfId="6159" xr:uid="{00000000-0005-0000-0000-00000B180000}"/>
    <cellStyle name="Normal 3 3 2 3 3" xfId="6160" xr:uid="{00000000-0005-0000-0000-00000C180000}"/>
    <cellStyle name="Normal 3 3 2 4" xfId="6161" xr:uid="{00000000-0005-0000-0000-00000D180000}"/>
    <cellStyle name="Normal 3 3 2 4 2" xfId="6162" xr:uid="{00000000-0005-0000-0000-00000E180000}"/>
    <cellStyle name="Normal 3 3 2 4 2 2" xfId="6163" xr:uid="{00000000-0005-0000-0000-00000F180000}"/>
    <cellStyle name="Normal 3 3 2 4 3" xfId="6164" xr:uid="{00000000-0005-0000-0000-000010180000}"/>
    <cellStyle name="Normal 3 3 2 5" xfId="6165" xr:uid="{00000000-0005-0000-0000-000011180000}"/>
    <cellStyle name="Normal 3 3 2 5 2" xfId="6166" xr:uid="{00000000-0005-0000-0000-000012180000}"/>
    <cellStyle name="Normal 3 3 2 5 2 2" xfId="6167" xr:uid="{00000000-0005-0000-0000-000013180000}"/>
    <cellStyle name="Normal 3 3 2 5 3" xfId="6168" xr:uid="{00000000-0005-0000-0000-000014180000}"/>
    <cellStyle name="Normal 3 3 2 6" xfId="6169" xr:uid="{00000000-0005-0000-0000-000015180000}"/>
    <cellStyle name="Normal 3 3 2 6 2" xfId="6170" xr:uid="{00000000-0005-0000-0000-000016180000}"/>
    <cellStyle name="Normal 3 3 2 6 3" xfId="6171" xr:uid="{00000000-0005-0000-0000-000017180000}"/>
    <cellStyle name="Normal 3 3 3" xfId="6172" xr:uid="{00000000-0005-0000-0000-000018180000}"/>
    <cellStyle name="Normal 3 3 3 2" xfId="6173" xr:uid="{00000000-0005-0000-0000-000019180000}"/>
    <cellStyle name="Normal 3 3 3 3" xfId="6174" xr:uid="{00000000-0005-0000-0000-00001A180000}"/>
    <cellStyle name="Normal 3 3 3 3 2" xfId="6175" xr:uid="{00000000-0005-0000-0000-00001B180000}"/>
    <cellStyle name="Normal 3 3 3 4" xfId="6176" xr:uid="{00000000-0005-0000-0000-00001C180000}"/>
    <cellStyle name="Normal 3 3 4" xfId="6177" xr:uid="{00000000-0005-0000-0000-00001D180000}"/>
    <cellStyle name="Normal 3 3 4 2" xfId="6178" xr:uid="{00000000-0005-0000-0000-00001E180000}"/>
    <cellStyle name="Normal 3 3 5" xfId="6179" xr:uid="{00000000-0005-0000-0000-00001F180000}"/>
    <cellStyle name="Normal 3 3 6" xfId="6180" xr:uid="{00000000-0005-0000-0000-000020180000}"/>
    <cellStyle name="Normal 3 3 7" xfId="6181" xr:uid="{00000000-0005-0000-0000-000021180000}"/>
    <cellStyle name="Normal 3 3 8" xfId="6182" xr:uid="{00000000-0005-0000-0000-000022180000}"/>
    <cellStyle name="Normal 3 3 9" xfId="6183" xr:uid="{00000000-0005-0000-0000-000023180000}"/>
    <cellStyle name="Normal 3 30" xfId="6184" xr:uid="{00000000-0005-0000-0000-000024180000}"/>
    <cellStyle name="Normal 3 31" xfId="6185" xr:uid="{00000000-0005-0000-0000-000025180000}"/>
    <cellStyle name="Normal 3 32" xfId="6186" xr:uid="{00000000-0005-0000-0000-000026180000}"/>
    <cellStyle name="Normal 3 33" xfId="6187" xr:uid="{00000000-0005-0000-0000-000027180000}"/>
    <cellStyle name="Normal 3 34" xfId="6188" xr:uid="{00000000-0005-0000-0000-000028180000}"/>
    <cellStyle name="Normal 3 35" xfId="6189" xr:uid="{00000000-0005-0000-0000-000029180000}"/>
    <cellStyle name="Normal 3 36" xfId="6190" xr:uid="{00000000-0005-0000-0000-00002A180000}"/>
    <cellStyle name="Normal 3 37" xfId="6191" xr:uid="{00000000-0005-0000-0000-00002B180000}"/>
    <cellStyle name="Normal 3 38" xfId="6192" xr:uid="{00000000-0005-0000-0000-00002C180000}"/>
    <cellStyle name="Normal 3 39" xfId="6193" xr:uid="{00000000-0005-0000-0000-00002D180000}"/>
    <cellStyle name="Normal 3 4" xfId="6194" xr:uid="{00000000-0005-0000-0000-00002E180000}"/>
    <cellStyle name="Normal 3 4 10" xfId="6195" xr:uid="{00000000-0005-0000-0000-00002F180000}"/>
    <cellStyle name="Normal 3 4 11" xfId="6196" xr:uid="{00000000-0005-0000-0000-000030180000}"/>
    <cellStyle name="Normal 3 4 2" xfId="6197" xr:uid="{00000000-0005-0000-0000-000031180000}"/>
    <cellStyle name="Normal 3 4 2 2" xfId="6198" xr:uid="{00000000-0005-0000-0000-000032180000}"/>
    <cellStyle name="Normal 3 4 3" xfId="6199" xr:uid="{00000000-0005-0000-0000-000033180000}"/>
    <cellStyle name="Normal 3 4 3 2" xfId="6200" xr:uid="{00000000-0005-0000-0000-000034180000}"/>
    <cellStyle name="Normal 3 4 4" xfId="6201" xr:uid="{00000000-0005-0000-0000-000035180000}"/>
    <cellStyle name="Normal 3 4 5" xfId="6202" xr:uid="{00000000-0005-0000-0000-000036180000}"/>
    <cellStyle name="Normal 3 4 6" xfId="6203" xr:uid="{00000000-0005-0000-0000-000037180000}"/>
    <cellStyle name="Normal 3 4 7" xfId="6204" xr:uid="{00000000-0005-0000-0000-000038180000}"/>
    <cellStyle name="Normal 3 4 8" xfId="6205" xr:uid="{00000000-0005-0000-0000-000039180000}"/>
    <cellStyle name="Normal 3 4 9" xfId="6206" xr:uid="{00000000-0005-0000-0000-00003A180000}"/>
    <cellStyle name="Normal 3 40" xfId="6207" xr:uid="{00000000-0005-0000-0000-00003B180000}"/>
    <cellStyle name="Normal 3 41" xfId="6208" xr:uid="{00000000-0005-0000-0000-00003C180000}"/>
    <cellStyle name="Normal 3 42" xfId="6209" xr:uid="{00000000-0005-0000-0000-00003D180000}"/>
    <cellStyle name="Normal 3 43" xfId="6210" xr:uid="{00000000-0005-0000-0000-00003E180000}"/>
    <cellStyle name="Normal 3 43 2" xfId="6211" xr:uid="{00000000-0005-0000-0000-00003F180000}"/>
    <cellStyle name="Normal 3 44" xfId="6212" xr:uid="{00000000-0005-0000-0000-000040180000}"/>
    <cellStyle name="Normal 3 44 2" xfId="6213" xr:uid="{00000000-0005-0000-0000-000041180000}"/>
    <cellStyle name="Normal 3 45" xfId="6214" xr:uid="{00000000-0005-0000-0000-000042180000}"/>
    <cellStyle name="Normal 3 46" xfId="6215" xr:uid="{00000000-0005-0000-0000-000043180000}"/>
    <cellStyle name="Normal 3 47" xfId="6216" xr:uid="{00000000-0005-0000-0000-000044180000}"/>
    <cellStyle name="Normal 3 48" xfId="6217" xr:uid="{00000000-0005-0000-0000-000045180000}"/>
    <cellStyle name="Normal 3 49" xfId="6218" xr:uid="{00000000-0005-0000-0000-000046180000}"/>
    <cellStyle name="Normal 3 5" xfId="6219" xr:uid="{00000000-0005-0000-0000-000047180000}"/>
    <cellStyle name="Normal 3 5 10" xfId="6220" xr:uid="{00000000-0005-0000-0000-000048180000}"/>
    <cellStyle name="Normal 3 5 11" xfId="6221" xr:uid="{00000000-0005-0000-0000-000049180000}"/>
    <cellStyle name="Normal 3 5 12" xfId="6222" xr:uid="{00000000-0005-0000-0000-00004A180000}"/>
    <cellStyle name="Normal 3 5 13" xfId="6223" xr:uid="{00000000-0005-0000-0000-00004B180000}"/>
    <cellStyle name="Normal 3 5 14" xfId="6224" xr:uid="{00000000-0005-0000-0000-00004C180000}"/>
    <cellStyle name="Normal 3 5 15" xfId="6225" xr:uid="{00000000-0005-0000-0000-00004D180000}"/>
    <cellStyle name="Normal 3 5 16" xfId="6226" xr:uid="{00000000-0005-0000-0000-00004E180000}"/>
    <cellStyle name="Normal 3 5 16 2" xfId="6227" xr:uid="{00000000-0005-0000-0000-00004F180000}"/>
    <cellStyle name="Normal 3 5 17" xfId="6228" xr:uid="{00000000-0005-0000-0000-000050180000}"/>
    <cellStyle name="Normal 3 5 18" xfId="6229" xr:uid="{00000000-0005-0000-0000-000051180000}"/>
    <cellStyle name="Normal 3 5 2" xfId="6230" xr:uid="{00000000-0005-0000-0000-000052180000}"/>
    <cellStyle name="Normal 3 5 2 2" xfId="6231" xr:uid="{00000000-0005-0000-0000-000053180000}"/>
    <cellStyle name="Normal 3 5 2 2 2" xfId="6232" xr:uid="{00000000-0005-0000-0000-000054180000}"/>
    <cellStyle name="Normal 3 5 2 2 2 2" xfId="6233" xr:uid="{00000000-0005-0000-0000-000055180000}"/>
    <cellStyle name="Normal 3 5 2 2 3" xfId="6234" xr:uid="{00000000-0005-0000-0000-000056180000}"/>
    <cellStyle name="Normal 3 5 2 2 4" xfId="6235" xr:uid="{00000000-0005-0000-0000-000057180000}"/>
    <cellStyle name="Normal 3 5 2 2 5" xfId="6236" xr:uid="{00000000-0005-0000-0000-000058180000}"/>
    <cellStyle name="Normal 3 5 2 3" xfId="6237" xr:uid="{00000000-0005-0000-0000-000059180000}"/>
    <cellStyle name="Normal 3 5 2 4" xfId="6238" xr:uid="{00000000-0005-0000-0000-00005A180000}"/>
    <cellStyle name="Normal 3 5 2 5" xfId="6239" xr:uid="{00000000-0005-0000-0000-00005B180000}"/>
    <cellStyle name="Normal 3 5 3" xfId="6240" xr:uid="{00000000-0005-0000-0000-00005C180000}"/>
    <cellStyle name="Normal 3 5 3 2" xfId="6241" xr:uid="{00000000-0005-0000-0000-00005D180000}"/>
    <cellStyle name="Normal 3 5 3 3" xfId="6242" xr:uid="{00000000-0005-0000-0000-00005E180000}"/>
    <cellStyle name="Normal 3 5 3 4" xfId="6243" xr:uid="{00000000-0005-0000-0000-00005F180000}"/>
    <cellStyle name="Normal 3 5 4" xfId="6244" xr:uid="{00000000-0005-0000-0000-000060180000}"/>
    <cellStyle name="Normal 3 5 4 2" xfId="6245" xr:uid="{00000000-0005-0000-0000-000061180000}"/>
    <cellStyle name="Normal 3 5 5" xfId="6246" xr:uid="{00000000-0005-0000-0000-000062180000}"/>
    <cellStyle name="Normal 3 5 6" xfId="6247" xr:uid="{00000000-0005-0000-0000-000063180000}"/>
    <cellStyle name="Normal 3 5 7" xfId="6248" xr:uid="{00000000-0005-0000-0000-000064180000}"/>
    <cellStyle name="Normal 3 5 8" xfId="6249" xr:uid="{00000000-0005-0000-0000-000065180000}"/>
    <cellStyle name="Normal 3 5 9" xfId="6250" xr:uid="{00000000-0005-0000-0000-000066180000}"/>
    <cellStyle name="Normal 3 50" xfId="6251" xr:uid="{00000000-0005-0000-0000-000067180000}"/>
    <cellStyle name="Normal 3 51" xfId="6252" xr:uid="{00000000-0005-0000-0000-000068180000}"/>
    <cellStyle name="Normal 3 52" xfId="6253" xr:uid="{00000000-0005-0000-0000-000069180000}"/>
    <cellStyle name="Normal 3 53" xfId="6254" xr:uid="{00000000-0005-0000-0000-00006A180000}"/>
    <cellStyle name="Normal 3 54" xfId="6255" xr:uid="{00000000-0005-0000-0000-00006B180000}"/>
    <cellStyle name="Normal 3 55" xfId="6256" xr:uid="{00000000-0005-0000-0000-00006C180000}"/>
    <cellStyle name="Normal 3 56" xfId="6257" xr:uid="{00000000-0005-0000-0000-00006D180000}"/>
    <cellStyle name="Normal 3 57" xfId="6258" xr:uid="{00000000-0005-0000-0000-00006E180000}"/>
    <cellStyle name="Normal 3 58" xfId="6259" xr:uid="{00000000-0005-0000-0000-00006F180000}"/>
    <cellStyle name="Normal 3 59" xfId="6260" xr:uid="{00000000-0005-0000-0000-000070180000}"/>
    <cellStyle name="Normal 3 6" xfId="6261" xr:uid="{00000000-0005-0000-0000-000071180000}"/>
    <cellStyle name="Normal 3 6 2" xfId="6262" xr:uid="{00000000-0005-0000-0000-000072180000}"/>
    <cellStyle name="Normal 3 6 3" xfId="6263" xr:uid="{00000000-0005-0000-0000-000073180000}"/>
    <cellStyle name="Normal 3 6 4" xfId="6264" xr:uid="{00000000-0005-0000-0000-000074180000}"/>
    <cellStyle name="Normal 3 6 4 2" xfId="6265" xr:uid="{00000000-0005-0000-0000-000075180000}"/>
    <cellStyle name="Normal 3 6 5" xfId="6266" xr:uid="{00000000-0005-0000-0000-000076180000}"/>
    <cellStyle name="Normal 3 60" xfId="6267" xr:uid="{00000000-0005-0000-0000-000077180000}"/>
    <cellStyle name="Normal 3 61" xfId="6268" xr:uid="{00000000-0005-0000-0000-000078180000}"/>
    <cellStyle name="Normal 3 62" xfId="6269" xr:uid="{00000000-0005-0000-0000-000079180000}"/>
    <cellStyle name="Normal 3 63" xfId="6270" xr:uid="{00000000-0005-0000-0000-00007A180000}"/>
    <cellStyle name="Normal 3 64" xfId="6271" xr:uid="{00000000-0005-0000-0000-00007B180000}"/>
    <cellStyle name="Normal 3 65" xfId="6272" xr:uid="{00000000-0005-0000-0000-00007C180000}"/>
    <cellStyle name="Normal 3 66" xfId="6273" xr:uid="{00000000-0005-0000-0000-00007D180000}"/>
    <cellStyle name="Normal 3 67" xfId="6274" xr:uid="{00000000-0005-0000-0000-00007E180000}"/>
    <cellStyle name="Normal 3 68" xfId="6275" xr:uid="{00000000-0005-0000-0000-00007F180000}"/>
    <cellStyle name="Normal 3 69" xfId="6276" xr:uid="{00000000-0005-0000-0000-000080180000}"/>
    <cellStyle name="Normal 3 7" xfId="6277" xr:uid="{00000000-0005-0000-0000-000081180000}"/>
    <cellStyle name="Normal 3 70" xfId="6278" xr:uid="{00000000-0005-0000-0000-000082180000}"/>
    <cellStyle name="Normal 3 71" xfId="6279" xr:uid="{00000000-0005-0000-0000-000083180000}"/>
    <cellStyle name="Normal 3 72" xfId="6280" xr:uid="{00000000-0005-0000-0000-000084180000}"/>
    <cellStyle name="Normal 3 73" xfId="6281" xr:uid="{00000000-0005-0000-0000-000085180000}"/>
    <cellStyle name="Normal 3 74" xfId="6282" xr:uid="{00000000-0005-0000-0000-000086180000}"/>
    <cellStyle name="Normal 3 75" xfId="6283" xr:uid="{00000000-0005-0000-0000-000087180000}"/>
    <cellStyle name="Normal 3 76" xfId="6284" xr:uid="{00000000-0005-0000-0000-000088180000}"/>
    <cellStyle name="Normal 3 77" xfId="6285" xr:uid="{00000000-0005-0000-0000-000089180000}"/>
    <cellStyle name="Normal 3 78" xfId="6286" xr:uid="{00000000-0005-0000-0000-00008A180000}"/>
    <cellStyle name="Normal 3 79" xfId="6287" xr:uid="{00000000-0005-0000-0000-00008B180000}"/>
    <cellStyle name="Normal 3 8" xfId="6288" xr:uid="{00000000-0005-0000-0000-00008C180000}"/>
    <cellStyle name="Normal 3 8 2" xfId="6289" xr:uid="{00000000-0005-0000-0000-00008D180000}"/>
    <cellStyle name="Normal 3 8 3" xfId="6290" xr:uid="{00000000-0005-0000-0000-00008E180000}"/>
    <cellStyle name="Normal 3 8 4" xfId="6291" xr:uid="{00000000-0005-0000-0000-00008F180000}"/>
    <cellStyle name="Normal 3 8 4 2" xfId="6292" xr:uid="{00000000-0005-0000-0000-000090180000}"/>
    <cellStyle name="Normal 3 8 5" xfId="6293" xr:uid="{00000000-0005-0000-0000-000091180000}"/>
    <cellStyle name="Normal 3 80" xfId="6294" xr:uid="{00000000-0005-0000-0000-000092180000}"/>
    <cellStyle name="Normal 3 81" xfId="6295" xr:uid="{00000000-0005-0000-0000-000093180000}"/>
    <cellStyle name="Normal 3 82" xfId="6296" xr:uid="{00000000-0005-0000-0000-000094180000}"/>
    <cellStyle name="Normal 3 83" xfId="6297" xr:uid="{00000000-0005-0000-0000-000095180000}"/>
    <cellStyle name="Normal 3 84" xfId="6298" xr:uid="{00000000-0005-0000-0000-000096180000}"/>
    <cellStyle name="Normal 3 85" xfId="6299" xr:uid="{00000000-0005-0000-0000-000097180000}"/>
    <cellStyle name="Normal 3 86" xfId="6300" xr:uid="{00000000-0005-0000-0000-000098180000}"/>
    <cellStyle name="Normal 3 87" xfId="6301" xr:uid="{00000000-0005-0000-0000-000099180000}"/>
    <cellStyle name="Normal 3 88" xfId="6302" xr:uid="{00000000-0005-0000-0000-00009A180000}"/>
    <cellStyle name="Normal 3 89" xfId="6303" xr:uid="{00000000-0005-0000-0000-00009B180000}"/>
    <cellStyle name="Normal 3 9" xfId="6304" xr:uid="{00000000-0005-0000-0000-00009C180000}"/>
    <cellStyle name="Normal 3 9 2" xfId="6305" xr:uid="{00000000-0005-0000-0000-00009D180000}"/>
    <cellStyle name="Normal 3 9 3" xfId="6306" xr:uid="{00000000-0005-0000-0000-00009E180000}"/>
    <cellStyle name="Normal 3 9 4" xfId="6307" xr:uid="{00000000-0005-0000-0000-00009F180000}"/>
    <cellStyle name="Normal 3 9 4 2" xfId="6308" xr:uid="{00000000-0005-0000-0000-0000A0180000}"/>
    <cellStyle name="Normal 3 9 5" xfId="6309" xr:uid="{00000000-0005-0000-0000-0000A1180000}"/>
    <cellStyle name="Normal 3 90" xfId="6310" xr:uid="{00000000-0005-0000-0000-0000A2180000}"/>
    <cellStyle name="Normal 3 91" xfId="6311" xr:uid="{00000000-0005-0000-0000-0000A3180000}"/>
    <cellStyle name="Normal 3 92" xfId="6312" xr:uid="{00000000-0005-0000-0000-0000A4180000}"/>
    <cellStyle name="Normal 3 93" xfId="6313" xr:uid="{00000000-0005-0000-0000-0000A5180000}"/>
    <cellStyle name="Normal 3 94" xfId="6314" xr:uid="{00000000-0005-0000-0000-0000A6180000}"/>
    <cellStyle name="Normal 3 95" xfId="6315" xr:uid="{00000000-0005-0000-0000-0000A7180000}"/>
    <cellStyle name="Normal 3 96" xfId="6316" xr:uid="{00000000-0005-0000-0000-0000A8180000}"/>
    <cellStyle name="Normal 3 97" xfId="6317" xr:uid="{00000000-0005-0000-0000-0000A9180000}"/>
    <cellStyle name="Normal 3 98" xfId="6318" xr:uid="{00000000-0005-0000-0000-0000AA180000}"/>
    <cellStyle name="Normal 3 99" xfId="6319" xr:uid="{00000000-0005-0000-0000-0000AB180000}"/>
    <cellStyle name="Normal 30" xfId="6320" xr:uid="{00000000-0005-0000-0000-0000AC180000}"/>
    <cellStyle name="Normal 31" xfId="6321" xr:uid="{00000000-0005-0000-0000-0000AD180000}"/>
    <cellStyle name="Normal 31 2" xfId="6322" xr:uid="{00000000-0005-0000-0000-0000AE180000}"/>
    <cellStyle name="Normal 31 3" xfId="6323" xr:uid="{00000000-0005-0000-0000-0000AF180000}"/>
    <cellStyle name="Normal 32" xfId="6324" xr:uid="{00000000-0005-0000-0000-0000B0180000}"/>
    <cellStyle name="Normal 32 2" xfId="6325" xr:uid="{00000000-0005-0000-0000-0000B1180000}"/>
    <cellStyle name="Normal 33" xfId="6326" xr:uid="{00000000-0005-0000-0000-0000B2180000}"/>
    <cellStyle name="Normal 34" xfId="6327" xr:uid="{00000000-0005-0000-0000-0000B3180000}"/>
    <cellStyle name="Normal 35" xfId="6328" xr:uid="{00000000-0005-0000-0000-0000B4180000}"/>
    <cellStyle name="Normal 36" xfId="6329" xr:uid="{00000000-0005-0000-0000-0000B5180000}"/>
    <cellStyle name="Normal 37" xfId="6330" xr:uid="{00000000-0005-0000-0000-0000B6180000}"/>
    <cellStyle name="Normal 38" xfId="6331" xr:uid="{00000000-0005-0000-0000-0000B7180000}"/>
    <cellStyle name="Normal 39" xfId="6332" xr:uid="{00000000-0005-0000-0000-0000B8180000}"/>
    <cellStyle name="Normal 4" xfId="14" xr:uid="{00000000-0005-0000-0000-0000B9180000}"/>
    <cellStyle name="Normal 4 10" xfId="6333" xr:uid="{00000000-0005-0000-0000-0000BA180000}"/>
    <cellStyle name="Normal 4 10 2" xfId="6334" xr:uid="{00000000-0005-0000-0000-0000BB180000}"/>
    <cellStyle name="Normal 4 10 3" xfId="6335" xr:uid="{00000000-0005-0000-0000-0000BC180000}"/>
    <cellStyle name="Normal 4 100" xfId="6336" xr:uid="{00000000-0005-0000-0000-0000BD180000}"/>
    <cellStyle name="Normal 4 101" xfId="6337" xr:uid="{00000000-0005-0000-0000-0000BE180000}"/>
    <cellStyle name="Normal 4 102" xfId="6338" xr:uid="{00000000-0005-0000-0000-0000BF180000}"/>
    <cellStyle name="Normal 4 103" xfId="6339" xr:uid="{00000000-0005-0000-0000-0000C0180000}"/>
    <cellStyle name="Normal 4 104" xfId="6340" xr:uid="{00000000-0005-0000-0000-0000C1180000}"/>
    <cellStyle name="Normal 4 105" xfId="6341" xr:uid="{00000000-0005-0000-0000-0000C2180000}"/>
    <cellStyle name="Normal 4 106" xfId="6342" xr:uid="{00000000-0005-0000-0000-0000C3180000}"/>
    <cellStyle name="Normal 4 107" xfId="6343" xr:uid="{00000000-0005-0000-0000-0000C4180000}"/>
    <cellStyle name="Normal 4 108" xfId="6344" xr:uid="{00000000-0005-0000-0000-0000C5180000}"/>
    <cellStyle name="Normal 4 109" xfId="6345" xr:uid="{00000000-0005-0000-0000-0000C6180000}"/>
    <cellStyle name="Normal 4 11" xfId="6346" xr:uid="{00000000-0005-0000-0000-0000C7180000}"/>
    <cellStyle name="Normal 4 11 2" xfId="6347" xr:uid="{00000000-0005-0000-0000-0000C8180000}"/>
    <cellStyle name="Normal 4 11 3" xfId="6348" xr:uid="{00000000-0005-0000-0000-0000C9180000}"/>
    <cellStyle name="Normal 4 110" xfId="6349" xr:uid="{00000000-0005-0000-0000-0000CA180000}"/>
    <cellStyle name="Normal 4 111" xfId="6350" xr:uid="{00000000-0005-0000-0000-0000CB180000}"/>
    <cellStyle name="Normal 4 112" xfId="6351" xr:uid="{00000000-0005-0000-0000-0000CC180000}"/>
    <cellStyle name="Normal 4 113" xfId="6352" xr:uid="{00000000-0005-0000-0000-0000CD180000}"/>
    <cellStyle name="Normal 4 114" xfId="6353" xr:uid="{00000000-0005-0000-0000-0000CE180000}"/>
    <cellStyle name="Normal 4 115" xfId="6354" xr:uid="{00000000-0005-0000-0000-0000CF180000}"/>
    <cellStyle name="Normal 4 116" xfId="6355" xr:uid="{00000000-0005-0000-0000-0000D0180000}"/>
    <cellStyle name="Normal 4 117" xfId="6356" xr:uid="{00000000-0005-0000-0000-0000D1180000}"/>
    <cellStyle name="Normal 4 118" xfId="6357" xr:uid="{00000000-0005-0000-0000-0000D2180000}"/>
    <cellStyle name="Normal 4 119" xfId="6358" xr:uid="{00000000-0005-0000-0000-0000D3180000}"/>
    <cellStyle name="Normal 4 12" xfId="6359" xr:uid="{00000000-0005-0000-0000-0000D4180000}"/>
    <cellStyle name="Normal 4 12 2" xfId="6360" xr:uid="{00000000-0005-0000-0000-0000D5180000}"/>
    <cellStyle name="Normal 4 120" xfId="6361" xr:uid="{00000000-0005-0000-0000-0000D6180000}"/>
    <cellStyle name="Normal 4 121" xfId="6362" xr:uid="{00000000-0005-0000-0000-0000D7180000}"/>
    <cellStyle name="Normal 4 122" xfId="6363" xr:uid="{00000000-0005-0000-0000-0000D8180000}"/>
    <cellStyle name="Normal 4 123" xfId="6364" xr:uid="{00000000-0005-0000-0000-0000D9180000}"/>
    <cellStyle name="Normal 4 124" xfId="6365" xr:uid="{00000000-0005-0000-0000-0000DA180000}"/>
    <cellStyle name="Normal 4 125" xfId="6366" xr:uid="{00000000-0005-0000-0000-0000DB180000}"/>
    <cellStyle name="Normal 4 126" xfId="6367" xr:uid="{00000000-0005-0000-0000-0000DC180000}"/>
    <cellStyle name="Normal 4 127" xfId="6368" xr:uid="{00000000-0005-0000-0000-0000DD180000}"/>
    <cellStyle name="Normal 4 128" xfId="6369" xr:uid="{00000000-0005-0000-0000-0000DE180000}"/>
    <cellStyle name="Normal 4 129" xfId="6370" xr:uid="{00000000-0005-0000-0000-0000DF180000}"/>
    <cellStyle name="Normal 4 13" xfId="6371" xr:uid="{00000000-0005-0000-0000-0000E0180000}"/>
    <cellStyle name="Normal 4 13 2" xfId="6372" xr:uid="{00000000-0005-0000-0000-0000E1180000}"/>
    <cellStyle name="Normal 4 130" xfId="6373" xr:uid="{00000000-0005-0000-0000-0000E2180000}"/>
    <cellStyle name="Normal 4 131" xfId="6374" xr:uid="{00000000-0005-0000-0000-0000E3180000}"/>
    <cellStyle name="Normal 4 132" xfId="6375" xr:uid="{00000000-0005-0000-0000-0000E4180000}"/>
    <cellStyle name="Normal 4 133" xfId="6376" xr:uid="{00000000-0005-0000-0000-0000E5180000}"/>
    <cellStyle name="Normal 4 134" xfId="6377" xr:uid="{00000000-0005-0000-0000-0000E6180000}"/>
    <cellStyle name="Normal 4 135" xfId="6378" xr:uid="{00000000-0005-0000-0000-0000E7180000}"/>
    <cellStyle name="Normal 4 136" xfId="6379" xr:uid="{00000000-0005-0000-0000-0000E8180000}"/>
    <cellStyle name="Normal 4 137" xfId="6380" xr:uid="{00000000-0005-0000-0000-0000E9180000}"/>
    <cellStyle name="Normal 4 138" xfId="6381" xr:uid="{00000000-0005-0000-0000-0000EA180000}"/>
    <cellStyle name="Normal 4 139" xfId="6382" xr:uid="{00000000-0005-0000-0000-0000EB180000}"/>
    <cellStyle name="Normal 4 14" xfId="6383" xr:uid="{00000000-0005-0000-0000-0000EC180000}"/>
    <cellStyle name="Normal 4 14 2" xfId="6384" xr:uid="{00000000-0005-0000-0000-0000ED180000}"/>
    <cellStyle name="Normal 4 140" xfId="6385" xr:uid="{00000000-0005-0000-0000-0000EE180000}"/>
    <cellStyle name="Normal 4 141" xfId="6386" xr:uid="{00000000-0005-0000-0000-0000EF180000}"/>
    <cellStyle name="Normal 4 142" xfId="6387" xr:uid="{00000000-0005-0000-0000-0000F0180000}"/>
    <cellStyle name="Normal 4 143" xfId="6388" xr:uid="{00000000-0005-0000-0000-0000F1180000}"/>
    <cellStyle name="Normal 4 144" xfId="6389" xr:uid="{00000000-0005-0000-0000-0000F2180000}"/>
    <cellStyle name="Normal 4 145" xfId="6390" xr:uid="{00000000-0005-0000-0000-0000F3180000}"/>
    <cellStyle name="Normal 4 146" xfId="6391" xr:uid="{00000000-0005-0000-0000-0000F4180000}"/>
    <cellStyle name="Normal 4 147" xfId="6392" xr:uid="{00000000-0005-0000-0000-0000F5180000}"/>
    <cellStyle name="Normal 4 148" xfId="6393" xr:uid="{00000000-0005-0000-0000-0000F6180000}"/>
    <cellStyle name="Normal 4 149" xfId="6394" xr:uid="{00000000-0005-0000-0000-0000F7180000}"/>
    <cellStyle name="Normal 4 15" xfId="6395" xr:uid="{00000000-0005-0000-0000-0000F8180000}"/>
    <cellStyle name="Normal 4 15 2" xfId="6396" xr:uid="{00000000-0005-0000-0000-0000F9180000}"/>
    <cellStyle name="Normal 4 150" xfId="6397" xr:uid="{00000000-0005-0000-0000-0000FA180000}"/>
    <cellStyle name="Normal 4 151" xfId="6398" xr:uid="{00000000-0005-0000-0000-0000FB180000}"/>
    <cellStyle name="Normal 4 152" xfId="6399" xr:uid="{00000000-0005-0000-0000-0000FC180000}"/>
    <cellStyle name="Normal 4 153" xfId="6400" xr:uid="{00000000-0005-0000-0000-0000FD180000}"/>
    <cellStyle name="Normal 4 154" xfId="6401" xr:uid="{00000000-0005-0000-0000-0000FE180000}"/>
    <cellStyle name="Normal 4 155" xfId="6402" xr:uid="{00000000-0005-0000-0000-0000FF180000}"/>
    <cellStyle name="Normal 4 156" xfId="6403" xr:uid="{00000000-0005-0000-0000-000000190000}"/>
    <cellStyle name="Normal 4 157" xfId="6404" xr:uid="{00000000-0005-0000-0000-000001190000}"/>
    <cellStyle name="Normal 4 158" xfId="6405" xr:uid="{00000000-0005-0000-0000-000002190000}"/>
    <cellStyle name="Normal 4 159" xfId="6406" xr:uid="{00000000-0005-0000-0000-000003190000}"/>
    <cellStyle name="Normal 4 16" xfId="6407" xr:uid="{00000000-0005-0000-0000-000004190000}"/>
    <cellStyle name="Normal 4 16 2" xfId="6408" xr:uid="{00000000-0005-0000-0000-000005190000}"/>
    <cellStyle name="Normal 4 160" xfId="9478" xr:uid="{FB596EDE-8692-4042-A30C-1C435E33DACC}"/>
    <cellStyle name="Normal 4 17" xfId="6409" xr:uid="{00000000-0005-0000-0000-000006190000}"/>
    <cellStyle name="Normal 4 17 2" xfId="6410" xr:uid="{00000000-0005-0000-0000-000007190000}"/>
    <cellStyle name="Normal 4 18" xfId="6411" xr:uid="{00000000-0005-0000-0000-000008190000}"/>
    <cellStyle name="Normal 4 18 2" xfId="6412" xr:uid="{00000000-0005-0000-0000-000009190000}"/>
    <cellStyle name="Normal 4 19" xfId="6413" xr:uid="{00000000-0005-0000-0000-00000A190000}"/>
    <cellStyle name="Normal 4 19 2" xfId="6414" xr:uid="{00000000-0005-0000-0000-00000B190000}"/>
    <cellStyle name="Normal 4 2" xfId="6415" xr:uid="{00000000-0005-0000-0000-00000C190000}"/>
    <cellStyle name="Normal 4 2 10" xfId="6416" xr:uid="{00000000-0005-0000-0000-00000D190000}"/>
    <cellStyle name="Normal 4 2 11" xfId="6417" xr:uid="{00000000-0005-0000-0000-00000E190000}"/>
    <cellStyle name="Normal 4 2 12" xfId="6418" xr:uid="{00000000-0005-0000-0000-00000F190000}"/>
    <cellStyle name="Normal 4 2 13" xfId="6419" xr:uid="{00000000-0005-0000-0000-000010190000}"/>
    <cellStyle name="Normal 4 2 14" xfId="6420" xr:uid="{00000000-0005-0000-0000-000011190000}"/>
    <cellStyle name="Normal 4 2 15" xfId="6421" xr:uid="{00000000-0005-0000-0000-000012190000}"/>
    <cellStyle name="Normal 4 2 16" xfId="6422" xr:uid="{00000000-0005-0000-0000-000013190000}"/>
    <cellStyle name="Normal 4 2 17" xfId="6423" xr:uid="{00000000-0005-0000-0000-000014190000}"/>
    <cellStyle name="Normal 4 2 18" xfId="6424" xr:uid="{00000000-0005-0000-0000-000015190000}"/>
    <cellStyle name="Normal 4 2 2" xfId="6425" xr:uid="{00000000-0005-0000-0000-000016190000}"/>
    <cellStyle name="Normal 4 2 2 10" xfId="6426" xr:uid="{00000000-0005-0000-0000-000017190000}"/>
    <cellStyle name="Normal 4 2 2 11" xfId="6427" xr:uid="{00000000-0005-0000-0000-000018190000}"/>
    <cellStyle name="Normal 4 2 2 2" xfId="6428" xr:uid="{00000000-0005-0000-0000-000019190000}"/>
    <cellStyle name="Normal 4 2 2 2 2" xfId="6429" xr:uid="{00000000-0005-0000-0000-00001A190000}"/>
    <cellStyle name="Normal 4 2 2 3" xfId="6430" xr:uid="{00000000-0005-0000-0000-00001B190000}"/>
    <cellStyle name="Normal 4 2 2 4" xfId="6431" xr:uid="{00000000-0005-0000-0000-00001C190000}"/>
    <cellStyle name="Normal 4 2 2 5" xfId="6432" xr:uid="{00000000-0005-0000-0000-00001D190000}"/>
    <cellStyle name="Normal 4 2 2 6" xfId="6433" xr:uid="{00000000-0005-0000-0000-00001E190000}"/>
    <cellStyle name="Normal 4 2 2 7" xfId="6434" xr:uid="{00000000-0005-0000-0000-00001F190000}"/>
    <cellStyle name="Normal 4 2 2 8" xfId="6435" xr:uid="{00000000-0005-0000-0000-000020190000}"/>
    <cellStyle name="Normal 4 2 2 9" xfId="6436" xr:uid="{00000000-0005-0000-0000-000021190000}"/>
    <cellStyle name="Normal 4 2 3" xfId="6437" xr:uid="{00000000-0005-0000-0000-000022190000}"/>
    <cellStyle name="Normal 4 2 4" xfId="6438" xr:uid="{00000000-0005-0000-0000-000023190000}"/>
    <cellStyle name="Normal 4 2 5" xfId="6439" xr:uid="{00000000-0005-0000-0000-000024190000}"/>
    <cellStyle name="Normal 4 2 5 2" xfId="6440" xr:uid="{00000000-0005-0000-0000-000025190000}"/>
    <cellStyle name="Normal 4 2 6" xfId="6441" xr:uid="{00000000-0005-0000-0000-000026190000}"/>
    <cellStyle name="Normal 4 2 7" xfId="6442" xr:uid="{00000000-0005-0000-0000-000027190000}"/>
    <cellStyle name="Normal 4 2 8" xfId="6443" xr:uid="{00000000-0005-0000-0000-000028190000}"/>
    <cellStyle name="Normal 4 2 9" xfId="6444" xr:uid="{00000000-0005-0000-0000-000029190000}"/>
    <cellStyle name="Normal 4 20" xfId="6445" xr:uid="{00000000-0005-0000-0000-00002A190000}"/>
    <cellStyle name="Normal 4 20 2" xfId="6446" xr:uid="{00000000-0005-0000-0000-00002B190000}"/>
    <cellStyle name="Normal 4 21" xfId="6447" xr:uid="{00000000-0005-0000-0000-00002C190000}"/>
    <cellStyle name="Normal 4 21 2" xfId="6448" xr:uid="{00000000-0005-0000-0000-00002D190000}"/>
    <cellStyle name="Normal 4 22" xfId="6449" xr:uid="{00000000-0005-0000-0000-00002E190000}"/>
    <cellStyle name="Normal 4 22 2" xfId="6450" xr:uid="{00000000-0005-0000-0000-00002F190000}"/>
    <cellStyle name="Normal 4 23" xfId="6451" xr:uid="{00000000-0005-0000-0000-000030190000}"/>
    <cellStyle name="Normal 4 23 2" xfId="6452" xr:uid="{00000000-0005-0000-0000-000031190000}"/>
    <cellStyle name="Normal 4 24" xfId="6453" xr:uid="{00000000-0005-0000-0000-000032190000}"/>
    <cellStyle name="Normal 4 24 2" xfId="6454" xr:uid="{00000000-0005-0000-0000-000033190000}"/>
    <cellStyle name="Normal 4 25" xfId="6455" xr:uid="{00000000-0005-0000-0000-000034190000}"/>
    <cellStyle name="Normal 4 25 2" xfId="6456" xr:uid="{00000000-0005-0000-0000-000035190000}"/>
    <cellStyle name="Normal 4 26" xfId="6457" xr:uid="{00000000-0005-0000-0000-000036190000}"/>
    <cellStyle name="Normal 4 26 2" xfId="6458" xr:uid="{00000000-0005-0000-0000-000037190000}"/>
    <cellStyle name="Normal 4 27" xfId="6459" xr:uid="{00000000-0005-0000-0000-000038190000}"/>
    <cellStyle name="Normal 4 27 2" xfId="6460" xr:uid="{00000000-0005-0000-0000-000039190000}"/>
    <cellStyle name="Normal 4 28" xfId="6461" xr:uid="{00000000-0005-0000-0000-00003A190000}"/>
    <cellStyle name="Normal 4 28 2" xfId="6462" xr:uid="{00000000-0005-0000-0000-00003B190000}"/>
    <cellStyle name="Normal 4 29" xfId="6463" xr:uid="{00000000-0005-0000-0000-00003C190000}"/>
    <cellStyle name="Normal 4 29 2" xfId="6464" xr:uid="{00000000-0005-0000-0000-00003D190000}"/>
    <cellStyle name="Normal 4 3" xfId="6465" xr:uid="{00000000-0005-0000-0000-00003E190000}"/>
    <cellStyle name="Normal 4 3 10" xfId="6466" xr:uid="{00000000-0005-0000-0000-00003F190000}"/>
    <cellStyle name="Normal 4 3 11" xfId="6467" xr:uid="{00000000-0005-0000-0000-000040190000}"/>
    <cellStyle name="Normal 4 3 12" xfId="9535" xr:uid="{DFE15E41-F241-4091-8CFF-BDA359EBC8F3}"/>
    <cellStyle name="Normal 4 3 2" xfId="6468" xr:uid="{00000000-0005-0000-0000-000041190000}"/>
    <cellStyle name="Normal 4 3 2 2" xfId="6469" xr:uid="{00000000-0005-0000-0000-000042190000}"/>
    <cellStyle name="Normal 4 3 3" xfId="6470" xr:uid="{00000000-0005-0000-0000-000043190000}"/>
    <cellStyle name="Normal 4 3 3 2" xfId="6471" xr:uid="{00000000-0005-0000-0000-000044190000}"/>
    <cellStyle name="Normal 4 3 4" xfId="6472" xr:uid="{00000000-0005-0000-0000-000045190000}"/>
    <cellStyle name="Normal 4 3 5" xfId="6473" xr:uid="{00000000-0005-0000-0000-000046190000}"/>
    <cellStyle name="Normal 4 3 6" xfId="6474" xr:uid="{00000000-0005-0000-0000-000047190000}"/>
    <cellStyle name="Normal 4 3 7" xfId="6475" xr:uid="{00000000-0005-0000-0000-000048190000}"/>
    <cellStyle name="Normal 4 3 8" xfId="6476" xr:uid="{00000000-0005-0000-0000-000049190000}"/>
    <cellStyle name="Normal 4 3 9" xfId="6477" xr:uid="{00000000-0005-0000-0000-00004A190000}"/>
    <cellStyle name="Normal 4 30" xfId="6478" xr:uid="{00000000-0005-0000-0000-00004B190000}"/>
    <cellStyle name="Normal 4 30 2" xfId="6479" xr:uid="{00000000-0005-0000-0000-00004C190000}"/>
    <cellStyle name="Normal 4 31" xfId="6480" xr:uid="{00000000-0005-0000-0000-00004D190000}"/>
    <cellStyle name="Normal 4 31 2" xfId="6481" xr:uid="{00000000-0005-0000-0000-00004E190000}"/>
    <cellStyle name="Normal 4 32" xfId="6482" xr:uid="{00000000-0005-0000-0000-00004F190000}"/>
    <cellStyle name="Normal 4 32 2" xfId="6483" xr:uid="{00000000-0005-0000-0000-000050190000}"/>
    <cellStyle name="Normal 4 33" xfId="6484" xr:uid="{00000000-0005-0000-0000-000051190000}"/>
    <cellStyle name="Normal 4 33 2" xfId="6485" xr:uid="{00000000-0005-0000-0000-000052190000}"/>
    <cellStyle name="Normal 4 34" xfId="6486" xr:uid="{00000000-0005-0000-0000-000053190000}"/>
    <cellStyle name="Normal 4 34 2" xfId="6487" xr:uid="{00000000-0005-0000-0000-000054190000}"/>
    <cellStyle name="Normal 4 35" xfId="6488" xr:uid="{00000000-0005-0000-0000-000055190000}"/>
    <cellStyle name="Normal 4 35 2" xfId="6489" xr:uid="{00000000-0005-0000-0000-000056190000}"/>
    <cellStyle name="Normal 4 36" xfId="6490" xr:uid="{00000000-0005-0000-0000-000057190000}"/>
    <cellStyle name="Normal 4 36 2" xfId="6491" xr:uid="{00000000-0005-0000-0000-000058190000}"/>
    <cellStyle name="Normal 4 37" xfId="6492" xr:uid="{00000000-0005-0000-0000-000059190000}"/>
    <cellStyle name="Normal 4 37 2" xfId="6493" xr:uid="{00000000-0005-0000-0000-00005A190000}"/>
    <cellStyle name="Normal 4 38" xfId="6494" xr:uid="{00000000-0005-0000-0000-00005B190000}"/>
    <cellStyle name="Normal 4 38 2" xfId="6495" xr:uid="{00000000-0005-0000-0000-00005C190000}"/>
    <cellStyle name="Normal 4 39" xfId="6496" xr:uid="{00000000-0005-0000-0000-00005D190000}"/>
    <cellStyle name="Normal 4 39 2" xfId="6497" xr:uid="{00000000-0005-0000-0000-00005E190000}"/>
    <cellStyle name="Normal 4 4" xfId="6498" xr:uid="{00000000-0005-0000-0000-00005F190000}"/>
    <cellStyle name="Normal 4 4 2" xfId="6499" xr:uid="{00000000-0005-0000-0000-000060190000}"/>
    <cellStyle name="Normal 4 4 2 2" xfId="6500" xr:uid="{00000000-0005-0000-0000-000061190000}"/>
    <cellStyle name="Normal 4 4 2 3" xfId="6501" xr:uid="{00000000-0005-0000-0000-000062190000}"/>
    <cellStyle name="Normal 4 4 2 4" xfId="6502" xr:uid="{00000000-0005-0000-0000-000063190000}"/>
    <cellStyle name="Normal 4 4 2 5" xfId="6503" xr:uid="{00000000-0005-0000-0000-000064190000}"/>
    <cellStyle name="Normal 4 4 3" xfId="6504" xr:uid="{00000000-0005-0000-0000-000065190000}"/>
    <cellStyle name="Normal 4 4 4" xfId="6505" xr:uid="{00000000-0005-0000-0000-000066190000}"/>
    <cellStyle name="Normal 4 4 4 2" xfId="6506" xr:uid="{00000000-0005-0000-0000-000067190000}"/>
    <cellStyle name="Normal 4 4 5" xfId="6507" xr:uid="{00000000-0005-0000-0000-000068190000}"/>
    <cellStyle name="Normal 4 4 6" xfId="6508" xr:uid="{00000000-0005-0000-0000-000069190000}"/>
    <cellStyle name="Normal 4 4 6 2" xfId="6509" xr:uid="{00000000-0005-0000-0000-00006A190000}"/>
    <cellStyle name="Normal 4 4 7" xfId="9402" xr:uid="{915738CD-A0AE-4EB1-A970-4147CF9549C9}"/>
    <cellStyle name="Normal 4 4 8" xfId="9586" xr:uid="{F3AB5B48-025A-4955-9E8F-28D00BCCD8D5}"/>
    <cellStyle name="Normal 4 40" xfId="6510" xr:uid="{00000000-0005-0000-0000-00006B190000}"/>
    <cellStyle name="Normal 4 40 2" xfId="6511" xr:uid="{00000000-0005-0000-0000-00006C190000}"/>
    <cellStyle name="Normal 4 41" xfId="6512" xr:uid="{00000000-0005-0000-0000-00006D190000}"/>
    <cellStyle name="Normal 4 41 2" xfId="6513" xr:uid="{00000000-0005-0000-0000-00006E190000}"/>
    <cellStyle name="Normal 4 42" xfId="6514" xr:uid="{00000000-0005-0000-0000-00006F190000}"/>
    <cellStyle name="Normal 4 42 2" xfId="6515" xr:uid="{00000000-0005-0000-0000-000070190000}"/>
    <cellStyle name="Normal 4 43" xfId="6516" xr:uid="{00000000-0005-0000-0000-000071190000}"/>
    <cellStyle name="Normal 4 43 2" xfId="6517" xr:uid="{00000000-0005-0000-0000-000072190000}"/>
    <cellStyle name="Normal 4 44" xfId="6518" xr:uid="{00000000-0005-0000-0000-000073190000}"/>
    <cellStyle name="Normal 4 44 2" xfId="6519" xr:uid="{00000000-0005-0000-0000-000074190000}"/>
    <cellStyle name="Normal 4 45" xfId="6520" xr:uid="{00000000-0005-0000-0000-000075190000}"/>
    <cellStyle name="Normal 4 45 2" xfId="6521" xr:uid="{00000000-0005-0000-0000-000076190000}"/>
    <cellStyle name="Normal 4 46" xfId="6522" xr:uid="{00000000-0005-0000-0000-000077190000}"/>
    <cellStyle name="Normal 4 46 2" xfId="6523" xr:uid="{00000000-0005-0000-0000-000078190000}"/>
    <cellStyle name="Normal 4 47" xfId="6524" xr:uid="{00000000-0005-0000-0000-000079190000}"/>
    <cellStyle name="Normal 4 47 2" xfId="6525" xr:uid="{00000000-0005-0000-0000-00007A190000}"/>
    <cellStyle name="Normal 4 48" xfId="6526" xr:uid="{00000000-0005-0000-0000-00007B190000}"/>
    <cellStyle name="Normal 4 48 2" xfId="6527" xr:uid="{00000000-0005-0000-0000-00007C190000}"/>
    <cellStyle name="Normal 4 49" xfId="6528" xr:uid="{00000000-0005-0000-0000-00007D190000}"/>
    <cellStyle name="Normal 4 49 2" xfId="6529" xr:uid="{00000000-0005-0000-0000-00007E190000}"/>
    <cellStyle name="Normal 4 5" xfId="6530" xr:uid="{00000000-0005-0000-0000-00007F190000}"/>
    <cellStyle name="Normal 4 5 2" xfId="6531" xr:uid="{00000000-0005-0000-0000-000080190000}"/>
    <cellStyle name="Normal 4 5 2 2" xfId="6532" xr:uid="{00000000-0005-0000-0000-000081190000}"/>
    <cellStyle name="Normal 4 5 2 3" xfId="6533" xr:uid="{00000000-0005-0000-0000-000082190000}"/>
    <cellStyle name="Normal 4 5 3" xfId="6534" xr:uid="{00000000-0005-0000-0000-000083190000}"/>
    <cellStyle name="Normal 4 5 4" xfId="6535" xr:uid="{00000000-0005-0000-0000-000084190000}"/>
    <cellStyle name="Normal 4 5 5" xfId="6536" xr:uid="{00000000-0005-0000-0000-000085190000}"/>
    <cellStyle name="Normal 4 50" xfId="6537" xr:uid="{00000000-0005-0000-0000-000086190000}"/>
    <cellStyle name="Normal 4 50 2" xfId="6538" xr:uid="{00000000-0005-0000-0000-000087190000}"/>
    <cellStyle name="Normal 4 51" xfId="6539" xr:uid="{00000000-0005-0000-0000-000088190000}"/>
    <cellStyle name="Normal 4 51 2" xfId="6540" xr:uid="{00000000-0005-0000-0000-000089190000}"/>
    <cellStyle name="Normal 4 52" xfId="6541" xr:uid="{00000000-0005-0000-0000-00008A190000}"/>
    <cellStyle name="Normal 4 52 2" xfId="6542" xr:uid="{00000000-0005-0000-0000-00008B190000}"/>
    <cellStyle name="Normal 4 53" xfId="6543" xr:uid="{00000000-0005-0000-0000-00008C190000}"/>
    <cellStyle name="Normal 4 53 2" xfId="6544" xr:uid="{00000000-0005-0000-0000-00008D190000}"/>
    <cellStyle name="Normal 4 54" xfId="6545" xr:uid="{00000000-0005-0000-0000-00008E190000}"/>
    <cellStyle name="Normal 4 54 2" xfId="6546" xr:uid="{00000000-0005-0000-0000-00008F190000}"/>
    <cellStyle name="Normal 4 55" xfId="6547" xr:uid="{00000000-0005-0000-0000-000090190000}"/>
    <cellStyle name="Normal 4 55 2" xfId="6548" xr:uid="{00000000-0005-0000-0000-000091190000}"/>
    <cellStyle name="Normal 4 56" xfId="6549" xr:uid="{00000000-0005-0000-0000-000092190000}"/>
    <cellStyle name="Normal 4 56 2" xfId="6550" xr:uid="{00000000-0005-0000-0000-000093190000}"/>
    <cellStyle name="Normal 4 57" xfId="6551" xr:uid="{00000000-0005-0000-0000-000094190000}"/>
    <cellStyle name="Normal 4 57 2" xfId="6552" xr:uid="{00000000-0005-0000-0000-000095190000}"/>
    <cellStyle name="Normal 4 58" xfId="6553" xr:uid="{00000000-0005-0000-0000-000096190000}"/>
    <cellStyle name="Normal 4 58 2" xfId="6554" xr:uid="{00000000-0005-0000-0000-000097190000}"/>
    <cellStyle name="Normal 4 59" xfId="6555" xr:uid="{00000000-0005-0000-0000-000098190000}"/>
    <cellStyle name="Normal 4 59 2" xfId="6556" xr:uid="{00000000-0005-0000-0000-000099190000}"/>
    <cellStyle name="Normal 4 6" xfId="6557" xr:uid="{00000000-0005-0000-0000-00009A190000}"/>
    <cellStyle name="Normal 4 6 2" xfId="6558" xr:uid="{00000000-0005-0000-0000-00009B190000}"/>
    <cellStyle name="Normal 4 6 2 2" xfId="6559" xr:uid="{00000000-0005-0000-0000-00009C190000}"/>
    <cellStyle name="Normal 4 6 2 3" xfId="6560" xr:uid="{00000000-0005-0000-0000-00009D190000}"/>
    <cellStyle name="Normal 4 6 3" xfId="6561" xr:uid="{00000000-0005-0000-0000-00009E190000}"/>
    <cellStyle name="Normal 4 6 4" xfId="6562" xr:uid="{00000000-0005-0000-0000-00009F190000}"/>
    <cellStyle name="Normal 4 6 5" xfId="6563" xr:uid="{00000000-0005-0000-0000-0000A0190000}"/>
    <cellStyle name="Normal 4 60" xfId="6564" xr:uid="{00000000-0005-0000-0000-0000A1190000}"/>
    <cellStyle name="Normal 4 60 2" xfId="6565" xr:uid="{00000000-0005-0000-0000-0000A2190000}"/>
    <cellStyle name="Normal 4 61" xfId="6566" xr:uid="{00000000-0005-0000-0000-0000A3190000}"/>
    <cellStyle name="Normal 4 61 2" xfId="6567" xr:uid="{00000000-0005-0000-0000-0000A4190000}"/>
    <cellStyle name="Normal 4 62" xfId="6568" xr:uid="{00000000-0005-0000-0000-0000A5190000}"/>
    <cellStyle name="Normal 4 63" xfId="6569" xr:uid="{00000000-0005-0000-0000-0000A6190000}"/>
    <cellStyle name="Normal 4 64" xfId="6570" xr:uid="{00000000-0005-0000-0000-0000A7190000}"/>
    <cellStyle name="Normal 4 65" xfId="6571" xr:uid="{00000000-0005-0000-0000-0000A8190000}"/>
    <cellStyle name="Normal 4 66" xfId="6572" xr:uid="{00000000-0005-0000-0000-0000A9190000}"/>
    <cellStyle name="Normal 4 67" xfId="6573" xr:uid="{00000000-0005-0000-0000-0000AA190000}"/>
    <cellStyle name="Normal 4 68" xfId="6574" xr:uid="{00000000-0005-0000-0000-0000AB190000}"/>
    <cellStyle name="Normal 4 69" xfId="6575" xr:uid="{00000000-0005-0000-0000-0000AC190000}"/>
    <cellStyle name="Normal 4 7" xfId="6576" xr:uid="{00000000-0005-0000-0000-0000AD190000}"/>
    <cellStyle name="Normal 4 7 2" xfId="6577" xr:uid="{00000000-0005-0000-0000-0000AE190000}"/>
    <cellStyle name="Normal 4 7 2 2" xfId="6578" xr:uid="{00000000-0005-0000-0000-0000AF190000}"/>
    <cellStyle name="Normal 4 7 2 3" xfId="6579" xr:uid="{00000000-0005-0000-0000-0000B0190000}"/>
    <cellStyle name="Normal 4 7 3" xfId="6580" xr:uid="{00000000-0005-0000-0000-0000B1190000}"/>
    <cellStyle name="Normal 4 7 4" xfId="6581" xr:uid="{00000000-0005-0000-0000-0000B2190000}"/>
    <cellStyle name="Normal 4 7 5" xfId="6582" xr:uid="{00000000-0005-0000-0000-0000B3190000}"/>
    <cellStyle name="Normal 4 70" xfId="6583" xr:uid="{00000000-0005-0000-0000-0000B4190000}"/>
    <cellStyle name="Normal 4 71" xfId="6584" xr:uid="{00000000-0005-0000-0000-0000B5190000}"/>
    <cellStyle name="Normal 4 72" xfId="6585" xr:uid="{00000000-0005-0000-0000-0000B6190000}"/>
    <cellStyle name="Normal 4 73" xfId="6586" xr:uid="{00000000-0005-0000-0000-0000B7190000}"/>
    <cellStyle name="Normal 4 74" xfId="6587" xr:uid="{00000000-0005-0000-0000-0000B8190000}"/>
    <cellStyle name="Normal 4 75" xfId="6588" xr:uid="{00000000-0005-0000-0000-0000B9190000}"/>
    <cellStyle name="Normal 4 76" xfId="6589" xr:uid="{00000000-0005-0000-0000-0000BA190000}"/>
    <cellStyle name="Normal 4 77" xfId="6590" xr:uid="{00000000-0005-0000-0000-0000BB190000}"/>
    <cellStyle name="Normal 4 78" xfId="6591" xr:uid="{00000000-0005-0000-0000-0000BC190000}"/>
    <cellStyle name="Normal 4 79" xfId="6592" xr:uid="{00000000-0005-0000-0000-0000BD190000}"/>
    <cellStyle name="Normal 4 8" xfId="6593" xr:uid="{00000000-0005-0000-0000-0000BE190000}"/>
    <cellStyle name="Normal 4 8 2" xfId="6594" xr:uid="{00000000-0005-0000-0000-0000BF190000}"/>
    <cellStyle name="Normal 4 8 2 2" xfId="6595" xr:uid="{00000000-0005-0000-0000-0000C0190000}"/>
    <cellStyle name="Normal 4 8 2 3" xfId="6596" xr:uid="{00000000-0005-0000-0000-0000C1190000}"/>
    <cellStyle name="Normal 4 8 3" xfId="6597" xr:uid="{00000000-0005-0000-0000-0000C2190000}"/>
    <cellStyle name="Normal 4 8 4" xfId="6598" xr:uid="{00000000-0005-0000-0000-0000C3190000}"/>
    <cellStyle name="Normal 4 8 5" xfId="6599" xr:uid="{00000000-0005-0000-0000-0000C4190000}"/>
    <cellStyle name="Normal 4 80" xfId="6600" xr:uid="{00000000-0005-0000-0000-0000C5190000}"/>
    <cellStyle name="Normal 4 81" xfId="6601" xr:uid="{00000000-0005-0000-0000-0000C6190000}"/>
    <cellStyle name="Normal 4 82" xfId="6602" xr:uid="{00000000-0005-0000-0000-0000C7190000}"/>
    <cellStyle name="Normal 4 83" xfId="6603" xr:uid="{00000000-0005-0000-0000-0000C8190000}"/>
    <cellStyle name="Normal 4 84" xfId="6604" xr:uid="{00000000-0005-0000-0000-0000C9190000}"/>
    <cellStyle name="Normal 4 85" xfId="6605" xr:uid="{00000000-0005-0000-0000-0000CA190000}"/>
    <cellStyle name="Normal 4 86" xfId="6606" xr:uid="{00000000-0005-0000-0000-0000CB190000}"/>
    <cellStyle name="Normal 4 87" xfId="6607" xr:uid="{00000000-0005-0000-0000-0000CC190000}"/>
    <cellStyle name="Normal 4 88" xfId="6608" xr:uid="{00000000-0005-0000-0000-0000CD190000}"/>
    <cellStyle name="Normal 4 89" xfId="6609" xr:uid="{00000000-0005-0000-0000-0000CE190000}"/>
    <cellStyle name="Normal 4 9" xfId="6610" xr:uid="{00000000-0005-0000-0000-0000CF190000}"/>
    <cellStyle name="Normal 4 9 2" xfId="6611" xr:uid="{00000000-0005-0000-0000-0000D0190000}"/>
    <cellStyle name="Normal 4 9 3" xfId="6612" xr:uid="{00000000-0005-0000-0000-0000D1190000}"/>
    <cellStyle name="Normal 4 90" xfId="6613" xr:uid="{00000000-0005-0000-0000-0000D2190000}"/>
    <cellStyle name="Normal 4 91" xfId="6614" xr:uid="{00000000-0005-0000-0000-0000D3190000}"/>
    <cellStyle name="Normal 4 92" xfId="6615" xr:uid="{00000000-0005-0000-0000-0000D4190000}"/>
    <cellStyle name="Normal 4 93" xfId="6616" xr:uid="{00000000-0005-0000-0000-0000D5190000}"/>
    <cellStyle name="Normal 4 94" xfId="6617" xr:uid="{00000000-0005-0000-0000-0000D6190000}"/>
    <cellStyle name="Normal 4 95" xfId="6618" xr:uid="{00000000-0005-0000-0000-0000D7190000}"/>
    <cellStyle name="Normal 4 96" xfId="6619" xr:uid="{00000000-0005-0000-0000-0000D8190000}"/>
    <cellStyle name="Normal 4 97" xfId="6620" xr:uid="{00000000-0005-0000-0000-0000D9190000}"/>
    <cellStyle name="Normal 4 98" xfId="6621" xr:uid="{00000000-0005-0000-0000-0000DA190000}"/>
    <cellStyle name="Normal 4 99" xfId="6622" xr:uid="{00000000-0005-0000-0000-0000DB190000}"/>
    <cellStyle name="Normal 40" xfId="6623" xr:uid="{00000000-0005-0000-0000-0000DC190000}"/>
    <cellStyle name="Normal 41" xfId="18" xr:uid="{00000000-0005-0000-0000-0000DD190000}"/>
    <cellStyle name="Normal 42" xfId="6624" xr:uid="{00000000-0005-0000-0000-0000DE190000}"/>
    <cellStyle name="Normal 42 2" xfId="6625" xr:uid="{00000000-0005-0000-0000-0000DF190000}"/>
    <cellStyle name="Normal 42 3" xfId="6626" xr:uid="{00000000-0005-0000-0000-0000E0190000}"/>
    <cellStyle name="Normal 43" xfId="6627" xr:uid="{00000000-0005-0000-0000-0000E1190000}"/>
    <cellStyle name="Normal 43 2" xfId="6628" xr:uid="{00000000-0005-0000-0000-0000E2190000}"/>
    <cellStyle name="Normal 43 2 2" xfId="6629" xr:uid="{00000000-0005-0000-0000-0000E3190000}"/>
    <cellStyle name="Normal 44" xfId="6630" xr:uid="{00000000-0005-0000-0000-0000E4190000}"/>
    <cellStyle name="Normal 45" xfId="6631" xr:uid="{00000000-0005-0000-0000-0000E5190000}"/>
    <cellStyle name="Normal 46" xfId="6632" xr:uid="{00000000-0005-0000-0000-0000E6190000}"/>
    <cellStyle name="Normal 47" xfId="6633" xr:uid="{00000000-0005-0000-0000-0000E7190000}"/>
    <cellStyle name="Normal 48" xfId="6634" xr:uid="{00000000-0005-0000-0000-0000E8190000}"/>
    <cellStyle name="Normal 49" xfId="6635" xr:uid="{00000000-0005-0000-0000-0000E9190000}"/>
    <cellStyle name="Normal 5" xfId="6636" xr:uid="{00000000-0005-0000-0000-0000EA190000}"/>
    <cellStyle name="Normal 5 10" xfId="6637" xr:uid="{00000000-0005-0000-0000-0000EB190000}"/>
    <cellStyle name="Normal 5 10 2" xfId="6638" xr:uid="{00000000-0005-0000-0000-0000EC190000}"/>
    <cellStyle name="Normal 5 10 2 2" xfId="6639" xr:uid="{00000000-0005-0000-0000-0000ED190000}"/>
    <cellStyle name="Normal 5 10 3" xfId="6640" xr:uid="{00000000-0005-0000-0000-0000EE190000}"/>
    <cellStyle name="Normal 5 100" xfId="6641" xr:uid="{00000000-0005-0000-0000-0000EF190000}"/>
    <cellStyle name="Normal 5 100 2" xfId="6642" xr:uid="{00000000-0005-0000-0000-0000F0190000}"/>
    <cellStyle name="Normal 5 101" xfId="6643" xr:uid="{00000000-0005-0000-0000-0000F1190000}"/>
    <cellStyle name="Normal 5 102" xfId="6644" xr:uid="{00000000-0005-0000-0000-0000F2190000}"/>
    <cellStyle name="Normal 5 103" xfId="6645" xr:uid="{00000000-0005-0000-0000-0000F3190000}"/>
    <cellStyle name="Normal 5 104" xfId="6646" xr:uid="{00000000-0005-0000-0000-0000F4190000}"/>
    <cellStyle name="Normal 5 105" xfId="6647" xr:uid="{00000000-0005-0000-0000-0000F5190000}"/>
    <cellStyle name="Normal 5 106" xfId="6648" xr:uid="{00000000-0005-0000-0000-0000F6190000}"/>
    <cellStyle name="Normal 5 107" xfId="6649" xr:uid="{00000000-0005-0000-0000-0000F7190000}"/>
    <cellStyle name="Normal 5 107 2" xfId="6650" xr:uid="{00000000-0005-0000-0000-0000F8190000}"/>
    <cellStyle name="Normal 5 108" xfId="6651" xr:uid="{00000000-0005-0000-0000-0000F9190000}"/>
    <cellStyle name="Normal 5 108 2" xfId="6652" xr:uid="{00000000-0005-0000-0000-0000FA190000}"/>
    <cellStyle name="Normal 5 109" xfId="6653" xr:uid="{00000000-0005-0000-0000-0000FB190000}"/>
    <cellStyle name="Normal 5 109 2" xfId="6654" xr:uid="{00000000-0005-0000-0000-0000FC190000}"/>
    <cellStyle name="Normal 5 11" xfId="6655" xr:uid="{00000000-0005-0000-0000-0000FD190000}"/>
    <cellStyle name="Normal 5 11 2" xfId="6656" xr:uid="{00000000-0005-0000-0000-0000FE190000}"/>
    <cellStyle name="Normal 5 11 2 2" xfId="6657" xr:uid="{00000000-0005-0000-0000-0000FF190000}"/>
    <cellStyle name="Normal 5 11 3" xfId="6658" xr:uid="{00000000-0005-0000-0000-0000001A0000}"/>
    <cellStyle name="Normal 5 110" xfId="6659" xr:uid="{00000000-0005-0000-0000-0000011A0000}"/>
    <cellStyle name="Normal 5 110 2" xfId="6660" xr:uid="{00000000-0005-0000-0000-0000021A0000}"/>
    <cellStyle name="Normal 5 111" xfId="6661" xr:uid="{00000000-0005-0000-0000-0000031A0000}"/>
    <cellStyle name="Normal 5 111 2" xfId="6662" xr:uid="{00000000-0005-0000-0000-0000041A0000}"/>
    <cellStyle name="Normal 5 112" xfId="6663" xr:uid="{00000000-0005-0000-0000-0000051A0000}"/>
    <cellStyle name="Normal 5 112 2" xfId="6664" xr:uid="{00000000-0005-0000-0000-0000061A0000}"/>
    <cellStyle name="Normal 5 113" xfId="6665" xr:uid="{00000000-0005-0000-0000-0000071A0000}"/>
    <cellStyle name="Normal 5 113 2" xfId="6666" xr:uid="{00000000-0005-0000-0000-0000081A0000}"/>
    <cellStyle name="Normal 5 114" xfId="6667" xr:uid="{00000000-0005-0000-0000-0000091A0000}"/>
    <cellStyle name="Normal 5 114 2" xfId="6668" xr:uid="{00000000-0005-0000-0000-00000A1A0000}"/>
    <cellStyle name="Normal 5 115" xfId="6669" xr:uid="{00000000-0005-0000-0000-00000B1A0000}"/>
    <cellStyle name="Normal 5 115 2" xfId="6670" xr:uid="{00000000-0005-0000-0000-00000C1A0000}"/>
    <cellStyle name="Normal 5 116" xfId="6671" xr:uid="{00000000-0005-0000-0000-00000D1A0000}"/>
    <cellStyle name="Normal 5 116 2" xfId="6672" xr:uid="{00000000-0005-0000-0000-00000E1A0000}"/>
    <cellStyle name="Normal 5 117" xfId="6673" xr:uid="{00000000-0005-0000-0000-00000F1A0000}"/>
    <cellStyle name="Normal 5 117 2" xfId="6674" xr:uid="{00000000-0005-0000-0000-0000101A0000}"/>
    <cellStyle name="Normal 5 118" xfId="6675" xr:uid="{00000000-0005-0000-0000-0000111A0000}"/>
    <cellStyle name="Normal 5 118 2" xfId="6676" xr:uid="{00000000-0005-0000-0000-0000121A0000}"/>
    <cellStyle name="Normal 5 119" xfId="6677" xr:uid="{00000000-0005-0000-0000-0000131A0000}"/>
    <cellStyle name="Normal 5 12" xfId="6678" xr:uid="{00000000-0005-0000-0000-0000141A0000}"/>
    <cellStyle name="Normal 5 12 2" xfId="6679" xr:uid="{00000000-0005-0000-0000-0000151A0000}"/>
    <cellStyle name="Normal 5 12 2 2" xfId="6680" xr:uid="{00000000-0005-0000-0000-0000161A0000}"/>
    <cellStyle name="Normal 5 12 3" xfId="6681" xr:uid="{00000000-0005-0000-0000-0000171A0000}"/>
    <cellStyle name="Normal 5 120" xfId="6682" xr:uid="{00000000-0005-0000-0000-0000181A0000}"/>
    <cellStyle name="Normal 5 121" xfId="6683" xr:uid="{00000000-0005-0000-0000-0000191A0000}"/>
    <cellStyle name="Normal 5 122" xfId="6684" xr:uid="{00000000-0005-0000-0000-00001A1A0000}"/>
    <cellStyle name="Normal 5 123" xfId="6685" xr:uid="{00000000-0005-0000-0000-00001B1A0000}"/>
    <cellStyle name="Normal 5 123 2" xfId="6686" xr:uid="{00000000-0005-0000-0000-00001C1A0000}"/>
    <cellStyle name="Normal 5 124" xfId="6687" xr:uid="{00000000-0005-0000-0000-00001D1A0000}"/>
    <cellStyle name="Normal 5 124 2" xfId="6688" xr:uid="{00000000-0005-0000-0000-00001E1A0000}"/>
    <cellStyle name="Normal 5 125" xfId="6689" xr:uid="{00000000-0005-0000-0000-00001F1A0000}"/>
    <cellStyle name="Normal 5 125 2" xfId="6690" xr:uid="{00000000-0005-0000-0000-0000201A0000}"/>
    <cellStyle name="Normal 5 126" xfId="6691" xr:uid="{00000000-0005-0000-0000-0000211A0000}"/>
    <cellStyle name="Normal 5 126 2" xfId="6692" xr:uid="{00000000-0005-0000-0000-0000221A0000}"/>
    <cellStyle name="Normal 5 127" xfId="6693" xr:uid="{00000000-0005-0000-0000-0000231A0000}"/>
    <cellStyle name="Normal 5 127 2" xfId="6694" xr:uid="{00000000-0005-0000-0000-0000241A0000}"/>
    <cellStyle name="Normal 5 128" xfId="6695" xr:uid="{00000000-0005-0000-0000-0000251A0000}"/>
    <cellStyle name="Normal 5 128 2" xfId="6696" xr:uid="{00000000-0005-0000-0000-0000261A0000}"/>
    <cellStyle name="Normal 5 129" xfId="6697" xr:uid="{00000000-0005-0000-0000-0000271A0000}"/>
    <cellStyle name="Normal 5 129 2" xfId="6698" xr:uid="{00000000-0005-0000-0000-0000281A0000}"/>
    <cellStyle name="Normal 5 13" xfId="6699" xr:uid="{00000000-0005-0000-0000-0000291A0000}"/>
    <cellStyle name="Normal 5 13 2" xfId="6700" xr:uid="{00000000-0005-0000-0000-00002A1A0000}"/>
    <cellStyle name="Normal 5 13 2 2" xfId="6701" xr:uid="{00000000-0005-0000-0000-00002B1A0000}"/>
    <cellStyle name="Normal 5 13 3" xfId="6702" xr:uid="{00000000-0005-0000-0000-00002C1A0000}"/>
    <cellStyle name="Normal 5 130" xfId="6703" xr:uid="{00000000-0005-0000-0000-00002D1A0000}"/>
    <cellStyle name="Normal 5 130 2" xfId="6704" xr:uid="{00000000-0005-0000-0000-00002E1A0000}"/>
    <cellStyle name="Normal 5 131" xfId="6705" xr:uid="{00000000-0005-0000-0000-00002F1A0000}"/>
    <cellStyle name="Normal 5 131 2" xfId="6706" xr:uid="{00000000-0005-0000-0000-0000301A0000}"/>
    <cellStyle name="Normal 5 132" xfId="6707" xr:uid="{00000000-0005-0000-0000-0000311A0000}"/>
    <cellStyle name="Normal 5 132 2" xfId="6708" xr:uid="{00000000-0005-0000-0000-0000321A0000}"/>
    <cellStyle name="Normal 5 133" xfId="6709" xr:uid="{00000000-0005-0000-0000-0000331A0000}"/>
    <cellStyle name="Normal 5 133 2" xfId="6710" xr:uid="{00000000-0005-0000-0000-0000341A0000}"/>
    <cellStyle name="Normal 5 134" xfId="6711" xr:uid="{00000000-0005-0000-0000-0000351A0000}"/>
    <cellStyle name="Normal 5 134 2" xfId="6712" xr:uid="{00000000-0005-0000-0000-0000361A0000}"/>
    <cellStyle name="Normal 5 135" xfId="6713" xr:uid="{00000000-0005-0000-0000-0000371A0000}"/>
    <cellStyle name="Normal 5 135 2" xfId="6714" xr:uid="{00000000-0005-0000-0000-0000381A0000}"/>
    <cellStyle name="Normal 5 136" xfId="6715" xr:uid="{00000000-0005-0000-0000-0000391A0000}"/>
    <cellStyle name="Normal 5 136 2" xfId="6716" xr:uid="{00000000-0005-0000-0000-00003A1A0000}"/>
    <cellStyle name="Normal 5 137" xfId="6717" xr:uid="{00000000-0005-0000-0000-00003B1A0000}"/>
    <cellStyle name="Normal 5 137 2" xfId="6718" xr:uid="{00000000-0005-0000-0000-00003C1A0000}"/>
    <cellStyle name="Normal 5 138" xfId="6719" xr:uid="{00000000-0005-0000-0000-00003D1A0000}"/>
    <cellStyle name="Normal 5 138 2" xfId="6720" xr:uid="{00000000-0005-0000-0000-00003E1A0000}"/>
    <cellStyle name="Normal 5 139" xfId="6721" xr:uid="{00000000-0005-0000-0000-00003F1A0000}"/>
    <cellStyle name="Normal 5 139 2" xfId="6722" xr:uid="{00000000-0005-0000-0000-0000401A0000}"/>
    <cellStyle name="Normal 5 14" xfId="6723" xr:uid="{00000000-0005-0000-0000-0000411A0000}"/>
    <cellStyle name="Normal 5 14 2" xfId="6724" xr:uid="{00000000-0005-0000-0000-0000421A0000}"/>
    <cellStyle name="Normal 5 14 2 2" xfId="6725" xr:uid="{00000000-0005-0000-0000-0000431A0000}"/>
    <cellStyle name="Normal 5 14 3" xfId="6726" xr:uid="{00000000-0005-0000-0000-0000441A0000}"/>
    <cellStyle name="Normal 5 140" xfId="6727" xr:uid="{00000000-0005-0000-0000-0000451A0000}"/>
    <cellStyle name="Normal 5 140 2" xfId="6728" xr:uid="{00000000-0005-0000-0000-0000461A0000}"/>
    <cellStyle name="Normal 5 141" xfId="6729" xr:uid="{00000000-0005-0000-0000-0000471A0000}"/>
    <cellStyle name="Normal 5 141 2" xfId="6730" xr:uid="{00000000-0005-0000-0000-0000481A0000}"/>
    <cellStyle name="Normal 5 142" xfId="6731" xr:uid="{00000000-0005-0000-0000-0000491A0000}"/>
    <cellStyle name="Normal 5 142 2" xfId="6732" xr:uid="{00000000-0005-0000-0000-00004A1A0000}"/>
    <cellStyle name="Normal 5 143" xfId="6733" xr:uid="{00000000-0005-0000-0000-00004B1A0000}"/>
    <cellStyle name="Normal 5 143 2" xfId="6734" xr:uid="{00000000-0005-0000-0000-00004C1A0000}"/>
    <cellStyle name="Normal 5 144" xfId="6735" xr:uid="{00000000-0005-0000-0000-00004D1A0000}"/>
    <cellStyle name="Normal 5 144 2" xfId="6736" xr:uid="{00000000-0005-0000-0000-00004E1A0000}"/>
    <cellStyle name="Normal 5 145" xfId="6737" xr:uid="{00000000-0005-0000-0000-00004F1A0000}"/>
    <cellStyle name="Normal 5 146" xfId="6738" xr:uid="{00000000-0005-0000-0000-0000501A0000}"/>
    <cellStyle name="Normal 5 147" xfId="6739" xr:uid="{00000000-0005-0000-0000-0000511A0000}"/>
    <cellStyle name="Normal 5 147 2" xfId="6740" xr:uid="{00000000-0005-0000-0000-0000521A0000}"/>
    <cellStyle name="Normal 5 148" xfId="6741" xr:uid="{00000000-0005-0000-0000-0000531A0000}"/>
    <cellStyle name="Normal 5 148 2" xfId="6742" xr:uid="{00000000-0005-0000-0000-0000541A0000}"/>
    <cellStyle name="Normal 5 149" xfId="6743" xr:uid="{00000000-0005-0000-0000-0000551A0000}"/>
    <cellStyle name="Normal 5 149 2" xfId="6744" xr:uid="{00000000-0005-0000-0000-0000561A0000}"/>
    <cellStyle name="Normal 5 15" xfId="6745" xr:uid="{00000000-0005-0000-0000-0000571A0000}"/>
    <cellStyle name="Normal 5 15 2" xfId="6746" xr:uid="{00000000-0005-0000-0000-0000581A0000}"/>
    <cellStyle name="Normal 5 15 2 2" xfId="6747" xr:uid="{00000000-0005-0000-0000-0000591A0000}"/>
    <cellStyle name="Normal 5 15 3" xfId="6748" xr:uid="{00000000-0005-0000-0000-00005A1A0000}"/>
    <cellStyle name="Normal 5 150" xfId="6749" xr:uid="{00000000-0005-0000-0000-00005B1A0000}"/>
    <cellStyle name="Normal 5 150 2" xfId="6750" xr:uid="{00000000-0005-0000-0000-00005C1A0000}"/>
    <cellStyle name="Normal 5 151" xfId="6751" xr:uid="{00000000-0005-0000-0000-00005D1A0000}"/>
    <cellStyle name="Normal 5 151 2" xfId="6752" xr:uid="{00000000-0005-0000-0000-00005E1A0000}"/>
    <cellStyle name="Normal 5 152" xfId="6753" xr:uid="{00000000-0005-0000-0000-00005F1A0000}"/>
    <cellStyle name="Normal 5 152 2" xfId="6754" xr:uid="{00000000-0005-0000-0000-0000601A0000}"/>
    <cellStyle name="Normal 5 153" xfId="6755" xr:uid="{00000000-0005-0000-0000-0000611A0000}"/>
    <cellStyle name="Normal 5 154" xfId="6756" xr:uid="{00000000-0005-0000-0000-0000621A0000}"/>
    <cellStyle name="Normal 5 155" xfId="6757" xr:uid="{00000000-0005-0000-0000-0000631A0000}"/>
    <cellStyle name="Normal 5 156" xfId="6758" xr:uid="{00000000-0005-0000-0000-0000641A0000}"/>
    <cellStyle name="Normal 5 157" xfId="6759" xr:uid="{00000000-0005-0000-0000-0000651A0000}"/>
    <cellStyle name="Normal 5 158" xfId="6760" xr:uid="{00000000-0005-0000-0000-0000661A0000}"/>
    <cellStyle name="Normal 5 159" xfId="6761" xr:uid="{00000000-0005-0000-0000-0000671A0000}"/>
    <cellStyle name="Normal 5 16" xfId="6762" xr:uid="{00000000-0005-0000-0000-0000681A0000}"/>
    <cellStyle name="Normal 5 16 2" xfId="6763" xr:uid="{00000000-0005-0000-0000-0000691A0000}"/>
    <cellStyle name="Normal 5 16 2 2" xfId="6764" xr:uid="{00000000-0005-0000-0000-00006A1A0000}"/>
    <cellStyle name="Normal 5 16 3" xfId="6765" xr:uid="{00000000-0005-0000-0000-00006B1A0000}"/>
    <cellStyle name="Normal 5 160" xfId="9479" xr:uid="{F02CE646-B67A-49A4-943C-55A385D5F765}"/>
    <cellStyle name="Normal 5 17" xfId="6766" xr:uid="{00000000-0005-0000-0000-00006C1A0000}"/>
    <cellStyle name="Normal 5 17 2" xfId="6767" xr:uid="{00000000-0005-0000-0000-00006D1A0000}"/>
    <cellStyle name="Normal 5 17 2 2" xfId="6768" xr:uid="{00000000-0005-0000-0000-00006E1A0000}"/>
    <cellStyle name="Normal 5 17 3" xfId="6769" xr:uid="{00000000-0005-0000-0000-00006F1A0000}"/>
    <cellStyle name="Normal 5 18" xfId="6770" xr:uid="{00000000-0005-0000-0000-0000701A0000}"/>
    <cellStyle name="Normal 5 18 2" xfId="6771" xr:uid="{00000000-0005-0000-0000-0000711A0000}"/>
    <cellStyle name="Normal 5 18 2 2" xfId="6772" xr:uid="{00000000-0005-0000-0000-0000721A0000}"/>
    <cellStyle name="Normal 5 18 3" xfId="6773" xr:uid="{00000000-0005-0000-0000-0000731A0000}"/>
    <cellStyle name="Normal 5 19" xfId="6774" xr:uid="{00000000-0005-0000-0000-0000741A0000}"/>
    <cellStyle name="Normal 5 19 2" xfId="6775" xr:uid="{00000000-0005-0000-0000-0000751A0000}"/>
    <cellStyle name="Normal 5 19 2 2" xfId="6776" xr:uid="{00000000-0005-0000-0000-0000761A0000}"/>
    <cellStyle name="Normal 5 19 3" xfId="6777" xr:uid="{00000000-0005-0000-0000-0000771A0000}"/>
    <cellStyle name="Normal 5 2" xfId="6778" xr:uid="{00000000-0005-0000-0000-0000781A0000}"/>
    <cellStyle name="Normal 5 2 2" xfId="6779" xr:uid="{00000000-0005-0000-0000-0000791A0000}"/>
    <cellStyle name="Normal 5 2 2 2" xfId="6780" xr:uid="{00000000-0005-0000-0000-00007A1A0000}"/>
    <cellStyle name="Normal 5 2 2 2 2" xfId="9538" xr:uid="{9DA8BBB7-876A-457C-8FEE-AFE9DB67BD87}"/>
    <cellStyle name="Normal 5 2 2 3" xfId="6781" xr:uid="{00000000-0005-0000-0000-00007B1A0000}"/>
    <cellStyle name="Normal 5 2 2 3 2" xfId="9589" xr:uid="{A740E13E-E050-4FF1-8F59-1D10D4E4C4D4}"/>
    <cellStyle name="Normal 5 2 2 4" xfId="9481" xr:uid="{EEE1C275-CDF7-4E15-89B2-3539745352C9}"/>
    <cellStyle name="Normal 5 2 3" xfId="6782" xr:uid="{00000000-0005-0000-0000-00007C1A0000}"/>
    <cellStyle name="Normal 5 2 3 2" xfId="6783" xr:uid="{00000000-0005-0000-0000-00007D1A0000}"/>
    <cellStyle name="Normal 5 2 3 3" xfId="9537" xr:uid="{B7C0CDE2-38C4-4637-9031-188570A70877}"/>
    <cellStyle name="Normal 5 2 4" xfId="6784" xr:uid="{00000000-0005-0000-0000-00007E1A0000}"/>
    <cellStyle name="Normal 5 2 4 2" xfId="9588" xr:uid="{8B611EDE-6757-4C50-B442-461060223FB9}"/>
    <cellStyle name="Normal 5 2 5" xfId="6785" xr:uid="{00000000-0005-0000-0000-00007F1A0000}"/>
    <cellStyle name="Normal 5 2 6" xfId="6786" xr:uid="{00000000-0005-0000-0000-0000801A0000}"/>
    <cellStyle name="Normal 5 2 7" xfId="6787" xr:uid="{00000000-0005-0000-0000-0000811A0000}"/>
    <cellStyle name="Normal 5 2 8" xfId="9480" xr:uid="{A480194F-6931-4360-B888-CBE5C12D6612}"/>
    <cellStyle name="Normal 5 20" xfId="6788" xr:uid="{00000000-0005-0000-0000-0000821A0000}"/>
    <cellStyle name="Normal 5 20 2" xfId="6789" xr:uid="{00000000-0005-0000-0000-0000831A0000}"/>
    <cellStyle name="Normal 5 20 2 2" xfId="6790" xr:uid="{00000000-0005-0000-0000-0000841A0000}"/>
    <cellStyle name="Normal 5 20 3" xfId="6791" xr:uid="{00000000-0005-0000-0000-0000851A0000}"/>
    <cellStyle name="Normal 5 21" xfId="6792" xr:uid="{00000000-0005-0000-0000-0000861A0000}"/>
    <cellStyle name="Normal 5 21 2" xfId="6793" xr:uid="{00000000-0005-0000-0000-0000871A0000}"/>
    <cellStyle name="Normal 5 21 2 2" xfId="6794" xr:uid="{00000000-0005-0000-0000-0000881A0000}"/>
    <cellStyle name="Normal 5 21 3" xfId="6795" xr:uid="{00000000-0005-0000-0000-0000891A0000}"/>
    <cellStyle name="Normal 5 22" xfId="6796" xr:uid="{00000000-0005-0000-0000-00008A1A0000}"/>
    <cellStyle name="Normal 5 22 2" xfId="6797" xr:uid="{00000000-0005-0000-0000-00008B1A0000}"/>
    <cellStyle name="Normal 5 22 2 2" xfId="6798" xr:uid="{00000000-0005-0000-0000-00008C1A0000}"/>
    <cellStyle name="Normal 5 22 3" xfId="6799" xr:uid="{00000000-0005-0000-0000-00008D1A0000}"/>
    <cellStyle name="Normal 5 23" xfId="6800" xr:uid="{00000000-0005-0000-0000-00008E1A0000}"/>
    <cellStyle name="Normal 5 23 2" xfId="6801" xr:uid="{00000000-0005-0000-0000-00008F1A0000}"/>
    <cellStyle name="Normal 5 23 2 2" xfId="6802" xr:uid="{00000000-0005-0000-0000-0000901A0000}"/>
    <cellStyle name="Normal 5 23 3" xfId="6803" xr:uid="{00000000-0005-0000-0000-0000911A0000}"/>
    <cellStyle name="Normal 5 24" xfId="6804" xr:uid="{00000000-0005-0000-0000-0000921A0000}"/>
    <cellStyle name="Normal 5 24 2" xfId="6805" xr:uid="{00000000-0005-0000-0000-0000931A0000}"/>
    <cellStyle name="Normal 5 24 2 2" xfId="6806" xr:uid="{00000000-0005-0000-0000-0000941A0000}"/>
    <cellStyle name="Normal 5 24 3" xfId="6807" xr:uid="{00000000-0005-0000-0000-0000951A0000}"/>
    <cellStyle name="Normal 5 25" xfId="6808" xr:uid="{00000000-0005-0000-0000-0000961A0000}"/>
    <cellStyle name="Normal 5 25 2" xfId="6809" xr:uid="{00000000-0005-0000-0000-0000971A0000}"/>
    <cellStyle name="Normal 5 25 2 2" xfId="6810" xr:uid="{00000000-0005-0000-0000-0000981A0000}"/>
    <cellStyle name="Normal 5 25 3" xfId="6811" xr:uid="{00000000-0005-0000-0000-0000991A0000}"/>
    <cellStyle name="Normal 5 26" xfId="6812" xr:uid="{00000000-0005-0000-0000-00009A1A0000}"/>
    <cellStyle name="Normal 5 26 2" xfId="6813" xr:uid="{00000000-0005-0000-0000-00009B1A0000}"/>
    <cellStyle name="Normal 5 26 2 2" xfId="6814" xr:uid="{00000000-0005-0000-0000-00009C1A0000}"/>
    <cellStyle name="Normal 5 26 3" xfId="6815" xr:uid="{00000000-0005-0000-0000-00009D1A0000}"/>
    <cellStyle name="Normal 5 27" xfId="6816" xr:uid="{00000000-0005-0000-0000-00009E1A0000}"/>
    <cellStyle name="Normal 5 27 2" xfId="6817" xr:uid="{00000000-0005-0000-0000-00009F1A0000}"/>
    <cellStyle name="Normal 5 27 2 2" xfId="6818" xr:uid="{00000000-0005-0000-0000-0000A01A0000}"/>
    <cellStyle name="Normal 5 27 3" xfId="6819" xr:uid="{00000000-0005-0000-0000-0000A11A0000}"/>
    <cellStyle name="Normal 5 28" xfId="6820" xr:uid="{00000000-0005-0000-0000-0000A21A0000}"/>
    <cellStyle name="Normal 5 28 2" xfId="6821" xr:uid="{00000000-0005-0000-0000-0000A31A0000}"/>
    <cellStyle name="Normal 5 28 2 2" xfId="6822" xr:uid="{00000000-0005-0000-0000-0000A41A0000}"/>
    <cellStyle name="Normal 5 28 3" xfId="6823" xr:uid="{00000000-0005-0000-0000-0000A51A0000}"/>
    <cellStyle name="Normal 5 29" xfId="6824" xr:uid="{00000000-0005-0000-0000-0000A61A0000}"/>
    <cellStyle name="Normal 5 29 2" xfId="6825" xr:uid="{00000000-0005-0000-0000-0000A71A0000}"/>
    <cellStyle name="Normal 5 29 2 2" xfId="6826" xr:uid="{00000000-0005-0000-0000-0000A81A0000}"/>
    <cellStyle name="Normal 5 29 3" xfId="6827" xr:uid="{00000000-0005-0000-0000-0000A91A0000}"/>
    <cellStyle name="Normal 5 3" xfId="6828" xr:uid="{00000000-0005-0000-0000-0000AA1A0000}"/>
    <cellStyle name="Normal 5 3 10" xfId="6829" xr:uid="{00000000-0005-0000-0000-0000AB1A0000}"/>
    <cellStyle name="Normal 5 3 11" xfId="6830" xr:uid="{00000000-0005-0000-0000-0000AC1A0000}"/>
    <cellStyle name="Normal 5 3 12" xfId="9482" xr:uid="{CFF84180-2768-4CCD-8A69-1D9754B4AC1C}"/>
    <cellStyle name="Normal 5 3 2" xfId="6831" xr:uid="{00000000-0005-0000-0000-0000AD1A0000}"/>
    <cellStyle name="Normal 5 3 2 2" xfId="6832" xr:uid="{00000000-0005-0000-0000-0000AE1A0000}"/>
    <cellStyle name="Normal 5 3 2 2 2" xfId="6833" xr:uid="{00000000-0005-0000-0000-0000AF1A0000}"/>
    <cellStyle name="Normal 5 3 2 2 2 2" xfId="6834" xr:uid="{00000000-0005-0000-0000-0000B01A0000}"/>
    <cellStyle name="Normal 5 3 2 2 3" xfId="6835" xr:uid="{00000000-0005-0000-0000-0000B11A0000}"/>
    <cellStyle name="Normal 5 3 2 3" xfId="6836" xr:uid="{00000000-0005-0000-0000-0000B21A0000}"/>
    <cellStyle name="Normal 5 3 2 3 2" xfId="6837" xr:uid="{00000000-0005-0000-0000-0000B31A0000}"/>
    <cellStyle name="Normal 5 3 2 3 2 2" xfId="6838" xr:uid="{00000000-0005-0000-0000-0000B41A0000}"/>
    <cellStyle name="Normal 5 3 2 3 3" xfId="6839" xr:uid="{00000000-0005-0000-0000-0000B51A0000}"/>
    <cellStyle name="Normal 5 3 2 4" xfId="6840" xr:uid="{00000000-0005-0000-0000-0000B61A0000}"/>
    <cellStyle name="Normal 5 3 2 4 2" xfId="6841" xr:uid="{00000000-0005-0000-0000-0000B71A0000}"/>
    <cellStyle name="Normal 5 3 2 4 2 2" xfId="6842" xr:uid="{00000000-0005-0000-0000-0000B81A0000}"/>
    <cellStyle name="Normal 5 3 2 4 3" xfId="6843" xr:uid="{00000000-0005-0000-0000-0000B91A0000}"/>
    <cellStyle name="Normal 5 3 2 5" xfId="6844" xr:uid="{00000000-0005-0000-0000-0000BA1A0000}"/>
    <cellStyle name="Normal 5 3 2 5 2" xfId="6845" xr:uid="{00000000-0005-0000-0000-0000BB1A0000}"/>
    <cellStyle name="Normal 5 3 2 5 2 2" xfId="6846" xr:uid="{00000000-0005-0000-0000-0000BC1A0000}"/>
    <cellStyle name="Normal 5 3 2 5 3" xfId="6847" xr:uid="{00000000-0005-0000-0000-0000BD1A0000}"/>
    <cellStyle name="Normal 5 3 2 6" xfId="6848" xr:uid="{00000000-0005-0000-0000-0000BE1A0000}"/>
    <cellStyle name="Normal 5 3 2 6 2" xfId="6849" xr:uid="{00000000-0005-0000-0000-0000BF1A0000}"/>
    <cellStyle name="Normal 5 3 2 7" xfId="6850" xr:uid="{00000000-0005-0000-0000-0000C01A0000}"/>
    <cellStyle name="Normal 5 3 2 8" xfId="9539" xr:uid="{EA89CB2F-2C60-4567-9170-70CC7F92971A}"/>
    <cellStyle name="Normal 5 3 3" xfId="6851" xr:uid="{00000000-0005-0000-0000-0000C11A0000}"/>
    <cellStyle name="Normal 5 3 3 2" xfId="6852" xr:uid="{00000000-0005-0000-0000-0000C21A0000}"/>
    <cellStyle name="Normal 5 3 3 2 2" xfId="6853" xr:uid="{00000000-0005-0000-0000-0000C31A0000}"/>
    <cellStyle name="Normal 5 3 3 3" xfId="6854" xr:uid="{00000000-0005-0000-0000-0000C41A0000}"/>
    <cellStyle name="Normal 5 3 3 4" xfId="9590" xr:uid="{0ABDF3BF-7E05-4A47-9059-522E44DC3782}"/>
    <cellStyle name="Normal 5 3 4" xfId="6855" xr:uid="{00000000-0005-0000-0000-0000C51A0000}"/>
    <cellStyle name="Normal 5 3 4 2" xfId="6856" xr:uid="{00000000-0005-0000-0000-0000C61A0000}"/>
    <cellStyle name="Normal 5 3 4 2 2" xfId="6857" xr:uid="{00000000-0005-0000-0000-0000C71A0000}"/>
    <cellStyle name="Normal 5 3 4 3" xfId="6858" xr:uid="{00000000-0005-0000-0000-0000C81A0000}"/>
    <cellStyle name="Normal 5 3 5" xfId="6859" xr:uid="{00000000-0005-0000-0000-0000C91A0000}"/>
    <cellStyle name="Normal 5 3 5 2" xfId="6860" xr:uid="{00000000-0005-0000-0000-0000CA1A0000}"/>
    <cellStyle name="Normal 5 3 5 2 2" xfId="6861" xr:uid="{00000000-0005-0000-0000-0000CB1A0000}"/>
    <cellStyle name="Normal 5 3 5 3" xfId="6862" xr:uid="{00000000-0005-0000-0000-0000CC1A0000}"/>
    <cellStyle name="Normal 5 3 6" xfId="6863" xr:uid="{00000000-0005-0000-0000-0000CD1A0000}"/>
    <cellStyle name="Normal 5 3 6 2" xfId="6864" xr:uid="{00000000-0005-0000-0000-0000CE1A0000}"/>
    <cellStyle name="Normal 5 3 6 3" xfId="6865" xr:uid="{00000000-0005-0000-0000-0000CF1A0000}"/>
    <cellStyle name="Normal 5 3 7" xfId="6866" xr:uid="{00000000-0005-0000-0000-0000D01A0000}"/>
    <cellStyle name="Normal 5 3 8" xfId="6867" xr:uid="{00000000-0005-0000-0000-0000D11A0000}"/>
    <cellStyle name="Normal 5 3 9" xfId="6868" xr:uid="{00000000-0005-0000-0000-0000D21A0000}"/>
    <cellStyle name="Normal 5 30" xfId="6869" xr:uid="{00000000-0005-0000-0000-0000D31A0000}"/>
    <cellStyle name="Normal 5 30 2" xfId="6870" xr:uid="{00000000-0005-0000-0000-0000D41A0000}"/>
    <cellStyle name="Normal 5 30 2 2" xfId="6871" xr:uid="{00000000-0005-0000-0000-0000D51A0000}"/>
    <cellStyle name="Normal 5 30 3" xfId="6872" xr:uid="{00000000-0005-0000-0000-0000D61A0000}"/>
    <cellStyle name="Normal 5 31" xfId="6873" xr:uid="{00000000-0005-0000-0000-0000D71A0000}"/>
    <cellStyle name="Normal 5 31 2" xfId="6874" xr:uid="{00000000-0005-0000-0000-0000D81A0000}"/>
    <cellStyle name="Normal 5 31 2 2" xfId="6875" xr:uid="{00000000-0005-0000-0000-0000D91A0000}"/>
    <cellStyle name="Normal 5 31 3" xfId="6876" xr:uid="{00000000-0005-0000-0000-0000DA1A0000}"/>
    <cellStyle name="Normal 5 32" xfId="6877" xr:uid="{00000000-0005-0000-0000-0000DB1A0000}"/>
    <cellStyle name="Normal 5 32 2" xfId="6878" xr:uid="{00000000-0005-0000-0000-0000DC1A0000}"/>
    <cellStyle name="Normal 5 32 2 2" xfId="6879" xr:uid="{00000000-0005-0000-0000-0000DD1A0000}"/>
    <cellStyle name="Normal 5 32 3" xfId="6880" xr:uid="{00000000-0005-0000-0000-0000DE1A0000}"/>
    <cellStyle name="Normal 5 33" xfId="6881" xr:uid="{00000000-0005-0000-0000-0000DF1A0000}"/>
    <cellStyle name="Normal 5 33 2" xfId="6882" xr:uid="{00000000-0005-0000-0000-0000E01A0000}"/>
    <cellStyle name="Normal 5 33 2 2" xfId="6883" xr:uid="{00000000-0005-0000-0000-0000E11A0000}"/>
    <cellStyle name="Normal 5 33 3" xfId="6884" xr:uid="{00000000-0005-0000-0000-0000E21A0000}"/>
    <cellStyle name="Normal 5 34" xfId="6885" xr:uid="{00000000-0005-0000-0000-0000E31A0000}"/>
    <cellStyle name="Normal 5 34 2" xfId="6886" xr:uid="{00000000-0005-0000-0000-0000E41A0000}"/>
    <cellStyle name="Normal 5 34 2 2" xfId="6887" xr:uid="{00000000-0005-0000-0000-0000E51A0000}"/>
    <cellStyle name="Normal 5 34 3" xfId="6888" xr:uid="{00000000-0005-0000-0000-0000E61A0000}"/>
    <cellStyle name="Normal 5 35" xfId="6889" xr:uid="{00000000-0005-0000-0000-0000E71A0000}"/>
    <cellStyle name="Normal 5 35 2" xfId="6890" xr:uid="{00000000-0005-0000-0000-0000E81A0000}"/>
    <cellStyle name="Normal 5 35 2 2" xfId="6891" xr:uid="{00000000-0005-0000-0000-0000E91A0000}"/>
    <cellStyle name="Normal 5 35 3" xfId="6892" xr:uid="{00000000-0005-0000-0000-0000EA1A0000}"/>
    <cellStyle name="Normal 5 36" xfId="6893" xr:uid="{00000000-0005-0000-0000-0000EB1A0000}"/>
    <cellStyle name="Normal 5 36 2" xfId="6894" xr:uid="{00000000-0005-0000-0000-0000EC1A0000}"/>
    <cellStyle name="Normal 5 36 2 2" xfId="6895" xr:uid="{00000000-0005-0000-0000-0000ED1A0000}"/>
    <cellStyle name="Normal 5 36 3" xfId="6896" xr:uid="{00000000-0005-0000-0000-0000EE1A0000}"/>
    <cellStyle name="Normal 5 37" xfId="6897" xr:uid="{00000000-0005-0000-0000-0000EF1A0000}"/>
    <cellStyle name="Normal 5 37 2" xfId="6898" xr:uid="{00000000-0005-0000-0000-0000F01A0000}"/>
    <cellStyle name="Normal 5 37 2 2" xfId="6899" xr:uid="{00000000-0005-0000-0000-0000F11A0000}"/>
    <cellStyle name="Normal 5 37 3" xfId="6900" xr:uid="{00000000-0005-0000-0000-0000F21A0000}"/>
    <cellStyle name="Normal 5 38" xfId="6901" xr:uid="{00000000-0005-0000-0000-0000F31A0000}"/>
    <cellStyle name="Normal 5 38 2" xfId="6902" xr:uid="{00000000-0005-0000-0000-0000F41A0000}"/>
    <cellStyle name="Normal 5 38 2 2" xfId="6903" xr:uid="{00000000-0005-0000-0000-0000F51A0000}"/>
    <cellStyle name="Normal 5 38 3" xfId="6904" xr:uid="{00000000-0005-0000-0000-0000F61A0000}"/>
    <cellStyle name="Normal 5 39" xfId="6905" xr:uid="{00000000-0005-0000-0000-0000F71A0000}"/>
    <cellStyle name="Normal 5 39 2" xfId="6906" xr:uid="{00000000-0005-0000-0000-0000F81A0000}"/>
    <cellStyle name="Normal 5 39 2 2" xfId="6907" xr:uid="{00000000-0005-0000-0000-0000F91A0000}"/>
    <cellStyle name="Normal 5 39 3" xfId="6908" xr:uid="{00000000-0005-0000-0000-0000FA1A0000}"/>
    <cellStyle name="Normal 5 4" xfId="6909" xr:uid="{00000000-0005-0000-0000-0000FB1A0000}"/>
    <cellStyle name="Normal 5 4 2" xfId="6910" xr:uid="{00000000-0005-0000-0000-0000FC1A0000}"/>
    <cellStyle name="Normal 5 4 2 2" xfId="6911" xr:uid="{00000000-0005-0000-0000-0000FD1A0000}"/>
    <cellStyle name="Normal 5 4 2 3" xfId="6912" xr:uid="{00000000-0005-0000-0000-0000FE1A0000}"/>
    <cellStyle name="Normal 5 4 3" xfId="6913" xr:uid="{00000000-0005-0000-0000-0000FF1A0000}"/>
    <cellStyle name="Normal 5 4 3 2" xfId="6914" xr:uid="{00000000-0005-0000-0000-0000001B0000}"/>
    <cellStyle name="Normal 5 4 4" xfId="9536" xr:uid="{DE219A6E-5DD2-4F6D-A36E-945D97FF6816}"/>
    <cellStyle name="Normal 5 40" xfId="6915" xr:uid="{00000000-0005-0000-0000-0000011B0000}"/>
    <cellStyle name="Normal 5 40 2" xfId="6916" xr:uid="{00000000-0005-0000-0000-0000021B0000}"/>
    <cellStyle name="Normal 5 40 2 2" xfId="6917" xr:uid="{00000000-0005-0000-0000-0000031B0000}"/>
    <cellStyle name="Normal 5 40 3" xfId="6918" xr:uid="{00000000-0005-0000-0000-0000041B0000}"/>
    <cellStyle name="Normal 5 41" xfId="6919" xr:uid="{00000000-0005-0000-0000-0000051B0000}"/>
    <cellStyle name="Normal 5 41 2" xfId="6920" xr:uid="{00000000-0005-0000-0000-0000061B0000}"/>
    <cellStyle name="Normal 5 41 2 2" xfId="6921" xr:uid="{00000000-0005-0000-0000-0000071B0000}"/>
    <cellStyle name="Normal 5 41 3" xfId="6922" xr:uid="{00000000-0005-0000-0000-0000081B0000}"/>
    <cellStyle name="Normal 5 42" xfId="6923" xr:uid="{00000000-0005-0000-0000-0000091B0000}"/>
    <cellStyle name="Normal 5 42 2" xfId="6924" xr:uid="{00000000-0005-0000-0000-00000A1B0000}"/>
    <cellStyle name="Normal 5 42 2 2" xfId="6925" xr:uid="{00000000-0005-0000-0000-00000B1B0000}"/>
    <cellStyle name="Normal 5 42 3" xfId="6926" xr:uid="{00000000-0005-0000-0000-00000C1B0000}"/>
    <cellStyle name="Normal 5 43" xfId="6927" xr:uid="{00000000-0005-0000-0000-00000D1B0000}"/>
    <cellStyle name="Normal 5 43 2" xfId="6928" xr:uid="{00000000-0005-0000-0000-00000E1B0000}"/>
    <cellStyle name="Normal 5 43 2 2" xfId="6929" xr:uid="{00000000-0005-0000-0000-00000F1B0000}"/>
    <cellStyle name="Normal 5 43 3" xfId="6930" xr:uid="{00000000-0005-0000-0000-0000101B0000}"/>
    <cellStyle name="Normal 5 44" xfId="6931" xr:uid="{00000000-0005-0000-0000-0000111B0000}"/>
    <cellStyle name="Normal 5 44 2" xfId="6932" xr:uid="{00000000-0005-0000-0000-0000121B0000}"/>
    <cellStyle name="Normal 5 44 2 2" xfId="6933" xr:uid="{00000000-0005-0000-0000-0000131B0000}"/>
    <cellStyle name="Normal 5 44 3" xfId="6934" xr:uid="{00000000-0005-0000-0000-0000141B0000}"/>
    <cellStyle name="Normal 5 45" xfId="6935" xr:uid="{00000000-0005-0000-0000-0000151B0000}"/>
    <cellStyle name="Normal 5 45 2" xfId="6936" xr:uid="{00000000-0005-0000-0000-0000161B0000}"/>
    <cellStyle name="Normal 5 45 2 2" xfId="6937" xr:uid="{00000000-0005-0000-0000-0000171B0000}"/>
    <cellStyle name="Normal 5 45 3" xfId="6938" xr:uid="{00000000-0005-0000-0000-0000181B0000}"/>
    <cellStyle name="Normal 5 46" xfId="6939" xr:uid="{00000000-0005-0000-0000-0000191B0000}"/>
    <cellStyle name="Normal 5 46 2" xfId="6940" xr:uid="{00000000-0005-0000-0000-00001A1B0000}"/>
    <cellStyle name="Normal 5 46 2 2" xfId="6941" xr:uid="{00000000-0005-0000-0000-00001B1B0000}"/>
    <cellStyle name="Normal 5 46 3" xfId="6942" xr:uid="{00000000-0005-0000-0000-00001C1B0000}"/>
    <cellStyle name="Normal 5 47" xfId="6943" xr:uid="{00000000-0005-0000-0000-00001D1B0000}"/>
    <cellStyle name="Normal 5 47 2" xfId="6944" xr:uid="{00000000-0005-0000-0000-00001E1B0000}"/>
    <cellStyle name="Normal 5 47 2 2" xfId="6945" xr:uid="{00000000-0005-0000-0000-00001F1B0000}"/>
    <cellStyle name="Normal 5 47 3" xfId="6946" xr:uid="{00000000-0005-0000-0000-0000201B0000}"/>
    <cellStyle name="Normal 5 48" xfId="6947" xr:uid="{00000000-0005-0000-0000-0000211B0000}"/>
    <cellStyle name="Normal 5 48 2" xfId="6948" xr:uid="{00000000-0005-0000-0000-0000221B0000}"/>
    <cellStyle name="Normal 5 48 2 2" xfId="6949" xr:uid="{00000000-0005-0000-0000-0000231B0000}"/>
    <cellStyle name="Normal 5 48 3" xfId="6950" xr:uid="{00000000-0005-0000-0000-0000241B0000}"/>
    <cellStyle name="Normal 5 49" xfId="6951" xr:uid="{00000000-0005-0000-0000-0000251B0000}"/>
    <cellStyle name="Normal 5 49 2" xfId="6952" xr:uid="{00000000-0005-0000-0000-0000261B0000}"/>
    <cellStyle name="Normal 5 49 2 2" xfId="6953" xr:uid="{00000000-0005-0000-0000-0000271B0000}"/>
    <cellStyle name="Normal 5 49 3" xfId="6954" xr:uid="{00000000-0005-0000-0000-0000281B0000}"/>
    <cellStyle name="Normal 5 5" xfId="6955" xr:uid="{00000000-0005-0000-0000-0000291B0000}"/>
    <cellStyle name="Normal 5 5 2" xfId="6956" xr:uid="{00000000-0005-0000-0000-00002A1B0000}"/>
    <cellStyle name="Normal 5 5 2 2" xfId="6957" xr:uid="{00000000-0005-0000-0000-00002B1B0000}"/>
    <cellStyle name="Normal 5 5 2 3" xfId="6958" xr:uid="{00000000-0005-0000-0000-00002C1B0000}"/>
    <cellStyle name="Normal 5 5 3" xfId="6959" xr:uid="{00000000-0005-0000-0000-00002D1B0000}"/>
    <cellStyle name="Normal 5 5 3 2" xfId="6960" xr:uid="{00000000-0005-0000-0000-00002E1B0000}"/>
    <cellStyle name="Normal 5 5 4" xfId="9587" xr:uid="{B84087D6-A6CC-488D-B7C0-385636A2CBCB}"/>
    <cellStyle name="Normal 5 50" xfId="6961" xr:uid="{00000000-0005-0000-0000-00002F1B0000}"/>
    <cellStyle name="Normal 5 50 2" xfId="6962" xr:uid="{00000000-0005-0000-0000-0000301B0000}"/>
    <cellStyle name="Normal 5 50 2 2" xfId="6963" xr:uid="{00000000-0005-0000-0000-0000311B0000}"/>
    <cellStyle name="Normal 5 50 3" xfId="6964" xr:uid="{00000000-0005-0000-0000-0000321B0000}"/>
    <cellStyle name="Normal 5 51" xfId="6965" xr:uid="{00000000-0005-0000-0000-0000331B0000}"/>
    <cellStyle name="Normal 5 51 2" xfId="6966" xr:uid="{00000000-0005-0000-0000-0000341B0000}"/>
    <cellStyle name="Normal 5 51 2 2" xfId="6967" xr:uid="{00000000-0005-0000-0000-0000351B0000}"/>
    <cellStyle name="Normal 5 51 3" xfId="6968" xr:uid="{00000000-0005-0000-0000-0000361B0000}"/>
    <cellStyle name="Normal 5 52" xfId="6969" xr:uid="{00000000-0005-0000-0000-0000371B0000}"/>
    <cellStyle name="Normal 5 52 2" xfId="6970" xr:uid="{00000000-0005-0000-0000-0000381B0000}"/>
    <cellStyle name="Normal 5 52 2 2" xfId="6971" xr:uid="{00000000-0005-0000-0000-0000391B0000}"/>
    <cellStyle name="Normal 5 52 3" xfId="6972" xr:uid="{00000000-0005-0000-0000-00003A1B0000}"/>
    <cellStyle name="Normal 5 53" xfId="6973" xr:uid="{00000000-0005-0000-0000-00003B1B0000}"/>
    <cellStyle name="Normal 5 53 2" xfId="6974" xr:uid="{00000000-0005-0000-0000-00003C1B0000}"/>
    <cellStyle name="Normal 5 53 2 2" xfId="6975" xr:uid="{00000000-0005-0000-0000-00003D1B0000}"/>
    <cellStyle name="Normal 5 53 3" xfId="6976" xr:uid="{00000000-0005-0000-0000-00003E1B0000}"/>
    <cellStyle name="Normal 5 54" xfId="6977" xr:uid="{00000000-0005-0000-0000-00003F1B0000}"/>
    <cellStyle name="Normal 5 54 2" xfId="6978" xr:uid="{00000000-0005-0000-0000-0000401B0000}"/>
    <cellStyle name="Normal 5 54 2 2" xfId="6979" xr:uid="{00000000-0005-0000-0000-0000411B0000}"/>
    <cellStyle name="Normal 5 54 3" xfId="6980" xr:uid="{00000000-0005-0000-0000-0000421B0000}"/>
    <cellStyle name="Normal 5 55" xfId="6981" xr:uid="{00000000-0005-0000-0000-0000431B0000}"/>
    <cellStyle name="Normal 5 55 2" xfId="6982" xr:uid="{00000000-0005-0000-0000-0000441B0000}"/>
    <cellStyle name="Normal 5 55 2 2" xfId="6983" xr:uid="{00000000-0005-0000-0000-0000451B0000}"/>
    <cellStyle name="Normal 5 55 3" xfId="6984" xr:uid="{00000000-0005-0000-0000-0000461B0000}"/>
    <cellStyle name="Normal 5 56" xfId="6985" xr:uid="{00000000-0005-0000-0000-0000471B0000}"/>
    <cellStyle name="Normal 5 56 2" xfId="6986" xr:uid="{00000000-0005-0000-0000-0000481B0000}"/>
    <cellStyle name="Normal 5 56 2 2" xfId="6987" xr:uid="{00000000-0005-0000-0000-0000491B0000}"/>
    <cellStyle name="Normal 5 56 3" xfId="6988" xr:uid="{00000000-0005-0000-0000-00004A1B0000}"/>
    <cellStyle name="Normal 5 57" xfId="6989" xr:uid="{00000000-0005-0000-0000-00004B1B0000}"/>
    <cellStyle name="Normal 5 57 2" xfId="6990" xr:uid="{00000000-0005-0000-0000-00004C1B0000}"/>
    <cellStyle name="Normal 5 57 2 2" xfId="6991" xr:uid="{00000000-0005-0000-0000-00004D1B0000}"/>
    <cellStyle name="Normal 5 57 3" xfId="6992" xr:uid="{00000000-0005-0000-0000-00004E1B0000}"/>
    <cellStyle name="Normal 5 58" xfId="6993" xr:uid="{00000000-0005-0000-0000-00004F1B0000}"/>
    <cellStyle name="Normal 5 58 2" xfId="6994" xr:uid="{00000000-0005-0000-0000-0000501B0000}"/>
    <cellStyle name="Normal 5 58 2 2" xfId="6995" xr:uid="{00000000-0005-0000-0000-0000511B0000}"/>
    <cellStyle name="Normal 5 58 3" xfId="6996" xr:uid="{00000000-0005-0000-0000-0000521B0000}"/>
    <cellStyle name="Normal 5 59" xfId="6997" xr:uid="{00000000-0005-0000-0000-0000531B0000}"/>
    <cellStyle name="Normal 5 59 2" xfId="6998" xr:uid="{00000000-0005-0000-0000-0000541B0000}"/>
    <cellStyle name="Normal 5 59 2 2" xfId="6999" xr:uid="{00000000-0005-0000-0000-0000551B0000}"/>
    <cellStyle name="Normal 5 59 3" xfId="7000" xr:uid="{00000000-0005-0000-0000-0000561B0000}"/>
    <cellStyle name="Normal 5 6" xfId="7001" xr:uid="{00000000-0005-0000-0000-0000571B0000}"/>
    <cellStyle name="Normal 5 6 2" xfId="7002" xr:uid="{00000000-0005-0000-0000-0000581B0000}"/>
    <cellStyle name="Normal 5 6 2 2" xfId="7003" xr:uid="{00000000-0005-0000-0000-0000591B0000}"/>
    <cellStyle name="Normal 5 6 2 3" xfId="7004" xr:uid="{00000000-0005-0000-0000-00005A1B0000}"/>
    <cellStyle name="Normal 5 6 3" xfId="7005" xr:uid="{00000000-0005-0000-0000-00005B1B0000}"/>
    <cellStyle name="Normal 5 6 3 2" xfId="7006" xr:uid="{00000000-0005-0000-0000-00005C1B0000}"/>
    <cellStyle name="Normal 5 60" xfId="7007" xr:uid="{00000000-0005-0000-0000-00005D1B0000}"/>
    <cellStyle name="Normal 5 60 2" xfId="7008" xr:uid="{00000000-0005-0000-0000-00005E1B0000}"/>
    <cellStyle name="Normal 5 60 2 2" xfId="7009" xr:uid="{00000000-0005-0000-0000-00005F1B0000}"/>
    <cellStyle name="Normal 5 60 3" xfId="7010" xr:uid="{00000000-0005-0000-0000-0000601B0000}"/>
    <cellStyle name="Normal 5 61" xfId="7011" xr:uid="{00000000-0005-0000-0000-0000611B0000}"/>
    <cellStyle name="Normal 5 61 2" xfId="7012" xr:uid="{00000000-0005-0000-0000-0000621B0000}"/>
    <cellStyle name="Normal 5 61 2 2" xfId="7013" xr:uid="{00000000-0005-0000-0000-0000631B0000}"/>
    <cellStyle name="Normal 5 61 3" xfId="7014" xr:uid="{00000000-0005-0000-0000-0000641B0000}"/>
    <cellStyle name="Normal 5 62" xfId="7015" xr:uid="{00000000-0005-0000-0000-0000651B0000}"/>
    <cellStyle name="Normal 5 62 2" xfId="7016" xr:uid="{00000000-0005-0000-0000-0000661B0000}"/>
    <cellStyle name="Normal 5 63" xfId="7017" xr:uid="{00000000-0005-0000-0000-0000671B0000}"/>
    <cellStyle name="Normal 5 63 2" xfId="7018" xr:uid="{00000000-0005-0000-0000-0000681B0000}"/>
    <cellStyle name="Normal 5 64" xfId="7019" xr:uid="{00000000-0005-0000-0000-0000691B0000}"/>
    <cellStyle name="Normal 5 64 2" xfId="7020" xr:uid="{00000000-0005-0000-0000-00006A1B0000}"/>
    <cellStyle name="Normal 5 65" xfId="7021" xr:uid="{00000000-0005-0000-0000-00006B1B0000}"/>
    <cellStyle name="Normal 5 65 2" xfId="7022" xr:uid="{00000000-0005-0000-0000-00006C1B0000}"/>
    <cellStyle name="Normal 5 66" xfId="7023" xr:uid="{00000000-0005-0000-0000-00006D1B0000}"/>
    <cellStyle name="Normal 5 66 2" xfId="7024" xr:uid="{00000000-0005-0000-0000-00006E1B0000}"/>
    <cellStyle name="Normal 5 67" xfId="7025" xr:uid="{00000000-0005-0000-0000-00006F1B0000}"/>
    <cellStyle name="Normal 5 67 2" xfId="7026" xr:uid="{00000000-0005-0000-0000-0000701B0000}"/>
    <cellStyle name="Normal 5 68" xfId="7027" xr:uid="{00000000-0005-0000-0000-0000711B0000}"/>
    <cellStyle name="Normal 5 68 2" xfId="7028" xr:uid="{00000000-0005-0000-0000-0000721B0000}"/>
    <cellStyle name="Normal 5 69" xfId="7029" xr:uid="{00000000-0005-0000-0000-0000731B0000}"/>
    <cellStyle name="Normal 5 69 2" xfId="7030" xr:uid="{00000000-0005-0000-0000-0000741B0000}"/>
    <cellStyle name="Normal 5 7" xfId="7031" xr:uid="{00000000-0005-0000-0000-0000751B0000}"/>
    <cellStyle name="Normal 5 7 2" xfId="7032" xr:uid="{00000000-0005-0000-0000-0000761B0000}"/>
    <cellStyle name="Normal 5 7 2 2" xfId="7033" xr:uid="{00000000-0005-0000-0000-0000771B0000}"/>
    <cellStyle name="Normal 5 7 2 3" xfId="7034" xr:uid="{00000000-0005-0000-0000-0000781B0000}"/>
    <cellStyle name="Normal 5 7 3" xfId="7035" xr:uid="{00000000-0005-0000-0000-0000791B0000}"/>
    <cellStyle name="Normal 5 7 3 2" xfId="7036" xr:uid="{00000000-0005-0000-0000-00007A1B0000}"/>
    <cellStyle name="Normal 5 70" xfId="7037" xr:uid="{00000000-0005-0000-0000-00007B1B0000}"/>
    <cellStyle name="Normal 5 70 2" xfId="7038" xr:uid="{00000000-0005-0000-0000-00007C1B0000}"/>
    <cellStyle name="Normal 5 71" xfId="7039" xr:uid="{00000000-0005-0000-0000-00007D1B0000}"/>
    <cellStyle name="Normal 5 71 2" xfId="7040" xr:uid="{00000000-0005-0000-0000-00007E1B0000}"/>
    <cellStyle name="Normal 5 72" xfId="7041" xr:uid="{00000000-0005-0000-0000-00007F1B0000}"/>
    <cellStyle name="Normal 5 72 2" xfId="7042" xr:uid="{00000000-0005-0000-0000-0000801B0000}"/>
    <cellStyle name="Normal 5 73" xfId="7043" xr:uid="{00000000-0005-0000-0000-0000811B0000}"/>
    <cellStyle name="Normal 5 73 2" xfId="7044" xr:uid="{00000000-0005-0000-0000-0000821B0000}"/>
    <cellStyle name="Normal 5 74" xfId="7045" xr:uid="{00000000-0005-0000-0000-0000831B0000}"/>
    <cellStyle name="Normal 5 74 2" xfId="7046" xr:uid="{00000000-0005-0000-0000-0000841B0000}"/>
    <cellStyle name="Normal 5 75" xfId="7047" xr:uid="{00000000-0005-0000-0000-0000851B0000}"/>
    <cellStyle name="Normal 5 75 2" xfId="7048" xr:uid="{00000000-0005-0000-0000-0000861B0000}"/>
    <cellStyle name="Normal 5 76" xfId="7049" xr:uid="{00000000-0005-0000-0000-0000871B0000}"/>
    <cellStyle name="Normal 5 76 2" xfId="7050" xr:uid="{00000000-0005-0000-0000-0000881B0000}"/>
    <cellStyle name="Normal 5 77" xfId="7051" xr:uid="{00000000-0005-0000-0000-0000891B0000}"/>
    <cellStyle name="Normal 5 77 2" xfId="7052" xr:uid="{00000000-0005-0000-0000-00008A1B0000}"/>
    <cellStyle name="Normal 5 78" xfId="7053" xr:uid="{00000000-0005-0000-0000-00008B1B0000}"/>
    <cellStyle name="Normal 5 78 2" xfId="7054" xr:uid="{00000000-0005-0000-0000-00008C1B0000}"/>
    <cellStyle name="Normal 5 79" xfId="7055" xr:uid="{00000000-0005-0000-0000-00008D1B0000}"/>
    <cellStyle name="Normal 5 79 2" xfId="7056" xr:uid="{00000000-0005-0000-0000-00008E1B0000}"/>
    <cellStyle name="Normal 5 8" xfId="7057" xr:uid="{00000000-0005-0000-0000-00008F1B0000}"/>
    <cellStyle name="Normal 5 8 2" xfId="7058" xr:uid="{00000000-0005-0000-0000-0000901B0000}"/>
    <cellStyle name="Normal 5 8 2 2" xfId="7059" xr:uid="{00000000-0005-0000-0000-0000911B0000}"/>
    <cellStyle name="Normal 5 8 3" xfId="7060" xr:uid="{00000000-0005-0000-0000-0000921B0000}"/>
    <cellStyle name="Normal 5 80" xfId="7061" xr:uid="{00000000-0005-0000-0000-0000931B0000}"/>
    <cellStyle name="Normal 5 80 2" xfId="7062" xr:uid="{00000000-0005-0000-0000-0000941B0000}"/>
    <cellStyle name="Normal 5 81" xfId="7063" xr:uid="{00000000-0005-0000-0000-0000951B0000}"/>
    <cellStyle name="Normal 5 81 2" xfId="7064" xr:uid="{00000000-0005-0000-0000-0000961B0000}"/>
    <cellStyle name="Normal 5 82" xfId="7065" xr:uid="{00000000-0005-0000-0000-0000971B0000}"/>
    <cellStyle name="Normal 5 82 2" xfId="7066" xr:uid="{00000000-0005-0000-0000-0000981B0000}"/>
    <cellStyle name="Normal 5 83" xfId="7067" xr:uid="{00000000-0005-0000-0000-0000991B0000}"/>
    <cellStyle name="Normal 5 83 2" xfId="7068" xr:uid="{00000000-0005-0000-0000-00009A1B0000}"/>
    <cellStyle name="Normal 5 84" xfId="7069" xr:uid="{00000000-0005-0000-0000-00009B1B0000}"/>
    <cellStyle name="Normal 5 84 2" xfId="7070" xr:uid="{00000000-0005-0000-0000-00009C1B0000}"/>
    <cellStyle name="Normal 5 85" xfId="7071" xr:uid="{00000000-0005-0000-0000-00009D1B0000}"/>
    <cellStyle name="Normal 5 85 2" xfId="7072" xr:uid="{00000000-0005-0000-0000-00009E1B0000}"/>
    <cellStyle name="Normal 5 86" xfId="7073" xr:uid="{00000000-0005-0000-0000-00009F1B0000}"/>
    <cellStyle name="Normal 5 86 2" xfId="7074" xr:uid="{00000000-0005-0000-0000-0000A01B0000}"/>
    <cellStyle name="Normal 5 87" xfId="7075" xr:uid="{00000000-0005-0000-0000-0000A11B0000}"/>
    <cellStyle name="Normal 5 87 2" xfId="7076" xr:uid="{00000000-0005-0000-0000-0000A21B0000}"/>
    <cellStyle name="Normal 5 88" xfId="7077" xr:uid="{00000000-0005-0000-0000-0000A31B0000}"/>
    <cellStyle name="Normal 5 88 2" xfId="7078" xr:uid="{00000000-0005-0000-0000-0000A41B0000}"/>
    <cellStyle name="Normal 5 89" xfId="7079" xr:uid="{00000000-0005-0000-0000-0000A51B0000}"/>
    <cellStyle name="Normal 5 89 2" xfId="7080" xr:uid="{00000000-0005-0000-0000-0000A61B0000}"/>
    <cellStyle name="Normal 5 9" xfId="7081" xr:uid="{00000000-0005-0000-0000-0000A71B0000}"/>
    <cellStyle name="Normal 5 9 2" xfId="7082" xr:uid="{00000000-0005-0000-0000-0000A81B0000}"/>
    <cellStyle name="Normal 5 9 2 2" xfId="7083" xr:uid="{00000000-0005-0000-0000-0000A91B0000}"/>
    <cellStyle name="Normal 5 9 3" xfId="7084" xr:uid="{00000000-0005-0000-0000-0000AA1B0000}"/>
    <cellStyle name="Normal 5 90" xfId="7085" xr:uid="{00000000-0005-0000-0000-0000AB1B0000}"/>
    <cellStyle name="Normal 5 90 2" xfId="7086" xr:uid="{00000000-0005-0000-0000-0000AC1B0000}"/>
    <cellStyle name="Normal 5 91" xfId="7087" xr:uid="{00000000-0005-0000-0000-0000AD1B0000}"/>
    <cellStyle name="Normal 5 91 2" xfId="7088" xr:uid="{00000000-0005-0000-0000-0000AE1B0000}"/>
    <cellStyle name="Normal 5 92" xfId="7089" xr:uid="{00000000-0005-0000-0000-0000AF1B0000}"/>
    <cellStyle name="Normal 5 92 2" xfId="7090" xr:uid="{00000000-0005-0000-0000-0000B01B0000}"/>
    <cellStyle name="Normal 5 93" xfId="7091" xr:uid="{00000000-0005-0000-0000-0000B11B0000}"/>
    <cellStyle name="Normal 5 93 2" xfId="7092" xr:uid="{00000000-0005-0000-0000-0000B21B0000}"/>
    <cellStyle name="Normal 5 94" xfId="7093" xr:uid="{00000000-0005-0000-0000-0000B31B0000}"/>
    <cellStyle name="Normal 5 95" xfId="7094" xr:uid="{00000000-0005-0000-0000-0000B41B0000}"/>
    <cellStyle name="Normal 5 95 2" xfId="7095" xr:uid="{00000000-0005-0000-0000-0000B51B0000}"/>
    <cellStyle name="Normal 5 96" xfId="7096" xr:uid="{00000000-0005-0000-0000-0000B61B0000}"/>
    <cellStyle name="Normal 5 96 2" xfId="7097" xr:uid="{00000000-0005-0000-0000-0000B71B0000}"/>
    <cellStyle name="Normal 5 97" xfId="7098" xr:uid="{00000000-0005-0000-0000-0000B81B0000}"/>
    <cellStyle name="Normal 5 97 2" xfId="7099" xr:uid="{00000000-0005-0000-0000-0000B91B0000}"/>
    <cellStyle name="Normal 5 98" xfId="7100" xr:uid="{00000000-0005-0000-0000-0000BA1B0000}"/>
    <cellStyle name="Normal 5 98 2" xfId="7101" xr:uid="{00000000-0005-0000-0000-0000BB1B0000}"/>
    <cellStyle name="Normal 5 99" xfId="7102" xr:uid="{00000000-0005-0000-0000-0000BC1B0000}"/>
    <cellStyle name="Normal 50" xfId="7103" xr:uid="{00000000-0005-0000-0000-0000BD1B0000}"/>
    <cellStyle name="Normal 51" xfId="7104" xr:uid="{00000000-0005-0000-0000-0000BE1B0000}"/>
    <cellStyle name="Normal 52" xfId="7105" xr:uid="{00000000-0005-0000-0000-0000BF1B0000}"/>
    <cellStyle name="Normal 53" xfId="7106" xr:uid="{00000000-0005-0000-0000-0000C01B0000}"/>
    <cellStyle name="Normal 54" xfId="7107" xr:uid="{00000000-0005-0000-0000-0000C11B0000}"/>
    <cellStyle name="Normal 55" xfId="7108" xr:uid="{00000000-0005-0000-0000-0000C21B0000}"/>
    <cellStyle name="Normal 56" xfId="7109" xr:uid="{00000000-0005-0000-0000-0000C31B0000}"/>
    <cellStyle name="Normal 57" xfId="7110" xr:uid="{00000000-0005-0000-0000-0000C41B0000}"/>
    <cellStyle name="Normal 58" xfId="7111" xr:uid="{00000000-0005-0000-0000-0000C51B0000}"/>
    <cellStyle name="Normal 59" xfId="7112" xr:uid="{00000000-0005-0000-0000-0000C61B0000}"/>
    <cellStyle name="Normal 6" xfId="7113" xr:uid="{00000000-0005-0000-0000-0000C71B0000}"/>
    <cellStyle name="Normal 6 10" xfId="7114" xr:uid="{00000000-0005-0000-0000-0000C81B0000}"/>
    <cellStyle name="Normal 6 11" xfId="7115" xr:uid="{00000000-0005-0000-0000-0000C91B0000}"/>
    <cellStyle name="Normal 6 11 2" xfId="7116" xr:uid="{00000000-0005-0000-0000-0000CA1B0000}"/>
    <cellStyle name="Normal 6 12" xfId="7117" xr:uid="{00000000-0005-0000-0000-0000CB1B0000}"/>
    <cellStyle name="Normal 6 12 2" xfId="7118" xr:uid="{00000000-0005-0000-0000-0000CC1B0000}"/>
    <cellStyle name="Normal 6 13" xfId="7119" xr:uid="{00000000-0005-0000-0000-0000CD1B0000}"/>
    <cellStyle name="Normal 6 14" xfId="7120" xr:uid="{00000000-0005-0000-0000-0000CE1B0000}"/>
    <cellStyle name="Normal 6 14 2" xfId="9420" xr:uid="{20AD29E0-5DF7-4D9C-A7BF-0A0600970B72}"/>
    <cellStyle name="Normal 6 15" xfId="7121" xr:uid="{00000000-0005-0000-0000-0000CF1B0000}"/>
    <cellStyle name="Normal 6 16" xfId="9483" xr:uid="{620BEDF5-7BE6-414D-8AB5-DCF1C9F13F26}"/>
    <cellStyle name="Normal 6 2" xfId="7122" xr:uid="{00000000-0005-0000-0000-0000D01B0000}"/>
    <cellStyle name="Normal 6 2 10" xfId="7123" xr:uid="{00000000-0005-0000-0000-0000D11B0000}"/>
    <cellStyle name="Normal 6 2 11" xfId="7124" xr:uid="{00000000-0005-0000-0000-0000D21B0000}"/>
    <cellStyle name="Normal 6 2 12" xfId="9484" xr:uid="{D3ADE8FA-2B42-4DD6-912A-D32E5A7D12A3}"/>
    <cellStyle name="Normal 6 2 2" xfId="7125" xr:uid="{00000000-0005-0000-0000-0000D31B0000}"/>
    <cellStyle name="Normal 6 2 2 10" xfId="9541" xr:uid="{DDBE87DD-8A81-4B6C-A504-AC40AD31AF65}"/>
    <cellStyle name="Normal 6 2 2 2" xfId="7126" xr:uid="{00000000-0005-0000-0000-0000D41B0000}"/>
    <cellStyle name="Normal 6 2 2 2 2" xfId="7127" xr:uid="{00000000-0005-0000-0000-0000D51B0000}"/>
    <cellStyle name="Normal 6 2 2 2 2 2" xfId="7128" xr:uid="{00000000-0005-0000-0000-0000D61B0000}"/>
    <cellStyle name="Normal 6 2 2 2 3" xfId="7129" xr:uid="{00000000-0005-0000-0000-0000D71B0000}"/>
    <cellStyle name="Normal 6 2 2 3" xfId="7130" xr:uid="{00000000-0005-0000-0000-0000D81B0000}"/>
    <cellStyle name="Normal 6 2 2 3 2" xfId="7131" xr:uid="{00000000-0005-0000-0000-0000D91B0000}"/>
    <cellStyle name="Normal 6 2 2 4" xfId="7132" xr:uid="{00000000-0005-0000-0000-0000DA1B0000}"/>
    <cellStyle name="Normal 6 2 2 4 2" xfId="7133" xr:uid="{00000000-0005-0000-0000-0000DB1B0000}"/>
    <cellStyle name="Normal 6 2 2 5" xfId="7134" xr:uid="{00000000-0005-0000-0000-0000DC1B0000}"/>
    <cellStyle name="Normal 6 2 2 5 2" xfId="7135" xr:uid="{00000000-0005-0000-0000-0000DD1B0000}"/>
    <cellStyle name="Normal 6 2 2 6" xfId="7136" xr:uid="{00000000-0005-0000-0000-0000DE1B0000}"/>
    <cellStyle name="Normal 6 2 2 6 2" xfId="7137" xr:uid="{00000000-0005-0000-0000-0000DF1B0000}"/>
    <cellStyle name="Normal 6 2 2 7" xfId="7138" xr:uid="{00000000-0005-0000-0000-0000E01B0000}"/>
    <cellStyle name="Normal 6 2 2 7 2" xfId="7139" xr:uid="{00000000-0005-0000-0000-0000E11B0000}"/>
    <cellStyle name="Normal 6 2 2 8" xfId="7140" xr:uid="{00000000-0005-0000-0000-0000E21B0000}"/>
    <cellStyle name="Normal 6 2 2 8 2" xfId="7141" xr:uid="{00000000-0005-0000-0000-0000E31B0000}"/>
    <cellStyle name="Normal 6 2 2 9" xfId="7142" xr:uid="{00000000-0005-0000-0000-0000E41B0000}"/>
    <cellStyle name="Normal 6 2 2 9 2" xfId="7143" xr:uid="{00000000-0005-0000-0000-0000E51B0000}"/>
    <cellStyle name="Normal 6 2 3" xfId="7144" xr:uid="{00000000-0005-0000-0000-0000E61B0000}"/>
    <cellStyle name="Normal 6 2 3 2" xfId="9592" xr:uid="{F8CDE529-EE0D-4635-BC8A-41BA61F7FD89}"/>
    <cellStyle name="Normal 6 2 4" xfId="7145" xr:uid="{00000000-0005-0000-0000-0000E71B0000}"/>
    <cellStyle name="Normal 6 2 4 2" xfId="7146" xr:uid="{00000000-0005-0000-0000-0000E81B0000}"/>
    <cellStyle name="Normal 6 2 5" xfId="7147" xr:uid="{00000000-0005-0000-0000-0000E91B0000}"/>
    <cellStyle name="Normal 6 2 6" xfId="7148" xr:uid="{00000000-0005-0000-0000-0000EA1B0000}"/>
    <cellStyle name="Normal 6 2 7" xfId="7149" xr:uid="{00000000-0005-0000-0000-0000EB1B0000}"/>
    <cellStyle name="Normal 6 2 8" xfId="7150" xr:uid="{00000000-0005-0000-0000-0000EC1B0000}"/>
    <cellStyle name="Normal 6 2 9" xfId="7151" xr:uid="{00000000-0005-0000-0000-0000ED1B0000}"/>
    <cellStyle name="Normal 6 3" xfId="7152" xr:uid="{00000000-0005-0000-0000-0000EE1B0000}"/>
    <cellStyle name="Normal 6 3 2" xfId="7153" xr:uid="{00000000-0005-0000-0000-0000EF1B0000}"/>
    <cellStyle name="Normal 6 3 2 2" xfId="7154" xr:uid="{00000000-0005-0000-0000-0000F01B0000}"/>
    <cellStyle name="Normal 6 3 2 3" xfId="7155" xr:uid="{00000000-0005-0000-0000-0000F11B0000}"/>
    <cellStyle name="Normal 6 3 3" xfId="7156" xr:uid="{00000000-0005-0000-0000-0000F21B0000}"/>
    <cellStyle name="Normal 6 3 4" xfId="7157" xr:uid="{00000000-0005-0000-0000-0000F31B0000}"/>
    <cellStyle name="Normal 6 3 5" xfId="9540" xr:uid="{6D834F47-5A0C-4EF3-915E-47C8F015333B}"/>
    <cellStyle name="Normal 6 4" xfId="7158" xr:uid="{00000000-0005-0000-0000-0000F41B0000}"/>
    <cellStyle name="Normal 6 4 2" xfId="7159" xr:uid="{00000000-0005-0000-0000-0000F51B0000}"/>
    <cellStyle name="Normal 6 4 3" xfId="7160" xr:uid="{00000000-0005-0000-0000-0000F61B0000}"/>
    <cellStyle name="Normal 6 4 4" xfId="9591" xr:uid="{21A7EACA-0999-4DF9-AAF6-471D438126B6}"/>
    <cellStyle name="Normal 6 5" xfId="7161" xr:uid="{00000000-0005-0000-0000-0000F71B0000}"/>
    <cellStyle name="Normal 6 5 2" xfId="7162" xr:uid="{00000000-0005-0000-0000-0000F81B0000}"/>
    <cellStyle name="Normal 6 5 3" xfId="7163" xr:uid="{00000000-0005-0000-0000-0000F91B0000}"/>
    <cellStyle name="Normal 6 6" xfId="7164" xr:uid="{00000000-0005-0000-0000-0000FA1B0000}"/>
    <cellStyle name="Normal 6 7" xfId="7165" xr:uid="{00000000-0005-0000-0000-0000FB1B0000}"/>
    <cellStyle name="Normal 6 8" xfId="7166" xr:uid="{00000000-0005-0000-0000-0000FC1B0000}"/>
    <cellStyle name="Normal 6 9" xfId="7167" xr:uid="{00000000-0005-0000-0000-0000FD1B0000}"/>
    <cellStyle name="Normal 60" xfId="7168" xr:uid="{00000000-0005-0000-0000-0000FE1B0000}"/>
    <cellStyle name="Normal 61" xfId="7169" xr:uid="{00000000-0005-0000-0000-0000FF1B0000}"/>
    <cellStyle name="Normal 62" xfId="7170" xr:uid="{00000000-0005-0000-0000-0000001C0000}"/>
    <cellStyle name="Normal 63" xfId="7171" xr:uid="{00000000-0005-0000-0000-0000011C0000}"/>
    <cellStyle name="Normal 64" xfId="7172" xr:uid="{00000000-0005-0000-0000-0000021C0000}"/>
    <cellStyle name="Normal 65" xfId="7173" xr:uid="{00000000-0005-0000-0000-0000031C0000}"/>
    <cellStyle name="Normal 66" xfId="7174" xr:uid="{00000000-0005-0000-0000-0000041C0000}"/>
    <cellStyle name="Normal 66 2" xfId="7175" xr:uid="{00000000-0005-0000-0000-0000051C0000}"/>
    <cellStyle name="Normal 67" xfId="7176" xr:uid="{00000000-0005-0000-0000-0000061C0000}"/>
    <cellStyle name="Normal 67 2" xfId="7177" xr:uid="{00000000-0005-0000-0000-0000071C0000}"/>
    <cellStyle name="Normal 68" xfId="7178" xr:uid="{00000000-0005-0000-0000-0000081C0000}"/>
    <cellStyle name="Normal 68 2" xfId="7179" xr:uid="{00000000-0005-0000-0000-0000091C0000}"/>
    <cellStyle name="Normal 69" xfId="7180" xr:uid="{00000000-0005-0000-0000-00000A1C0000}"/>
    <cellStyle name="Normal 7" xfId="7181" xr:uid="{00000000-0005-0000-0000-00000B1C0000}"/>
    <cellStyle name="Normal 7 10" xfId="7182" xr:uid="{00000000-0005-0000-0000-00000C1C0000}"/>
    <cellStyle name="Normal 7 11" xfId="7183" xr:uid="{00000000-0005-0000-0000-00000D1C0000}"/>
    <cellStyle name="Normal 7 12" xfId="7184" xr:uid="{00000000-0005-0000-0000-00000E1C0000}"/>
    <cellStyle name="Normal 7 13" xfId="7185" xr:uid="{00000000-0005-0000-0000-00000F1C0000}"/>
    <cellStyle name="Normal 7 14" xfId="7186" xr:uid="{00000000-0005-0000-0000-0000101C0000}"/>
    <cellStyle name="Normal 7 15" xfId="7187" xr:uid="{00000000-0005-0000-0000-0000111C0000}"/>
    <cellStyle name="Normal 7 16" xfId="7188" xr:uid="{00000000-0005-0000-0000-0000121C0000}"/>
    <cellStyle name="Normal 7 17" xfId="7189" xr:uid="{00000000-0005-0000-0000-0000131C0000}"/>
    <cellStyle name="Normal 7 18" xfId="7190" xr:uid="{00000000-0005-0000-0000-0000141C0000}"/>
    <cellStyle name="Normal 7 19" xfId="7191" xr:uid="{00000000-0005-0000-0000-0000151C0000}"/>
    <cellStyle name="Normal 7 2" xfId="7192" xr:uid="{00000000-0005-0000-0000-0000161C0000}"/>
    <cellStyle name="Normal 7 2 2" xfId="7193" xr:uid="{00000000-0005-0000-0000-0000171C0000}"/>
    <cellStyle name="Normal 7 2 2 2" xfId="7194" xr:uid="{00000000-0005-0000-0000-0000181C0000}"/>
    <cellStyle name="Normal 7 2 2 2 2" xfId="7195" xr:uid="{00000000-0005-0000-0000-0000191C0000}"/>
    <cellStyle name="Normal 7 2 2 3" xfId="7196" xr:uid="{00000000-0005-0000-0000-00001A1C0000}"/>
    <cellStyle name="Normal 7 2 2 4" xfId="7197" xr:uid="{00000000-0005-0000-0000-00001B1C0000}"/>
    <cellStyle name="Normal 7 2 2 5" xfId="7198" xr:uid="{00000000-0005-0000-0000-00001C1C0000}"/>
    <cellStyle name="Normal 7 2 3" xfId="7199" xr:uid="{00000000-0005-0000-0000-00001D1C0000}"/>
    <cellStyle name="Normal 7 2 4" xfId="7200" xr:uid="{00000000-0005-0000-0000-00001E1C0000}"/>
    <cellStyle name="Normal 7 2 5" xfId="7201" xr:uid="{00000000-0005-0000-0000-00001F1C0000}"/>
    <cellStyle name="Normal 7 2 6" xfId="7202" xr:uid="{00000000-0005-0000-0000-0000201C0000}"/>
    <cellStyle name="Normal 7 2 7" xfId="7203" xr:uid="{00000000-0005-0000-0000-0000211C0000}"/>
    <cellStyle name="Normal 7 2 8" xfId="7204" xr:uid="{00000000-0005-0000-0000-0000221C0000}"/>
    <cellStyle name="Normal 7 2 9" xfId="7205" xr:uid="{00000000-0005-0000-0000-0000231C0000}"/>
    <cellStyle name="Normal 7 20" xfId="7206" xr:uid="{00000000-0005-0000-0000-0000241C0000}"/>
    <cellStyle name="Normal 7 21" xfId="7207" xr:uid="{00000000-0005-0000-0000-0000251C0000}"/>
    <cellStyle name="Normal 7 22" xfId="7208" xr:uid="{00000000-0005-0000-0000-0000261C0000}"/>
    <cellStyle name="Normal 7 23" xfId="7209" xr:uid="{00000000-0005-0000-0000-0000271C0000}"/>
    <cellStyle name="Normal 7 24" xfId="7210" xr:uid="{00000000-0005-0000-0000-0000281C0000}"/>
    <cellStyle name="Normal 7 25" xfId="7211" xr:uid="{00000000-0005-0000-0000-0000291C0000}"/>
    <cellStyle name="Normal 7 26" xfId="7212" xr:uid="{00000000-0005-0000-0000-00002A1C0000}"/>
    <cellStyle name="Normal 7 27" xfId="7213" xr:uid="{00000000-0005-0000-0000-00002B1C0000}"/>
    <cellStyle name="Normal 7 28" xfId="7214" xr:uid="{00000000-0005-0000-0000-00002C1C0000}"/>
    <cellStyle name="Normal 7 29" xfId="7215" xr:uid="{00000000-0005-0000-0000-00002D1C0000}"/>
    <cellStyle name="Normal 7 3" xfId="7216" xr:uid="{00000000-0005-0000-0000-00002E1C0000}"/>
    <cellStyle name="Normal 7 3 2" xfId="7217" xr:uid="{00000000-0005-0000-0000-00002F1C0000}"/>
    <cellStyle name="Normal 7 3 3" xfId="7218" xr:uid="{00000000-0005-0000-0000-0000301C0000}"/>
    <cellStyle name="Normal 7 3 4" xfId="7219" xr:uid="{00000000-0005-0000-0000-0000311C0000}"/>
    <cellStyle name="Normal 7 30" xfId="7220" xr:uid="{00000000-0005-0000-0000-0000321C0000}"/>
    <cellStyle name="Normal 7 31" xfId="7221" xr:uid="{00000000-0005-0000-0000-0000331C0000}"/>
    <cellStyle name="Normal 7 32" xfId="7222" xr:uid="{00000000-0005-0000-0000-0000341C0000}"/>
    <cellStyle name="Normal 7 33" xfId="7223" xr:uid="{00000000-0005-0000-0000-0000351C0000}"/>
    <cellStyle name="Normal 7 34" xfId="7224" xr:uid="{00000000-0005-0000-0000-0000361C0000}"/>
    <cellStyle name="Normal 7 35" xfId="7225" xr:uid="{00000000-0005-0000-0000-0000371C0000}"/>
    <cellStyle name="Normal 7 36" xfId="7226" xr:uid="{00000000-0005-0000-0000-0000381C0000}"/>
    <cellStyle name="Normal 7 37" xfId="7227" xr:uid="{00000000-0005-0000-0000-0000391C0000}"/>
    <cellStyle name="Normal 7 38" xfId="7228" xr:uid="{00000000-0005-0000-0000-00003A1C0000}"/>
    <cellStyle name="Normal 7 39" xfId="7229" xr:uid="{00000000-0005-0000-0000-00003B1C0000}"/>
    <cellStyle name="Normal 7 4" xfId="7230" xr:uid="{00000000-0005-0000-0000-00003C1C0000}"/>
    <cellStyle name="Normal 7 4 2" xfId="7231" xr:uid="{00000000-0005-0000-0000-00003D1C0000}"/>
    <cellStyle name="Normal 7 4 2 2" xfId="7232" xr:uid="{00000000-0005-0000-0000-00003E1C0000}"/>
    <cellStyle name="Normal 7 4 3" xfId="7233" xr:uid="{00000000-0005-0000-0000-00003F1C0000}"/>
    <cellStyle name="Normal 7 40" xfId="7234" xr:uid="{00000000-0005-0000-0000-0000401C0000}"/>
    <cellStyle name="Normal 7 41" xfId="7235" xr:uid="{00000000-0005-0000-0000-0000411C0000}"/>
    <cellStyle name="Normal 7 42" xfId="7236" xr:uid="{00000000-0005-0000-0000-0000421C0000}"/>
    <cellStyle name="Normal 7 43" xfId="7237" xr:uid="{00000000-0005-0000-0000-0000431C0000}"/>
    <cellStyle name="Normal 7 44" xfId="7238" xr:uid="{00000000-0005-0000-0000-0000441C0000}"/>
    <cellStyle name="Normal 7 45" xfId="7239" xr:uid="{00000000-0005-0000-0000-0000451C0000}"/>
    <cellStyle name="Normal 7 46" xfId="7240" xr:uid="{00000000-0005-0000-0000-0000461C0000}"/>
    <cellStyle name="Normal 7 47" xfId="7241" xr:uid="{00000000-0005-0000-0000-0000471C0000}"/>
    <cellStyle name="Normal 7 48" xfId="7242" xr:uid="{00000000-0005-0000-0000-0000481C0000}"/>
    <cellStyle name="Normal 7 49" xfId="7243" xr:uid="{00000000-0005-0000-0000-0000491C0000}"/>
    <cellStyle name="Normal 7 5" xfId="7244" xr:uid="{00000000-0005-0000-0000-00004A1C0000}"/>
    <cellStyle name="Normal 7 5 2" xfId="7245" xr:uid="{00000000-0005-0000-0000-00004B1C0000}"/>
    <cellStyle name="Normal 7 5 2 2" xfId="7246" xr:uid="{00000000-0005-0000-0000-00004C1C0000}"/>
    <cellStyle name="Normal 7 5 3" xfId="7247" xr:uid="{00000000-0005-0000-0000-00004D1C0000}"/>
    <cellStyle name="Normal 7 50" xfId="7248" xr:uid="{00000000-0005-0000-0000-00004E1C0000}"/>
    <cellStyle name="Normal 7 51" xfId="7249" xr:uid="{00000000-0005-0000-0000-00004F1C0000}"/>
    <cellStyle name="Normal 7 52" xfId="7250" xr:uid="{00000000-0005-0000-0000-0000501C0000}"/>
    <cellStyle name="Normal 7 53" xfId="7251" xr:uid="{00000000-0005-0000-0000-0000511C0000}"/>
    <cellStyle name="Normal 7 54" xfId="7252" xr:uid="{00000000-0005-0000-0000-0000521C0000}"/>
    <cellStyle name="Normal 7 55" xfId="7253" xr:uid="{00000000-0005-0000-0000-0000531C0000}"/>
    <cellStyle name="Normal 7 56" xfId="7254" xr:uid="{00000000-0005-0000-0000-0000541C0000}"/>
    <cellStyle name="Normal 7 57" xfId="7255" xr:uid="{00000000-0005-0000-0000-0000551C0000}"/>
    <cellStyle name="Normal 7 58" xfId="7256" xr:uid="{00000000-0005-0000-0000-0000561C0000}"/>
    <cellStyle name="Normal 7 59" xfId="7257" xr:uid="{00000000-0005-0000-0000-0000571C0000}"/>
    <cellStyle name="Normal 7 6" xfId="7258" xr:uid="{00000000-0005-0000-0000-0000581C0000}"/>
    <cellStyle name="Normal 7 6 2" xfId="7259" xr:uid="{00000000-0005-0000-0000-0000591C0000}"/>
    <cellStyle name="Normal 7 6 2 2" xfId="7260" xr:uid="{00000000-0005-0000-0000-00005A1C0000}"/>
    <cellStyle name="Normal 7 6 3" xfId="7261" xr:uid="{00000000-0005-0000-0000-00005B1C0000}"/>
    <cellStyle name="Normal 7 60" xfId="7262" xr:uid="{00000000-0005-0000-0000-00005C1C0000}"/>
    <cellStyle name="Normal 7 61" xfId="7263" xr:uid="{00000000-0005-0000-0000-00005D1C0000}"/>
    <cellStyle name="Normal 7 62" xfId="7264" xr:uid="{00000000-0005-0000-0000-00005E1C0000}"/>
    <cellStyle name="Normal 7 63" xfId="7265" xr:uid="{00000000-0005-0000-0000-00005F1C0000}"/>
    <cellStyle name="Normal 7 64" xfId="7266" xr:uid="{00000000-0005-0000-0000-0000601C0000}"/>
    <cellStyle name="Normal 7 65" xfId="7267" xr:uid="{00000000-0005-0000-0000-0000611C0000}"/>
    <cellStyle name="Normal 7 66" xfId="7268" xr:uid="{00000000-0005-0000-0000-0000621C0000}"/>
    <cellStyle name="Normal 7 67" xfId="7269" xr:uid="{00000000-0005-0000-0000-0000631C0000}"/>
    <cellStyle name="Normal 7 68" xfId="7270" xr:uid="{00000000-0005-0000-0000-0000641C0000}"/>
    <cellStyle name="Normal 7 69" xfId="7271" xr:uid="{00000000-0005-0000-0000-0000651C0000}"/>
    <cellStyle name="Normal 7 7" xfId="7272" xr:uid="{00000000-0005-0000-0000-0000661C0000}"/>
    <cellStyle name="Normal 7 7 2" xfId="7273" xr:uid="{00000000-0005-0000-0000-0000671C0000}"/>
    <cellStyle name="Normal 7 7 2 2" xfId="7274" xr:uid="{00000000-0005-0000-0000-0000681C0000}"/>
    <cellStyle name="Normal 7 7 3" xfId="7275" xr:uid="{00000000-0005-0000-0000-0000691C0000}"/>
    <cellStyle name="Normal 7 70" xfId="7276" xr:uid="{00000000-0005-0000-0000-00006A1C0000}"/>
    <cellStyle name="Normal 7 71" xfId="7277" xr:uid="{00000000-0005-0000-0000-00006B1C0000}"/>
    <cellStyle name="Normal 7 72" xfId="7278" xr:uid="{00000000-0005-0000-0000-00006C1C0000}"/>
    <cellStyle name="Normal 7 73" xfId="7279" xr:uid="{00000000-0005-0000-0000-00006D1C0000}"/>
    <cellStyle name="Normal 7 74" xfId="7280" xr:uid="{00000000-0005-0000-0000-00006E1C0000}"/>
    <cellStyle name="Normal 7 75" xfId="7281" xr:uid="{00000000-0005-0000-0000-00006F1C0000}"/>
    <cellStyle name="Normal 7 76" xfId="7282" xr:uid="{00000000-0005-0000-0000-0000701C0000}"/>
    <cellStyle name="Normal 7 77" xfId="7283" xr:uid="{00000000-0005-0000-0000-0000711C0000}"/>
    <cellStyle name="Normal 7 78" xfId="7284" xr:uid="{00000000-0005-0000-0000-0000721C0000}"/>
    <cellStyle name="Normal 7 79" xfId="7285" xr:uid="{00000000-0005-0000-0000-0000731C0000}"/>
    <cellStyle name="Normal 7 8" xfId="7286" xr:uid="{00000000-0005-0000-0000-0000741C0000}"/>
    <cellStyle name="Normal 7 8 2" xfId="7287" xr:uid="{00000000-0005-0000-0000-0000751C0000}"/>
    <cellStyle name="Normal 7 8 2 2" xfId="7288" xr:uid="{00000000-0005-0000-0000-0000761C0000}"/>
    <cellStyle name="Normal 7 8 3" xfId="7289" xr:uid="{00000000-0005-0000-0000-0000771C0000}"/>
    <cellStyle name="Normal 7 80" xfId="7290" xr:uid="{00000000-0005-0000-0000-0000781C0000}"/>
    <cellStyle name="Normal 7 81" xfId="7291" xr:uid="{00000000-0005-0000-0000-0000791C0000}"/>
    <cellStyle name="Normal 7 82" xfId="7292" xr:uid="{00000000-0005-0000-0000-00007A1C0000}"/>
    <cellStyle name="Normal 7 83" xfId="7293" xr:uid="{00000000-0005-0000-0000-00007B1C0000}"/>
    <cellStyle name="Normal 7 84" xfId="7294" xr:uid="{00000000-0005-0000-0000-00007C1C0000}"/>
    <cellStyle name="Normal 7 85" xfId="7295" xr:uid="{00000000-0005-0000-0000-00007D1C0000}"/>
    <cellStyle name="Normal 7 86" xfId="7296" xr:uid="{00000000-0005-0000-0000-00007E1C0000}"/>
    <cellStyle name="Normal 7 87" xfId="7297" xr:uid="{00000000-0005-0000-0000-00007F1C0000}"/>
    <cellStyle name="Normal 7 88" xfId="7298" xr:uid="{00000000-0005-0000-0000-0000801C0000}"/>
    <cellStyle name="Normal 7 89" xfId="7299" xr:uid="{00000000-0005-0000-0000-0000811C0000}"/>
    <cellStyle name="Normal 7 9" xfId="7300" xr:uid="{00000000-0005-0000-0000-0000821C0000}"/>
    <cellStyle name="Normal 7 9 2" xfId="7301" xr:uid="{00000000-0005-0000-0000-0000831C0000}"/>
    <cellStyle name="Normal 7 9 3" xfId="7302" xr:uid="{00000000-0005-0000-0000-0000841C0000}"/>
    <cellStyle name="Normal 7 9 4" xfId="7303" xr:uid="{00000000-0005-0000-0000-0000851C0000}"/>
    <cellStyle name="Normal 7 90" xfId="7304" xr:uid="{00000000-0005-0000-0000-0000861C0000}"/>
    <cellStyle name="Normal 7 91" xfId="7305" xr:uid="{00000000-0005-0000-0000-0000871C0000}"/>
    <cellStyle name="Normal 7 92" xfId="7306" xr:uid="{00000000-0005-0000-0000-0000881C0000}"/>
    <cellStyle name="Normal 7 93" xfId="7307" xr:uid="{00000000-0005-0000-0000-0000891C0000}"/>
    <cellStyle name="Normal 70" xfId="7308" xr:uid="{00000000-0005-0000-0000-00008A1C0000}"/>
    <cellStyle name="Normal 71" xfId="7309" xr:uid="{00000000-0005-0000-0000-00008B1C0000}"/>
    <cellStyle name="Normal 72" xfId="7310" xr:uid="{00000000-0005-0000-0000-00008C1C0000}"/>
    <cellStyle name="Normal 73" xfId="7311" xr:uid="{00000000-0005-0000-0000-00008D1C0000}"/>
    <cellStyle name="Normal 74" xfId="7312" xr:uid="{00000000-0005-0000-0000-00008E1C0000}"/>
    <cellStyle name="Normal 75" xfId="7313" xr:uid="{00000000-0005-0000-0000-00008F1C0000}"/>
    <cellStyle name="Normal 76" xfId="7314" xr:uid="{00000000-0005-0000-0000-0000901C0000}"/>
    <cellStyle name="Normal 77" xfId="7315" xr:uid="{00000000-0005-0000-0000-0000911C0000}"/>
    <cellStyle name="Normal 78" xfId="7316" xr:uid="{00000000-0005-0000-0000-0000921C0000}"/>
    <cellStyle name="Normal 79" xfId="7317" xr:uid="{00000000-0005-0000-0000-0000931C0000}"/>
    <cellStyle name="Normal 8" xfId="7318" xr:uid="{00000000-0005-0000-0000-0000941C0000}"/>
    <cellStyle name="Normal 8 10" xfId="7319" xr:uid="{00000000-0005-0000-0000-0000951C0000}"/>
    <cellStyle name="Normal 8 11" xfId="7320" xr:uid="{00000000-0005-0000-0000-0000961C0000}"/>
    <cellStyle name="Normal 8 12" xfId="7321" xr:uid="{00000000-0005-0000-0000-0000971C0000}"/>
    <cellStyle name="Normal 8 13" xfId="7322" xr:uid="{00000000-0005-0000-0000-0000981C0000}"/>
    <cellStyle name="Normal 8 14" xfId="7323" xr:uid="{00000000-0005-0000-0000-0000991C0000}"/>
    <cellStyle name="Normal 8 15" xfId="7324" xr:uid="{00000000-0005-0000-0000-00009A1C0000}"/>
    <cellStyle name="Normal 8 16" xfId="7325" xr:uid="{00000000-0005-0000-0000-00009B1C0000}"/>
    <cellStyle name="Normal 8 17" xfId="7326" xr:uid="{00000000-0005-0000-0000-00009C1C0000}"/>
    <cellStyle name="Normal 8 18" xfId="7327" xr:uid="{00000000-0005-0000-0000-00009D1C0000}"/>
    <cellStyle name="Normal 8 19" xfId="7328" xr:uid="{00000000-0005-0000-0000-00009E1C0000}"/>
    <cellStyle name="Normal 8 2" xfId="7329" xr:uid="{00000000-0005-0000-0000-00009F1C0000}"/>
    <cellStyle name="Normal 8 2 2" xfId="7330" xr:uid="{00000000-0005-0000-0000-0000A01C0000}"/>
    <cellStyle name="Normal 8 2 2 2" xfId="7331" xr:uid="{00000000-0005-0000-0000-0000A11C0000}"/>
    <cellStyle name="Normal 8 2 2 2 2" xfId="7332" xr:uid="{00000000-0005-0000-0000-0000A21C0000}"/>
    <cellStyle name="Normal 8 2 2 2 2 2" xfId="7333" xr:uid="{00000000-0005-0000-0000-0000A31C0000}"/>
    <cellStyle name="Normal 8 2 2 2 3" xfId="7334" xr:uid="{00000000-0005-0000-0000-0000A41C0000}"/>
    <cellStyle name="Normal 8 2 2 3" xfId="7335" xr:uid="{00000000-0005-0000-0000-0000A51C0000}"/>
    <cellStyle name="Normal 8 2 2 3 2" xfId="7336" xr:uid="{00000000-0005-0000-0000-0000A61C0000}"/>
    <cellStyle name="Normal 8 2 2 3 2 2" xfId="7337" xr:uid="{00000000-0005-0000-0000-0000A71C0000}"/>
    <cellStyle name="Normal 8 2 2 3 3" xfId="7338" xr:uid="{00000000-0005-0000-0000-0000A81C0000}"/>
    <cellStyle name="Normal 8 2 2 4" xfId="7339" xr:uid="{00000000-0005-0000-0000-0000A91C0000}"/>
    <cellStyle name="Normal 8 2 2 4 2" xfId="7340" xr:uid="{00000000-0005-0000-0000-0000AA1C0000}"/>
    <cellStyle name="Normal 8 2 2 4 2 2" xfId="7341" xr:uid="{00000000-0005-0000-0000-0000AB1C0000}"/>
    <cellStyle name="Normal 8 2 2 4 3" xfId="7342" xr:uid="{00000000-0005-0000-0000-0000AC1C0000}"/>
    <cellStyle name="Normal 8 2 2 5" xfId="7343" xr:uid="{00000000-0005-0000-0000-0000AD1C0000}"/>
    <cellStyle name="Normal 8 2 2 5 2" xfId="7344" xr:uid="{00000000-0005-0000-0000-0000AE1C0000}"/>
    <cellStyle name="Normal 8 2 2 5 2 2" xfId="7345" xr:uid="{00000000-0005-0000-0000-0000AF1C0000}"/>
    <cellStyle name="Normal 8 2 2 5 3" xfId="7346" xr:uid="{00000000-0005-0000-0000-0000B01C0000}"/>
    <cellStyle name="Normal 8 2 2 6" xfId="7347" xr:uid="{00000000-0005-0000-0000-0000B11C0000}"/>
    <cellStyle name="Normal 8 2 2 6 2" xfId="7348" xr:uid="{00000000-0005-0000-0000-0000B21C0000}"/>
    <cellStyle name="Normal 8 2 2 7" xfId="7349" xr:uid="{00000000-0005-0000-0000-0000B31C0000}"/>
    <cellStyle name="Normal 8 2 3" xfId="7350" xr:uid="{00000000-0005-0000-0000-0000B41C0000}"/>
    <cellStyle name="Normal 8 2 3 2" xfId="7351" xr:uid="{00000000-0005-0000-0000-0000B51C0000}"/>
    <cellStyle name="Normal 8 2 3 2 2" xfId="7352" xr:uid="{00000000-0005-0000-0000-0000B61C0000}"/>
    <cellStyle name="Normal 8 2 3 3" xfId="7353" xr:uid="{00000000-0005-0000-0000-0000B71C0000}"/>
    <cellStyle name="Normal 8 2 4" xfId="7354" xr:uid="{00000000-0005-0000-0000-0000B81C0000}"/>
    <cellStyle name="Normal 8 2 4 2" xfId="7355" xr:uid="{00000000-0005-0000-0000-0000B91C0000}"/>
    <cellStyle name="Normal 8 2 4 2 2" xfId="7356" xr:uid="{00000000-0005-0000-0000-0000BA1C0000}"/>
    <cellStyle name="Normal 8 2 4 3" xfId="7357" xr:uid="{00000000-0005-0000-0000-0000BB1C0000}"/>
    <cellStyle name="Normal 8 2 5" xfId="7358" xr:uid="{00000000-0005-0000-0000-0000BC1C0000}"/>
    <cellStyle name="Normal 8 2 5 2" xfId="7359" xr:uid="{00000000-0005-0000-0000-0000BD1C0000}"/>
    <cellStyle name="Normal 8 2 5 2 2" xfId="7360" xr:uid="{00000000-0005-0000-0000-0000BE1C0000}"/>
    <cellStyle name="Normal 8 2 5 3" xfId="7361" xr:uid="{00000000-0005-0000-0000-0000BF1C0000}"/>
    <cellStyle name="Normal 8 2 6" xfId="7362" xr:uid="{00000000-0005-0000-0000-0000C01C0000}"/>
    <cellStyle name="Normal 8 2 6 2" xfId="7363" xr:uid="{00000000-0005-0000-0000-0000C11C0000}"/>
    <cellStyle name="Normal 8 2 7" xfId="7364" xr:uid="{00000000-0005-0000-0000-0000C21C0000}"/>
    <cellStyle name="Normal 8 20" xfId="7365" xr:uid="{00000000-0005-0000-0000-0000C31C0000}"/>
    <cellStyle name="Normal 8 21" xfId="7366" xr:uid="{00000000-0005-0000-0000-0000C41C0000}"/>
    <cellStyle name="Normal 8 22" xfId="7367" xr:uid="{00000000-0005-0000-0000-0000C51C0000}"/>
    <cellStyle name="Normal 8 23" xfId="7368" xr:uid="{00000000-0005-0000-0000-0000C61C0000}"/>
    <cellStyle name="Normal 8 24" xfId="7369" xr:uid="{00000000-0005-0000-0000-0000C71C0000}"/>
    <cellStyle name="Normal 8 25" xfId="7370" xr:uid="{00000000-0005-0000-0000-0000C81C0000}"/>
    <cellStyle name="Normal 8 26" xfId="7371" xr:uid="{00000000-0005-0000-0000-0000C91C0000}"/>
    <cellStyle name="Normal 8 27" xfId="7372" xr:uid="{00000000-0005-0000-0000-0000CA1C0000}"/>
    <cellStyle name="Normal 8 28" xfId="7373" xr:uid="{00000000-0005-0000-0000-0000CB1C0000}"/>
    <cellStyle name="Normal 8 29" xfId="7374" xr:uid="{00000000-0005-0000-0000-0000CC1C0000}"/>
    <cellStyle name="Normal 8 3" xfId="7375" xr:uid="{00000000-0005-0000-0000-0000CD1C0000}"/>
    <cellStyle name="Normal 8 3 2" xfId="7376" xr:uid="{00000000-0005-0000-0000-0000CE1C0000}"/>
    <cellStyle name="Normal 8 3 2 2" xfId="7377" xr:uid="{00000000-0005-0000-0000-0000CF1C0000}"/>
    <cellStyle name="Normal 8 3 3" xfId="7378" xr:uid="{00000000-0005-0000-0000-0000D01C0000}"/>
    <cellStyle name="Normal 8 30" xfId="7379" xr:uid="{00000000-0005-0000-0000-0000D11C0000}"/>
    <cellStyle name="Normal 8 31" xfId="7380" xr:uid="{00000000-0005-0000-0000-0000D21C0000}"/>
    <cellStyle name="Normal 8 32" xfId="7381" xr:uid="{00000000-0005-0000-0000-0000D31C0000}"/>
    <cellStyle name="Normal 8 33" xfId="7382" xr:uid="{00000000-0005-0000-0000-0000D41C0000}"/>
    <cellStyle name="Normal 8 34" xfId="7383" xr:uid="{00000000-0005-0000-0000-0000D51C0000}"/>
    <cellStyle name="Normal 8 35" xfId="7384" xr:uid="{00000000-0005-0000-0000-0000D61C0000}"/>
    <cellStyle name="Normal 8 36" xfId="7385" xr:uid="{00000000-0005-0000-0000-0000D71C0000}"/>
    <cellStyle name="Normal 8 37" xfId="7386" xr:uid="{00000000-0005-0000-0000-0000D81C0000}"/>
    <cellStyle name="Normal 8 38" xfId="7387" xr:uid="{00000000-0005-0000-0000-0000D91C0000}"/>
    <cellStyle name="Normal 8 39" xfId="7388" xr:uid="{00000000-0005-0000-0000-0000DA1C0000}"/>
    <cellStyle name="Normal 8 39 2" xfId="7389" xr:uid="{00000000-0005-0000-0000-0000DB1C0000}"/>
    <cellStyle name="Normal 8 4" xfId="7390" xr:uid="{00000000-0005-0000-0000-0000DC1C0000}"/>
    <cellStyle name="Normal 8 4 2" xfId="7391" xr:uid="{00000000-0005-0000-0000-0000DD1C0000}"/>
    <cellStyle name="Normal 8 4 2 2" xfId="7392" xr:uid="{00000000-0005-0000-0000-0000DE1C0000}"/>
    <cellStyle name="Normal 8 4 3" xfId="7393" xr:uid="{00000000-0005-0000-0000-0000DF1C0000}"/>
    <cellStyle name="Normal 8 40" xfId="7394" xr:uid="{00000000-0005-0000-0000-0000E01C0000}"/>
    <cellStyle name="Normal 8 40 2" xfId="7395" xr:uid="{00000000-0005-0000-0000-0000E11C0000}"/>
    <cellStyle name="Normal 8 41" xfId="7396" xr:uid="{00000000-0005-0000-0000-0000E21C0000}"/>
    <cellStyle name="Normal 8 42" xfId="7397" xr:uid="{00000000-0005-0000-0000-0000E31C0000}"/>
    <cellStyle name="Normal 8 43" xfId="7398" xr:uid="{00000000-0005-0000-0000-0000E41C0000}"/>
    <cellStyle name="Normal 8 44" xfId="7399" xr:uid="{00000000-0005-0000-0000-0000E51C0000}"/>
    <cellStyle name="Normal 8 45" xfId="7400" xr:uid="{00000000-0005-0000-0000-0000E61C0000}"/>
    <cellStyle name="Normal 8 46" xfId="7401" xr:uid="{00000000-0005-0000-0000-0000E71C0000}"/>
    <cellStyle name="Normal 8 47" xfId="7402" xr:uid="{00000000-0005-0000-0000-0000E81C0000}"/>
    <cellStyle name="Normal 8 48" xfId="7403" xr:uid="{00000000-0005-0000-0000-0000E91C0000}"/>
    <cellStyle name="Normal 8 49" xfId="7404" xr:uid="{00000000-0005-0000-0000-0000EA1C0000}"/>
    <cellStyle name="Normal 8 5" xfId="7405" xr:uid="{00000000-0005-0000-0000-0000EB1C0000}"/>
    <cellStyle name="Normal 8 5 2" xfId="7406" xr:uid="{00000000-0005-0000-0000-0000EC1C0000}"/>
    <cellStyle name="Normal 8 5 2 2" xfId="7407" xr:uid="{00000000-0005-0000-0000-0000ED1C0000}"/>
    <cellStyle name="Normal 8 5 3" xfId="7408" xr:uid="{00000000-0005-0000-0000-0000EE1C0000}"/>
    <cellStyle name="Normal 8 50" xfId="7409" xr:uid="{00000000-0005-0000-0000-0000EF1C0000}"/>
    <cellStyle name="Normal 8 51" xfId="7410" xr:uid="{00000000-0005-0000-0000-0000F01C0000}"/>
    <cellStyle name="Normal 8 52" xfId="7411" xr:uid="{00000000-0005-0000-0000-0000F11C0000}"/>
    <cellStyle name="Normal 8 53" xfId="7412" xr:uid="{00000000-0005-0000-0000-0000F21C0000}"/>
    <cellStyle name="Normal 8 54" xfId="7413" xr:uid="{00000000-0005-0000-0000-0000F31C0000}"/>
    <cellStyle name="Normal 8 55" xfId="7414" xr:uid="{00000000-0005-0000-0000-0000F41C0000}"/>
    <cellStyle name="Normal 8 56" xfId="7415" xr:uid="{00000000-0005-0000-0000-0000F51C0000}"/>
    <cellStyle name="Normal 8 57" xfId="7416" xr:uid="{00000000-0005-0000-0000-0000F61C0000}"/>
    <cellStyle name="Normal 8 58" xfId="7417" xr:uid="{00000000-0005-0000-0000-0000F71C0000}"/>
    <cellStyle name="Normal 8 59" xfId="7418" xr:uid="{00000000-0005-0000-0000-0000F81C0000}"/>
    <cellStyle name="Normal 8 6" xfId="7419" xr:uid="{00000000-0005-0000-0000-0000F91C0000}"/>
    <cellStyle name="Normal 8 6 2" xfId="7420" xr:uid="{00000000-0005-0000-0000-0000FA1C0000}"/>
    <cellStyle name="Normal 8 6 2 2" xfId="7421" xr:uid="{00000000-0005-0000-0000-0000FB1C0000}"/>
    <cellStyle name="Normal 8 6 3" xfId="7422" xr:uid="{00000000-0005-0000-0000-0000FC1C0000}"/>
    <cellStyle name="Normal 8 60" xfId="7423" xr:uid="{00000000-0005-0000-0000-0000FD1C0000}"/>
    <cellStyle name="Normal 8 61" xfId="7424" xr:uid="{00000000-0005-0000-0000-0000FE1C0000}"/>
    <cellStyle name="Normal 8 62" xfId="7425" xr:uid="{00000000-0005-0000-0000-0000FF1C0000}"/>
    <cellStyle name="Normal 8 63" xfId="7426" xr:uid="{00000000-0005-0000-0000-0000001D0000}"/>
    <cellStyle name="Normal 8 64" xfId="7427" xr:uid="{00000000-0005-0000-0000-0000011D0000}"/>
    <cellStyle name="Normal 8 65" xfId="7428" xr:uid="{00000000-0005-0000-0000-0000021D0000}"/>
    <cellStyle name="Normal 8 66" xfId="7429" xr:uid="{00000000-0005-0000-0000-0000031D0000}"/>
    <cellStyle name="Normal 8 67" xfId="7430" xr:uid="{00000000-0005-0000-0000-0000041D0000}"/>
    <cellStyle name="Normal 8 68" xfId="7431" xr:uid="{00000000-0005-0000-0000-0000051D0000}"/>
    <cellStyle name="Normal 8 69" xfId="7432" xr:uid="{00000000-0005-0000-0000-0000061D0000}"/>
    <cellStyle name="Normal 8 7" xfId="7433" xr:uid="{00000000-0005-0000-0000-0000071D0000}"/>
    <cellStyle name="Normal 8 7 2" xfId="7434" xr:uid="{00000000-0005-0000-0000-0000081D0000}"/>
    <cellStyle name="Normal 8 70" xfId="7435" xr:uid="{00000000-0005-0000-0000-0000091D0000}"/>
    <cellStyle name="Normal 8 71" xfId="7436" xr:uid="{00000000-0005-0000-0000-00000A1D0000}"/>
    <cellStyle name="Normal 8 72" xfId="7437" xr:uid="{00000000-0005-0000-0000-00000B1D0000}"/>
    <cellStyle name="Normal 8 73" xfId="7438" xr:uid="{00000000-0005-0000-0000-00000C1D0000}"/>
    <cellStyle name="Normal 8 74" xfId="7439" xr:uid="{00000000-0005-0000-0000-00000D1D0000}"/>
    <cellStyle name="Normal 8 75" xfId="7440" xr:uid="{00000000-0005-0000-0000-00000E1D0000}"/>
    <cellStyle name="Normal 8 76" xfId="7441" xr:uid="{00000000-0005-0000-0000-00000F1D0000}"/>
    <cellStyle name="Normal 8 77" xfId="7442" xr:uid="{00000000-0005-0000-0000-0000101D0000}"/>
    <cellStyle name="Normal 8 78" xfId="7443" xr:uid="{00000000-0005-0000-0000-0000111D0000}"/>
    <cellStyle name="Normal 8 79" xfId="7444" xr:uid="{00000000-0005-0000-0000-0000121D0000}"/>
    <cellStyle name="Normal 8 8" xfId="7445" xr:uid="{00000000-0005-0000-0000-0000131D0000}"/>
    <cellStyle name="Normal 8 80" xfId="7446" xr:uid="{00000000-0005-0000-0000-0000141D0000}"/>
    <cellStyle name="Normal 8 81" xfId="7447" xr:uid="{00000000-0005-0000-0000-0000151D0000}"/>
    <cellStyle name="Normal 8 82" xfId="7448" xr:uid="{00000000-0005-0000-0000-0000161D0000}"/>
    <cellStyle name="Normal 8 83" xfId="7449" xr:uid="{00000000-0005-0000-0000-0000171D0000}"/>
    <cellStyle name="Normal 8 84" xfId="7450" xr:uid="{00000000-0005-0000-0000-0000181D0000}"/>
    <cellStyle name="Normal 8 85" xfId="7451" xr:uid="{00000000-0005-0000-0000-0000191D0000}"/>
    <cellStyle name="Normal 8 86" xfId="7452" xr:uid="{00000000-0005-0000-0000-00001A1D0000}"/>
    <cellStyle name="Normal 8 87" xfId="7453" xr:uid="{00000000-0005-0000-0000-00001B1D0000}"/>
    <cellStyle name="Normal 8 88" xfId="7454" xr:uid="{00000000-0005-0000-0000-00001C1D0000}"/>
    <cellStyle name="Normal 8 89" xfId="7455" xr:uid="{00000000-0005-0000-0000-00001D1D0000}"/>
    <cellStyle name="Normal 8 9" xfId="7456" xr:uid="{00000000-0005-0000-0000-00001E1D0000}"/>
    <cellStyle name="Normal 8 90" xfId="7457" xr:uid="{00000000-0005-0000-0000-00001F1D0000}"/>
    <cellStyle name="Normal 8 91" xfId="7458" xr:uid="{00000000-0005-0000-0000-0000201D0000}"/>
    <cellStyle name="Normal 8 92" xfId="7459" xr:uid="{00000000-0005-0000-0000-0000211D0000}"/>
    <cellStyle name="Normal 8 92 2" xfId="7460" xr:uid="{00000000-0005-0000-0000-0000221D0000}"/>
    <cellStyle name="Normal 8 93" xfId="7461" xr:uid="{00000000-0005-0000-0000-0000231D0000}"/>
    <cellStyle name="Normal 8 94" xfId="7462" xr:uid="{00000000-0005-0000-0000-0000241D0000}"/>
    <cellStyle name="Normal 80" xfId="7463" xr:uid="{00000000-0005-0000-0000-0000251D0000}"/>
    <cellStyle name="Normal 81" xfId="7464" xr:uid="{00000000-0005-0000-0000-0000261D0000}"/>
    <cellStyle name="Normal 82" xfId="7465" xr:uid="{00000000-0005-0000-0000-0000271D0000}"/>
    <cellStyle name="Normal 83" xfId="7466" xr:uid="{00000000-0005-0000-0000-0000281D0000}"/>
    <cellStyle name="Normal 84" xfId="7467" xr:uid="{00000000-0005-0000-0000-0000291D0000}"/>
    <cellStyle name="Normal 85" xfId="7468" xr:uid="{00000000-0005-0000-0000-00002A1D0000}"/>
    <cellStyle name="Normal 86" xfId="7469" xr:uid="{00000000-0005-0000-0000-00002B1D0000}"/>
    <cellStyle name="Normal 87" xfId="7470" xr:uid="{00000000-0005-0000-0000-00002C1D0000}"/>
    <cellStyle name="Normal 88" xfId="7471" xr:uid="{00000000-0005-0000-0000-00002D1D0000}"/>
    <cellStyle name="Normal 89" xfId="7472" xr:uid="{00000000-0005-0000-0000-00002E1D0000}"/>
    <cellStyle name="Normal 89 2" xfId="7473" xr:uid="{00000000-0005-0000-0000-00002F1D0000}"/>
    <cellStyle name="Normal 9" xfId="7474" xr:uid="{00000000-0005-0000-0000-0000301D0000}"/>
    <cellStyle name="Normal 9 10" xfId="7475" xr:uid="{00000000-0005-0000-0000-0000311D0000}"/>
    <cellStyle name="Normal 9 11" xfId="7476" xr:uid="{00000000-0005-0000-0000-0000321D0000}"/>
    <cellStyle name="Normal 9 12" xfId="7477" xr:uid="{00000000-0005-0000-0000-0000331D0000}"/>
    <cellStyle name="Normal 9 13" xfId="7478" xr:uid="{00000000-0005-0000-0000-0000341D0000}"/>
    <cellStyle name="Normal 9 14" xfId="7479" xr:uid="{00000000-0005-0000-0000-0000351D0000}"/>
    <cellStyle name="Normal 9 15" xfId="7480" xr:uid="{00000000-0005-0000-0000-0000361D0000}"/>
    <cellStyle name="Normal 9 16" xfId="7481" xr:uid="{00000000-0005-0000-0000-0000371D0000}"/>
    <cellStyle name="Normal 9 17" xfId="7482" xr:uid="{00000000-0005-0000-0000-0000381D0000}"/>
    <cellStyle name="Normal 9 18" xfId="7483" xr:uid="{00000000-0005-0000-0000-0000391D0000}"/>
    <cellStyle name="Normal 9 19" xfId="7484" xr:uid="{00000000-0005-0000-0000-00003A1D0000}"/>
    <cellStyle name="Normal 9 2" xfId="7485" xr:uid="{00000000-0005-0000-0000-00003B1D0000}"/>
    <cellStyle name="Normal 9 2 2" xfId="7486" xr:uid="{00000000-0005-0000-0000-00003C1D0000}"/>
    <cellStyle name="Normal 9 20" xfId="7487" xr:uid="{00000000-0005-0000-0000-00003D1D0000}"/>
    <cellStyle name="Normal 9 21" xfId="7488" xr:uid="{00000000-0005-0000-0000-00003E1D0000}"/>
    <cellStyle name="Normal 9 22" xfId="7489" xr:uid="{00000000-0005-0000-0000-00003F1D0000}"/>
    <cellStyle name="Normal 9 23" xfId="7490" xr:uid="{00000000-0005-0000-0000-0000401D0000}"/>
    <cellStyle name="Normal 9 24" xfId="7491" xr:uid="{00000000-0005-0000-0000-0000411D0000}"/>
    <cellStyle name="Normal 9 25" xfId="7492" xr:uid="{00000000-0005-0000-0000-0000421D0000}"/>
    <cellStyle name="Normal 9 26" xfId="7493" xr:uid="{00000000-0005-0000-0000-0000431D0000}"/>
    <cellStyle name="Normal 9 27" xfId="7494" xr:uid="{00000000-0005-0000-0000-0000441D0000}"/>
    <cellStyle name="Normal 9 28" xfId="7495" xr:uid="{00000000-0005-0000-0000-0000451D0000}"/>
    <cellStyle name="Normal 9 29" xfId="7496" xr:uid="{00000000-0005-0000-0000-0000461D0000}"/>
    <cellStyle name="Normal 9 3" xfId="7497" xr:uid="{00000000-0005-0000-0000-0000471D0000}"/>
    <cellStyle name="Normal 9 30" xfId="7498" xr:uid="{00000000-0005-0000-0000-0000481D0000}"/>
    <cellStyle name="Normal 9 31" xfId="7499" xr:uid="{00000000-0005-0000-0000-0000491D0000}"/>
    <cellStyle name="Normal 9 32" xfId="7500" xr:uid="{00000000-0005-0000-0000-00004A1D0000}"/>
    <cellStyle name="Normal 9 33" xfId="7501" xr:uid="{00000000-0005-0000-0000-00004B1D0000}"/>
    <cellStyle name="Normal 9 34" xfId="7502" xr:uid="{00000000-0005-0000-0000-00004C1D0000}"/>
    <cellStyle name="Normal 9 35" xfId="7503" xr:uid="{00000000-0005-0000-0000-00004D1D0000}"/>
    <cellStyle name="Normal 9 36" xfId="7504" xr:uid="{00000000-0005-0000-0000-00004E1D0000}"/>
    <cellStyle name="Normal 9 37" xfId="7505" xr:uid="{00000000-0005-0000-0000-00004F1D0000}"/>
    <cellStyle name="Normal 9 38" xfId="7506" xr:uid="{00000000-0005-0000-0000-0000501D0000}"/>
    <cellStyle name="Normal 9 39" xfId="7507" xr:uid="{00000000-0005-0000-0000-0000511D0000}"/>
    <cellStyle name="Normal 9 4" xfId="7508" xr:uid="{00000000-0005-0000-0000-0000521D0000}"/>
    <cellStyle name="Normal 9 40" xfId="7509" xr:uid="{00000000-0005-0000-0000-0000531D0000}"/>
    <cellStyle name="Normal 9 41" xfId="7510" xr:uid="{00000000-0005-0000-0000-0000541D0000}"/>
    <cellStyle name="Normal 9 42" xfId="7511" xr:uid="{00000000-0005-0000-0000-0000551D0000}"/>
    <cellStyle name="Normal 9 43" xfId="7512" xr:uid="{00000000-0005-0000-0000-0000561D0000}"/>
    <cellStyle name="Normal 9 44" xfId="7513" xr:uid="{00000000-0005-0000-0000-0000571D0000}"/>
    <cellStyle name="Normal 9 45" xfId="7514" xr:uid="{00000000-0005-0000-0000-0000581D0000}"/>
    <cellStyle name="Normal 9 46" xfId="7515" xr:uid="{00000000-0005-0000-0000-0000591D0000}"/>
    <cellStyle name="Normal 9 47" xfId="7516" xr:uid="{00000000-0005-0000-0000-00005A1D0000}"/>
    <cellStyle name="Normal 9 48" xfId="7517" xr:uid="{00000000-0005-0000-0000-00005B1D0000}"/>
    <cellStyle name="Normal 9 49" xfId="7518" xr:uid="{00000000-0005-0000-0000-00005C1D0000}"/>
    <cellStyle name="Normal 9 5" xfId="7519" xr:uid="{00000000-0005-0000-0000-00005D1D0000}"/>
    <cellStyle name="Normal 9 50" xfId="7520" xr:uid="{00000000-0005-0000-0000-00005E1D0000}"/>
    <cellStyle name="Normal 9 51" xfId="7521" xr:uid="{00000000-0005-0000-0000-00005F1D0000}"/>
    <cellStyle name="Normal 9 52" xfId="7522" xr:uid="{00000000-0005-0000-0000-0000601D0000}"/>
    <cellStyle name="Normal 9 53" xfId="7523" xr:uid="{00000000-0005-0000-0000-0000611D0000}"/>
    <cellStyle name="Normal 9 54" xfId="7524" xr:uid="{00000000-0005-0000-0000-0000621D0000}"/>
    <cellStyle name="Normal 9 55" xfId="7525" xr:uid="{00000000-0005-0000-0000-0000631D0000}"/>
    <cellStyle name="Normal 9 56" xfId="7526" xr:uid="{00000000-0005-0000-0000-0000641D0000}"/>
    <cellStyle name="Normal 9 57" xfId="7527" xr:uid="{00000000-0005-0000-0000-0000651D0000}"/>
    <cellStyle name="Normal 9 58" xfId="7528" xr:uid="{00000000-0005-0000-0000-0000661D0000}"/>
    <cellStyle name="Normal 9 59" xfId="7529" xr:uid="{00000000-0005-0000-0000-0000671D0000}"/>
    <cellStyle name="Normal 9 6" xfId="7530" xr:uid="{00000000-0005-0000-0000-0000681D0000}"/>
    <cellStyle name="Normal 9 60" xfId="7531" xr:uid="{00000000-0005-0000-0000-0000691D0000}"/>
    <cellStyle name="Normal 9 61" xfId="7532" xr:uid="{00000000-0005-0000-0000-00006A1D0000}"/>
    <cellStyle name="Normal 9 62" xfId="7533" xr:uid="{00000000-0005-0000-0000-00006B1D0000}"/>
    <cellStyle name="Normal 9 63" xfId="7534" xr:uid="{00000000-0005-0000-0000-00006C1D0000}"/>
    <cellStyle name="Normal 9 64" xfId="7535" xr:uid="{00000000-0005-0000-0000-00006D1D0000}"/>
    <cellStyle name="Normal 9 65" xfId="7536" xr:uid="{00000000-0005-0000-0000-00006E1D0000}"/>
    <cellStyle name="Normal 9 66" xfId="7537" xr:uid="{00000000-0005-0000-0000-00006F1D0000}"/>
    <cellStyle name="Normal 9 67" xfId="7538" xr:uid="{00000000-0005-0000-0000-0000701D0000}"/>
    <cellStyle name="Normal 9 68" xfId="7539" xr:uid="{00000000-0005-0000-0000-0000711D0000}"/>
    <cellStyle name="Normal 9 69" xfId="7540" xr:uid="{00000000-0005-0000-0000-0000721D0000}"/>
    <cellStyle name="Normal 9 7" xfId="7541" xr:uid="{00000000-0005-0000-0000-0000731D0000}"/>
    <cellStyle name="Normal 9 70" xfId="7542" xr:uid="{00000000-0005-0000-0000-0000741D0000}"/>
    <cellStyle name="Normal 9 71" xfId="7543" xr:uid="{00000000-0005-0000-0000-0000751D0000}"/>
    <cellStyle name="Normal 9 72" xfId="7544" xr:uid="{00000000-0005-0000-0000-0000761D0000}"/>
    <cellStyle name="Normal 9 73" xfId="7545" xr:uid="{00000000-0005-0000-0000-0000771D0000}"/>
    <cellStyle name="Normal 9 74" xfId="7546" xr:uid="{00000000-0005-0000-0000-0000781D0000}"/>
    <cellStyle name="Normal 9 75" xfId="7547" xr:uid="{00000000-0005-0000-0000-0000791D0000}"/>
    <cellStyle name="Normal 9 76" xfId="7548" xr:uid="{00000000-0005-0000-0000-00007A1D0000}"/>
    <cellStyle name="Normal 9 77" xfId="7549" xr:uid="{00000000-0005-0000-0000-00007B1D0000}"/>
    <cellStyle name="Normal 9 78" xfId="7550" xr:uid="{00000000-0005-0000-0000-00007C1D0000}"/>
    <cellStyle name="Normal 9 79" xfId="7551" xr:uid="{00000000-0005-0000-0000-00007D1D0000}"/>
    <cellStyle name="Normal 9 8" xfId="7552" xr:uid="{00000000-0005-0000-0000-00007E1D0000}"/>
    <cellStyle name="Normal 9 80" xfId="7553" xr:uid="{00000000-0005-0000-0000-00007F1D0000}"/>
    <cellStyle name="Normal 9 81" xfId="7554" xr:uid="{00000000-0005-0000-0000-0000801D0000}"/>
    <cellStyle name="Normal 9 82" xfId="7555" xr:uid="{00000000-0005-0000-0000-0000811D0000}"/>
    <cellStyle name="Normal 9 83" xfId="7556" xr:uid="{00000000-0005-0000-0000-0000821D0000}"/>
    <cellStyle name="Normal 9 84" xfId="7557" xr:uid="{00000000-0005-0000-0000-0000831D0000}"/>
    <cellStyle name="Normal 9 85" xfId="7558" xr:uid="{00000000-0005-0000-0000-0000841D0000}"/>
    <cellStyle name="Normal 9 86" xfId="7559" xr:uid="{00000000-0005-0000-0000-0000851D0000}"/>
    <cellStyle name="Normal 9 87" xfId="7560" xr:uid="{00000000-0005-0000-0000-0000861D0000}"/>
    <cellStyle name="Normal 9 88" xfId="7561" xr:uid="{00000000-0005-0000-0000-0000871D0000}"/>
    <cellStyle name="Normal 9 89" xfId="7562" xr:uid="{00000000-0005-0000-0000-0000881D0000}"/>
    <cellStyle name="Normal 9 9" xfId="7563" xr:uid="{00000000-0005-0000-0000-0000891D0000}"/>
    <cellStyle name="Normal 9 90" xfId="7564" xr:uid="{00000000-0005-0000-0000-00008A1D0000}"/>
    <cellStyle name="Normal 9 91" xfId="7565" xr:uid="{00000000-0005-0000-0000-00008B1D0000}"/>
    <cellStyle name="Normal 90" xfId="7566" xr:uid="{00000000-0005-0000-0000-00008C1D0000}"/>
    <cellStyle name="Normal 90 2" xfId="7567" xr:uid="{00000000-0005-0000-0000-00008D1D0000}"/>
    <cellStyle name="Normal 90 3" xfId="7568" xr:uid="{00000000-0005-0000-0000-00008E1D0000}"/>
    <cellStyle name="Normal 91" xfId="7569" xr:uid="{00000000-0005-0000-0000-00008F1D0000}"/>
    <cellStyle name="Normal 91 2" xfId="7570" xr:uid="{00000000-0005-0000-0000-0000901D0000}"/>
    <cellStyle name="Normal 92" xfId="7571" xr:uid="{00000000-0005-0000-0000-0000911D0000}"/>
    <cellStyle name="Normal 93" xfId="7572" xr:uid="{00000000-0005-0000-0000-0000921D0000}"/>
    <cellStyle name="Normal 94" xfId="7573" xr:uid="{00000000-0005-0000-0000-0000931D0000}"/>
    <cellStyle name="Normal 95" xfId="7574" xr:uid="{00000000-0005-0000-0000-0000941D0000}"/>
    <cellStyle name="Normal 95 2" xfId="7575" xr:uid="{00000000-0005-0000-0000-0000951D0000}"/>
    <cellStyle name="Normal 96" xfId="7576" xr:uid="{00000000-0005-0000-0000-0000961D0000}"/>
    <cellStyle name="Normal 97" xfId="7577" xr:uid="{00000000-0005-0000-0000-0000971D0000}"/>
    <cellStyle name="Normal 98" xfId="7578" xr:uid="{00000000-0005-0000-0000-0000981D0000}"/>
    <cellStyle name="Normal 99" xfId="7579" xr:uid="{00000000-0005-0000-0000-0000991D0000}"/>
    <cellStyle name="Normal FICA" xfId="7580" xr:uid="{00000000-0005-0000-0000-00009A1D0000}"/>
    <cellStyle name="Normal FUI" xfId="7581" xr:uid="{00000000-0005-0000-0000-00009B1D0000}"/>
    <cellStyle name="Normal Other Benefits" xfId="7582" xr:uid="{00000000-0005-0000-0000-00009C1D0000}"/>
    <cellStyle name="Normal_S&amp;P Data - Damoderan 2005 2" xfId="9447" xr:uid="{E0B957F5-6AB4-44D4-B530-082846A9C33D}"/>
    <cellStyle name="Note 2" xfId="7583" xr:uid="{00000000-0005-0000-0000-00009D1D0000}"/>
    <cellStyle name="Note 2 2" xfId="7584" xr:uid="{00000000-0005-0000-0000-00009E1D0000}"/>
    <cellStyle name="Note 2 2 2" xfId="7585" xr:uid="{00000000-0005-0000-0000-00009F1D0000}"/>
    <cellStyle name="Note 2 2 3" xfId="7586" xr:uid="{00000000-0005-0000-0000-0000A01D0000}"/>
    <cellStyle name="Note 2 3" xfId="7587" xr:uid="{00000000-0005-0000-0000-0000A11D0000}"/>
    <cellStyle name="Note 2 3 2" xfId="7588" xr:uid="{00000000-0005-0000-0000-0000A21D0000}"/>
    <cellStyle name="Note 2 4" xfId="7589" xr:uid="{00000000-0005-0000-0000-0000A31D0000}"/>
    <cellStyle name="Note 2 4 2" xfId="7590" xr:uid="{00000000-0005-0000-0000-0000A41D0000}"/>
    <cellStyle name="Note 2 5" xfId="7591" xr:uid="{00000000-0005-0000-0000-0000A51D0000}"/>
    <cellStyle name="Note 2 5 2" xfId="7592" xr:uid="{00000000-0005-0000-0000-0000A61D0000}"/>
    <cellStyle name="Note 3" xfId="7593" xr:uid="{00000000-0005-0000-0000-0000A71D0000}"/>
    <cellStyle name="Note 3 2" xfId="7594" xr:uid="{00000000-0005-0000-0000-0000A81D0000}"/>
    <cellStyle name="Note 3 3" xfId="7595" xr:uid="{00000000-0005-0000-0000-0000A91D0000}"/>
    <cellStyle name="Note 4" xfId="7596" xr:uid="{00000000-0005-0000-0000-0000AA1D0000}"/>
    <cellStyle name="Note 4 2" xfId="7597" xr:uid="{00000000-0005-0000-0000-0000AB1D0000}"/>
    <cellStyle name="Note 5" xfId="7598" xr:uid="{00000000-0005-0000-0000-0000AC1D0000}"/>
    <cellStyle name="Output 2" xfId="7599" xr:uid="{00000000-0005-0000-0000-0000AD1D0000}"/>
    <cellStyle name="Output 3" xfId="7600" xr:uid="{00000000-0005-0000-0000-0000AE1D0000}"/>
    <cellStyle name="Output 4" xfId="7601" xr:uid="{00000000-0005-0000-0000-0000AF1D0000}"/>
    <cellStyle name="Output 5" xfId="7602" xr:uid="{00000000-0005-0000-0000-0000B01D0000}"/>
    <cellStyle name="Output 6" xfId="7603" xr:uid="{00000000-0005-0000-0000-0000B11D0000}"/>
    <cellStyle name="Output 7" xfId="7604" xr:uid="{00000000-0005-0000-0000-0000B21D0000}"/>
    <cellStyle name="Output Amounts" xfId="7605" xr:uid="{00000000-0005-0000-0000-0000B31D0000}"/>
    <cellStyle name="Output Column Headings" xfId="7606" xr:uid="{00000000-0005-0000-0000-0000B41D0000}"/>
    <cellStyle name="Output Line Items" xfId="7607" xr:uid="{00000000-0005-0000-0000-0000B51D0000}"/>
    <cellStyle name="Output Report Heading" xfId="7608" xr:uid="{00000000-0005-0000-0000-0000B61D0000}"/>
    <cellStyle name="Output Report Title" xfId="7609" xr:uid="{00000000-0005-0000-0000-0000B71D0000}"/>
    <cellStyle name="Percent" xfId="1" builtinId="5"/>
    <cellStyle name="Percent 10" xfId="7610" xr:uid="{00000000-0005-0000-0000-0000B91D0000}"/>
    <cellStyle name="Percent 10 2" xfId="7611" xr:uid="{00000000-0005-0000-0000-0000BA1D0000}"/>
    <cellStyle name="Percent 11" xfId="7612" xr:uid="{00000000-0005-0000-0000-0000BB1D0000}"/>
    <cellStyle name="Percent 11 2" xfId="7613" xr:uid="{00000000-0005-0000-0000-0000BC1D0000}"/>
    <cellStyle name="Percent 12" xfId="7614" xr:uid="{00000000-0005-0000-0000-0000BD1D0000}"/>
    <cellStyle name="Percent 12 2" xfId="7615" xr:uid="{00000000-0005-0000-0000-0000BE1D0000}"/>
    <cellStyle name="Percent 13" xfId="7616" xr:uid="{00000000-0005-0000-0000-0000BF1D0000}"/>
    <cellStyle name="Percent 13 2" xfId="7617" xr:uid="{00000000-0005-0000-0000-0000C01D0000}"/>
    <cellStyle name="Percent 14" xfId="7618" xr:uid="{00000000-0005-0000-0000-0000C11D0000}"/>
    <cellStyle name="Percent 14 2" xfId="7619" xr:uid="{00000000-0005-0000-0000-0000C21D0000}"/>
    <cellStyle name="Percent 15" xfId="7620" xr:uid="{00000000-0005-0000-0000-0000C31D0000}"/>
    <cellStyle name="Percent 15 2" xfId="7621" xr:uid="{00000000-0005-0000-0000-0000C41D0000}"/>
    <cellStyle name="Percent 16" xfId="7622" xr:uid="{00000000-0005-0000-0000-0000C51D0000}"/>
    <cellStyle name="Percent 16 2" xfId="7623" xr:uid="{00000000-0005-0000-0000-0000C61D0000}"/>
    <cellStyle name="Percent 17" xfId="7624" xr:uid="{00000000-0005-0000-0000-0000C71D0000}"/>
    <cellStyle name="Percent 17 2" xfId="7625" xr:uid="{00000000-0005-0000-0000-0000C81D0000}"/>
    <cellStyle name="Percent 18" xfId="7626" xr:uid="{00000000-0005-0000-0000-0000C91D0000}"/>
    <cellStyle name="Percent 18 2" xfId="7627" xr:uid="{00000000-0005-0000-0000-0000CA1D0000}"/>
    <cellStyle name="Percent 19" xfId="7628" xr:uid="{00000000-0005-0000-0000-0000CB1D0000}"/>
    <cellStyle name="Percent 19 2" xfId="7629" xr:uid="{00000000-0005-0000-0000-0000CC1D0000}"/>
    <cellStyle name="Percent 2" xfId="2" xr:uid="{00000000-0005-0000-0000-0000CD1D0000}"/>
    <cellStyle name="Percent 2 10" xfId="7630" xr:uid="{00000000-0005-0000-0000-0000CE1D0000}"/>
    <cellStyle name="Percent 2 10 2" xfId="7631" xr:uid="{00000000-0005-0000-0000-0000CF1D0000}"/>
    <cellStyle name="Percent 2 10 2 2" xfId="7632" xr:uid="{00000000-0005-0000-0000-0000D01D0000}"/>
    <cellStyle name="Percent 2 10 2 3" xfId="7633" xr:uid="{00000000-0005-0000-0000-0000D11D0000}"/>
    <cellStyle name="Percent 2 10 3" xfId="7634" xr:uid="{00000000-0005-0000-0000-0000D21D0000}"/>
    <cellStyle name="Percent 2 100" xfId="7635" xr:uid="{00000000-0005-0000-0000-0000D31D0000}"/>
    <cellStyle name="Percent 2 101" xfId="7636" xr:uid="{00000000-0005-0000-0000-0000D41D0000}"/>
    <cellStyle name="Percent 2 102" xfId="7637" xr:uid="{00000000-0005-0000-0000-0000D51D0000}"/>
    <cellStyle name="Percent 2 103" xfId="7638" xr:uid="{00000000-0005-0000-0000-0000D61D0000}"/>
    <cellStyle name="Percent 2 104" xfId="7639" xr:uid="{00000000-0005-0000-0000-0000D71D0000}"/>
    <cellStyle name="Percent 2 105" xfId="7640" xr:uid="{00000000-0005-0000-0000-0000D81D0000}"/>
    <cellStyle name="Percent 2 106" xfId="7641" xr:uid="{00000000-0005-0000-0000-0000D91D0000}"/>
    <cellStyle name="Percent 2 107" xfId="7642" xr:uid="{00000000-0005-0000-0000-0000DA1D0000}"/>
    <cellStyle name="Percent 2 108" xfId="7643" xr:uid="{00000000-0005-0000-0000-0000DB1D0000}"/>
    <cellStyle name="Percent 2 109" xfId="7644" xr:uid="{00000000-0005-0000-0000-0000DC1D0000}"/>
    <cellStyle name="Percent 2 11" xfId="7645" xr:uid="{00000000-0005-0000-0000-0000DD1D0000}"/>
    <cellStyle name="Percent 2 11 2" xfId="7646" xr:uid="{00000000-0005-0000-0000-0000DE1D0000}"/>
    <cellStyle name="Percent 2 11 2 2" xfId="7647" xr:uid="{00000000-0005-0000-0000-0000DF1D0000}"/>
    <cellStyle name="Percent 2 11 2 3" xfId="7648" xr:uid="{00000000-0005-0000-0000-0000E01D0000}"/>
    <cellStyle name="Percent 2 11 3" xfId="7649" xr:uid="{00000000-0005-0000-0000-0000E11D0000}"/>
    <cellStyle name="Percent 2 110" xfId="7650" xr:uid="{00000000-0005-0000-0000-0000E21D0000}"/>
    <cellStyle name="Percent 2 111" xfId="7651" xr:uid="{00000000-0005-0000-0000-0000E31D0000}"/>
    <cellStyle name="Percent 2 112" xfId="7652" xr:uid="{00000000-0005-0000-0000-0000E41D0000}"/>
    <cellStyle name="Percent 2 113" xfId="7653" xr:uid="{00000000-0005-0000-0000-0000E51D0000}"/>
    <cellStyle name="Percent 2 114" xfId="7654" xr:uid="{00000000-0005-0000-0000-0000E61D0000}"/>
    <cellStyle name="Percent 2 115" xfId="7655" xr:uid="{00000000-0005-0000-0000-0000E71D0000}"/>
    <cellStyle name="Percent 2 116" xfId="7656" xr:uid="{00000000-0005-0000-0000-0000E81D0000}"/>
    <cellStyle name="Percent 2 117" xfId="7657" xr:uid="{00000000-0005-0000-0000-0000E91D0000}"/>
    <cellStyle name="Percent 2 118" xfId="7658" xr:uid="{00000000-0005-0000-0000-0000EA1D0000}"/>
    <cellStyle name="Percent 2 119" xfId="7659" xr:uid="{00000000-0005-0000-0000-0000EB1D0000}"/>
    <cellStyle name="Percent 2 12" xfId="7660" xr:uid="{00000000-0005-0000-0000-0000EC1D0000}"/>
    <cellStyle name="Percent 2 12 2" xfId="7661" xr:uid="{00000000-0005-0000-0000-0000ED1D0000}"/>
    <cellStyle name="Percent 2 12 2 2" xfId="7662" xr:uid="{00000000-0005-0000-0000-0000EE1D0000}"/>
    <cellStyle name="Percent 2 12 2 3" xfId="7663" xr:uid="{00000000-0005-0000-0000-0000EF1D0000}"/>
    <cellStyle name="Percent 2 12 3" xfId="7664" xr:uid="{00000000-0005-0000-0000-0000F01D0000}"/>
    <cellStyle name="Percent 2 120" xfId="7665" xr:uid="{00000000-0005-0000-0000-0000F11D0000}"/>
    <cellStyle name="Percent 2 121" xfId="7666" xr:uid="{00000000-0005-0000-0000-0000F21D0000}"/>
    <cellStyle name="Percent 2 122" xfId="7667" xr:uid="{00000000-0005-0000-0000-0000F31D0000}"/>
    <cellStyle name="Percent 2 123" xfId="7668" xr:uid="{00000000-0005-0000-0000-0000F41D0000}"/>
    <cellStyle name="Percent 2 124" xfId="7669" xr:uid="{00000000-0005-0000-0000-0000F51D0000}"/>
    <cellStyle name="Percent 2 125" xfId="7670" xr:uid="{00000000-0005-0000-0000-0000F61D0000}"/>
    <cellStyle name="Percent 2 126" xfId="7671" xr:uid="{00000000-0005-0000-0000-0000F71D0000}"/>
    <cellStyle name="Percent 2 127" xfId="7672" xr:uid="{00000000-0005-0000-0000-0000F81D0000}"/>
    <cellStyle name="Percent 2 128" xfId="7673" xr:uid="{00000000-0005-0000-0000-0000F91D0000}"/>
    <cellStyle name="Percent 2 129" xfId="7674" xr:uid="{00000000-0005-0000-0000-0000FA1D0000}"/>
    <cellStyle name="Percent 2 13" xfId="7675" xr:uid="{00000000-0005-0000-0000-0000FB1D0000}"/>
    <cellStyle name="Percent 2 13 2" xfId="7676" xr:uid="{00000000-0005-0000-0000-0000FC1D0000}"/>
    <cellStyle name="Percent 2 13 2 2" xfId="7677" xr:uid="{00000000-0005-0000-0000-0000FD1D0000}"/>
    <cellStyle name="Percent 2 13 2 3" xfId="7678" xr:uid="{00000000-0005-0000-0000-0000FE1D0000}"/>
    <cellStyle name="Percent 2 13 3" xfId="7679" xr:uid="{00000000-0005-0000-0000-0000FF1D0000}"/>
    <cellStyle name="Percent 2 130" xfId="7680" xr:uid="{00000000-0005-0000-0000-0000001E0000}"/>
    <cellStyle name="Percent 2 131" xfId="7681" xr:uid="{00000000-0005-0000-0000-0000011E0000}"/>
    <cellStyle name="Percent 2 132" xfId="7682" xr:uid="{00000000-0005-0000-0000-0000021E0000}"/>
    <cellStyle name="Percent 2 133" xfId="7683" xr:uid="{00000000-0005-0000-0000-0000031E0000}"/>
    <cellStyle name="Percent 2 134" xfId="7684" xr:uid="{00000000-0005-0000-0000-0000041E0000}"/>
    <cellStyle name="Percent 2 135" xfId="7685" xr:uid="{00000000-0005-0000-0000-0000051E0000}"/>
    <cellStyle name="Percent 2 136" xfId="7686" xr:uid="{00000000-0005-0000-0000-0000061E0000}"/>
    <cellStyle name="Percent 2 137" xfId="7687" xr:uid="{00000000-0005-0000-0000-0000071E0000}"/>
    <cellStyle name="Percent 2 138" xfId="7688" xr:uid="{00000000-0005-0000-0000-0000081E0000}"/>
    <cellStyle name="Percent 2 139" xfId="7689" xr:uid="{00000000-0005-0000-0000-0000091E0000}"/>
    <cellStyle name="Percent 2 14" xfId="7690" xr:uid="{00000000-0005-0000-0000-00000A1E0000}"/>
    <cellStyle name="Percent 2 14 2" xfId="7691" xr:uid="{00000000-0005-0000-0000-00000B1E0000}"/>
    <cellStyle name="Percent 2 14 2 2" xfId="7692" xr:uid="{00000000-0005-0000-0000-00000C1E0000}"/>
    <cellStyle name="Percent 2 14 2 3" xfId="7693" xr:uid="{00000000-0005-0000-0000-00000D1E0000}"/>
    <cellStyle name="Percent 2 14 3" xfId="7694" xr:uid="{00000000-0005-0000-0000-00000E1E0000}"/>
    <cellStyle name="Percent 2 140" xfId="7695" xr:uid="{00000000-0005-0000-0000-00000F1E0000}"/>
    <cellStyle name="Percent 2 141" xfId="7696" xr:uid="{00000000-0005-0000-0000-0000101E0000}"/>
    <cellStyle name="Percent 2 142" xfId="7697" xr:uid="{00000000-0005-0000-0000-0000111E0000}"/>
    <cellStyle name="Percent 2 143" xfId="7698" xr:uid="{00000000-0005-0000-0000-0000121E0000}"/>
    <cellStyle name="Percent 2 144" xfId="7699" xr:uid="{00000000-0005-0000-0000-0000131E0000}"/>
    <cellStyle name="Percent 2 145" xfId="7700" xr:uid="{00000000-0005-0000-0000-0000141E0000}"/>
    <cellStyle name="Percent 2 146" xfId="7701" xr:uid="{00000000-0005-0000-0000-0000151E0000}"/>
    <cellStyle name="Percent 2 147" xfId="7702" xr:uid="{00000000-0005-0000-0000-0000161E0000}"/>
    <cellStyle name="Percent 2 148" xfId="7703" xr:uid="{00000000-0005-0000-0000-0000171E0000}"/>
    <cellStyle name="Percent 2 149" xfId="7704" xr:uid="{00000000-0005-0000-0000-0000181E0000}"/>
    <cellStyle name="Percent 2 15" xfId="7705" xr:uid="{00000000-0005-0000-0000-0000191E0000}"/>
    <cellStyle name="Percent 2 15 2" xfId="7706" xr:uid="{00000000-0005-0000-0000-00001A1E0000}"/>
    <cellStyle name="Percent 2 15 2 2" xfId="7707" xr:uid="{00000000-0005-0000-0000-00001B1E0000}"/>
    <cellStyle name="Percent 2 15 2 3" xfId="7708" xr:uid="{00000000-0005-0000-0000-00001C1E0000}"/>
    <cellStyle name="Percent 2 15 3" xfId="7709" xr:uid="{00000000-0005-0000-0000-00001D1E0000}"/>
    <cellStyle name="Percent 2 150" xfId="7710" xr:uid="{00000000-0005-0000-0000-00001E1E0000}"/>
    <cellStyle name="Percent 2 151" xfId="7711" xr:uid="{00000000-0005-0000-0000-00001F1E0000}"/>
    <cellStyle name="Percent 2 151 2" xfId="7712" xr:uid="{00000000-0005-0000-0000-0000201E0000}"/>
    <cellStyle name="Percent 2 152" xfId="7713" xr:uid="{00000000-0005-0000-0000-0000211E0000}"/>
    <cellStyle name="Percent 2 153" xfId="7714" xr:uid="{00000000-0005-0000-0000-0000221E0000}"/>
    <cellStyle name="Percent 2 154" xfId="7715" xr:uid="{00000000-0005-0000-0000-0000231E0000}"/>
    <cellStyle name="Percent 2 154 2" xfId="9446" xr:uid="{E3BCF354-1DCA-4812-B2AD-3D675192E349}"/>
    <cellStyle name="Percent 2 155" xfId="9386" xr:uid="{00000000-0005-0000-0000-0000241E0000}"/>
    <cellStyle name="Percent 2 155 2" xfId="9414" xr:uid="{A659866D-4546-40E5-A653-1AF5C7B41AA3}"/>
    <cellStyle name="Percent 2 16" xfId="13" xr:uid="{00000000-0005-0000-0000-0000251E0000}"/>
    <cellStyle name="Percent 2 16 2" xfId="7716" xr:uid="{00000000-0005-0000-0000-0000261E0000}"/>
    <cellStyle name="Percent 2 16 2 2" xfId="7717" xr:uid="{00000000-0005-0000-0000-0000271E0000}"/>
    <cellStyle name="Percent 2 16 2 3" xfId="7718" xr:uid="{00000000-0005-0000-0000-0000281E0000}"/>
    <cellStyle name="Percent 2 16 3" xfId="7719" xr:uid="{00000000-0005-0000-0000-0000291E0000}"/>
    <cellStyle name="Percent 2 17" xfId="7720" xr:uid="{00000000-0005-0000-0000-00002A1E0000}"/>
    <cellStyle name="Percent 2 17 2" xfId="7721" xr:uid="{00000000-0005-0000-0000-00002B1E0000}"/>
    <cellStyle name="Percent 2 17 2 2" xfId="7722" xr:uid="{00000000-0005-0000-0000-00002C1E0000}"/>
    <cellStyle name="Percent 2 17 2 3" xfId="7723" xr:uid="{00000000-0005-0000-0000-00002D1E0000}"/>
    <cellStyle name="Percent 2 17 3" xfId="7724" xr:uid="{00000000-0005-0000-0000-00002E1E0000}"/>
    <cellStyle name="Percent 2 18" xfId="7725" xr:uid="{00000000-0005-0000-0000-00002F1E0000}"/>
    <cellStyle name="Percent 2 18 2" xfId="7726" xr:uid="{00000000-0005-0000-0000-0000301E0000}"/>
    <cellStyle name="Percent 2 18 2 2" xfId="7727" xr:uid="{00000000-0005-0000-0000-0000311E0000}"/>
    <cellStyle name="Percent 2 18 2 3" xfId="7728" xr:uid="{00000000-0005-0000-0000-0000321E0000}"/>
    <cellStyle name="Percent 2 18 3" xfId="7729" xr:uid="{00000000-0005-0000-0000-0000331E0000}"/>
    <cellStyle name="Percent 2 19" xfId="7730" xr:uid="{00000000-0005-0000-0000-0000341E0000}"/>
    <cellStyle name="Percent 2 19 2" xfId="7731" xr:uid="{00000000-0005-0000-0000-0000351E0000}"/>
    <cellStyle name="Percent 2 19 2 2" xfId="7732" xr:uid="{00000000-0005-0000-0000-0000361E0000}"/>
    <cellStyle name="Percent 2 19 2 3" xfId="7733" xr:uid="{00000000-0005-0000-0000-0000371E0000}"/>
    <cellStyle name="Percent 2 19 3" xfId="7734" xr:uid="{00000000-0005-0000-0000-0000381E0000}"/>
    <cellStyle name="Percent 2 2" xfId="7735" xr:uid="{00000000-0005-0000-0000-0000391E0000}"/>
    <cellStyle name="Percent 2 2 10" xfId="7736" xr:uid="{00000000-0005-0000-0000-00003A1E0000}"/>
    <cellStyle name="Percent 2 2 11" xfId="7737" xr:uid="{00000000-0005-0000-0000-00003B1E0000}"/>
    <cellStyle name="Percent 2 2 12" xfId="7738" xr:uid="{00000000-0005-0000-0000-00003C1E0000}"/>
    <cellStyle name="Percent 2 2 12 2" xfId="7739" xr:uid="{00000000-0005-0000-0000-00003D1E0000}"/>
    <cellStyle name="Percent 2 2 12 2 2" xfId="7740" xr:uid="{00000000-0005-0000-0000-00003E1E0000}"/>
    <cellStyle name="Percent 2 2 12 3" xfId="7741" xr:uid="{00000000-0005-0000-0000-00003F1E0000}"/>
    <cellStyle name="Percent 2 2 12 4" xfId="7742" xr:uid="{00000000-0005-0000-0000-0000401E0000}"/>
    <cellStyle name="Percent 2 2 13" xfId="7743" xr:uid="{00000000-0005-0000-0000-0000411E0000}"/>
    <cellStyle name="Percent 2 2 13 2" xfId="7744" xr:uid="{00000000-0005-0000-0000-0000421E0000}"/>
    <cellStyle name="Percent 2 2 13 2 2" xfId="7745" xr:uid="{00000000-0005-0000-0000-0000431E0000}"/>
    <cellStyle name="Percent 2 2 13 3" xfId="7746" xr:uid="{00000000-0005-0000-0000-0000441E0000}"/>
    <cellStyle name="Percent 2 2 14" xfId="7747" xr:uid="{00000000-0005-0000-0000-0000451E0000}"/>
    <cellStyle name="Percent 2 2 14 2" xfId="7748" xr:uid="{00000000-0005-0000-0000-0000461E0000}"/>
    <cellStyle name="Percent 2 2 14 2 2" xfId="7749" xr:uid="{00000000-0005-0000-0000-0000471E0000}"/>
    <cellStyle name="Percent 2 2 14 3" xfId="7750" xr:uid="{00000000-0005-0000-0000-0000481E0000}"/>
    <cellStyle name="Percent 2 2 15" xfId="7751" xr:uid="{00000000-0005-0000-0000-0000491E0000}"/>
    <cellStyle name="Percent 2 2 15 2" xfId="7752" xr:uid="{00000000-0005-0000-0000-00004A1E0000}"/>
    <cellStyle name="Percent 2 2 15 2 2" xfId="7753" xr:uid="{00000000-0005-0000-0000-00004B1E0000}"/>
    <cellStyle name="Percent 2 2 15 3" xfId="7754" xr:uid="{00000000-0005-0000-0000-00004C1E0000}"/>
    <cellStyle name="Percent 2 2 16" xfId="7755" xr:uid="{00000000-0005-0000-0000-00004D1E0000}"/>
    <cellStyle name="Percent 2 2 16 2" xfId="7756" xr:uid="{00000000-0005-0000-0000-00004E1E0000}"/>
    <cellStyle name="Percent 2 2 16 2 2" xfId="7757" xr:uid="{00000000-0005-0000-0000-00004F1E0000}"/>
    <cellStyle name="Percent 2 2 16 3" xfId="7758" xr:uid="{00000000-0005-0000-0000-0000501E0000}"/>
    <cellStyle name="Percent 2 2 17" xfId="7759" xr:uid="{00000000-0005-0000-0000-0000511E0000}"/>
    <cellStyle name="Percent 2 2 17 2" xfId="7760" xr:uid="{00000000-0005-0000-0000-0000521E0000}"/>
    <cellStyle name="Percent 2 2 17 2 2" xfId="7761" xr:uid="{00000000-0005-0000-0000-0000531E0000}"/>
    <cellStyle name="Percent 2 2 17 3" xfId="7762" xr:uid="{00000000-0005-0000-0000-0000541E0000}"/>
    <cellStyle name="Percent 2 2 18" xfId="7763" xr:uid="{00000000-0005-0000-0000-0000551E0000}"/>
    <cellStyle name="Percent 2 2 18 2" xfId="7764" xr:uid="{00000000-0005-0000-0000-0000561E0000}"/>
    <cellStyle name="Percent 2 2 18 2 2" xfId="7765" xr:uid="{00000000-0005-0000-0000-0000571E0000}"/>
    <cellStyle name="Percent 2 2 18 3" xfId="7766" xr:uid="{00000000-0005-0000-0000-0000581E0000}"/>
    <cellStyle name="Percent 2 2 19" xfId="7767" xr:uid="{00000000-0005-0000-0000-0000591E0000}"/>
    <cellStyle name="Percent 2 2 19 2" xfId="7768" xr:uid="{00000000-0005-0000-0000-00005A1E0000}"/>
    <cellStyle name="Percent 2 2 19 2 2" xfId="7769" xr:uid="{00000000-0005-0000-0000-00005B1E0000}"/>
    <cellStyle name="Percent 2 2 19 3" xfId="7770" xr:uid="{00000000-0005-0000-0000-00005C1E0000}"/>
    <cellStyle name="Percent 2 2 2" xfId="7771" xr:uid="{00000000-0005-0000-0000-00005D1E0000}"/>
    <cellStyle name="Percent 2 2 2 10" xfId="7772" xr:uid="{00000000-0005-0000-0000-00005E1E0000}"/>
    <cellStyle name="Percent 2 2 2 10 2" xfId="7773" xr:uid="{00000000-0005-0000-0000-00005F1E0000}"/>
    <cellStyle name="Percent 2 2 2 10 2 2" xfId="7774" xr:uid="{00000000-0005-0000-0000-0000601E0000}"/>
    <cellStyle name="Percent 2 2 2 10 3" xfId="7775" xr:uid="{00000000-0005-0000-0000-0000611E0000}"/>
    <cellStyle name="Percent 2 2 2 11" xfId="7776" xr:uid="{00000000-0005-0000-0000-0000621E0000}"/>
    <cellStyle name="Percent 2 2 2 12" xfId="7777" xr:uid="{00000000-0005-0000-0000-0000631E0000}"/>
    <cellStyle name="Percent 2 2 2 13" xfId="7778" xr:uid="{00000000-0005-0000-0000-0000641E0000}"/>
    <cellStyle name="Percent 2 2 2 14" xfId="7779" xr:uid="{00000000-0005-0000-0000-0000651E0000}"/>
    <cellStyle name="Percent 2 2 2 15" xfId="7780" xr:uid="{00000000-0005-0000-0000-0000661E0000}"/>
    <cellStyle name="Percent 2 2 2 16" xfId="7781" xr:uid="{00000000-0005-0000-0000-0000671E0000}"/>
    <cellStyle name="Percent 2 2 2 17" xfId="7782" xr:uid="{00000000-0005-0000-0000-0000681E0000}"/>
    <cellStyle name="Percent 2 2 2 18" xfId="7783" xr:uid="{00000000-0005-0000-0000-0000691E0000}"/>
    <cellStyle name="Percent 2 2 2 19" xfId="7784" xr:uid="{00000000-0005-0000-0000-00006A1E0000}"/>
    <cellStyle name="Percent 2 2 2 2" xfId="7785" xr:uid="{00000000-0005-0000-0000-00006B1E0000}"/>
    <cellStyle name="Percent 2 2 2 2 10" xfId="7786" xr:uid="{00000000-0005-0000-0000-00006C1E0000}"/>
    <cellStyle name="Percent 2 2 2 2 11" xfId="7787" xr:uid="{00000000-0005-0000-0000-00006D1E0000}"/>
    <cellStyle name="Percent 2 2 2 2 11 2" xfId="7788" xr:uid="{00000000-0005-0000-0000-00006E1E0000}"/>
    <cellStyle name="Percent 2 2 2 2 11 2 2" xfId="7789" xr:uid="{00000000-0005-0000-0000-00006F1E0000}"/>
    <cellStyle name="Percent 2 2 2 2 11 3" xfId="7790" xr:uid="{00000000-0005-0000-0000-0000701E0000}"/>
    <cellStyle name="Percent 2 2 2 2 12" xfId="7791" xr:uid="{00000000-0005-0000-0000-0000711E0000}"/>
    <cellStyle name="Percent 2 2 2 2 12 2" xfId="7792" xr:uid="{00000000-0005-0000-0000-0000721E0000}"/>
    <cellStyle name="Percent 2 2 2 2 12 2 2" xfId="7793" xr:uid="{00000000-0005-0000-0000-0000731E0000}"/>
    <cellStyle name="Percent 2 2 2 2 12 3" xfId="7794" xr:uid="{00000000-0005-0000-0000-0000741E0000}"/>
    <cellStyle name="Percent 2 2 2 2 13" xfId="7795" xr:uid="{00000000-0005-0000-0000-0000751E0000}"/>
    <cellStyle name="Percent 2 2 2 2 13 2" xfId="7796" xr:uid="{00000000-0005-0000-0000-0000761E0000}"/>
    <cellStyle name="Percent 2 2 2 2 13 2 2" xfId="7797" xr:uid="{00000000-0005-0000-0000-0000771E0000}"/>
    <cellStyle name="Percent 2 2 2 2 13 3" xfId="7798" xr:uid="{00000000-0005-0000-0000-0000781E0000}"/>
    <cellStyle name="Percent 2 2 2 2 14" xfId="7799" xr:uid="{00000000-0005-0000-0000-0000791E0000}"/>
    <cellStyle name="Percent 2 2 2 2 14 2" xfId="7800" xr:uid="{00000000-0005-0000-0000-00007A1E0000}"/>
    <cellStyle name="Percent 2 2 2 2 14 2 2" xfId="7801" xr:uid="{00000000-0005-0000-0000-00007B1E0000}"/>
    <cellStyle name="Percent 2 2 2 2 14 3" xfId="7802" xr:uid="{00000000-0005-0000-0000-00007C1E0000}"/>
    <cellStyle name="Percent 2 2 2 2 15" xfId="7803" xr:uid="{00000000-0005-0000-0000-00007D1E0000}"/>
    <cellStyle name="Percent 2 2 2 2 15 2" xfId="7804" xr:uid="{00000000-0005-0000-0000-00007E1E0000}"/>
    <cellStyle name="Percent 2 2 2 2 15 2 2" xfId="7805" xr:uid="{00000000-0005-0000-0000-00007F1E0000}"/>
    <cellStyle name="Percent 2 2 2 2 15 3" xfId="7806" xr:uid="{00000000-0005-0000-0000-0000801E0000}"/>
    <cellStyle name="Percent 2 2 2 2 16" xfId="7807" xr:uid="{00000000-0005-0000-0000-0000811E0000}"/>
    <cellStyle name="Percent 2 2 2 2 16 2" xfId="7808" xr:uid="{00000000-0005-0000-0000-0000821E0000}"/>
    <cellStyle name="Percent 2 2 2 2 16 2 2" xfId="7809" xr:uid="{00000000-0005-0000-0000-0000831E0000}"/>
    <cellStyle name="Percent 2 2 2 2 16 3" xfId="7810" xr:uid="{00000000-0005-0000-0000-0000841E0000}"/>
    <cellStyle name="Percent 2 2 2 2 17" xfId="7811" xr:uid="{00000000-0005-0000-0000-0000851E0000}"/>
    <cellStyle name="Percent 2 2 2 2 17 2" xfId="7812" xr:uid="{00000000-0005-0000-0000-0000861E0000}"/>
    <cellStyle name="Percent 2 2 2 2 17 2 2" xfId="7813" xr:uid="{00000000-0005-0000-0000-0000871E0000}"/>
    <cellStyle name="Percent 2 2 2 2 17 3" xfId="7814" xr:uid="{00000000-0005-0000-0000-0000881E0000}"/>
    <cellStyle name="Percent 2 2 2 2 18" xfId="7815" xr:uid="{00000000-0005-0000-0000-0000891E0000}"/>
    <cellStyle name="Percent 2 2 2 2 18 2" xfId="7816" xr:uid="{00000000-0005-0000-0000-00008A1E0000}"/>
    <cellStyle name="Percent 2 2 2 2 18 2 2" xfId="7817" xr:uid="{00000000-0005-0000-0000-00008B1E0000}"/>
    <cellStyle name="Percent 2 2 2 2 18 3" xfId="7818" xr:uid="{00000000-0005-0000-0000-00008C1E0000}"/>
    <cellStyle name="Percent 2 2 2 2 19" xfId="7819" xr:uid="{00000000-0005-0000-0000-00008D1E0000}"/>
    <cellStyle name="Percent 2 2 2 2 19 2" xfId="7820" xr:uid="{00000000-0005-0000-0000-00008E1E0000}"/>
    <cellStyle name="Percent 2 2 2 2 19 2 2" xfId="7821" xr:uid="{00000000-0005-0000-0000-00008F1E0000}"/>
    <cellStyle name="Percent 2 2 2 2 19 3" xfId="7822" xr:uid="{00000000-0005-0000-0000-0000901E0000}"/>
    <cellStyle name="Percent 2 2 2 2 2" xfId="7823" xr:uid="{00000000-0005-0000-0000-0000911E0000}"/>
    <cellStyle name="Percent 2 2 2 2 2 10" xfId="7824" xr:uid="{00000000-0005-0000-0000-0000921E0000}"/>
    <cellStyle name="Percent 2 2 2 2 2 11" xfId="7825" xr:uid="{00000000-0005-0000-0000-0000931E0000}"/>
    <cellStyle name="Percent 2 2 2 2 2 12" xfId="7826" xr:uid="{00000000-0005-0000-0000-0000941E0000}"/>
    <cellStyle name="Percent 2 2 2 2 2 13" xfId="7827" xr:uid="{00000000-0005-0000-0000-0000951E0000}"/>
    <cellStyle name="Percent 2 2 2 2 2 14" xfId="7828" xr:uid="{00000000-0005-0000-0000-0000961E0000}"/>
    <cellStyle name="Percent 2 2 2 2 2 15" xfId="7829" xr:uid="{00000000-0005-0000-0000-0000971E0000}"/>
    <cellStyle name="Percent 2 2 2 2 2 16" xfId="7830" xr:uid="{00000000-0005-0000-0000-0000981E0000}"/>
    <cellStyle name="Percent 2 2 2 2 2 17" xfId="7831" xr:uid="{00000000-0005-0000-0000-0000991E0000}"/>
    <cellStyle name="Percent 2 2 2 2 2 18" xfId="7832" xr:uid="{00000000-0005-0000-0000-00009A1E0000}"/>
    <cellStyle name="Percent 2 2 2 2 2 19" xfId="7833" xr:uid="{00000000-0005-0000-0000-00009B1E0000}"/>
    <cellStyle name="Percent 2 2 2 2 2 19 2" xfId="7834" xr:uid="{00000000-0005-0000-0000-00009C1E0000}"/>
    <cellStyle name="Percent 2 2 2 2 2 2" xfId="7835" xr:uid="{00000000-0005-0000-0000-00009D1E0000}"/>
    <cellStyle name="Percent 2 2 2 2 2 20" xfId="7836" xr:uid="{00000000-0005-0000-0000-00009E1E0000}"/>
    <cellStyle name="Percent 2 2 2 2 2 3" xfId="7837" xr:uid="{00000000-0005-0000-0000-00009F1E0000}"/>
    <cellStyle name="Percent 2 2 2 2 2 4" xfId="7838" xr:uid="{00000000-0005-0000-0000-0000A01E0000}"/>
    <cellStyle name="Percent 2 2 2 2 2 5" xfId="7839" xr:uid="{00000000-0005-0000-0000-0000A11E0000}"/>
    <cellStyle name="Percent 2 2 2 2 2 6" xfId="7840" xr:uid="{00000000-0005-0000-0000-0000A21E0000}"/>
    <cellStyle name="Percent 2 2 2 2 2 7" xfId="7841" xr:uid="{00000000-0005-0000-0000-0000A31E0000}"/>
    <cellStyle name="Percent 2 2 2 2 2 8" xfId="7842" xr:uid="{00000000-0005-0000-0000-0000A41E0000}"/>
    <cellStyle name="Percent 2 2 2 2 2 9" xfId="7843" xr:uid="{00000000-0005-0000-0000-0000A51E0000}"/>
    <cellStyle name="Percent 2 2 2 2 20" xfId="7844" xr:uid="{00000000-0005-0000-0000-0000A61E0000}"/>
    <cellStyle name="Percent 2 2 2 2 20 2" xfId="7845" xr:uid="{00000000-0005-0000-0000-0000A71E0000}"/>
    <cellStyle name="Percent 2 2 2 2 20 2 2" xfId="7846" xr:uid="{00000000-0005-0000-0000-0000A81E0000}"/>
    <cellStyle name="Percent 2 2 2 2 20 3" xfId="7847" xr:uid="{00000000-0005-0000-0000-0000A91E0000}"/>
    <cellStyle name="Percent 2 2 2 2 21" xfId="7848" xr:uid="{00000000-0005-0000-0000-0000AA1E0000}"/>
    <cellStyle name="Percent 2 2 2 2 21 2" xfId="7849" xr:uid="{00000000-0005-0000-0000-0000AB1E0000}"/>
    <cellStyle name="Percent 2 2 2 2 21 2 2" xfId="7850" xr:uid="{00000000-0005-0000-0000-0000AC1E0000}"/>
    <cellStyle name="Percent 2 2 2 2 21 3" xfId="7851" xr:uid="{00000000-0005-0000-0000-0000AD1E0000}"/>
    <cellStyle name="Percent 2 2 2 2 22" xfId="7852" xr:uid="{00000000-0005-0000-0000-0000AE1E0000}"/>
    <cellStyle name="Percent 2 2 2 2 22 2" xfId="7853" xr:uid="{00000000-0005-0000-0000-0000AF1E0000}"/>
    <cellStyle name="Percent 2 2 2 2 22 2 2" xfId="7854" xr:uid="{00000000-0005-0000-0000-0000B01E0000}"/>
    <cellStyle name="Percent 2 2 2 2 22 3" xfId="7855" xr:uid="{00000000-0005-0000-0000-0000B11E0000}"/>
    <cellStyle name="Percent 2 2 2 2 23" xfId="7856" xr:uid="{00000000-0005-0000-0000-0000B21E0000}"/>
    <cellStyle name="Percent 2 2 2 2 23 2" xfId="7857" xr:uid="{00000000-0005-0000-0000-0000B31E0000}"/>
    <cellStyle name="Percent 2 2 2 2 23 2 2" xfId="7858" xr:uid="{00000000-0005-0000-0000-0000B41E0000}"/>
    <cellStyle name="Percent 2 2 2 2 23 3" xfId="7859" xr:uid="{00000000-0005-0000-0000-0000B51E0000}"/>
    <cellStyle name="Percent 2 2 2 2 24" xfId="7860" xr:uid="{00000000-0005-0000-0000-0000B61E0000}"/>
    <cellStyle name="Percent 2 2 2 2 24 2" xfId="7861" xr:uid="{00000000-0005-0000-0000-0000B71E0000}"/>
    <cellStyle name="Percent 2 2 2 2 24 2 2" xfId="7862" xr:uid="{00000000-0005-0000-0000-0000B81E0000}"/>
    <cellStyle name="Percent 2 2 2 2 24 3" xfId="7863" xr:uid="{00000000-0005-0000-0000-0000B91E0000}"/>
    <cellStyle name="Percent 2 2 2 2 25" xfId="7864" xr:uid="{00000000-0005-0000-0000-0000BA1E0000}"/>
    <cellStyle name="Percent 2 2 2 2 25 2" xfId="7865" xr:uid="{00000000-0005-0000-0000-0000BB1E0000}"/>
    <cellStyle name="Percent 2 2 2 2 25 2 2" xfId="7866" xr:uid="{00000000-0005-0000-0000-0000BC1E0000}"/>
    <cellStyle name="Percent 2 2 2 2 25 3" xfId="7867" xr:uid="{00000000-0005-0000-0000-0000BD1E0000}"/>
    <cellStyle name="Percent 2 2 2 2 26" xfId="7868" xr:uid="{00000000-0005-0000-0000-0000BE1E0000}"/>
    <cellStyle name="Percent 2 2 2 2 26 2" xfId="7869" xr:uid="{00000000-0005-0000-0000-0000BF1E0000}"/>
    <cellStyle name="Percent 2 2 2 2 26 2 2" xfId="7870" xr:uid="{00000000-0005-0000-0000-0000C01E0000}"/>
    <cellStyle name="Percent 2 2 2 2 26 3" xfId="7871" xr:uid="{00000000-0005-0000-0000-0000C11E0000}"/>
    <cellStyle name="Percent 2 2 2 2 3" xfId="7872" xr:uid="{00000000-0005-0000-0000-0000C21E0000}"/>
    <cellStyle name="Percent 2 2 2 2 4" xfId="7873" xr:uid="{00000000-0005-0000-0000-0000C31E0000}"/>
    <cellStyle name="Percent 2 2 2 2 5" xfId="7874" xr:uid="{00000000-0005-0000-0000-0000C41E0000}"/>
    <cellStyle name="Percent 2 2 2 2 6" xfId="7875" xr:uid="{00000000-0005-0000-0000-0000C51E0000}"/>
    <cellStyle name="Percent 2 2 2 2 7" xfId="7876" xr:uid="{00000000-0005-0000-0000-0000C61E0000}"/>
    <cellStyle name="Percent 2 2 2 2 8" xfId="7877" xr:uid="{00000000-0005-0000-0000-0000C71E0000}"/>
    <cellStyle name="Percent 2 2 2 2 9" xfId="7878" xr:uid="{00000000-0005-0000-0000-0000C81E0000}"/>
    <cellStyle name="Percent 2 2 2 20" xfId="7879" xr:uid="{00000000-0005-0000-0000-0000C91E0000}"/>
    <cellStyle name="Percent 2 2 2 21" xfId="7880" xr:uid="{00000000-0005-0000-0000-0000CA1E0000}"/>
    <cellStyle name="Percent 2 2 2 22" xfId="7881" xr:uid="{00000000-0005-0000-0000-0000CB1E0000}"/>
    <cellStyle name="Percent 2 2 2 23" xfId="7882" xr:uid="{00000000-0005-0000-0000-0000CC1E0000}"/>
    <cellStyle name="Percent 2 2 2 24" xfId="7883" xr:uid="{00000000-0005-0000-0000-0000CD1E0000}"/>
    <cellStyle name="Percent 2 2 2 25" xfId="7884" xr:uid="{00000000-0005-0000-0000-0000CE1E0000}"/>
    <cellStyle name="Percent 2 2 2 26" xfId="7885" xr:uid="{00000000-0005-0000-0000-0000CF1E0000}"/>
    <cellStyle name="Percent 2 2 2 27" xfId="7886" xr:uid="{00000000-0005-0000-0000-0000D01E0000}"/>
    <cellStyle name="Percent 2 2 2 28" xfId="7887" xr:uid="{00000000-0005-0000-0000-0000D11E0000}"/>
    <cellStyle name="Percent 2 2 2 3" xfId="7888" xr:uid="{00000000-0005-0000-0000-0000D21E0000}"/>
    <cellStyle name="Percent 2 2 2 3 2" xfId="7889" xr:uid="{00000000-0005-0000-0000-0000D31E0000}"/>
    <cellStyle name="Percent 2 2 2 3 2 2" xfId="7890" xr:uid="{00000000-0005-0000-0000-0000D41E0000}"/>
    <cellStyle name="Percent 2 2 2 3 3" xfId="7891" xr:uid="{00000000-0005-0000-0000-0000D51E0000}"/>
    <cellStyle name="Percent 2 2 2 4" xfId="7892" xr:uid="{00000000-0005-0000-0000-0000D61E0000}"/>
    <cellStyle name="Percent 2 2 2 4 2" xfId="7893" xr:uid="{00000000-0005-0000-0000-0000D71E0000}"/>
    <cellStyle name="Percent 2 2 2 4 2 2" xfId="7894" xr:uid="{00000000-0005-0000-0000-0000D81E0000}"/>
    <cellStyle name="Percent 2 2 2 4 3" xfId="7895" xr:uid="{00000000-0005-0000-0000-0000D91E0000}"/>
    <cellStyle name="Percent 2 2 2 5" xfId="7896" xr:uid="{00000000-0005-0000-0000-0000DA1E0000}"/>
    <cellStyle name="Percent 2 2 2 5 2" xfId="7897" xr:uid="{00000000-0005-0000-0000-0000DB1E0000}"/>
    <cellStyle name="Percent 2 2 2 5 2 2" xfId="7898" xr:uid="{00000000-0005-0000-0000-0000DC1E0000}"/>
    <cellStyle name="Percent 2 2 2 5 3" xfId="7899" xr:uid="{00000000-0005-0000-0000-0000DD1E0000}"/>
    <cellStyle name="Percent 2 2 2 6" xfId="7900" xr:uid="{00000000-0005-0000-0000-0000DE1E0000}"/>
    <cellStyle name="Percent 2 2 2 6 2" xfId="7901" xr:uid="{00000000-0005-0000-0000-0000DF1E0000}"/>
    <cellStyle name="Percent 2 2 2 6 2 2" xfId="7902" xr:uid="{00000000-0005-0000-0000-0000E01E0000}"/>
    <cellStyle name="Percent 2 2 2 6 3" xfId="7903" xr:uid="{00000000-0005-0000-0000-0000E11E0000}"/>
    <cellStyle name="Percent 2 2 2 7" xfId="7904" xr:uid="{00000000-0005-0000-0000-0000E21E0000}"/>
    <cellStyle name="Percent 2 2 2 7 2" xfId="7905" xr:uid="{00000000-0005-0000-0000-0000E31E0000}"/>
    <cellStyle name="Percent 2 2 2 7 2 2" xfId="7906" xr:uid="{00000000-0005-0000-0000-0000E41E0000}"/>
    <cellStyle name="Percent 2 2 2 7 3" xfId="7907" xr:uid="{00000000-0005-0000-0000-0000E51E0000}"/>
    <cellStyle name="Percent 2 2 2 8" xfId="7908" xr:uid="{00000000-0005-0000-0000-0000E61E0000}"/>
    <cellStyle name="Percent 2 2 2 8 2" xfId="7909" xr:uid="{00000000-0005-0000-0000-0000E71E0000}"/>
    <cellStyle name="Percent 2 2 2 8 2 2" xfId="7910" xr:uid="{00000000-0005-0000-0000-0000E81E0000}"/>
    <cellStyle name="Percent 2 2 2 8 3" xfId="7911" xr:uid="{00000000-0005-0000-0000-0000E91E0000}"/>
    <cellStyle name="Percent 2 2 2 9" xfId="7912" xr:uid="{00000000-0005-0000-0000-0000EA1E0000}"/>
    <cellStyle name="Percent 2 2 2 9 2" xfId="7913" xr:uid="{00000000-0005-0000-0000-0000EB1E0000}"/>
    <cellStyle name="Percent 2 2 2 9 2 2" xfId="7914" xr:uid="{00000000-0005-0000-0000-0000EC1E0000}"/>
    <cellStyle name="Percent 2 2 2 9 3" xfId="7915" xr:uid="{00000000-0005-0000-0000-0000ED1E0000}"/>
    <cellStyle name="Percent 2 2 20" xfId="7916" xr:uid="{00000000-0005-0000-0000-0000EE1E0000}"/>
    <cellStyle name="Percent 2 2 20 2" xfId="7917" xr:uid="{00000000-0005-0000-0000-0000EF1E0000}"/>
    <cellStyle name="Percent 2 2 20 2 2" xfId="7918" xr:uid="{00000000-0005-0000-0000-0000F01E0000}"/>
    <cellStyle name="Percent 2 2 20 3" xfId="7919" xr:uid="{00000000-0005-0000-0000-0000F11E0000}"/>
    <cellStyle name="Percent 2 2 21" xfId="7920" xr:uid="{00000000-0005-0000-0000-0000F21E0000}"/>
    <cellStyle name="Percent 2 2 21 2" xfId="7921" xr:uid="{00000000-0005-0000-0000-0000F31E0000}"/>
    <cellStyle name="Percent 2 2 21 2 2" xfId="7922" xr:uid="{00000000-0005-0000-0000-0000F41E0000}"/>
    <cellStyle name="Percent 2 2 21 3" xfId="7923" xr:uid="{00000000-0005-0000-0000-0000F51E0000}"/>
    <cellStyle name="Percent 2 2 22" xfId="7924" xr:uid="{00000000-0005-0000-0000-0000F61E0000}"/>
    <cellStyle name="Percent 2 2 22 2" xfId="7925" xr:uid="{00000000-0005-0000-0000-0000F71E0000}"/>
    <cellStyle name="Percent 2 2 22 2 2" xfId="7926" xr:uid="{00000000-0005-0000-0000-0000F81E0000}"/>
    <cellStyle name="Percent 2 2 22 3" xfId="7927" xr:uid="{00000000-0005-0000-0000-0000F91E0000}"/>
    <cellStyle name="Percent 2 2 23" xfId="7928" xr:uid="{00000000-0005-0000-0000-0000FA1E0000}"/>
    <cellStyle name="Percent 2 2 23 2" xfId="7929" xr:uid="{00000000-0005-0000-0000-0000FB1E0000}"/>
    <cellStyle name="Percent 2 2 23 2 2" xfId="7930" xr:uid="{00000000-0005-0000-0000-0000FC1E0000}"/>
    <cellStyle name="Percent 2 2 23 3" xfId="7931" xr:uid="{00000000-0005-0000-0000-0000FD1E0000}"/>
    <cellStyle name="Percent 2 2 24" xfId="7932" xr:uid="{00000000-0005-0000-0000-0000FE1E0000}"/>
    <cellStyle name="Percent 2 2 24 2" xfId="7933" xr:uid="{00000000-0005-0000-0000-0000FF1E0000}"/>
    <cellStyle name="Percent 2 2 24 2 2" xfId="7934" xr:uid="{00000000-0005-0000-0000-0000001F0000}"/>
    <cellStyle name="Percent 2 2 24 3" xfId="7935" xr:uid="{00000000-0005-0000-0000-0000011F0000}"/>
    <cellStyle name="Percent 2 2 25" xfId="7936" xr:uid="{00000000-0005-0000-0000-0000021F0000}"/>
    <cellStyle name="Percent 2 2 25 2" xfId="7937" xr:uid="{00000000-0005-0000-0000-0000031F0000}"/>
    <cellStyle name="Percent 2 2 25 2 2" xfId="7938" xr:uid="{00000000-0005-0000-0000-0000041F0000}"/>
    <cellStyle name="Percent 2 2 25 3" xfId="7939" xr:uid="{00000000-0005-0000-0000-0000051F0000}"/>
    <cellStyle name="Percent 2 2 26" xfId="7940" xr:uid="{00000000-0005-0000-0000-0000061F0000}"/>
    <cellStyle name="Percent 2 2 26 2" xfId="7941" xr:uid="{00000000-0005-0000-0000-0000071F0000}"/>
    <cellStyle name="Percent 2 2 26 2 2" xfId="7942" xr:uid="{00000000-0005-0000-0000-0000081F0000}"/>
    <cellStyle name="Percent 2 2 26 3" xfId="7943" xr:uid="{00000000-0005-0000-0000-0000091F0000}"/>
    <cellStyle name="Percent 2 2 27" xfId="7944" xr:uid="{00000000-0005-0000-0000-00000A1F0000}"/>
    <cellStyle name="Percent 2 2 27 2" xfId="7945" xr:uid="{00000000-0005-0000-0000-00000B1F0000}"/>
    <cellStyle name="Percent 2 2 27 2 2" xfId="7946" xr:uid="{00000000-0005-0000-0000-00000C1F0000}"/>
    <cellStyle name="Percent 2 2 27 3" xfId="7947" xr:uid="{00000000-0005-0000-0000-00000D1F0000}"/>
    <cellStyle name="Percent 2 2 28" xfId="7948" xr:uid="{00000000-0005-0000-0000-00000E1F0000}"/>
    <cellStyle name="Percent 2 2 28 2" xfId="7949" xr:uid="{00000000-0005-0000-0000-00000F1F0000}"/>
    <cellStyle name="Percent 2 2 28 3" xfId="7950" xr:uid="{00000000-0005-0000-0000-0000101F0000}"/>
    <cellStyle name="Percent 2 2 29" xfId="7951" xr:uid="{00000000-0005-0000-0000-0000111F0000}"/>
    <cellStyle name="Percent 2 2 3" xfId="7952" xr:uid="{00000000-0005-0000-0000-0000121F0000}"/>
    <cellStyle name="Percent 2 2 3 2" xfId="7953" xr:uid="{00000000-0005-0000-0000-0000131F0000}"/>
    <cellStyle name="Percent 2 2 3 2 2" xfId="7954" xr:uid="{00000000-0005-0000-0000-0000141F0000}"/>
    <cellStyle name="Percent 2 2 3 2 3" xfId="7955" xr:uid="{00000000-0005-0000-0000-0000151F0000}"/>
    <cellStyle name="Percent 2 2 3 3" xfId="7956" xr:uid="{00000000-0005-0000-0000-0000161F0000}"/>
    <cellStyle name="Percent 2 2 4" xfId="7957" xr:uid="{00000000-0005-0000-0000-0000171F0000}"/>
    <cellStyle name="Percent 2 2 4 2" xfId="7958" xr:uid="{00000000-0005-0000-0000-0000181F0000}"/>
    <cellStyle name="Percent 2 2 4 2 2" xfId="7959" xr:uid="{00000000-0005-0000-0000-0000191F0000}"/>
    <cellStyle name="Percent 2 2 4 2 3" xfId="7960" xr:uid="{00000000-0005-0000-0000-00001A1F0000}"/>
    <cellStyle name="Percent 2 2 4 3" xfId="7961" xr:uid="{00000000-0005-0000-0000-00001B1F0000}"/>
    <cellStyle name="Percent 2 2 5" xfId="7962" xr:uid="{00000000-0005-0000-0000-00001C1F0000}"/>
    <cellStyle name="Percent 2 2 5 2" xfId="7963" xr:uid="{00000000-0005-0000-0000-00001D1F0000}"/>
    <cellStyle name="Percent 2 2 5 2 2" xfId="7964" xr:uid="{00000000-0005-0000-0000-00001E1F0000}"/>
    <cellStyle name="Percent 2 2 5 2 3" xfId="7965" xr:uid="{00000000-0005-0000-0000-00001F1F0000}"/>
    <cellStyle name="Percent 2 2 5 3" xfId="7966" xr:uid="{00000000-0005-0000-0000-0000201F0000}"/>
    <cellStyle name="Percent 2 2 6" xfId="7967" xr:uid="{00000000-0005-0000-0000-0000211F0000}"/>
    <cellStyle name="Percent 2 2 6 2" xfId="7968" xr:uid="{00000000-0005-0000-0000-0000221F0000}"/>
    <cellStyle name="Percent 2 2 6 2 2" xfId="7969" xr:uid="{00000000-0005-0000-0000-0000231F0000}"/>
    <cellStyle name="Percent 2 2 6 2 3" xfId="7970" xr:uid="{00000000-0005-0000-0000-0000241F0000}"/>
    <cellStyle name="Percent 2 2 6 3" xfId="7971" xr:uid="{00000000-0005-0000-0000-0000251F0000}"/>
    <cellStyle name="Percent 2 2 7" xfId="7972" xr:uid="{00000000-0005-0000-0000-0000261F0000}"/>
    <cellStyle name="Percent 2 2 7 2" xfId="7973" xr:uid="{00000000-0005-0000-0000-0000271F0000}"/>
    <cellStyle name="Percent 2 2 7 2 2" xfId="7974" xr:uid="{00000000-0005-0000-0000-0000281F0000}"/>
    <cellStyle name="Percent 2 2 7 2 3" xfId="7975" xr:uid="{00000000-0005-0000-0000-0000291F0000}"/>
    <cellStyle name="Percent 2 2 7 3" xfId="7976" xr:uid="{00000000-0005-0000-0000-00002A1F0000}"/>
    <cellStyle name="Percent 2 2 8" xfId="7977" xr:uid="{00000000-0005-0000-0000-00002B1F0000}"/>
    <cellStyle name="Percent 2 2 8 2" xfId="7978" xr:uid="{00000000-0005-0000-0000-00002C1F0000}"/>
    <cellStyle name="Percent 2 2 8 2 2" xfId="7979" xr:uid="{00000000-0005-0000-0000-00002D1F0000}"/>
    <cellStyle name="Percent 2 2 8 2 3" xfId="7980" xr:uid="{00000000-0005-0000-0000-00002E1F0000}"/>
    <cellStyle name="Percent 2 2 8 3" xfId="7981" xr:uid="{00000000-0005-0000-0000-00002F1F0000}"/>
    <cellStyle name="Percent 2 2 9" xfId="7982" xr:uid="{00000000-0005-0000-0000-0000301F0000}"/>
    <cellStyle name="Percent 2 2 9 2" xfId="7983" xr:uid="{00000000-0005-0000-0000-0000311F0000}"/>
    <cellStyle name="Percent 2 20" xfId="7984" xr:uid="{00000000-0005-0000-0000-0000321F0000}"/>
    <cellStyle name="Percent 2 20 2" xfId="7985" xr:uid="{00000000-0005-0000-0000-0000331F0000}"/>
    <cellStyle name="Percent 2 20 2 2" xfId="7986" xr:uid="{00000000-0005-0000-0000-0000341F0000}"/>
    <cellStyle name="Percent 2 20 2 3" xfId="7987" xr:uid="{00000000-0005-0000-0000-0000351F0000}"/>
    <cellStyle name="Percent 2 20 3" xfId="7988" xr:uid="{00000000-0005-0000-0000-0000361F0000}"/>
    <cellStyle name="Percent 2 21" xfId="7989" xr:uid="{00000000-0005-0000-0000-0000371F0000}"/>
    <cellStyle name="Percent 2 21 2" xfId="7990" xr:uid="{00000000-0005-0000-0000-0000381F0000}"/>
    <cellStyle name="Percent 2 21 2 2" xfId="7991" xr:uid="{00000000-0005-0000-0000-0000391F0000}"/>
    <cellStyle name="Percent 2 21 2 3" xfId="7992" xr:uid="{00000000-0005-0000-0000-00003A1F0000}"/>
    <cellStyle name="Percent 2 21 3" xfId="7993" xr:uid="{00000000-0005-0000-0000-00003B1F0000}"/>
    <cellStyle name="Percent 2 22" xfId="7994" xr:uid="{00000000-0005-0000-0000-00003C1F0000}"/>
    <cellStyle name="Percent 2 22 2" xfId="7995" xr:uid="{00000000-0005-0000-0000-00003D1F0000}"/>
    <cellStyle name="Percent 2 22 2 2" xfId="7996" xr:uid="{00000000-0005-0000-0000-00003E1F0000}"/>
    <cellStyle name="Percent 2 22 2 3" xfId="7997" xr:uid="{00000000-0005-0000-0000-00003F1F0000}"/>
    <cellStyle name="Percent 2 22 3" xfId="7998" xr:uid="{00000000-0005-0000-0000-0000401F0000}"/>
    <cellStyle name="Percent 2 23" xfId="7999" xr:uid="{00000000-0005-0000-0000-0000411F0000}"/>
    <cellStyle name="Percent 2 23 2" xfId="8000" xr:uid="{00000000-0005-0000-0000-0000421F0000}"/>
    <cellStyle name="Percent 2 23 2 2" xfId="8001" xr:uid="{00000000-0005-0000-0000-0000431F0000}"/>
    <cellStyle name="Percent 2 23 2 3" xfId="8002" xr:uid="{00000000-0005-0000-0000-0000441F0000}"/>
    <cellStyle name="Percent 2 23 3" xfId="8003" xr:uid="{00000000-0005-0000-0000-0000451F0000}"/>
    <cellStyle name="Percent 2 24" xfId="8004" xr:uid="{00000000-0005-0000-0000-0000461F0000}"/>
    <cellStyle name="Percent 2 24 2" xfId="8005" xr:uid="{00000000-0005-0000-0000-0000471F0000}"/>
    <cellStyle name="Percent 2 24 2 2" xfId="8006" xr:uid="{00000000-0005-0000-0000-0000481F0000}"/>
    <cellStyle name="Percent 2 24 2 3" xfId="8007" xr:uid="{00000000-0005-0000-0000-0000491F0000}"/>
    <cellStyle name="Percent 2 24 3" xfId="8008" xr:uid="{00000000-0005-0000-0000-00004A1F0000}"/>
    <cellStyle name="Percent 2 25" xfId="8009" xr:uid="{00000000-0005-0000-0000-00004B1F0000}"/>
    <cellStyle name="Percent 2 25 2" xfId="8010" xr:uid="{00000000-0005-0000-0000-00004C1F0000}"/>
    <cellStyle name="Percent 2 25 2 2" xfId="8011" xr:uid="{00000000-0005-0000-0000-00004D1F0000}"/>
    <cellStyle name="Percent 2 25 2 3" xfId="8012" xr:uid="{00000000-0005-0000-0000-00004E1F0000}"/>
    <cellStyle name="Percent 2 25 3" xfId="8013" xr:uid="{00000000-0005-0000-0000-00004F1F0000}"/>
    <cellStyle name="Percent 2 26" xfId="8014" xr:uid="{00000000-0005-0000-0000-0000501F0000}"/>
    <cellStyle name="Percent 2 26 2" xfId="8015" xr:uid="{00000000-0005-0000-0000-0000511F0000}"/>
    <cellStyle name="Percent 2 26 2 2" xfId="8016" xr:uid="{00000000-0005-0000-0000-0000521F0000}"/>
    <cellStyle name="Percent 2 26 2 3" xfId="8017" xr:uid="{00000000-0005-0000-0000-0000531F0000}"/>
    <cellStyle name="Percent 2 26 3" xfId="8018" xr:uid="{00000000-0005-0000-0000-0000541F0000}"/>
    <cellStyle name="Percent 2 27" xfId="8019" xr:uid="{00000000-0005-0000-0000-0000551F0000}"/>
    <cellStyle name="Percent 2 27 2" xfId="8020" xr:uid="{00000000-0005-0000-0000-0000561F0000}"/>
    <cellStyle name="Percent 2 27 2 2" xfId="8021" xr:uid="{00000000-0005-0000-0000-0000571F0000}"/>
    <cellStyle name="Percent 2 27 2 3" xfId="8022" xr:uid="{00000000-0005-0000-0000-0000581F0000}"/>
    <cellStyle name="Percent 2 27 3" xfId="8023" xr:uid="{00000000-0005-0000-0000-0000591F0000}"/>
    <cellStyle name="Percent 2 28" xfId="8024" xr:uid="{00000000-0005-0000-0000-00005A1F0000}"/>
    <cellStyle name="Percent 2 28 2" xfId="8025" xr:uid="{00000000-0005-0000-0000-00005B1F0000}"/>
    <cellStyle name="Percent 2 28 3" xfId="8026" xr:uid="{00000000-0005-0000-0000-00005C1F0000}"/>
    <cellStyle name="Percent 2 28 4" xfId="8027" xr:uid="{00000000-0005-0000-0000-00005D1F0000}"/>
    <cellStyle name="Percent 2 29" xfId="8028" xr:uid="{00000000-0005-0000-0000-00005E1F0000}"/>
    <cellStyle name="Percent 2 29 2" xfId="8029" xr:uid="{00000000-0005-0000-0000-00005F1F0000}"/>
    <cellStyle name="Percent 2 3" xfId="8030" xr:uid="{00000000-0005-0000-0000-0000601F0000}"/>
    <cellStyle name="Percent 2 3 10" xfId="8031" xr:uid="{00000000-0005-0000-0000-0000611F0000}"/>
    <cellStyle name="Percent 2 3 11" xfId="8032" xr:uid="{00000000-0005-0000-0000-0000621F0000}"/>
    <cellStyle name="Percent 2 3 12" xfId="8033" xr:uid="{00000000-0005-0000-0000-0000631F0000}"/>
    <cellStyle name="Percent 2 3 13" xfId="8034" xr:uid="{00000000-0005-0000-0000-0000641F0000}"/>
    <cellStyle name="Percent 2 3 14" xfId="8035" xr:uid="{00000000-0005-0000-0000-0000651F0000}"/>
    <cellStyle name="Percent 2 3 15" xfId="8036" xr:uid="{00000000-0005-0000-0000-0000661F0000}"/>
    <cellStyle name="Percent 2 3 16" xfId="8037" xr:uid="{00000000-0005-0000-0000-0000671F0000}"/>
    <cellStyle name="Percent 2 3 17" xfId="8038" xr:uid="{00000000-0005-0000-0000-0000681F0000}"/>
    <cellStyle name="Percent 2 3 18" xfId="8039" xr:uid="{00000000-0005-0000-0000-0000691F0000}"/>
    <cellStyle name="Percent 2 3 19" xfId="8040" xr:uid="{00000000-0005-0000-0000-00006A1F0000}"/>
    <cellStyle name="Percent 2 3 2" xfId="8041" xr:uid="{00000000-0005-0000-0000-00006B1F0000}"/>
    <cellStyle name="Percent 2 3 2 2" xfId="8042" xr:uid="{00000000-0005-0000-0000-00006C1F0000}"/>
    <cellStyle name="Percent 2 3 2 2 2" xfId="8043" xr:uid="{00000000-0005-0000-0000-00006D1F0000}"/>
    <cellStyle name="Percent 2 3 2 2 2 2" xfId="8044" xr:uid="{00000000-0005-0000-0000-00006E1F0000}"/>
    <cellStyle name="Percent 2 3 2 2 2 2 2" xfId="8045" xr:uid="{00000000-0005-0000-0000-00006F1F0000}"/>
    <cellStyle name="Percent 2 3 2 2 2 3" xfId="8046" xr:uid="{00000000-0005-0000-0000-0000701F0000}"/>
    <cellStyle name="Percent 2 3 2 2 3" xfId="8047" xr:uid="{00000000-0005-0000-0000-0000711F0000}"/>
    <cellStyle name="Percent 2 3 2 2 3 2" xfId="8048" xr:uid="{00000000-0005-0000-0000-0000721F0000}"/>
    <cellStyle name="Percent 2 3 2 2 3 2 2" xfId="8049" xr:uid="{00000000-0005-0000-0000-0000731F0000}"/>
    <cellStyle name="Percent 2 3 2 2 3 3" xfId="8050" xr:uid="{00000000-0005-0000-0000-0000741F0000}"/>
    <cellStyle name="Percent 2 3 2 2 4" xfId="8051" xr:uid="{00000000-0005-0000-0000-0000751F0000}"/>
    <cellStyle name="Percent 2 3 2 2 4 2" xfId="8052" xr:uid="{00000000-0005-0000-0000-0000761F0000}"/>
    <cellStyle name="Percent 2 3 2 2 4 2 2" xfId="8053" xr:uid="{00000000-0005-0000-0000-0000771F0000}"/>
    <cellStyle name="Percent 2 3 2 2 4 3" xfId="8054" xr:uid="{00000000-0005-0000-0000-0000781F0000}"/>
    <cellStyle name="Percent 2 3 2 2 5" xfId="8055" xr:uid="{00000000-0005-0000-0000-0000791F0000}"/>
    <cellStyle name="Percent 2 3 2 2 5 2" xfId="8056" xr:uid="{00000000-0005-0000-0000-00007A1F0000}"/>
    <cellStyle name="Percent 2 3 2 2 5 2 2" xfId="8057" xr:uid="{00000000-0005-0000-0000-00007B1F0000}"/>
    <cellStyle name="Percent 2 3 2 2 5 3" xfId="8058" xr:uid="{00000000-0005-0000-0000-00007C1F0000}"/>
    <cellStyle name="Percent 2 3 2 3" xfId="8059" xr:uid="{00000000-0005-0000-0000-00007D1F0000}"/>
    <cellStyle name="Percent 2 3 2 4" xfId="8060" xr:uid="{00000000-0005-0000-0000-00007E1F0000}"/>
    <cellStyle name="Percent 2 3 2 4 2" xfId="8061" xr:uid="{00000000-0005-0000-0000-00007F1F0000}"/>
    <cellStyle name="Percent 2 3 2 5" xfId="8062" xr:uid="{00000000-0005-0000-0000-0000801F0000}"/>
    <cellStyle name="Percent 2 3 2 6" xfId="8063" xr:uid="{00000000-0005-0000-0000-0000811F0000}"/>
    <cellStyle name="Percent 2 3 2 6 2" xfId="8064" xr:uid="{00000000-0005-0000-0000-0000821F0000}"/>
    <cellStyle name="Percent 2 3 2 6 3" xfId="8065" xr:uid="{00000000-0005-0000-0000-0000831F0000}"/>
    <cellStyle name="Percent 2 3 2 7" xfId="8066" xr:uid="{00000000-0005-0000-0000-0000841F0000}"/>
    <cellStyle name="Percent 2 3 2 8" xfId="8067" xr:uid="{00000000-0005-0000-0000-0000851F0000}"/>
    <cellStyle name="Percent 2 3 3" xfId="8068" xr:uid="{00000000-0005-0000-0000-0000861F0000}"/>
    <cellStyle name="Percent 2 3 3 2" xfId="8069" xr:uid="{00000000-0005-0000-0000-0000871F0000}"/>
    <cellStyle name="Percent 2 3 3 2 2" xfId="8070" xr:uid="{00000000-0005-0000-0000-0000881F0000}"/>
    <cellStyle name="Percent 2 3 3 3" xfId="8071" xr:uid="{00000000-0005-0000-0000-0000891F0000}"/>
    <cellStyle name="Percent 2 3 3 4" xfId="8072" xr:uid="{00000000-0005-0000-0000-00008A1F0000}"/>
    <cellStyle name="Percent 2 3 4" xfId="8073" xr:uid="{00000000-0005-0000-0000-00008B1F0000}"/>
    <cellStyle name="Percent 2 3 4 2" xfId="8074" xr:uid="{00000000-0005-0000-0000-00008C1F0000}"/>
    <cellStyle name="Percent 2 3 4 2 2" xfId="8075" xr:uid="{00000000-0005-0000-0000-00008D1F0000}"/>
    <cellStyle name="Percent 2 3 4 3" xfId="8076" xr:uid="{00000000-0005-0000-0000-00008E1F0000}"/>
    <cellStyle name="Percent 2 3 4 4" xfId="8077" xr:uid="{00000000-0005-0000-0000-00008F1F0000}"/>
    <cellStyle name="Percent 2 3 5" xfId="8078" xr:uid="{00000000-0005-0000-0000-0000901F0000}"/>
    <cellStyle name="Percent 2 3 5 2" xfId="8079" xr:uid="{00000000-0005-0000-0000-0000911F0000}"/>
    <cellStyle name="Percent 2 3 5 2 2" xfId="8080" xr:uid="{00000000-0005-0000-0000-0000921F0000}"/>
    <cellStyle name="Percent 2 3 5 3" xfId="8081" xr:uid="{00000000-0005-0000-0000-0000931F0000}"/>
    <cellStyle name="Percent 2 3 5 4" xfId="8082" xr:uid="{00000000-0005-0000-0000-0000941F0000}"/>
    <cellStyle name="Percent 2 3 6" xfId="8083" xr:uid="{00000000-0005-0000-0000-0000951F0000}"/>
    <cellStyle name="Percent 2 3 6 2" xfId="8084" xr:uid="{00000000-0005-0000-0000-0000961F0000}"/>
    <cellStyle name="Percent 2 3 6 2 2" xfId="8085" xr:uid="{00000000-0005-0000-0000-0000971F0000}"/>
    <cellStyle name="Percent 2 3 6 3" xfId="8086" xr:uid="{00000000-0005-0000-0000-0000981F0000}"/>
    <cellStyle name="Percent 2 3 6 4" xfId="8087" xr:uid="{00000000-0005-0000-0000-0000991F0000}"/>
    <cellStyle name="Percent 2 3 7" xfId="8088" xr:uid="{00000000-0005-0000-0000-00009A1F0000}"/>
    <cellStyle name="Percent 2 3 8" xfId="8089" xr:uid="{00000000-0005-0000-0000-00009B1F0000}"/>
    <cellStyle name="Percent 2 3 9" xfId="8090" xr:uid="{00000000-0005-0000-0000-00009C1F0000}"/>
    <cellStyle name="Percent 2 30" xfId="8091" xr:uid="{00000000-0005-0000-0000-00009D1F0000}"/>
    <cellStyle name="Percent 2 30 2" xfId="8092" xr:uid="{00000000-0005-0000-0000-00009E1F0000}"/>
    <cellStyle name="Percent 2 31" xfId="8093" xr:uid="{00000000-0005-0000-0000-00009F1F0000}"/>
    <cellStyle name="Percent 2 31 2" xfId="8094" xr:uid="{00000000-0005-0000-0000-0000A01F0000}"/>
    <cellStyle name="Percent 2 32" xfId="8095" xr:uid="{00000000-0005-0000-0000-0000A11F0000}"/>
    <cellStyle name="Percent 2 32 2" xfId="8096" xr:uid="{00000000-0005-0000-0000-0000A21F0000}"/>
    <cellStyle name="Percent 2 33" xfId="8097" xr:uid="{00000000-0005-0000-0000-0000A31F0000}"/>
    <cellStyle name="Percent 2 33 2" xfId="8098" xr:uid="{00000000-0005-0000-0000-0000A41F0000}"/>
    <cellStyle name="Percent 2 34" xfId="8099" xr:uid="{00000000-0005-0000-0000-0000A51F0000}"/>
    <cellStyle name="Percent 2 34 2" xfId="8100" xr:uid="{00000000-0005-0000-0000-0000A61F0000}"/>
    <cellStyle name="Percent 2 35" xfId="8101" xr:uid="{00000000-0005-0000-0000-0000A71F0000}"/>
    <cellStyle name="Percent 2 35 2" xfId="8102" xr:uid="{00000000-0005-0000-0000-0000A81F0000}"/>
    <cellStyle name="Percent 2 36" xfId="8103" xr:uid="{00000000-0005-0000-0000-0000A91F0000}"/>
    <cellStyle name="Percent 2 36 2" xfId="8104" xr:uid="{00000000-0005-0000-0000-0000AA1F0000}"/>
    <cellStyle name="Percent 2 37" xfId="8105" xr:uid="{00000000-0005-0000-0000-0000AB1F0000}"/>
    <cellStyle name="Percent 2 37 2" xfId="8106" xr:uid="{00000000-0005-0000-0000-0000AC1F0000}"/>
    <cellStyle name="Percent 2 38" xfId="8107" xr:uid="{00000000-0005-0000-0000-0000AD1F0000}"/>
    <cellStyle name="Percent 2 38 2" xfId="8108" xr:uid="{00000000-0005-0000-0000-0000AE1F0000}"/>
    <cellStyle name="Percent 2 39" xfId="8109" xr:uid="{00000000-0005-0000-0000-0000AF1F0000}"/>
    <cellStyle name="Percent 2 39 2" xfId="8110" xr:uid="{00000000-0005-0000-0000-0000B01F0000}"/>
    <cellStyle name="Percent 2 4" xfId="8111" xr:uid="{00000000-0005-0000-0000-0000B11F0000}"/>
    <cellStyle name="Percent 2 4 2" xfId="8112" xr:uid="{00000000-0005-0000-0000-0000B21F0000}"/>
    <cellStyle name="Percent 2 4 2 2" xfId="8113" xr:uid="{00000000-0005-0000-0000-0000B31F0000}"/>
    <cellStyle name="Percent 2 4 2 2 2" xfId="8114" xr:uid="{00000000-0005-0000-0000-0000B41F0000}"/>
    <cellStyle name="Percent 2 4 2 3" xfId="8115" xr:uid="{00000000-0005-0000-0000-0000B51F0000}"/>
    <cellStyle name="Percent 2 4 2 4" xfId="8116" xr:uid="{00000000-0005-0000-0000-0000B61F0000}"/>
    <cellStyle name="Percent 2 4 2 5" xfId="8117" xr:uid="{00000000-0005-0000-0000-0000B71F0000}"/>
    <cellStyle name="Percent 2 4 3" xfId="8118" xr:uid="{00000000-0005-0000-0000-0000B81F0000}"/>
    <cellStyle name="Percent 2 4 4" xfId="8119" xr:uid="{00000000-0005-0000-0000-0000B91F0000}"/>
    <cellStyle name="Percent 2 4 5" xfId="8120" xr:uid="{00000000-0005-0000-0000-0000BA1F0000}"/>
    <cellStyle name="Percent 2 4 6" xfId="8121" xr:uid="{00000000-0005-0000-0000-0000BB1F0000}"/>
    <cellStyle name="Percent 2 40" xfId="8122" xr:uid="{00000000-0005-0000-0000-0000BC1F0000}"/>
    <cellStyle name="Percent 2 40 2" xfId="8123" xr:uid="{00000000-0005-0000-0000-0000BD1F0000}"/>
    <cellStyle name="Percent 2 41" xfId="8124" xr:uid="{00000000-0005-0000-0000-0000BE1F0000}"/>
    <cellStyle name="Percent 2 41 2" xfId="8125" xr:uid="{00000000-0005-0000-0000-0000BF1F0000}"/>
    <cellStyle name="Percent 2 42" xfId="8126" xr:uid="{00000000-0005-0000-0000-0000C01F0000}"/>
    <cellStyle name="Percent 2 42 2" xfId="8127" xr:uid="{00000000-0005-0000-0000-0000C11F0000}"/>
    <cellStyle name="Percent 2 43" xfId="8128" xr:uid="{00000000-0005-0000-0000-0000C21F0000}"/>
    <cellStyle name="Percent 2 43 2" xfId="8129" xr:uid="{00000000-0005-0000-0000-0000C31F0000}"/>
    <cellStyle name="Percent 2 44" xfId="8130" xr:uid="{00000000-0005-0000-0000-0000C41F0000}"/>
    <cellStyle name="Percent 2 44 2" xfId="8131" xr:uid="{00000000-0005-0000-0000-0000C51F0000}"/>
    <cellStyle name="Percent 2 45" xfId="8132" xr:uid="{00000000-0005-0000-0000-0000C61F0000}"/>
    <cellStyle name="Percent 2 45 2" xfId="8133" xr:uid="{00000000-0005-0000-0000-0000C71F0000}"/>
    <cellStyle name="Percent 2 46" xfId="8134" xr:uid="{00000000-0005-0000-0000-0000C81F0000}"/>
    <cellStyle name="Percent 2 46 2" xfId="8135" xr:uid="{00000000-0005-0000-0000-0000C91F0000}"/>
    <cellStyle name="Percent 2 47" xfId="8136" xr:uid="{00000000-0005-0000-0000-0000CA1F0000}"/>
    <cellStyle name="Percent 2 47 2" xfId="8137" xr:uid="{00000000-0005-0000-0000-0000CB1F0000}"/>
    <cellStyle name="Percent 2 48" xfId="8138" xr:uid="{00000000-0005-0000-0000-0000CC1F0000}"/>
    <cellStyle name="Percent 2 48 2" xfId="8139" xr:uid="{00000000-0005-0000-0000-0000CD1F0000}"/>
    <cellStyle name="Percent 2 49" xfId="8140" xr:uid="{00000000-0005-0000-0000-0000CE1F0000}"/>
    <cellStyle name="Percent 2 49 2" xfId="8141" xr:uid="{00000000-0005-0000-0000-0000CF1F0000}"/>
    <cellStyle name="Percent 2 5" xfId="8142" xr:uid="{00000000-0005-0000-0000-0000D01F0000}"/>
    <cellStyle name="Percent 2 5 2" xfId="8143" xr:uid="{00000000-0005-0000-0000-0000D11F0000}"/>
    <cellStyle name="Percent 2 5 2 2" xfId="8144" xr:uid="{00000000-0005-0000-0000-0000D21F0000}"/>
    <cellStyle name="Percent 2 5 2 3" xfId="8145" xr:uid="{00000000-0005-0000-0000-0000D31F0000}"/>
    <cellStyle name="Percent 2 5 3" xfId="8146" xr:uid="{00000000-0005-0000-0000-0000D41F0000}"/>
    <cellStyle name="Percent 2 5 4" xfId="8147" xr:uid="{00000000-0005-0000-0000-0000D51F0000}"/>
    <cellStyle name="Percent 2 50" xfId="8148" xr:uid="{00000000-0005-0000-0000-0000D61F0000}"/>
    <cellStyle name="Percent 2 50 2" xfId="8149" xr:uid="{00000000-0005-0000-0000-0000D71F0000}"/>
    <cellStyle name="Percent 2 51" xfId="8150" xr:uid="{00000000-0005-0000-0000-0000D81F0000}"/>
    <cellStyle name="Percent 2 51 2" xfId="8151" xr:uid="{00000000-0005-0000-0000-0000D91F0000}"/>
    <cellStyle name="Percent 2 52" xfId="8152" xr:uid="{00000000-0005-0000-0000-0000DA1F0000}"/>
    <cellStyle name="Percent 2 52 2" xfId="8153" xr:uid="{00000000-0005-0000-0000-0000DB1F0000}"/>
    <cellStyle name="Percent 2 53" xfId="8154" xr:uid="{00000000-0005-0000-0000-0000DC1F0000}"/>
    <cellStyle name="Percent 2 53 2" xfId="8155" xr:uid="{00000000-0005-0000-0000-0000DD1F0000}"/>
    <cellStyle name="Percent 2 54" xfId="8156" xr:uid="{00000000-0005-0000-0000-0000DE1F0000}"/>
    <cellStyle name="Percent 2 54 2" xfId="8157" xr:uid="{00000000-0005-0000-0000-0000DF1F0000}"/>
    <cellStyle name="Percent 2 55" xfId="8158" xr:uid="{00000000-0005-0000-0000-0000E01F0000}"/>
    <cellStyle name="Percent 2 56" xfId="8159" xr:uid="{00000000-0005-0000-0000-0000E11F0000}"/>
    <cellStyle name="Percent 2 56 2" xfId="8160" xr:uid="{00000000-0005-0000-0000-0000E21F0000}"/>
    <cellStyle name="Percent 2 57" xfId="8161" xr:uid="{00000000-0005-0000-0000-0000E31F0000}"/>
    <cellStyle name="Percent 2 57 2" xfId="8162" xr:uid="{00000000-0005-0000-0000-0000E41F0000}"/>
    <cellStyle name="Percent 2 58" xfId="8163" xr:uid="{00000000-0005-0000-0000-0000E51F0000}"/>
    <cellStyle name="Percent 2 58 2" xfId="8164" xr:uid="{00000000-0005-0000-0000-0000E61F0000}"/>
    <cellStyle name="Percent 2 59" xfId="8165" xr:uid="{00000000-0005-0000-0000-0000E71F0000}"/>
    <cellStyle name="Percent 2 59 2" xfId="8166" xr:uid="{00000000-0005-0000-0000-0000E81F0000}"/>
    <cellStyle name="Percent 2 6" xfId="8167" xr:uid="{00000000-0005-0000-0000-0000E91F0000}"/>
    <cellStyle name="Percent 2 6 2" xfId="8168" xr:uid="{00000000-0005-0000-0000-0000EA1F0000}"/>
    <cellStyle name="Percent 2 6 2 2" xfId="8169" xr:uid="{00000000-0005-0000-0000-0000EB1F0000}"/>
    <cellStyle name="Percent 2 6 2 2 2" xfId="8170" xr:uid="{00000000-0005-0000-0000-0000EC1F0000}"/>
    <cellStyle name="Percent 2 6 2 3" xfId="8171" xr:uid="{00000000-0005-0000-0000-0000ED1F0000}"/>
    <cellStyle name="Percent 2 6 3" xfId="8172" xr:uid="{00000000-0005-0000-0000-0000EE1F0000}"/>
    <cellStyle name="Percent 2 6 4" xfId="8173" xr:uid="{00000000-0005-0000-0000-0000EF1F0000}"/>
    <cellStyle name="Percent 2 60" xfId="8174" xr:uid="{00000000-0005-0000-0000-0000F01F0000}"/>
    <cellStyle name="Percent 2 60 2" xfId="8175" xr:uid="{00000000-0005-0000-0000-0000F11F0000}"/>
    <cellStyle name="Percent 2 61" xfId="8176" xr:uid="{00000000-0005-0000-0000-0000F21F0000}"/>
    <cellStyle name="Percent 2 61 2" xfId="8177" xr:uid="{00000000-0005-0000-0000-0000F31F0000}"/>
    <cellStyle name="Percent 2 62" xfId="8178" xr:uid="{00000000-0005-0000-0000-0000F41F0000}"/>
    <cellStyle name="Percent 2 62 2" xfId="8179" xr:uid="{00000000-0005-0000-0000-0000F51F0000}"/>
    <cellStyle name="Percent 2 63" xfId="8180" xr:uid="{00000000-0005-0000-0000-0000F61F0000}"/>
    <cellStyle name="Percent 2 63 2" xfId="8181" xr:uid="{00000000-0005-0000-0000-0000F71F0000}"/>
    <cellStyle name="Percent 2 63 2 2" xfId="8182" xr:uid="{00000000-0005-0000-0000-0000F81F0000}"/>
    <cellStyle name="Percent 2 63 2 2 2" xfId="8183" xr:uid="{00000000-0005-0000-0000-0000F91F0000}"/>
    <cellStyle name="Percent 2 63 2 3" xfId="8184" xr:uid="{00000000-0005-0000-0000-0000FA1F0000}"/>
    <cellStyle name="Percent 2 64" xfId="8185" xr:uid="{00000000-0005-0000-0000-0000FB1F0000}"/>
    <cellStyle name="Percent 2 65" xfId="8186" xr:uid="{00000000-0005-0000-0000-0000FC1F0000}"/>
    <cellStyle name="Percent 2 66" xfId="8187" xr:uid="{00000000-0005-0000-0000-0000FD1F0000}"/>
    <cellStyle name="Percent 2 67" xfId="8188" xr:uid="{00000000-0005-0000-0000-0000FE1F0000}"/>
    <cellStyle name="Percent 2 68" xfId="8189" xr:uid="{00000000-0005-0000-0000-0000FF1F0000}"/>
    <cellStyle name="Percent 2 69" xfId="8190" xr:uid="{00000000-0005-0000-0000-000000200000}"/>
    <cellStyle name="Percent 2 69 2" xfId="8191" xr:uid="{00000000-0005-0000-0000-000001200000}"/>
    <cellStyle name="Percent 2 7" xfId="8192" xr:uid="{00000000-0005-0000-0000-000002200000}"/>
    <cellStyle name="Percent 2 7 2" xfId="8193" xr:uid="{00000000-0005-0000-0000-000003200000}"/>
    <cellStyle name="Percent 2 7 2 2" xfId="8194" xr:uid="{00000000-0005-0000-0000-000004200000}"/>
    <cellStyle name="Percent 2 7 2 3" xfId="8195" xr:uid="{00000000-0005-0000-0000-000005200000}"/>
    <cellStyle name="Percent 2 7 3" xfId="8196" xr:uid="{00000000-0005-0000-0000-000006200000}"/>
    <cellStyle name="Percent 2 70" xfId="8197" xr:uid="{00000000-0005-0000-0000-000007200000}"/>
    <cellStyle name="Percent 2 71" xfId="8198" xr:uid="{00000000-0005-0000-0000-000008200000}"/>
    <cellStyle name="Percent 2 72" xfId="8199" xr:uid="{00000000-0005-0000-0000-000009200000}"/>
    <cellStyle name="Percent 2 73" xfId="8200" xr:uid="{00000000-0005-0000-0000-00000A200000}"/>
    <cellStyle name="Percent 2 74" xfId="8201" xr:uid="{00000000-0005-0000-0000-00000B200000}"/>
    <cellStyle name="Percent 2 75" xfId="8202" xr:uid="{00000000-0005-0000-0000-00000C200000}"/>
    <cellStyle name="Percent 2 76" xfId="8203" xr:uid="{00000000-0005-0000-0000-00000D200000}"/>
    <cellStyle name="Percent 2 77" xfId="8204" xr:uid="{00000000-0005-0000-0000-00000E200000}"/>
    <cellStyle name="Percent 2 78" xfId="8205" xr:uid="{00000000-0005-0000-0000-00000F200000}"/>
    <cellStyle name="Percent 2 79" xfId="8206" xr:uid="{00000000-0005-0000-0000-000010200000}"/>
    <cellStyle name="Percent 2 8" xfId="8207" xr:uid="{00000000-0005-0000-0000-000011200000}"/>
    <cellStyle name="Percent 2 8 2" xfId="8208" xr:uid="{00000000-0005-0000-0000-000012200000}"/>
    <cellStyle name="Percent 2 8 2 2" xfId="8209" xr:uid="{00000000-0005-0000-0000-000013200000}"/>
    <cellStyle name="Percent 2 8 2 3" xfId="8210" xr:uid="{00000000-0005-0000-0000-000014200000}"/>
    <cellStyle name="Percent 2 8 3" xfId="8211" xr:uid="{00000000-0005-0000-0000-000015200000}"/>
    <cellStyle name="Percent 2 80" xfId="8212" xr:uid="{00000000-0005-0000-0000-000016200000}"/>
    <cellStyle name="Percent 2 81" xfId="8213" xr:uid="{00000000-0005-0000-0000-000017200000}"/>
    <cellStyle name="Percent 2 82" xfId="8214" xr:uid="{00000000-0005-0000-0000-000018200000}"/>
    <cellStyle name="Percent 2 83" xfId="8215" xr:uid="{00000000-0005-0000-0000-000019200000}"/>
    <cellStyle name="Percent 2 84" xfId="8216" xr:uid="{00000000-0005-0000-0000-00001A200000}"/>
    <cellStyle name="Percent 2 85" xfId="8217" xr:uid="{00000000-0005-0000-0000-00001B200000}"/>
    <cellStyle name="Percent 2 86" xfId="8218" xr:uid="{00000000-0005-0000-0000-00001C200000}"/>
    <cellStyle name="Percent 2 87" xfId="8219" xr:uid="{00000000-0005-0000-0000-00001D200000}"/>
    <cellStyle name="Percent 2 88" xfId="8220" xr:uid="{00000000-0005-0000-0000-00001E200000}"/>
    <cellStyle name="Percent 2 89" xfId="8221" xr:uid="{00000000-0005-0000-0000-00001F200000}"/>
    <cellStyle name="Percent 2 9" xfId="8222" xr:uid="{00000000-0005-0000-0000-000020200000}"/>
    <cellStyle name="Percent 2 9 2" xfId="8223" xr:uid="{00000000-0005-0000-0000-000021200000}"/>
    <cellStyle name="Percent 2 9 2 2" xfId="8224" xr:uid="{00000000-0005-0000-0000-000022200000}"/>
    <cellStyle name="Percent 2 9 2 3" xfId="8225" xr:uid="{00000000-0005-0000-0000-000023200000}"/>
    <cellStyle name="Percent 2 9 3" xfId="8226" xr:uid="{00000000-0005-0000-0000-000024200000}"/>
    <cellStyle name="Percent 2 90" xfId="8227" xr:uid="{00000000-0005-0000-0000-000025200000}"/>
    <cellStyle name="Percent 2 91" xfId="8228" xr:uid="{00000000-0005-0000-0000-000026200000}"/>
    <cellStyle name="Percent 2 92" xfId="8229" xr:uid="{00000000-0005-0000-0000-000027200000}"/>
    <cellStyle name="Percent 2 93" xfId="8230" xr:uid="{00000000-0005-0000-0000-000028200000}"/>
    <cellStyle name="Percent 2 94" xfId="8231" xr:uid="{00000000-0005-0000-0000-000029200000}"/>
    <cellStyle name="Percent 2 95" xfId="8232" xr:uid="{00000000-0005-0000-0000-00002A200000}"/>
    <cellStyle name="Percent 2 96" xfId="8233" xr:uid="{00000000-0005-0000-0000-00002B200000}"/>
    <cellStyle name="Percent 2 97" xfId="8234" xr:uid="{00000000-0005-0000-0000-00002C200000}"/>
    <cellStyle name="Percent 2 98" xfId="8235" xr:uid="{00000000-0005-0000-0000-00002D200000}"/>
    <cellStyle name="Percent 2 99" xfId="8236" xr:uid="{00000000-0005-0000-0000-00002E200000}"/>
    <cellStyle name="Percent 20" xfId="8237" xr:uid="{00000000-0005-0000-0000-00002F200000}"/>
    <cellStyle name="Percent 20 2" xfId="8238" xr:uid="{00000000-0005-0000-0000-000030200000}"/>
    <cellStyle name="Percent 21" xfId="8239" xr:uid="{00000000-0005-0000-0000-000031200000}"/>
    <cellStyle name="Percent 21 2" xfId="8240" xr:uid="{00000000-0005-0000-0000-000032200000}"/>
    <cellStyle name="Percent 22" xfId="8241" xr:uid="{00000000-0005-0000-0000-000033200000}"/>
    <cellStyle name="Percent 23" xfId="8242" xr:uid="{00000000-0005-0000-0000-000034200000}"/>
    <cellStyle name="Percent 24" xfId="8243" xr:uid="{00000000-0005-0000-0000-000035200000}"/>
    <cellStyle name="Percent 25" xfId="8244" xr:uid="{00000000-0005-0000-0000-000036200000}"/>
    <cellStyle name="Percent 26" xfId="8245" xr:uid="{00000000-0005-0000-0000-000037200000}"/>
    <cellStyle name="Percent 26 2" xfId="8246" xr:uid="{00000000-0005-0000-0000-000038200000}"/>
    <cellStyle name="Percent 27" xfId="8247" xr:uid="{00000000-0005-0000-0000-000039200000}"/>
    <cellStyle name="Percent 28" xfId="8248" xr:uid="{00000000-0005-0000-0000-00003A200000}"/>
    <cellStyle name="Percent 29" xfId="8249" xr:uid="{00000000-0005-0000-0000-00003B200000}"/>
    <cellStyle name="Percent 3" xfId="5" xr:uid="{00000000-0005-0000-0000-00003C200000}"/>
    <cellStyle name="Percent 3 10" xfId="8250" xr:uid="{00000000-0005-0000-0000-00003D200000}"/>
    <cellStyle name="Percent 3 10 2" xfId="8251" xr:uid="{00000000-0005-0000-0000-00003E200000}"/>
    <cellStyle name="Percent 3 10 2 2" xfId="8252" xr:uid="{00000000-0005-0000-0000-00003F200000}"/>
    <cellStyle name="Percent 3 10 2 3" xfId="8253" xr:uid="{00000000-0005-0000-0000-000040200000}"/>
    <cellStyle name="Percent 3 10 3" xfId="8254" xr:uid="{00000000-0005-0000-0000-000041200000}"/>
    <cellStyle name="Percent 3 100" xfId="8255" xr:uid="{00000000-0005-0000-0000-000042200000}"/>
    <cellStyle name="Percent 3 101" xfId="8256" xr:uid="{00000000-0005-0000-0000-000043200000}"/>
    <cellStyle name="Percent 3 101 2" xfId="8257" xr:uid="{00000000-0005-0000-0000-000044200000}"/>
    <cellStyle name="Percent 3 101 3" xfId="8258" xr:uid="{00000000-0005-0000-0000-000045200000}"/>
    <cellStyle name="Percent 3 102" xfId="8259" xr:uid="{00000000-0005-0000-0000-000046200000}"/>
    <cellStyle name="Percent 3 102 2" xfId="8260" xr:uid="{00000000-0005-0000-0000-000047200000}"/>
    <cellStyle name="Percent 3 103" xfId="8261" xr:uid="{00000000-0005-0000-0000-000048200000}"/>
    <cellStyle name="Percent 3 103 2" xfId="8262" xr:uid="{00000000-0005-0000-0000-000049200000}"/>
    <cellStyle name="Percent 3 104" xfId="8263" xr:uid="{00000000-0005-0000-0000-00004A200000}"/>
    <cellStyle name="Percent 3 104 2" xfId="8264" xr:uid="{00000000-0005-0000-0000-00004B200000}"/>
    <cellStyle name="Percent 3 105" xfId="8265" xr:uid="{00000000-0005-0000-0000-00004C200000}"/>
    <cellStyle name="Percent 3 105 2" xfId="8266" xr:uid="{00000000-0005-0000-0000-00004D200000}"/>
    <cellStyle name="Percent 3 106" xfId="8267" xr:uid="{00000000-0005-0000-0000-00004E200000}"/>
    <cellStyle name="Percent 3 106 2" xfId="8268" xr:uid="{00000000-0005-0000-0000-00004F200000}"/>
    <cellStyle name="Percent 3 107" xfId="8269" xr:uid="{00000000-0005-0000-0000-000050200000}"/>
    <cellStyle name="Percent 3 108" xfId="8270" xr:uid="{00000000-0005-0000-0000-000051200000}"/>
    <cellStyle name="Percent 3 109" xfId="8271" xr:uid="{00000000-0005-0000-0000-000052200000}"/>
    <cellStyle name="Percent 3 11" xfId="8272" xr:uid="{00000000-0005-0000-0000-000053200000}"/>
    <cellStyle name="Percent 3 11 2" xfId="8273" xr:uid="{00000000-0005-0000-0000-000054200000}"/>
    <cellStyle name="Percent 3 11 2 2" xfId="8274" xr:uid="{00000000-0005-0000-0000-000055200000}"/>
    <cellStyle name="Percent 3 11 2 3" xfId="8275" xr:uid="{00000000-0005-0000-0000-000056200000}"/>
    <cellStyle name="Percent 3 11 3" xfId="8276" xr:uid="{00000000-0005-0000-0000-000057200000}"/>
    <cellStyle name="Percent 3 110" xfId="8277" xr:uid="{00000000-0005-0000-0000-000058200000}"/>
    <cellStyle name="Percent 3 111" xfId="8278" xr:uid="{00000000-0005-0000-0000-000059200000}"/>
    <cellStyle name="Percent 3 112" xfId="8279" xr:uid="{00000000-0005-0000-0000-00005A200000}"/>
    <cellStyle name="Percent 3 113" xfId="8280" xr:uid="{00000000-0005-0000-0000-00005B200000}"/>
    <cellStyle name="Percent 3 114" xfId="8281" xr:uid="{00000000-0005-0000-0000-00005C200000}"/>
    <cellStyle name="Percent 3 115" xfId="8282" xr:uid="{00000000-0005-0000-0000-00005D200000}"/>
    <cellStyle name="Percent 3 116" xfId="8283" xr:uid="{00000000-0005-0000-0000-00005E200000}"/>
    <cellStyle name="Percent 3 117" xfId="8284" xr:uid="{00000000-0005-0000-0000-00005F200000}"/>
    <cellStyle name="Percent 3 118" xfId="8285" xr:uid="{00000000-0005-0000-0000-000060200000}"/>
    <cellStyle name="Percent 3 119" xfId="8286" xr:uid="{00000000-0005-0000-0000-000061200000}"/>
    <cellStyle name="Percent 3 119 2" xfId="8287" xr:uid="{00000000-0005-0000-0000-000062200000}"/>
    <cellStyle name="Percent 3 12" xfId="8288" xr:uid="{00000000-0005-0000-0000-000063200000}"/>
    <cellStyle name="Percent 3 12 2" xfId="8289" xr:uid="{00000000-0005-0000-0000-000064200000}"/>
    <cellStyle name="Percent 3 12 2 2" xfId="8290" xr:uid="{00000000-0005-0000-0000-000065200000}"/>
    <cellStyle name="Percent 3 12 2 3" xfId="8291" xr:uid="{00000000-0005-0000-0000-000066200000}"/>
    <cellStyle name="Percent 3 12 3" xfId="8292" xr:uid="{00000000-0005-0000-0000-000067200000}"/>
    <cellStyle name="Percent 3 120" xfId="8293" xr:uid="{00000000-0005-0000-0000-000068200000}"/>
    <cellStyle name="Percent 3 120 2" xfId="8294" xr:uid="{00000000-0005-0000-0000-000069200000}"/>
    <cellStyle name="Percent 3 121" xfId="8295" xr:uid="{00000000-0005-0000-0000-00006A200000}"/>
    <cellStyle name="Percent 3 121 2" xfId="8296" xr:uid="{00000000-0005-0000-0000-00006B200000}"/>
    <cellStyle name="Percent 3 122" xfId="8297" xr:uid="{00000000-0005-0000-0000-00006C200000}"/>
    <cellStyle name="Percent 3 122 2" xfId="8298" xr:uid="{00000000-0005-0000-0000-00006D200000}"/>
    <cellStyle name="Percent 3 123" xfId="8299" xr:uid="{00000000-0005-0000-0000-00006E200000}"/>
    <cellStyle name="Percent 3 124" xfId="8300" xr:uid="{00000000-0005-0000-0000-00006F200000}"/>
    <cellStyle name="Percent 3 125" xfId="8301" xr:uid="{00000000-0005-0000-0000-000070200000}"/>
    <cellStyle name="Percent 3 126" xfId="8302" xr:uid="{00000000-0005-0000-0000-000071200000}"/>
    <cellStyle name="Percent 3 127" xfId="8303" xr:uid="{00000000-0005-0000-0000-000072200000}"/>
    <cellStyle name="Percent 3 128" xfId="8304" xr:uid="{00000000-0005-0000-0000-000073200000}"/>
    <cellStyle name="Percent 3 129" xfId="8305" xr:uid="{00000000-0005-0000-0000-000074200000}"/>
    <cellStyle name="Percent 3 13" xfId="8306" xr:uid="{00000000-0005-0000-0000-000075200000}"/>
    <cellStyle name="Percent 3 13 2" xfId="8307" xr:uid="{00000000-0005-0000-0000-000076200000}"/>
    <cellStyle name="Percent 3 13 2 2" xfId="8308" xr:uid="{00000000-0005-0000-0000-000077200000}"/>
    <cellStyle name="Percent 3 13 2 3" xfId="8309" xr:uid="{00000000-0005-0000-0000-000078200000}"/>
    <cellStyle name="Percent 3 13 3" xfId="8310" xr:uid="{00000000-0005-0000-0000-000079200000}"/>
    <cellStyle name="Percent 3 13 4" xfId="8311" xr:uid="{00000000-0005-0000-0000-00007A200000}"/>
    <cellStyle name="Percent 3 130" xfId="8312" xr:uid="{00000000-0005-0000-0000-00007B200000}"/>
    <cellStyle name="Percent 3 131" xfId="8313" xr:uid="{00000000-0005-0000-0000-00007C200000}"/>
    <cellStyle name="Percent 3 132" xfId="8314" xr:uid="{00000000-0005-0000-0000-00007D200000}"/>
    <cellStyle name="Percent 3 133" xfId="8315" xr:uid="{00000000-0005-0000-0000-00007E200000}"/>
    <cellStyle name="Percent 3 134" xfId="8316" xr:uid="{00000000-0005-0000-0000-00007F200000}"/>
    <cellStyle name="Percent 3 135" xfId="8317" xr:uid="{00000000-0005-0000-0000-000080200000}"/>
    <cellStyle name="Percent 3 136" xfId="8318" xr:uid="{00000000-0005-0000-0000-000081200000}"/>
    <cellStyle name="Percent 3 137" xfId="8319" xr:uid="{00000000-0005-0000-0000-000082200000}"/>
    <cellStyle name="Percent 3 138" xfId="8320" xr:uid="{00000000-0005-0000-0000-000083200000}"/>
    <cellStyle name="Percent 3 139" xfId="8321" xr:uid="{00000000-0005-0000-0000-000084200000}"/>
    <cellStyle name="Percent 3 14" xfId="8322" xr:uid="{00000000-0005-0000-0000-000085200000}"/>
    <cellStyle name="Percent 3 14 2" xfId="8323" xr:uid="{00000000-0005-0000-0000-000086200000}"/>
    <cellStyle name="Percent 3 14 2 2" xfId="8324" xr:uid="{00000000-0005-0000-0000-000087200000}"/>
    <cellStyle name="Percent 3 14 2 3" xfId="8325" xr:uid="{00000000-0005-0000-0000-000088200000}"/>
    <cellStyle name="Percent 3 14 3" xfId="8326" xr:uid="{00000000-0005-0000-0000-000089200000}"/>
    <cellStyle name="Percent 3 140" xfId="8327" xr:uid="{00000000-0005-0000-0000-00008A200000}"/>
    <cellStyle name="Percent 3 141" xfId="8328" xr:uid="{00000000-0005-0000-0000-00008B200000}"/>
    <cellStyle name="Percent 3 142" xfId="8329" xr:uid="{00000000-0005-0000-0000-00008C200000}"/>
    <cellStyle name="Percent 3 143" xfId="8330" xr:uid="{00000000-0005-0000-0000-00008D200000}"/>
    <cellStyle name="Percent 3 144" xfId="8331" xr:uid="{00000000-0005-0000-0000-00008E200000}"/>
    <cellStyle name="Percent 3 145" xfId="8332" xr:uid="{00000000-0005-0000-0000-00008F200000}"/>
    <cellStyle name="Percent 3 145 2" xfId="8333" xr:uid="{00000000-0005-0000-0000-000090200000}"/>
    <cellStyle name="Percent 3 146" xfId="8334" xr:uid="{00000000-0005-0000-0000-000091200000}"/>
    <cellStyle name="Percent 3 146 2" xfId="8335" xr:uid="{00000000-0005-0000-0000-000092200000}"/>
    <cellStyle name="Percent 3 147" xfId="8336" xr:uid="{00000000-0005-0000-0000-000093200000}"/>
    <cellStyle name="Percent 3 148" xfId="8337" xr:uid="{00000000-0005-0000-0000-000094200000}"/>
    <cellStyle name="Percent 3 149" xfId="8338" xr:uid="{00000000-0005-0000-0000-000095200000}"/>
    <cellStyle name="Percent 3 15" xfId="8339" xr:uid="{00000000-0005-0000-0000-000096200000}"/>
    <cellStyle name="Percent 3 15 2" xfId="8340" xr:uid="{00000000-0005-0000-0000-000097200000}"/>
    <cellStyle name="Percent 3 15 2 2" xfId="8341" xr:uid="{00000000-0005-0000-0000-000098200000}"/>
    <cellStyle name="Percent 3 15 2 3" xfId="8342" xr:uid="{00000000-0005-0000-0000-000099200000}"/>
    <cellStyle name="Percent 3 15 3" xfId="8343" xr:uid="{00000000-0005-0000-0000-00009A200000}"/>
    <cellStyle name="Percent 3 15 4" xfId="8344" xr:uid="{00000000-0005-0000-0000-00009B200000}"/>
    <cellStyle name="Percent 3 150" xfId="8345" xr:uid="{00000000-0005-0000-0000-00009C200000}"/>
    <cellStyle name="Percent 3 151" xfId="8346" xr:uid="{00000000-0005-0000-0000-00009D200000}"/>
    <cellStyle name="Percent 3 152" xfId="8347" xr:uid="{00000000-0005-0000-0000-00009E200000}"/>
    <cellStyle name="Percent 3 153" xfId="8348" xr:uid="{00000000-0005-0000-0000-00009F200000}"/>
    <cellStyle name="Percent 3 154" xfId="8349" xr:uid="{00000000-0005-0000-0000-0000A0200000}"/>
    <cellStyle name="Percent 3 155" xfId="8350" xr:uid="{00000000-0005-0000-0000-0000A1200000}"/>
    <cellStyle name="Percent 3 16" xfId="8351" xr:uid="{00000000-0005-0000-0000-0000A2200000}"/>
    <cellStyle name="Percent 3 16 2" xfId="8352" xr:uid="{00000000-0005-0000-0000-0000A3200000}"/>
    <cellStyle name="Percent 3 16 2 2" xfId="8353" xr:uid="{00000000-0005-0000-0000-0000A4200000}"/>
    <cellStyle name="Percent 3 16 2 3" xfId="8354" xr:uid="{00000000-0005-0000-0000-0000A5200000}"/>
    <cellStyle name="Percent 3 16 3" xfId="8355" xr:uid="{00000000-0005-0000-0000-0000A6200000}"/>
    <cellStyle name="Percent 3 16 4" xfId="8356" xr:uid="{00000000-0005-0000-0000-0000A7200000}"/>
    <cellStyle name="Percent 3 17" xfId="8357" xr:uid="{00000000-0005-0000-0000-0000A8200000}"/>
    <cellStyle name="Percent 3 17 2" xfId="8358" xr:uid="{00000000-0005-0000-0000-0000A9200000}"/>
    <cellStyle name="Percent 3 17 2 2" xfId="8359" xr:uid="{00000000-0005-0000-0000-0000AA200000}"/>
    <cellStyle name="Percent 3 17 2 3" xfId="8360" xr:uid="{00000000-0005-0000-0000-0000AB200000}"/>
    <cellStyle name="Percent 3 17 3" xfId="8361" xr:uid="{00000000-0005-0000-0000-0000AC200000}"/>
    <cellStyle name="Percent 3 17 4" xfId="8362" xr:uid="{00000000-0005-0000-0000-0000AD200000}"/>
    <cellStyle name="Percent 3 18" xfId="8363" xr:uid="{00000000-0005-0000-0000-0000AE200000}"/>
    <cellStyle name="Percent 3 18 2" xfId="8364" xr:uid="{00000000-0005-0000-0000-0000AF200000}"/>
    <cellStyle name="Percent 3 18 2 2" xfId="8365" xr:uid="{00000000-0005-0000-0000-0000B0200000}"/>
    <cellStyle name="Percent 3 18 2 3" xfId="8366" xr:uid="{00000000-0005-0000-0000-0000B1200000}"/>
    <cellStyle name="Percent 3 18 3" xfId="8367" xr:uid="{00000000-0005-0000-0000-0000B2200000}"/>
    <cellStyle name="Percent 3 18 4" xfId="8368" xr:uid="{00000000-0005-0000-0000-0000B3200000}"/>
    <cellStyle name="Percent 3 19" xfId="8369" xr:uid="{00000000-0005-0000-0000-0000B4200000}"/>
    <cellStyle name="Percent 3 19 2" xfId="8370" xr:uid="{00000000-0005-0000-0000-0000B5200000}"/>
    <cellStyle name="Percent 3 19 2 2" xfId="8371" xr:uid="{00000000-0005-0000-0000-0000B6200000}"/>
    <cellStyle name="Percent 3 19 2 3" xfId="8372" xr:uid="{00000000-0005-0000-0000-0000B7200000}"/>
    <cellStyle name="Percent 3 19 3" xfId="8373" xr:uid="{00000000-0005-0000-0000-0000B8200000}"/>
    <cellStyle name="Percent 3 2" xfId="8374" xr:uid="{00000000-0005-0000-0000-0000B9200000}"/>
    <cellStyle name="Percent 3 2 10" xfId="8375" xr:uid="{00000000-0005-0000-0000-0000BA200000}"/>
    <cellStyle name="Percent 3 2 10 2" xfId="8376" xr:uid="{00000000-0005-0000-0000-0000BB200000}"/>
    <cellStyle name="Percent 3 2 11" xfId="8377" xr:uid="{00000000-0005-0000-0000-0000BC200000}"/>
    <cellStyle name="Percent 3 2 11 2" xfId="8378" xr:uid="{00000000-0005-0000-0000-0000BD200000}"/>
    <cellStyle name="Percent 3 2 12" xfId="8379" xr:uid="{00000000-0005-0000-0000-0000BE200000}"/>
    <cellStyle name="Percent 3 2 12 2" xfId="8380" xr:uid="{00000000-0005-0000-0000-0000BF200000}"/>
    <cellStyle name="Percent 3 2 12 2 2" xfId="8381" xr:uid="{00000000-0005-0000-0000-0000C0200000}"/>
    <cellStyle name="Percent 3 2 12 3" xfId="8382" xr:uid="{00000000-0005-0000-0000-0000C1200000}"/>
    <cellStyle name="Percent 3 2 13" xfId="8383" xr:uid="{00000000-0005-0000-0000-0000C2200000}"/>
    <cellStyle name="Percent 3 2 13 2" xfId="8384" xr:uid="{00000000-0005-0000-0000-0000C3200000}"/>
    <cellStyle name="Percent 3 2 14" xfId="8385" xr:uid="{00000000-0005-0000-0000-0000C4200000}"/>
    <cellStyle name="Percent 3 2 14 2" xfId="8386" xr:uid="{00000000-0005-0000-0000-0000C5200000}"/>
    <cellStyle name="Percent 3 2 14 2 2" xfId="8387" xr:uid="{00000000-0005-0000-0000-0000C6200000}"/>
    <cellStyle name="Percent 3 2 14 3" xfId="8388" xr:uid="{00000000-0005-0000-0000-0000C7200000}"/>
    <cellStyle name="Percent 3 2 15" xfId="8389" xr:uid="{00000000-0005-0000-0000-0000C8200000}"/>
    <cellStyle name="Percent 3 2 15 2" xfId="8390" xr:uid="{00000000-0005-0000-0000-0000C9200000}"/>
    <cellStyle name="Percent 3 2 15 2 2" xfId="8391" xr:uid="{00000000-0005-0000-0000-0000CA200000}"/>
    <cellStyle name="Percent 3 2 15 3" xfId="8392" xr:uid="{00000000-0005-0000-0000-0000CB200000}"/>
    <cellStyle name="Percent 3 2 16" xfId="8393" xr:uid="{00000000-0005-0000-0000-0000CC200000}"/>
    <cellStyle name="Percent 3 2 16 2" xfId="8394" xr:uid="{00000000-0005-0000-0000-0000CD200000}"/>
    <cellStyle name="Percent 3 2 16 2 2" xfId="8395" xr:uid="{00000000-0005-0000-0000-0000CE200000}"/>
    <cellStyle name="Percent 3 2 16 3" xfId="8396" xr:uid="{00000000-0005-0000-0000-0000CF200000}"/>
    <cellStyle name="Percent 3 2 17" xfId="8397" xr:uid="{00000000-0005-0000-0000-0000D0200000}"/>
    <cellStyle name="Percent 3 2 17 2" xfId="8398" xr:uid="{00000000-0005-0000-0000-0000D1200000}"/>
    <cellStyle name="Percent 3 2 17 2 2" xfId="8399" xr:uid="{00000000-0005-0000-0000-0000D2200000}"/>
    <cellStyle name="Percent 3 2 17 3" xfId="8400" xr:uid="{00000000-0005-0000-0000-0000D3200000}"/>
    <cellStyle name="Percent 3 2 18" xfId="8401" xr:uid="{00000000-0005-0000-0000-0000D4200000}"/>
    <cellStyle name="Percent 3 2 19" xfId="8402" xr:uid="{00000000-0005-0000-0000-0000D5200000}"/>
    <cellStyle name="Percent 3 2 2" xfId="8403" xr:uid="{00000000-0005-0000-0000-0000D6200000}"/>
    <cellStyle name="Percent 3 2 2 10" xfId="8404" xr:uid="{00000000-0005-0000-0000-0000D7200000}"/>
    <cellStyle name="Percent 3 2 2 10 2" xfId="8405" xr:uid="{00000000-0005-0000-0000-0000D8200000}"/>
    <cellStyle name="Percent 3 2 2 10 2 2" xfId="8406" xr:uid="{00000000-0005-0000-0000-0000D9200000}"/>
    <cellStyle name="Percent 3 2 2 10 3" xfId="8407" xr:uid="{00000000-0005-0000-0000-0000DA200000}"/>
    <cellStyle name="Percent 3 2 2 11" xfId="8408" xr:uid="{00000000-0005-0000-0000-0000DB200000}"/>
    <cellStyle name="Percent 3 2 2 11 2" xfId="8409" xr:uid="{00000000-0005-0000-0000-0000DC200000}"/>
    <cellStyle name="Percent 3 2 2 11 2 2" xfId="8410" xr:uid="{00000000-0005-0000-0000-0000DD200000}"/>
    <cellStyle name="Percent 3 2 2 11 3" xfId="8411" xr:uid="{00000000-0005-0000-0000-0000DE200000}"/>
    <cellStyle name="Percent 3 2 2 12" xfId="8412" xr:uid="{00000000-0005-0000-0000-0000DF200000}"/>
    <cellStyle name="Percent 3 2 2 12 2" xfId="8413" xr:uid="{00000000-0005-0000-0000-0000E0200000}"/>
    <cellStyle name="Percent 3 2 2 12 2 2" xfId="8414" xr:uid="{00000000-0005-0000-0000-0000E1200000}"/>
    <cellStyle name="Percent 3 2 2 12 3" xfId="8415" xr:uid="{00000000-0005-0000-0000-0000E2200000}"/>
    <cellStyle name="Percent 3 2 2 13" xfId="8416" xr:uid="{00000000-0005-0000-0000-0000E3200000}"/>
    <cellStyle name="Percent 3 2 2 13 2" xfId="8417" xr:uid="{00000000-0005-0000-0000-0000E4200000}"/>
    <cellStyle name="Percent 3 2 2 13 2 2" xfId="8418" xr:uid="{00000000-0005-0000-0000-0000E5200000}"/>
    <cellStyle name="Percent 3 2 2 13 3" xfId="8419" xr:uid="{00000000-0005-0000-0000-0000E6200000}"/>
    <cellStyle name="Percent 3 2 2 14" xfId="8420" xr:uid="{00000000-0005-0000-0000-0000E7200000}"/>
    <cellStyle name="Percent 3 2 2 14 2" xfId="8421" xr:uid="{00000000-0005-0000-0000-0000E8200000}"/>
    <cellStyle name="Percent 3 2 2 14 2 2" xfId="8422" xr:uid="{00000000-0005-0000-0000-0000E9200000}"/>
    <cellStyle name="Percent 3 2 2 14 3" xfId="8423" xr:uid="{00000000-0005-0000-0000-0000EA200000}"/>
    <cellStyle name="Percent 3 2 2 15" xfId="8424" xr:uid="{00000000-0005-0000-0000-0000EB200000}"/>
    <cellStyle name="Percent 3 2 2 15 2" xfId="8425" xr:uid="{00000000-0005-0000-0000-0000EC200000}"/>
    <cellStyle name="Percent 3 2 2 15 2 2" xfId="8426" xr:uid="{00000000-0005-0000-0000-0000ED200000}"/>
    <cellStyle name="Percent 3 2 2 15 3" xfId="8427" xr:uid="{00000000-0005-0000-0000-0000EE200000}"/>
    <cellStyle name="Percent 3 2 2 16" xfId="8428" xr:uid="{00000000-0005-0000-0000-0000EF200000}"/>
    <cellStyle name="Percent 3 2 2 16 2" xfId="8429" xr:uid="{00000000-0005-0000-0000-0000F0200000}"/>
    <cellStyle name="Percent 3 2 2 17" xfId="8430" xr:uid="{00000000-0005-0000-0000-0000F1200000}"/>
    <cellStyle name="Percent 3 2 2 17 2" xfId="8431" xr:uid="{00000000-0005-0000-0000-0000F2200000}"/>
    <cellStyle name="Percent 3 2 2 18" xfId="8432" xr:uid="{00000000-0005-0000-0000-0000F3200000}"/>
    <cellStyle name="Percent 3 2 2 18 2" xfId="8433" xr:uid="{00000000-0005-0000-0000-0000F4200000}"/>
    <cellStyle name="Percent 3 2 2 19" xfId="8434" xr:uid="{00000000-0005-0000-0000-0000F5200000}"/>
    <cellStyle name="Percent 3 2 2 2" xfId="8435" xr:uid="{00000000-0005-0000-0000-0000F6200000}"/>
    <cellStyle name="Percent 3 2 2 2 10" xfId="8436" xr:uid="{00000000-0005-0000-0000-0000F7200000}"/>
    <cellStyle name="Percent 3 2 2 2 10 2" xfId="8437" xr:uid="{00000000-0005-0000-0000-0000F8200000}"/>
    <cellStyle name="Percent 3 2 2 2 10 2 2" xfId="8438" xr:uid="{00000000-0005-0000-0000-0000F9200000}"/>
    <cellStyle name="Percent 3 2 2 2 10 3" xfId="8439" xr:uid="{00000000-0005-0000-0000-0000FA200000}"/>
    <cellStyle name="Percent 3 2 2 2 11" xfId="8440" xr:uid="{00000000-0005-0000-0000-0000FB200000}"/>
    <cellStyle name="Percent 3 2 2 2 11 2" xfId="8441" xr:uid="{00000000-0005-0000-0000-0000FC200000}"/>
    <cellStyle name="Percent 3 2 2 2 11 2 2" xfId="8442" xr:uid="{00000000-0005-0000-0000-0000FD200000}"/>
    <cellStyle name="Percent 3 2 2 2 11 3" xfId="8443" xr:uid="{00000000-0005-0000-0000-0000FE200000}"/>
    <cellStyle name="Percent 3 2 2 2 12" xfId="8444" xr:uid="{00000000-0005-0000-0000-0000FF200000}"/>
    <cellStyle name="Percent 3 2 2 2 12 2" xfId="8445" xr:uid="{00000000-0005-0000-0000-000000210000}"/>
    <cellStyle name="Percent 3 2 2 2 12 2 2" xfId="8446" xr:uid="{00000000-0005-0000-0000-000001210000}"/>
    <cellStyle name="Percent 3 2 2 2 12 3" xfId="8447" xr:uid="{00000000-0005-0000-0000-000002210000}"/>
    <cellStyle name="Percent 3 2 2 2 13" xfId="8448" xr:uid="{00000000-0005-0000-0000-000003210000}"/>
    <cellStyle name="Percent 3 2 2 2 13 2" xfId="8449" xr:uid="{00000000-0005-0000-0000-000004210000}"/>
    <cellStyle name="Percent 3 2 2 2 13 2 2" xfId="8450" xr:uid="{00000000-0005-0000-0000-000005210000}"/>
    <cellStyle name="Percent 3 2 2 2 13 3" xfId="8451" xr:uid="{00000000-0005-0000-0000-000006210000}"/>
    <cellStyle name="Percent 3 2 2 2 14" xfId="8452" xr:uid="{00000000-0005-0000-0000-000007210000}"/>
    <cellStyle name="Percent 3 2 2 2 14 2" xfId="8453" xr:uid="{00000000-0005-0000-0000-000008210000}"/>
    <cellStyle name="Percent 3 2 2 2 14 2 2" xfId="8454" xr:uid="{00000000-0005-0000-0000-000009210000}"/>
    <cellStyle name="Percent 3 2 2 2 14 3" xfId="8455" xr:uid="{00000000-0005-0000-0000-00000A210000}"/>
    <cellStyle name="Percent 3 2 2 2 15" xfId="8456" xr:uid="{00000000-0005-0000-0000-00000B210000}"/>
    <cellStyle name="Percent 3 2 2 2 15 2" xfId="8457" xr:uid="{00000000-0005-0000-0000-00000C210000}"/>
    <cellStyle name="Percent 3 2 2 2 15 2 2" xfId="8458" xr:uid="{00000000-0005-0000-0000-00000D210000}"/>
    <cellStyle name="Percent 3 2 2 2 15 3" xfId="8459" xr:uid="{00000000-0005-0000-0000-00000E210000}"/>
    <cellStyle name="Percent 3 2 2 2 16" xfId="8460" xr:uid="{00000000-0005-0000-0000-00000F210000}"/>
    <cellStyle name="Percent 3 2 2 2 16 2" xfId="8461" xr:uid="{00000000-0005-0000-0000-000010210000}"/>
    <cellStyle name="Percent 3 2 2 2 16 2 2" xfId="8462" xr:uid="{00000000-0005-0000-0000-000011210000}"/>
    <cellStyle name="Percent 3 2 2 2 16 3" xfId="8463" xr:uid="{00000000-0005-0000-0000-000012210000}"/>
    <cellStyle name="Percent 3 2 2 2 16 4" xfId="8464" xr:uid="{00000000-0005-0000-0000-000013210000}"/>
    <cellStyle name="Percent 3 2 2 2 17" xfId="8465" xr:uid="{00000000-0005-0000-0000-000014210000}"/>
    <cellStyle name="Percent 3 2 2 2 17 2" xfId="8466" xr:uid="{00000000-0005-0000-0000-000015210000}"/>
    <cellStyle name="Percent 3 2 2 2 17 2 2" xfId="8467" xr:uid="{00000000-0005-0000-0000-000016210000}"/>
    <cellStyle name="Percent 3 2 2 2 17 3" xfId="8468" xr:uid="{00000000-0005-0000-0000-000017210000}"/>
    <cellStyle name="Percent 3 2 2 2 18" xfId="8469" xr:uid="{00000000-0005-0000-0000-000018210000}"/>
    <cellStyle name="Percent 3 2 2 2 2" xfId="8470" xr:uid="{00000000-0005-0000-0000-000019210000}"/>
    <cellStyle name="Percent 3 2 2 2 2 2" xfId="8471" xr:uid="{00000000-0005-0000-0000-00001A210000}"/>
    <cellStyle name="Percent 3 2 2 2 2 2 2" xfId="8472" xr:uid="{00000000-0005-0000-0000-00001B210000}"/>
    <cellStyle name="Percent 3 2 2 2 2 2 2 2" xfId="8473" xr:uid="{00000000-0005-0000-0000-00001C210000}"/>
    <cellStyle name="Percent 3 2 2 2 2 2 2 2 2" xfId="8474" xr:uid="{00000000-0005-0000-0000-00001D210000}"/>
    <cellStyle name="Percent 3 2 2 2 2 2 2 3" xfId="8475" xr:uid="{00000000-0005-0000-0000-00001E210000}"/>
    <cellStyle name="Percent 3 2 2 2 2 2 3" xfId="8476" xr:uid="{00000000-0005-0000-0000-00001F210000}"/>
    <cellStyle name="Percent 3 2 2 2 2 2 3 2" xfId="8477" xr:uid="{00000000-0005-0000-0000-000020210000}"/>
    <cellStyle name="Percent 3 2 2 2 2 2 3 2 2" xfId="8478" xr:uid="{00000000-0005-0000-0000-000021210000}"/>
    <cellStyle name="Percent 3 2 2 2 2 2 3 3" xfId="8479" xr:uid="{00000000-0005-0000-0000-000022210000}"/>
    <cellStyle name="Percent 3 2 2 2 2 2 4" xfId="8480" xr:uid="{00000000-0005-0000-0000-000023210000}"/>
    <cellStyle name="Percent 3 2 2 2 2 2 4 2" xfId="8481" xr:uid="{00000000-0005-0000-0000-000024210000}"/>
    <cellStyle name="Percent 3 2 2 2 2 2 4 2 2" xfId="8482" xr:uid="{00000000-0005-0000-0000-000025210000}"/>
    <cellStyle name="Percent 3 2 2 2 2 2 4 3" xfId="8483" xr:uid="{00000000-0005-0000-0000-000026210000}"/>
    <cellStyle name="Percent 3 2 2 2 2 2 5" xfId="8484" xr:uid="{00000000-0005-0000-0000-000027210000}"/>
    <cellStyle name="Percent 3 2 2 2 2 2 5 2" xfId="8485" xr:uid="{00000000-0005-0000-0000-000028210000}"/>
    <cellStyle name="Percent 3 2 2 2 2 2 5 2 2" xfId="8486" xr:uid="{00000000-0005-0000-0000-000029210000}"/>
    <cellStyle name="Percent 3 2 2 2 2 2 5 3" xfId="8487" xr:uid="{00000000-0005-0000-0000-00002A210000}"/>
    <cellStyle name="Percent 3 2 2 2 2 2 6" xfId="8488" xr:uid="{00000000-0005-0000-0000-00002B210000}"/>
    <cellStyle name="Percent 3 2 2 2 2 2 6 2" xfId="8489" xr:uid="{00000000-0005-0000-0000-00002C210000}"/>
    <cellStyle name="Percent 3 2 2 2 2 2 7" xfId="8490" xr:uid="{00000000-0005-0000-0000-00002D210000}"/>
    <cellStyle name="Percent 3 2 2 2 2 3" xfId="8491" xr:uid="{00000000-0005-0000-0000-00002E210000}"/>
    <cellStyle name="Percent 3 2 2 2 2 3 2" xfId="8492" xr:uid="{00000000-0005-0000-0000-00002F210000}"/>
    <cellStyle name="Percent 3 2 2 2 2 3 2 2" xfId="8493" xr:uid="{00000000-0005-0000-0000-000030210000}"/>
    <cellStyle name="Percent 3 2 2 2 2 3 3" xfId="8494" xr:uid="{00000000-0005-0000-0000-000031210000}"/>
    <cellStyle name="Percent 3 2 2 2 2 4" xfId="8495" xr:uid="{00000000-0005-0000-0000-000032210000}"/>
    <cellStyle name="Percent 3 2 2 2 2 4 2" xfId="8496" xr:uid="{00000000-0005-0000-0000-000033210000}"/>
    <cellStyle name="Percent 3 2 2 2 2 4 2 2" xfId="8497" xr:uid="{00000000-0005-0000-0000-000034210000}"/>
    <cellStyle name="Percent 3 2 2 2 2 4 3" xfId="8498" xr:uid="{00000000-0005-0000-0000-000035210000}"/>
    <cellStyle name="Percent 3 2 2 2 2 5" xfId="8499" xr:uid="{00000000-0005-0000-0000-000036210000}"/>
    <cellStyle name="Percent 3 2 2 2 2 5 2" xfId="8500" xr:uid="{00000000-0005-0000-0000-000037210000}"/>
    <cellStyle name="Percent 3 2 2 2 2 5 2 2" xfId="8501" xr:uid="{00000000-0005-0000-0000-000038210000}"/>
    <cellStyle name="Percent 3 2 2 2 2 5 3" xfId="8502" xr:uid="{00000000-0005-0000-0000-000039210000}"/>
    <cellStyle name="Percent 3 2 2 2 2 6" xfId="8503" xr:uid="{00000000-0005-0000-0000-00003A210000}"/>
    <cellStyle name="Percent 3 2 2 2 2 6 2" xfId="8504" xr:uid="{00000000-0005-0000-0000-00003B210000}"/>
    <cellStyle name="Percent 3 2 2 2 2 7" xfId="8505" xr:uid="{00000000-0005-0000-0000-00003C210000}"/>
    <cellStyle name="Percent 3 2 2 2 3" xfId="8506" xr:uid="{00000000-0005-0000-0000-00003D210000}"/>
    <cellStyle name="Percent 3 2 2 2 3 2" xfId="8507" xr:uid="{00000000-0005-0000-0000-00003E210000}"/>
    <cellStyle name="Percent 3 2 2 2 3 2 2" xfId="8508" xr:uid="{00000000-0005-0000-0000-00003F210000}"/>
    <cellStyle name="Percent 3 2 2 2 3 3" xfId="8509" xr:uid="{00000000-0005-0000-0000-000040210000}"/>
    <cellStyle name="Percent 3 2 2 2 4" xfId="8510" xr:uid="{00000000-0005-0000-0000-000041210000}"/>
    <cellStyle name="Percent 3 2 2 2 4 2" xfId="8511" xr:uid="{00000000-0005-0000-0000-000042210000}"/>
    <cellStyle name="Percent 3 2 2 2 4 2 2" xfId="8512" xr:uid="{00000000-0005-0000-0000-000043210000}"/>
    <cellStyle name="Percent 3 2 2 2 4 3" xfId="8513" xr:uid="{00000000-0005-0000-0000-000044210000}"/>
    <cellStyle name="Percent 3 2 2 2 5" xfId="8514" xr:uid="{00000000-0005-0000-0000-000045210000}"/>
    <cellStyle name="Percent 3 2 2 2 5 2" xfId="8515" xr:uid="{00000000-0005-0000-0000-000046210000}"/>
    <cellStyle name="Percent 3 2 2 2 5 2 2" xfId="8516" xr:uid="{00000000-0005-0000-0000-000047210000}"/>
    <cellStyle name="Percent 3 2 2 2 5 3" xfId="8517" xr:uid="{00000000-0005-0000-0000-000048210000}"/>
    <cellStyle name="Percent 3 2 2 2 6" xfId="8518" xr:uid="{00000000-0005-0000-0000-000049210000}"/>
    <cellStyle name="Percent 3 2 2 2 6 2" xfId="8519" xr:uid="{00000000-0005-0000-0000-00004A210000}"/>
    <cellStyle name="Percent 3 2 2 2 6 2 2" xfId="8520" xr:uid="{00000000-0005-0000-0000-00004B210000}"/>
    <cellStyle name="Percent 3 2 2 2 6 3" xfId="8521" xr:uid="{00000000-0005-0000-0000-00004C210000}"/>
    <cellStyle name="Percent 3 2 2 2 7" xfId="8522" xr:uid="{00000000-0005-0000-0000-00004D210000}"/>
    <cellStyle name="Percent 3 2 2 2 7 2" xfId="8523" xr:uid="{00000000-0005-0000-0000-00004E210000}"/>
    <cellStyle name="Percent 3 2 2 2 7 2 2" xfId="8524" xr:uid="{00000000-0005-0000-0000-00004F210000}"/>
    <cellStyle name="Percent 3 2 2 2 7 3" xfId="8525" xr:uid="{00000000-0005-0000-0000-000050210000}"/>
    <cellStyle name="Percent 3 2 2 2 8" xfId="8526" xr:uid="{00000000-0005-0000-0000-000051210000}"/>
    <cellStyle name="Percent 3 2 2 2 8 2" xfId="8527" xr:uid="{00000000-0005-0000-0000-000052210000}"/>
    <cellStyle name="Percent 3 2 2 2 8 2 2" xfId="8528" xr:uid="{00000000-0005-0000-0000-000053210000}"/>
    <cellStyle name="Percent 3 2 2 2 8 3" xfId="8529" xr:uid="{00000000-0005-0000-0000-000054210000}"/>
    <cellStyle name="Percent 3 2 2 2 9" xfId="8530" xr:uid="{00000000-0005-0000-0000-000055210000}"/>
    <cellStyle name="Percent 3 2 2 2 9 2" xfId="8531" xr:uid="{00000000-0005-0000-0000-000056210000}"/>
    <cellStyle name="Percent 3 2 2 2 9 2 2" xfId="8532" xr:uid="{00000000-0005-0000-0000-000057210000}"/>
    <cellStyle name="Percent 3 2 2 2 9 3" xfId="8533" xr:uid="{00000000-0005-0000-0000-000058210000}"/>
    <cellStyle name="Percent 3 2 2 3" xfId="8534" xr:uid="{00000000-0005-0000-0000-000059210000}"/>
    <cellStyle name="Percent 3 2 2 3 2" xfId="8535" xr:uid="{00000000-0005-0000-0000-00005A210000}"/>
    <cellStyle name="Percent 3 2 2 3 2 2" xfId="8536" xr:uid="{00000000-0005-0000-0000-00005B210000}"/>
    <cellStyle name="Percent 3 2 2 3 3" xfId="8537" xr:uid="{00000000-0005-0000-0000-00005C210000}"/>
    <cellStyle name="Percent 3 2 2 4" xfId="8538" xr:uid="{00000000-0005-0000-0000-00005D210000}"/>
    <cellStyle name="Percent 3 2 2 4 2" xfId="8539" xr:uid="{00000000-0005-0000-0000-00005E210000}"/>
    <cellStyle name="Percent 3 2 2 4 2 2" xfId="8540" xr:uid="{00000000-0005-0000-0000-00005F210000}"/>
    <cellStyle name="Percent 3 2 2 4 3" xfId="8541" xr:uid="{00000000-0005-0000-0000-000060210000}"/>
    <cellStyle name="Percent 3 2 2 5" xfId="8542" xr:uid="{00000000-0005-0000-0000-000061210000}"/>
    <cellStyle name="Percent 3 2 2 5 2" xfId="8543" xr:uid="{00000000-0005-0000-0000-000062210000}"/>
    <cellStyle name="Percent 3 2 2 5 2 2" xfId="8544" xr:uid="{00000000-0005-0000-0000-000063210000}"/>
    <cellStyle name="Percent 3 2 2 5 3" xfId="8545" xr:uid="{00000000-0005-0000-0000-000064210000}"/>
    <cellStyle name="Percent 3 2 2 6" xfId="8546" xr:uid="{00000000-0005-0000-0000-000065210000}"/>
    <cellStyle name="Percent 3 2 2 6 2" xfId="8547" xr:uid="{00000000-0005-0000-0000-000066210000}"/>
    <cellStyle name="Percent 3 2 2 6 2 2" xfId="8548" xr:uid="{00000000-0005-0000-0000-000067210000}"/>
    <cellStyle name="Percent 3 2 2 6 3" xfId="8549" xr:uid="{00000000-0005-0000-0000-000068210000}"/>
    <cellStyle name="Percent 3 2 2 7" xfId="8550" xr:uid="{00000000-0005-0000-0000-000069210000}"/>
    <cellStyle name="Percent 3 2 2 7 2" xfId="8551" xr:uid="{00000000-0005-0000-0000-00006A210000}"/>
    <cellStyle name="Percent 3 2 2 7 2 2" xfId="8552" xr:uid="{00000000-0005-0000-0000-00006B210000}"/>
    <cellStyle name="Percent 3 2 2 7 3" xfId="8553" xr:uid="{00000000-0005-0000-0000-00006C210000}"/>
    <cellStyle name="Percent 3 2 2 8" xfId="8554" xr:uid="{00000000-0005-0000-0000-00006D210000}"/>
    <cellStyle name="Percent 3 2 2 8 2" xfId="8555" xr:uid="{00000000-0005-0000-0000-00006E210000}"/>
    <cellStyle name="Percent 3 2 2 8 2 2" xfId="8556" xr:uid="{00000000-0005-0000-0000-00006F210000}"/>
    <cellStyle name="Percent 3 2 2 8 3" xfId="8557" xr:uid="{00000000-0005-0000-0000-000070210000}"/>
    <cellStyle name="Percent 3 2 2 9" xfId="8558" xr:uid="{00000000-0005-0000-0000-000071210000}"/>
    <cellStyle name="Percent 3 2 2 9 2" xfId="8559" xr:uid="{00000000-0005-0000-0000-000072210000}"/>
    <cellStyle name="Percent 3 2 2 9 2 2" xfId="8560" xr:uid="{00000000-0005-0000-0000-000073210000}"/>
    <cellStyle name="Percent 3 2 2 9 3" xfId="8561" xr:uid="{00000000-0005-0000-0000-000074210000}"/>
    <cellStyle name="Percent 3 2 20" xfId="8562" xr:uid="{00000000-0005-0000-0000-000075210000}"/>
    <cellStyle name="Percent 3 2 20 2" xfId="8563" xr:uid="{00000000-0005-0000-0000-000076210000}"/>
    <cellStyle name="Percent 3 2 3" xfId="8564" xr:uid="{00000000-0005-0000-0000-000077210000}"/>
    <cellStyle name="Percent 3 2 3 2" xfId="8565" xr:uid="{00000000-0005-0000-0000-000078210000}"/>
    <cellStyle name="Percent 3 2 4" xfId="8566" xr:uid="{00000000-0005-0000-0000-000079210000}"/>
    <cellStyle name="Percent 3 2 4 2" xfId="8567" xr:uid="{00000000-0005-0000-0000-00007A210000}"/>
    <cellStyle name="Percent 3 2 5" xfId="8568" xr:uid="{00000000-0005-0000-0000-00007B210000}"/>
    <cellStyle name="Percent 3 2 5 2" xfId="8569" xr:uid="{00000000-0005-0000-0000-00007C210000}"/>
    <cellStyle name="Percent 3 2 6" xfId="8570" xr:uid="{00000000-0005-0000-0000-00007D210000}"/>
    <cellStyle name="Percent 3 2 6 2" xfId="8571" xr:uid="{00000000-0005-0000-0000-00007E210000}"/>
    <cellStyle name="Percent 3 2 7" xfId="8572" xr:uid="{00000000-0005-0000-0000-00007F210000}"/>
    <cellStyle name="Percent 3 2 7 2" xfId="8573" xr:uid="{00000000-0005-0000-0000-000080210000}"/>
    <cellStyle name="Percent 3 2 8" xfId="8574" xr:uid="{00000000-0005-0000-0000-000081210000}"/>
    <cellStyle name="Percent 3 2 8 2" xfId="8575" xr:uid="{00000000-0005-0000-0000-000082210000}"/>
    <cellStyle name="Percent 3 2 9" xfId="8576" xr:uid="{00000000-0005-0000-0000-000083210000}"/>
    <cellStyle name="Percent 3 2 9 2" xfId="8577" xr:uid="{00000000-0005-0000-0000-000084210000}"/>
    <cellStyle name="Percent 3 20" xfId="8578" xr:uid="{00000000-0005-0000-0000-000085210000}"/>
    <cellStyle name="Percent 3 20 2" xfId="8579" xr:uid="{00000000-0005-0000-0000-000086210000}"/>
    <cellStyle name="Percent 3 20 3" xfId="8580" xr:uid="{00000000-0005-0000-0000-000087210000}"/>
    <cellStyle name="Percent 3 20 4" xfId="8581" xr:uid="{00000000-0005-0000-0000-000088210000}"/>
    <cellStyle name="Percent 3 21" xfId="8582" xr:uid="{00000000-0005-0000-0000-000089210000}"/>
    <cellStyle name="Percent 3 21 2" xfId="8583" xr:uid="{00000000-0005-0000-0000-00008A210000}"/>
    <cellStyle name="Percent 3 21 3" xfId="8584" xr:uid="{00000000-0005-0000-0000-00008B210000}"/>
    <cellStyle name="Percent 3 21 4" xfId="8585" xr:uid="{00000000-0005-0000-0000-00008C210000}"/>
    <cellStyle name="Percent 3 22" xfId="8586" xr:uid="{00000000-0005-0000-0000-00008D210000}"/>
    <cellStyle name="Percent 3 22 2" xfId="8587" xr:uid="{00000000-0005-0000-0000-00008E210000}"/>
    <cellStyle name="Percent 3 23" xfId="8588" xr:uid="{00000000-0005-0000-0000-00008F210000}"/>
    <cellStyle name="Percent 3 23 2" xfId="8589" xr:uid="{00000000-0005-0000-0000-000090210000}"/>
    <cellStyle name="Percent 3 24" xfId="8590" xr:uid="{00000000-0005-0000-0000-000091210000}"/>
    <cellStyle name="Percent 3 24 2" xfId="8591" xr:uid="{00000000-0005-0000-0000-000092210000}"/>
    <cellStyle name="Percent 3 25" xfId="8592" xr:uid="{00000000-0005-0000-0000-000093210000}"/>
    <cellStyle name="Percent 3 25 2" xfId="8593" xr:uid="{00000000-0005-0000-0000-000094210000}"/>
    <cellStyle name="Percent 3 26" xfId="8594" xr:uid="{00000000-0005-0000-0000-000095210000}"/>
    <cellStyle name="Percent 3 26 2" xfId="8595" xr:uid="{00000000-0005-0000-0000-000096210000}"/>
    <cellStyle name="Percent 3 27" xfId="8596" xr:uid="{00000000-0005-0000-0000-000097210000}"/>
    <cellStyle name="Percent 3 27 2" xfId="8597" xr:uid="{00000000-0005-0000-0000-000098210000}"/>
    <cellStyle name="Percent 3 28" xfId="8598" xr:uid="{00000000-0005-0000-0000-000099210000}"/>
    <cellStyle name="Percent 3 28 2" xfId="8599" xr:uid="{00000000-0005-0000-0000-00009A210000}"/>
    <cellStyle name="Percent 3 29" xfId="8600" xr:uid="{00000000-0005-0000-0000-00009B210000}"/>
    <cellStyle name="Percent 3 29 2" xfId="8601" xr:uid="{00000000-0005-0000-0000-00009C210000}"/>
    <cellStyle name="Percent 3 3" xfId="8602" xr:uid="{00000000-0005-0000-0000-00009D210000}"/>
    <cellStyle name="Percent 3 3 2" xfId="8603" xr:uid="{00000000-0005-0000-0000-00009E210000}"/>
    <cellStyle name="Percent 3 3 2 2" xfId="8604" xr:uid="{00000000-0005-0000-0000-00009F210000}"/>
    <cellStyle name="Percent 3 3 2 2 2" xfId="8605" xr:uid="{00000000-0005-0000-0000-0000A0210000}"/>
    <cellStyle name="Percent 3 3 2 3" xfId="8606" xr:uid="{00000000-0005-0000-0000-0000A1210000}"/>
    <cellStyle name="Percent 3 3 2 4" xfId="8607" xr:uid="{00000000-0005-0000-0000-0000A2210000}"/>
    <cellStyle name="Percent 3 3 2 5" xfId="8608" xr:uid="{00000000-0005-0000-0000-0000A3210000}"/>
    <cellStyle name="Percent 3 3 3" xfId="8609" xr:uid="{00000000-0005-0000-0000-0000A4210000}"/>
    <cellStyle name="Percent 3 3 4" xfId="8610" xr:uid="{00000000-0005-0000-0000-0000A5210000}"/>
    <cellStyle name="Percent 3 3 5" xfId="8611" xr:uid="{00000000-0005-0000-0000-0000A6210000}"/>
    <cellStyle name="Percent 3 3 6" xfId="8612" xr:uid="{00000000-0005-0000-0000-0000A7210000}"/>
    <cellStyle name="Percent 3 3 6 2" xfId="8613" xr:uid="{00000000-0005-0000-0000-0000A8210000}"/>
    <cellStyle name="Percent 3 3 6 3" xfId="8614" xr:uid="{00000000-0005-0000-0000-0000A9210000}"/>
    <cellStyle name="Percent 3 3 7" xfId="8615" xr:uid="{00000000-0005-0000-0000-0000AA210000}"/>
    <cellStyle name="Percent 3 30" xfId="8616" xr:uid="{00000000-0005-0000-0000-0000AB210000}"/>
    <cellStyle name="Percent 3 30 2" xfId="8617" xr:uid="{00000000-0005-0000-0000-0000AC210000}"/>
    <cellStyle name="Percent 3 31" xfId="8618" xr:uid="{00000000-0005-0000-0000-0000AD210000}"/>
    <cellStyle name="Percent 3 31 2" xfId="8619" xr:uid="{00000000-0005-0000-0000-0000AE210000}"/>
    <cellStyle name="Percent 3 32" xfId="8620" xr:uid="{00000000-0005-0000-0000-0000AF210000}"/>
    <cellStyle name="Percent 3 32 2" xfId="8621" xr:uid="{00000000-0005-0000-0000-0000B0210000}"/>
    <cellStyle name="Percent 3 33" xfId="8622" xr:uid="{00000000-0005-0000-0000-0000B1210000}"/>
    <cellStyle name="Percent 3 33 2" xfId="8623" xr:uid="{00000000-0005-0000-0000-0000B2210000}"/>
    <cellStyle name="Percent 3 34" xfId="8624" xr:uid="{00000000-0005-0000-0000-0000B3210000}"/>
    <cellStyle name="Percent 3 34 2" xfId="8625" xr:uid="{00000000-0005-0000-0000-0000B4210000}"/>
    <cellStyle name="Percent 3 35" xfId="8626" xr:uid="{00000000-0005-0000-0000-0000B5210000}"/>
    <cellStyle name="Percent 3 35 2" xfId="8627" xr:uid="{00000000-0005-0000-0000-0000B6210000}"/>
    <cellStyle name="Percent 3 36" xfId="8628" xr:uid="{00000000-0005-0000-0000-0000B7210000}"/>
    <cellStyle name="Percent 3 36 2" xfId="8629" xr:uid="{00000000-0005-0000-0000-0000B8210000}"/>
    <cellStyle name="Percent 3 37" xfId="8630" xr:uid="{00000000-0005-0000-0000-0000B9210000}"/>
    <cellStyle name="Percent 3 37 2" xfId="8631" xr:uid="{00000000-0005-0000-0000-0000BA210000}"/>
    <cellStyle name="Percent 3 38" xfId="8632" xr:uid="{00000000-0005-0000-0000-0000BB210000}"/>
    <cellStyle name="Percent 3 38 2" xfId="8633" xr:uid="{00000000-0005-0000-0000-0000BC210000}"/>
    <cellStyle name="Percent 3 39" xfId="8634" xr:uid="{00000000-0005-0000-0000-0000BD210000}"/>
    <cellStyle name="Percent 3 39 2" xfId="8635" xr:uid="{00000000-0005-0000-0000-0000BE210000}"/>
    <cellStyle name="Percent 3 4" xfId="8636" xr:uid="{00000000-0005-0000-0000-0000BF210000}"/>
    <cellStyle name="Percent 3 4 2" xfId="8637" xr:uid="{00000000-0005-0000-0000-0000C0210000}"/>
    <cellStyle name="Percent 3 4 3" xfId="8638" xr:uid="{00000000-0005-0000-0000-0000C1210000}"/>
    <cellStyle name="Percent 3 4 3 2" xfId="8639" xr:uid="{00000000-0005-0000-0000-0000C2210000}"/>
    <cellStyle name="Percent 3 4 4" xfId="8640" xr:uid="{00000000-0005-0000-0000-0000C3210000}"/>
    <cellStyle name="Percent 3 4 4 2" xfId="8641" xr:uid="{00000000-0005-0000-0000-0000C4210000}"/>
    <cellStyle name="Percent 3 4 4 3" xfId="8642" xr:uid="{00000000-0005-0000-0000-0000C5210000}"/>
    <cellStyle name="Percent 3 40" xfId="8643" xr:uid="{00000000-0005-0000-0000-0000C6210000}"/>
    <cellStyle name="Percent 3 40 2" xfId="8644" xr:uid="{00000000-0005-0000-0000-0000C7210000}"/>
    <cellStyle name="Percent 3 41" xfId="8645" xr:uid="{00000000-0005-0000-0000-0000C8210000}"/>
    <cellStyle name="Percent 3 41 2" xfId="8646" xr:uid="{00000000-0005-0000-0000-0000C9210000}"/>
    <cellStyle name="Percent 3 42" xfId="8647" xr:uid="{00000000-0005-0000-0000-0000CA210000}"/>
    <cellStyle name="Percent 3 42 2" xfId="8648" xr:uid="{00000000-0005-0000-0000-0000CB210000}"/>
    <cellStyle name="Percent 3 43" xfId="8649" xr:uid="{00000000-0005-0000-0000-0000CC210000}"/>
    <cellStyle name="Percent 3 43 2" xfId="8650" xr:uid="{00000000-0005-0000-0000-0000CD210000}"/>
    <cellStyle name="Percent 3 44" xfId="8651" xr:uid="{00000000-0005-0000-0000-0000CE210000}"/>
    <cellStyle name="Percent 3 44 2" xfId="8652" xr:uid="{00000000-0005-0000-0000-0000CF210000}"/>
    <cellStyle name="Percent 3 45" xfId="8653" xr:uid="{00000000-0005-0000-0000-0000D0210000}"/>
    <cellStyle name="Percent 3 45 2" xfId="8654" xr:uid="{00000000-0005-0000-0000-0000D1210000}"/>
    <cellStyle name="Percent 3 46" xfId="8655" xr:uid="{00000000-0005-0000-0000-0000D2210000}"/>
    <cellStyle name="Percent 3 46 2" xfId="8656" xr:uid="{00000000-0005-0000-0000-0000D3210000}"/>
    <cellStyle name="Percent 3 47" xfId="8657" xr:uid="{00000000-0005-0000-0000-0000D4210000}"/>
    <cellStyle name="Percent 3 47 2" xfId="8658" xr:uid="{00000000-0005-0000-0000-0000D5210000}"/>
    <cellStyle name="Percent 3 48" xfId="8659" xr:uid="{00000000-0005-0000-0000-0000D6210000}"/>
    <cellStyle name="Percent 3 48 2" xfId="8660" xr:uid="{00000000-0005-0000-0000-0000D7210000}"/>
    <cellStyle name="Percent 3 49" xfId="8661" xr:uid="{00000000-0005-0000-0000-0000D8210000}"/>
    <cellStyle name="Percent 3 49 2" xfId="8662" xr:uid="{00000000-0005-0000-0000-0000D9210000}"/>
    <cellStyle name="Percent 3 5" xfId="8663" xr:uid="{00000000-0005-0000-0000-0000DA210000}"/>
    <cellStyle name="Percent 3 5 2" xfId="8664" xr:uid="{00000000-0005-0000-0000-0000DB210000}"/>
    <cellStyle name="Percent 3 5 2 2" xfId="8665" xr:uid="{00000000-0005-0000-0000-0000DC210000}"/>
    <cellStyle name="Percent 3 5 2 3" xfId="8666" xr:uid="{00000000-0005-0000-0000-0000DD210000}"/>
    <cellStyle name="Percent 3 5 3" xfId="8667" xr:uid="{00000000-0005-0000-0000-0000DE210000}"/>
    <cellStyle name="Percent 3 50" xfId="8668" xr:uid="{00000000-0005-0000-0000-0000DF210000}"/>
    <cellStyle name="Percent 3 50 2" xfId="8669" xr:uid="{00000000-0005-0000-0000-0000E0210000}"/>
    <cellStyle name="Percent 3 51" xfId="8670" xr:uid="{00000000-0005-0000-0000-0000E1210000}"/>
    <cellStyle name="Percent 3 51 2" xfId="8671" xr:uid="{00000000-0005-0000-0000-0000E2210000}"/>
    <cellStyle name="Percent 3 52" xfId="8672" xr:uid="{00000000-0005-0000-0000-0000E3210000}"/>
    <cellStyle name="Percent 3 52 2" xfId="8673" xr:uid="{00000000-0005-0000-0000-0000E4210000}"/>
    <cellStyle name="Percent 3 53" xfId="8674" xr:uid="{00000000-0005-0000-0000-0000E5210000}"/>
    <cellStyle name="Percent 3 53 2" xfId="8675" xr:uid="{00000000-0005-0000-0000-0000E6210000}"/>
    <cellStyle name="Percent 3 54" xfId="8676" xr:uid="{00000000-0005-0000-0000-0000E7210000}"/>
    <cellStyle name="Percent 3 54 2" xfId="8677" xr:uid="{00000000-0005-0000-0000-0000E8210000}"/>
    <cellStyle name="Percent 3 55" xfId="8678" xr:uid="{00000000-0005-0000-0000-0000E9210000}"/>
    <cellStyle name="Percent 3 55 2" xfId="8679" xr:uid="{00000000-0005-0000-0000-0000EA210000}"/>
    <cellStyle name="Percent 3 56" xfId="8680" xr:uid="{00000000-0005-0000-0000-0000EB210000}"/>
    <cellStyle name="Percent 3 56 2" xfId="8681" xr:uid="{00000000-0005-0000-0000-0000EC210000}"/>
    <cellStyle name="Percent 3 57" xfId="8682" xr:uid="{00000000-0005-0000-0000-0000ED210000}"/>
    <cellStyle name="Percent 3 57 2" xfId="8683" xr:uid="{00000000-0005-0000-0000-0000EE210000}"/>
    <cellStyle name="Percent 3 58" xfId="8684" xr:uid="{00000000-0005-0000-0000-0000EF210000}"/>
    <cellStyle name="Percent 3 58 2" xfId="8685" xr:uid="{00000000-0005-0000-0000-0000F0210000}"/>
    <cellStyle name="Percent 3 59" xfId="8686" xr:uid="{00000000-0005-0000-0000-0000F1210000}"/>
    <cellStyle name="Percent 3 59 2" xfId="8687" xr:uid="{00000000-0005-0000-0000-0000F2210000}"/>
    <cellStyle name="Percent 3 6" xfId="8688" xr:uid="{00000000-0005-0000-0000-0000F3210000}"/>
    <cellStyle name="Percent 3 6 2" xfId="8689" xr:uid="{00000000-0005-0000-0000-0000F4210000}"/>
    <cellStyle name="Percent 3 6 2 2" xfId="8690" xr:uid="{00000000-0005-0000-0000-0000F5210000}"/>
    <cellStyle name="Percent 3 6 2 3" xfId="8691" xr:uid="{00000000-0005-0000-0000-0000F6210000}"/>
    <cellStyle name="Percent 3 6 3" xfId="8692" xr:uid="{00000000-0005-0000-0000-0000F7210000}"/>
    <cellStyle name="Percent 3 60" xfId="8693" xr:uid="{00000000-0005-0000-0000-0000F8210000}"/>
    <cellStyle name="Percent 3 60 2" xfId="8694" xr:uid="{00000000-0005-0000-0000-0000F9210000}"/>
    <cellStyle name="Percent 3 61" xfId="8695" xr:uid="{00000000-0005-0000-0000-0000FA210000}"/>
    <cellStyle name="Percent 3 61 2" xfId="8696" xr:uid="{00000000-0005-0000-0000-0000FB210000}"/>
    <cellStyle name="Percent 3 62" xfId="8697" xr:uid="{00000000-0005-0000-0000-0000FC210000}"/>
    <cellStyle name="Percent 3 63" xfId="8698" xr:uid="{00000000-0005-0000-0000-0000FD210000}"/>
    <cellStyle name="Percent 3 64" xfId="8699" xr:uid="{00000000-0005-0000-0000-0000FE210000}"/>
    <cellStyle name="Percent 3 65" xfId="8700" xr:uid="{00000000-0005-0000-0000-0000FF210000}"/>
    <cellStyle name="Percent 3 66" xfId="8701" xr:uid="{00000000-0005-0000-0000-000000220000}"/>
    <cellStyle name="Percent 3 67" xfId="8702" xr:uid="{00000000-0005-0000-0000-000001220000}"/>
    <cellStyle name="Percent 3 68" xfId="8703" xr:uid="{00000000-0005-0000-0000-000002220000}"/>
    <cellStyle name="Percent 3 69" xfId="8704" xr:uid="{00000000-0005-0000-0000-000003220000}"/>
    <cellStyle name="Percent 3 7" xfId="8705" xr:uid="{00000000-0005-0000-0000-000004220000}"/>
    <cellStyle name="Percent 3 7 2" xfId="8706" xr:uid="{00000000-0005-0000-0000-000005220000}"/>
    <cellStyle name="Percent 3 7 2 2" xfId="8707" xr:uid="{00000000-0005-0000-0000-000006220000}"/>
    <cellStyle name="Percent 3 7 2 3" xfId="8708" xr:uid="{00000000-0005-0000-0000-000007220000}"/>
    <cellStyle name="Percent 3 7 3" xfId="8709" xr:uid="{00000000-0005-0000-0000-000008220000}"/>
    <cellStyle name="Percent 3 70" xfId="8710" xr:uid="{00000000-0005-0000-0000-000009220000}"/>
    <cellStyle name="Percent 3 71" xfId="8711" xr:uid="{00000000-0005-0000-0000-00000A220000}"/>
    <cellStyle name="Percent 3 72" xfId="8712" xr:uid="{00000000-0005-0000-0000-00000B220000}"/>
    <cellStyle name="Percent 3 73" xfId="8713" xr:uid="{00000000-0005-0000-0000-00000C220000}"/>
    <cellStyle name="Percent 3 74" xfId="8714" xr:uid="{00000000-0005-0000-0000-00000D220000}"/>
    <cellStyle name="Percent 3 75" xfId="8715" xr:uid="{00000000-0005-0000-0000-00000E220000}"/>
    <cellStyle name="Percent 3 76" xfId="8716" xr:uid="{00000000-0005-0000-0000-00000F220000}"/>
    <cellStyle name="Percent 3 77" xfId="8717" xr:uid="{00000000-0005-0000-0000-000010220000}"/>
    <cellStyle name="Percent 3 78" xfId="8718" xr:uid="{00000000-0005-0000-0000-000011220000}"/>
    <cellStyle name="Percent 3 79" xfId="8719" xr:uid="{00000000-0005-0000-0000-000012220000}"/>
    <cellStyle name="Percent 3 8" xfId="8720" xr:uid="{00000000-0005-0000-0000-000013220000}"/>
    <cellStyle name="Percent 3 8 2" xfId="8721" xr:uid="{00000000-0005-0000-0000-000014220000}"/>
    <cellStyle name="Percent 3 8 2 2" xfId="8722" xr:uid="{00000000-0005-0000-0000-000015220000}"/>
    <cellStyle name="Percent 3 8 2 3" xfId="8723" xr:uid="{00000000-0005-0000-0000-000016220000}"/>
    <cellStyle name="Percent 3 8 3" xfId="8724" xr:uid="{00000000-0005-0000-0000-000017220000}"/>
    <cellStyle name="Percent 3 80" xfId="8725" xr:uid="{00000000-0005-0000-0000-000018220000}"/>
    <cellStyle name="Percent 3 81" xfId="8726" xr:uid="{00000000-0005-0000-0000-000019220000}"/>
    <cellStyle name="Percent 3 82" xfId="8727" xr:uid="{00000000-0005-0000-0000-00001A220000}"/>
    <cellStyle name="Percent 3 83" xfId="8728" xr:uid="{00000000-0005-0000-0000-00001B220000}"/>
    <cellStyle name="Percent 3 84" xfId="8729" xr:uid="{00000000-0005-0000-0000-00001C220000}"/>
    <cellStyle name="Percent 3 85" xfId="8730" xr:uid="{00000000-0005-0000-0000-00001D220000}"/>
    <cellStyle name="Percent 3 86" xfId="8731" xr:uid="{00000000-0005-0000-0000-00001E220000}"/>
    <cellStyle name="Percent 3 87" xfId="8732" xr:uid="{00000000-0005-0000-0000-00001F220000}"/>
    <cellStyle name="Percent 3 88" xfId="8733" xr:uid="{00000000-0005-0000-0000-000020220000}"/>
    <cellStyle name="Percent 3 89" xfId="8734" xr:uid="{00000000-0005-0000-0000-000021220000}"/>
    <cellStyle name="Percent 3 9" xfId="8735" xr:uid="{00000000-0005-0000-0000-000022220000}"/>
    <cellStyle name="Percent 3 9 2" xfId="8736" xr:uid="{00000000-0005-0000-0000-000023220000}"/>
    <cellStyle name="Percent 3 9 2 2" xfId="8737" xr:uid="{00000000-0005-0000-0000-000024220000}"/>
    <cellStyle name="Percent 3 9 2 3" xfId="8738" xr:uid="{00000000-0005-0000-0000-000025220000}"/>
    <cellStyle name="Percent 3 9 3" xfId="8739" xr:uid="{00000000-0005-0000-0000-000026220000}"/>
    <cellStyle name="Percent 3 90" xfId="8740" xr:uid="{00000000-0005-0000-0000-000027220000}"/>
    <cellStyle name="Percent 3 91" xfId="8741" xr:uid="{00000000-0005-0000-0000-000028220000}"/>
    <cellStyle name="Percent 3 92" xfId="8742" xr:uid="{00000000-0005-0000-0000-000029220000}"/>
    <cellStyle name="Percent 3 93" xfId="8743" xr:uid="{00000000-0005-0000-0000-00002A220000}"/>
    <cellStyle name="Percent 3 94" xfId="8744" xr:uid="{00000000-0005-0000-0000-00002B220000}"/>
    <cellStyle name="Percent 3 95" xfId="8745" xr:uid="{00000000-0005-0000-0000-00002C220000}"/>
    <cellStyle name="Percent 3 96" xfId="8746" xr:uid="{00000000-0005-0000-0000-00002D220000}"/>
    <cellStyle name="Percent 3 97" xfId="8747" xr:uid="{00000000-0005-0000-0000-00002E220000}"/>
    <cellStyle name="Percent 3 98" xfId="8748" xr:uid="{00000000-0005-0000-0000-00002F220000}"/>
    <cellStyle name="Percent 3 99" xfId="8749" xr:uid="{00000000-0005-0000-0000-000030220000}"/>
    <cellStyle name="Percent 3 99 2" xfId="8750" xr:uid="{00000000-0005-0000-0000-000031220000}"/>
    <cellStyle name="Percent 30" xfId="8751" xr:uid="{00000000-0005-0000-0000-000032220000}"/>
    <cellStyle name="Percent 31" xfId="8752" xr:uid="{00000000-0005-0000-0000-000033220000}"/>
    <cellStyle name="Percent 32" xfId="8753" xr:uid="{00000000-0005-0000-0000-000034220000}"/>
    <cellStyle name="Percent 33" xfId="8754" xr:uid="{00000000-0005-0000-0000-000035220000}"/>
    <cellStyle name="Percent 34" xfId="8755" xr:uid="{00000000-0005-0000-0000-000036220000}"/>
    <cellStyle name="Percent 35" xfId="8756" xr:uid="{00000000-0005-0000-0000-000037220000}"/>
    <cellStyle name="Percent 36" xfId="8757" xr:uid="{00000000-0005-0000-0000-000038220000}"/>
    <cellStyle name="Percent 37" xfId="8758" xr:uid="{00000000-0005-0000-0000-000039220000}"/>
    <cellStyle name="Percent 38" xfId="8759" xr:uid="{00000000-0005-0000-0000-00003A220000}"/>
    <cellStyle name="Percent 39" xfId="8760" xr:uid="{00000000-0005-0000-0000-00003B220000}"/>
    <cellStyle name="Percent 4" xfId="8" xr:uid="{00000000-0005-0000-0000-00003C220000}"/>
    <cellStyle name="Percent 4 10" xfId="8761" xr:uid="{00000000-0005-0000-0000-00003D220000}"/>
    <cellStyle name="Percent 4 11" xfId="8762" xr:uid="{00000000-0005-0000-0000-00003E220000}"/>
    <cellStyle name="Percent 4 12" xfId="8763" xr:uid="{00000000-0005-0000-0000-00003F220000}"/>
    <cellStyle name="Percent 4 13" xfId="8764" xr:uid="{00000000-0005-0000-0000-000040220000}"/>
    <cellStyle name="Percent 4 14" xfId="8765" xr:uid="{00000000-0005-0000-0000-000041220000}"/>
    <cellStyle name="Percent 4 15" xfId="8766" xr:uid="{00000000-0005-0000-0000-000042220000}"/>
    <cellStyle name="Percent 4 16" xfId="8767" xr:uid="{00000000-0005-0000-0000-000043220000}"/>
    <cellStyle name="Percent 4 17" xfId="8768" xr:uid="{00000000-0005-0000-0000-000044220000}"/>
    <cellStyle name="Percent 4 18" xfId="8769" xr:uid="{00000000-0005-0000-0000-000045220000}"/>
    <cellStyle name="Percent 4 19" xfId="8770" xr:uid="{00000000-0005-0000-0000-000046220000}"/>
    <cellStyle name="Percent 4 2" xfId="8771" xr:uid="{00000000-0005-0000-0000-000047220000}"/>
    <cellStyle name="Percent 4 2 2" xfId="8772" xr:uid="{00000000-0005-0000-0000-000048220000}"/>
    <cellStyle name="Percent 4 2 2 2" xfId="8773" xr:uid="{00000000-0005-0000-0000-000049220000}"/>
    <cellStyle name="Percent 4 2 3" xfId="8774" xr:uid="{00000000-0005-0000-0000-00004A220000}"/>
    <cellStyle name="Percent 4 2 4" xfId="8775" xr:uid="{00000000-0005-0000-0000-00004B220000}"/>
    <cellStyle name="Percent 4 20" xfId="8776" xr:uid="{00000000-0005-0000-0000-00004C220000}"/>
    <cellStyle name="Percent 4 21" xfId="8777" xr:uid="{00000000-0005-0000-0000-00004D220000}"/>
    <cellStyle name="Percent 4 22" xfId="8778" xr:uid="{00000000-0005-0000-0000-00004E220000}"/>
    <cellStyle name="Percent 4 23" xfId="8779" xr:uid="{00000000-0005-0000-0000-00004F220000}"/>
    <cellStyle name="Percent 4 24" xfId="8780" xr:uid="{00000000-0005-0000-0000-000050220000}"/>
    <cellStyle name="Percent 4 25" xfId="8781" xr:uid="{00000000-0005-0000-0000-000051220000}"/>
    <cellStyle name="Percent 4 26" xfId="8782" xr:uid="{00000000-0005-0000-0000-000052220000}"/>
    <cellStyle name="Percent 4 27" xfId="8783" xr:uid="{00000000-0005-0000-0000-000053220000}"/>
    <cellStyle name="Percent 4 28" xfId="8784" xr:uid="{00000000-0005-0000-0000-000054220000}"/>
    <cellStyle name="Percent 4 29" xfId="8785" xr:uid="{00000000-0005-0000-0000-000055220000}"/>
    <cellStyle name="Percent 4 3" xfId="8786" xr:uid="{00000000-0005-0000-0000-000056220000}"/>
    <cellStyle name="Percent 4 3 2" xfId="8787" xr:uid="{00000000-0005-0000-0000-000057220000}"/>
    <cellStyle name="Percent 4 30" xfId="8788" xr:uid="{00000000-0005-0000-0000-000058220000}"/>
    <cellStyle name="Percent 4 31" xfId="8789" xr:uid="{00000000-0005-0000-0000-000059220000}"/>
    <cellStyle name="Percent 4 32" xfId="8790" xr:uid="{00000000-0005-0000-0000-00005A220000}"/>
    <cellStyle name="Percent 4 33" xfId="8791" xr:uid="{00000000-0005-0000-0000-00005B220000}"/>
    <cellStyle name="Percent 4 34" xfId="8792" xr:uid="{00000000-0005-0000-0000-00005C220000}"/>
    <cellStyle name="Percent 4 35" xfId="8793" xr:uid="{00000000-0005-0000-0000-00005D220000}"/>
    <cellStyle name="Percent 4 36" xfId="8794" xr:uid="{00000000-0005-0000-0000-00005E220000}"/>
    <cellStyle name="Percent 4 37" xfId="8795" xr:uid="{00000000-0005-0000-0000-00005F220000}"/>
    <cellStyle name="Percent 4 38" xfId="8796" xr:uid="{00000000-0005-0000-0000-000060220000}"/>
    <cellStyle name="Percent 4 39" xfId="8797" xr:uid="{00000000-0005-0000-0000-000061220000}"/>
    <cellStyle name="Percent 4 4" xfId="8798" xr:uid="{00000000-0005-0000-0000-000062220000}"/>
    <cellStyle name="Percent 4 40" xfId="8799" xr:uid="{00000000-0005-0000-0000-000063220000}"/>
    <cellStyle name="Percent 4 41" xfId="8800" xr:uid="{00000000-0005-0000-0000-000064220000}"/>
    <cellStyle name="Percent 4 42" xfId="8801" xr:uid="{00000000-0005-0000-0000-000065220000}"/>
    <cellStyle name="Percent 4 43" xfId="8802" xr:uid="{00000000-0005-0000-0000-000066220000}"/>
    <cellStyle name="Percent 4 44" xfId="8803" xr:uid="{00000000-0005-0000-0000-000067220000}"/>
    <cellStyle name="Percent 4 45" xfId="8804" xr:uid="{00000000-0005-0000-0000-000068220000}"/>
    <cellStyle name="Percent 4 46" xfId="8805" xr:uid="{00000000-0005-0000-0000-000069220000}"/>
    <cellStyle name="Percent 4 47" xfId="8806" xr:uid="{00000000-0005-0000-0000-00006A220000}"/>
    <cellStyle name="Percent 4 48" xfId="8807" xr:uid="{00000000-0005-0000-0000-00006B220000}"/>
    <cellStyle name="Percent 4 49" xfId="8808" xr:uid="{00000000-0005-0000-0000-00006C220000}"/>
    <cellStyle name="Percent 4 5" xfId="8809" xr:uid="{00000000-0005-0000-0000-00006D220000}"/>
    <cellStyle name="Percent 4 50" xfId="8810" xr:uid="{00000000-0005-0000-0000-00006E220000}"/>
    <cellStyle name="Percent 4 51" xfId="8811" xr:uid="{00000000-0005-0000-0000-00006F220000}"/>
    <cellStyle name="Percent 4 52" xfId="8812" xr:uid="{00000000-0005-0000-0000-000070220000}"/>
    <cellStyle name="Percent 4 53" xfId="8813" xr:uid="{00000000-0005-0000-0000-000071220000}"/>
    <cellStyle name="Percent 4 54" xfId="8814" xr:uid="{00000000-0005-0000-0000-000072220000}"/>
    <cellStyle name="Percent 4 55" xfId="8815" xr:uid="{00000000-0005-0000-0000-000073220000}"/>
    <cellStyle name="Percent 4 56" xfId="8816" xr:uid="{00000000-0005-0000-0000-000074220000}"/>
    <cellStyle name="Percent 4 57" xfId="8817" xr:uid="{00000000-0005-0000-0000-000075220000}"/>
    <cellStyle name="Percent 4 58" xfId="8818" xr:uid="{00000000-0005-0000-0000-000076220000}"/>
    <cellStyle name="Percent 4 59" xfId="8819" xr:uid="{00000000-0005-0000-0000-000077220000}"/>
    <cellStyle name="Percent 4 6" xfId="8820" xr:uid="{00000000-0005-0000-0000-000078220000}"/>
    <cellStyle name="Percent 4 60" xfId="8821" xr:uid="{00000000-0005-0000-0000-000079220000}"/>
    <cellStyle name="Percent 4 61" xfId="8822" xr:uid="{00000000-0005-0000-0000-00007A220000}"/>
    <cellStyle name="Percent 4 62" xfId="9381" xr:uid="{00000000-0005-0000-0000-00007B220000}"/>
    <cellStyle name="Percent 4 63" xfId="9385" xr:uid="{00000000-0005-0000-0000-00007C220000}"/>
    <cellStyle name="Percent 4 7" xfId="8823" xr:uid="{00000000-0005-0000-0000-00007D220000}"/>
    <cellStyle name="Percent 4 8" xfId="8824" xr:uid="{00000000-0005-0000-0000-00007E220000}"/>
    <cellStyle name="Percent 4 9" xfId="8825" xr:uid="{00000000-0005-0000-0000-00007F220000}"/>
    <cellStyle name="Percent 40" xfId="8826" xr:uid="{00000000-0005-0000-0000-000080220000}"/>
    <cellStyle name="Percent 41" xfId="8827" xr:uid="{00000000-0005-0000-0000-000081220000}"/>
    <cellStyle name="Percent 42" xfId="8828" xr:uid="{00000000-0005-0000-0000-000082220000}"/>
    <cellStyle name="Percent 43" xfId="8829" xr:uid="{00000000-0005-0000-0000-000083220000}"/>
    <cellStyle name="Percent 44" xfId="8830" xr:uid="{00000000-0005-0000-0000-000084220000}"/>
    <cellStyle name="Percent 44 2" xfId="8831" xr:uid="{00000000-0005-0000-0000-000085220000}"/>
    <cellStyle name="Percent 45" xfId="8832" xr:uid="{00000000-0005-0000-0000-000086220000}"/>
    <cellStyle name="Percent 46" xfId="8833" xr:uid="{00000000-0005-0000-0000-000087220000}"/>
    <cellStyle name="Percent 47" xfId="8834" xr:uid="{00000000-0005-0000-0000-000088220000}"/>
    <cellStyle name="Percent 48" xfId="8835" xr:uid="{00000000-0005-0000-0000-000089220000}"/>
    <cellStyle name="Percent 49" xfId="8836" xr:uid="{00000000-0005-0000-0000-00008A220000}"/>
    <cellStyle name="Percent 49 2" xfId="8837" xr:uid="{00000000-0005-0000-0000-00008B220000}"/>
    <cellStyle name="Percent 5" xfId="10" xr:uid="{00000000-0005-0000-0000-00008C220000}"/>
    <cellStyle name="Percent 5 10" xfId="8838" xr:uid="{00000000-0005-0000-0000-00008D220000}"/>
    <cellStyle name="Percent 5 11" xfId="8839" xr:uid="{00000000-0005-0000-0000-00008E220000}"/>
    <cellStyle name="Percent 5 12" xfId="8840" xr:uid="{00000000-0005-0000-0000-00008F220000}"/>
    <cellStyle name="Percent 5 13" xfId="8841" xr:uid="{00000000-0005-0000-0000-000090220000}"/>
    <cellStyle name="Percent 5 14" xfId="8842" xr:uid="{00000000-0005-0000-0000-000091220000}"/>
    <cellStyle name="Percent 5 15" xfId="8843" xr:uid="{00000000-0005-0000-0000-000092220000}"/>
    <cellStyle name="Percent 5 16" xfId="8844" xr:uid="{00000000-0005-0000-0000-000093220000}"/>
    <cellStyle name="Percent 5 17" xfId="8845" xr:uid="{00000000-0005-0000-0000-000094220000}"/>
    <cellStyle name="Percent 5 18" xfId="8846" xr:uid="{00000000-0005-0000-0000-000095220000}"/>
    <cellStyle name="Percent 5 19" xfId="8847" xr:uid="{00000000-0005-0000-0000-000096220000}"/>
    <cellStyle name="Percent 5 2" xfId="8848" xr:uid="{00000000-0005-0000-0000-000097220000}"/>
    <cellStyle name="Percent 5 2 10" xfId="8849" xr:uid="{00000000-0005-0000-0000-000098220000}"/>
    <cellStyle name="Percent 5 2 11" xfId="8850" xr:uid="{00000000-0005-0000-0000-000099220000}"/>
    <cellStyle name="Percent 5 2 12" xfId="8851" xr:uid="{00000000-0005-0000-0000-00009A220000}"/>
    <cellStyle name="Percent 5 2 13" xfId="8852" xr:uid="{00000000-0005-0000-0000-00009B220000}"/>
    <cellStyle name="Percent 5 2 14" xfId="8853" xr:uid="{00000000-0005-0000-0000-00009C220000}"/>
    <cellStyle name="Percent 5 2 15" xfId="8854" xr:uid="{00000000-0005-0000-0000-00009D220000}"/>
    <cellStyle name="Percent 5 2 15 2" xfId="8855" xr:uid="{00000000-0005-0000-0000-00009E220000}"/>
    <cellStyle name="Percent 5 2 16" xfId="8856" xr:uid="{00000000-0005-0000-0000-00009F220000}"/>
    <cellStyle name="Percent 5 2 17" xfId="8857" xr:uid="{00000000-0005-0000-0000-0000A0220000}"/>
    <cellStyle name="Percent 5 2 18" xfId="8858" xr:uid="{00000000-0005-0000-0000-0000A1220000}"/>
    <cellStyle name="Percent 5 2 19" xfId="8859" xr:uid="{00000000-0005-0000-0000-0000A2220000}"/>
    <cellStyle name="Percent 5 2 2" xfId="8860" xr:uid="{00000000-0005-0000-0000-0000A3220000}"/>
    <cellStyle name="Percent 5 2 2 10" xfId="8861" xr:uid="{00000000-0005-0000-0000-0000A4220000}"/>
    <cellStyle name="Percent 5 2 2 11" xfId="8862" xr:uid="{00000000-0005-0000-0000-0000A5220000}"/>
    <cellStyle name="Percent 5 2 2 12" xfId="8863" xr:uid="{00000000-0005-0000-0000-0000A6220000}"/>
    <cellStyle name="Percent 5 2 2 12 2" xfId="8864" xr:uid="{00000000-0005-0000-0000-0000A7220000}"/>
    <cellStyle name="Percent 5 2 2 13" xfId="8865" xr:uid="{00000000-0005-0000-0000-0000A8220000}"/>
    <cellStyle name="Percent 5 2 2 14" xfId="8866" xr:uid="{00000000-0005-0000-0000-0000A9220000}"/>
    <cellStyle name="Percent 5 2 2 15" xfId="9557" xr:uid="{C57AF6A5-87DC-4DFC-A89E-B82ACF2356E8}"/>
    <cellStyle name="Percent 5 2 2 2" xfId="8867" xr:uid="{00000000-0005-0000-0000-0000AA220000}"/>
    <cellStyle name="Percent 5 2 2 2 10" xfId="8868" xr:uid="{00000000-0005-0000-0000-0000AB220000}"/>
    <cellStyle name="Percent 5 2 2 2 10 2" xfId="8869" xr:uid="{00000000-0005-0000-0000-0000AC220000}"/>
    <cellStyle name="Percent 5 2 2 2 10 2 2" xfId="8870" xr:uid="{00000000-0005-0000-0000-0000AD220000}"/>
    <cellStyle name="Percent 5 2 2 2 10 3" xfId="8871" xr:uid="{00000000-0005-0000-0000-0000AE220000}"/>
    <cellStyle name="Percent 5 2 2 2 11" xfId="8872" xr:uid="{00000000-0005-0000-0000-0000AF220000}"/>
    <cellStyle name="Percent 5 2 2 2 11 2" xfId="8873" xr:uid="{00000000-0005-0000-0000-0000B0220000}"/>
    <cellStyle name="Percent 5 2 2 2 11 2 2" xfId="8874" xr:uid="{00000000-0005-0000-0000-0000B1220000}"/>
    <cellStyle name="Percent 5 2 2 2 11 3" xfId="8875" xr:uid="{00000000-0005-0000-0000-0000B2220000}"/>
    <cellStyle name="Percent 5 2 2 2 12" xfId="8876" xr:uid="{00000000-0005-0000-0000-0000B3220000}"/>
    <cellStyle name="Percent 5 2 2 2 12 2" xfId="8877" xr:uid="{00000000-0005-0000-0000-0000B4220000}"/>
    <cellStyle name="Percent 5 2 2 2 13" xfId="8878" xr:uid="{00000000-0005-0000-0000-0000B5220000}"/>
    <cellStyle name="Percent 5 2 2 2 13 2" xfId="8879" xr:uid="{00000000-0005-0000-0000-0000B6220000}"/>
    <cellStyle name="Percent 5 2 2 2 14" xfId="8880" xr:uid="{00000000-0005-0000-0000-0000B7220000}"/>
    <cellStyle name="Percent 5 2 2 2 2" xfId="8881" xr:uid="{00000000-0005-0000-0000-0000B8220000}"/>
    <cellStyle name="Percent 5 2 2 2 2 2" xfId="8882" xr:uid="{00000000-0005-0000-0000-0000B9220000}"/>
    <cellStyle name="Percent 5 2 2 2 2 2 2" xfId="8883" xr:uid="{00000000-0005-0000-0000-0000BA220000}"/>
    <cellStyle name="Percent 5 2 2 2 2 3" xfId="8884" xr:uid="{00000000-0005-0000-0000-0000BB220000}"/>
    <cellStyle name="Percent 5 2 2 2 3" xfId="8885" xr:uid="{00000000-0005-0000-0000-0000BC220000}"/>
    <cellStyle name="Percent 5 2 2 2 3 2" xfId="8886" xr:uid="{00000000-0005-0000-0000-0000BD220000}"/>
    <cellStyle name="Percent 5 2 2 2 3 2 2" xfId="8887" xr:uid="{00000000-0005-0000-0000-0000BE220000}"/>
    <cellStyle name="Percent 5 2 2 2 3 3" xfId="8888" xr:uid="{00000000-0005-0000-0000-0000BF220000}"/>
    <cellStyle name="Percent 5 2 2 2 4" xfId="8889" xr:uid="{00000000-0005-0000-0000-0000C0220000}"/>
    <cellStyle name="Percent 5 2 2 2 4 2" xfId="8890" xr:uid="{00000000-0005-0000-0000-0000C1220000}"/>
    <cellStyle name="Percent 5 2 2 2 4 2 2" xfId="8891" xr:uid="{00000000-0005-0000-0000-0000C2220000}"/>
    <cellStyle name="Percent 5 2 2 2 4 3" xfId="8892" xr:uid="{00000000-0005-0000-0000-0000C3220000}"/>
    <cellStyle name="Percent 5 2 2 2 5" xfId="8893" xr:uid="{00000000-0005-0000-0000-0000C4220000}"/>
    <cellStyle name="Percent 5 2 2 2 5 2" xfId="8894" xr:uid="{00000000-0005-0000-0000-0000C5220000}"/>
    <cellStyle name="Percent 5 2 2 2 5 2 2" xfId="8895" xr:uid="{00000000-0005-0000-0000-0000C6220000}"/>
    <cellStyle name="Percent 5 2 2 2 5 3" xfId="8896" xr:uid="{00000000-0005-0000-0000-0000C7220000}"/>
    <cellStyle name="Percent 5 2 2 2 6" xfId="8897" xr:uid="{00000000-0005-0000-0000-0000C8220000}"/>
    <cellStyle name="Percent 5 2 2 2 6 2" xfId="8898" xr:uid="{00000000-0005-0000-0000-0000C9220000}"/>
    <cellStyle name="Percent 5 2 2 2 6 2 2" xfId="8899" xr:uid="{00000000-0005-0000-0000-0000CA220000}"/>
    <cellStyle name="Percent 5 2 2 2 6 3" xfId="8900" xr:uid="{00000000-0005-0000-0000-0000CB220000}"/>
    <cellStyle name="Percent 5 2 2 2 7" xfId="8901" xr:uid="{00000000-0005-0000-0000-0000CC220000}"/>
    <cellStyle name="Percent 5 2 2 2 7 2" xfId="8902" xr:uid="{00000000-0005-0000-0000-0000CD220000}"/>
    <cellStyle name="Percent 5 2 2 2 7 2 2" xfId="8903" xr:uid="{00000000-0005-0000-0000-0000CE220000}"/>
    <cellStyle name="Percent 5 2 2 2 7 3" xfId="8904" xr:uid="{00000000-0005-0000-0000-0000CF220000}"/>
    <cellStyle name="Percent 5 2 2 2 8" xfId="8905" xr:uid="{00000000-0005-0000-0000-0000D0220000}"/>
    <cellStyle name="Percent 5 2 2 2 8 2" xfId="8906" xr:uid="{00000000-0005-0000-0000-0000D1220000}"/>
    <cellStyle name="Percent 5 2 2 2 8 2 2" xfId="8907" xr:uid="{00000000-0005-0000-0000-0000D2220000}"/>
    <cellStyle name="Percent 5 2 2 2 8 3" xfId="8908" xr:uid="{00000000-0005-0000-0000-0000D3220000}"/>
    <cellStyle name="Percent 5 2 2 2 9" xfId="8909" xr:uid="{00000000-0005-0000-0000-0000D4220000}"/>
    <cellStyle name="Percent 5 2 2 2 9 2" xfId="8910" xr:uid="{00000000-0005-0000-0000-0000D5220000}"/>
    <cellStyle name="Percent 5 2 2 2 9 2 2" xfId="8911" xr:uid="{00000000-0005-0000-0000-0000D6220000}"/>
    <cellStyle name="Percent 5 2 2 2 9 3" xfId="8912" xr:uid="{00000000-0005-0000-0000-0000D7220000}"/>
    <cellStyle name="Percent 5 2 2 3" xfId="8913" xr:uid="{00000000-0005-0000-0000-0000D8220000}"/>
    <cellStyle name="Percent 5 2 2 4" xfId="8914" xr:uid="{00000000-0005-0000-0000-0000D9220000}"/>
    <cellStyle name="Percent 5 2 2 5" xfId="8915" xr:uid="{00000000-0005-0000-0000-0000DA220000}"/>
    <cellStyle name="Percent 5 2 2 6" xfId="8916" xr:uid="{00000000-0005-0000-0000-0000DB220000}"/>
    <cellStyle name="Percent 5 2 2 7" xfId="8917" xr:uid="{00000000-0005-0000-0000-0000DC220000}"/>
    <cellStyle name="Percent 5 2 2 8" xfId="8918" xr:uid="{00000000-0005-0000-0000-0000DD220000}"/>
    <cellStyle name="Percent 5 2 2 9" xfId="8919" xr:uid="{00000000-0005-0000-0000-0000DE220000}"/>
    <cellStyle name="Percent 5 2 20" xfId="8920" xr:uid="{00000000-0005-0000-0000-0000DF220000}"/>
    <cellStyle name="Percent 5 2 21" xfId="9505" xr:uid="{EB8C376A-846E-4467-A5D4-98D96949BF8C}"/>
    <cellStyle name="Percent 5 2 3" xfId="8921" xr:uid="{00000000-0005-0000-0000-0000E0220000}"/>
    <cellStyle name="Percent 5 2 3 2" xfId="8922" xr:uid="{00000000-0005-0000-0000-0000E1220000}"/>
    <cellStyle name="Percent 5 2 3 2 2" xfId="8923" xr:uid="{00000000-0005-0000-0000-0000E2220000}"/>
    <cellStyle name="Percent 5 2 3 2 3" xfId="8924" xr:uid="{00000000-0005-0000-0000-0000E3220000}"/>
    <cellStyle name="Percent 5 2 3 3" xfId="8925" xr:uid="{00000000-0005-0000-0000-0000E4220000}"/>
    <cellStyle name="Percent 5 2 3 4" xfId="9608" xr:uid="{952454BC-BCF9-425E-8728-B493163073B5}"/>
    <cellStyle name="Percent 5 2 4" xfId="8926" xr:uid="{00000000-0005-0000-0000-0000E5220000}"/>
    <cellStyle name="Percent 5 2 4 2" xfId="8927" xr:uid="{00000000-0005-0000-0000-0000E6220000}"/>
    <cellStyle name="Percent 5 2 4 2 2" xfId="8928" xr:uid="{00000000-0005-0000-0000-0000E7220000}"/>
    <cellStyle name="Percent 5 2 4 3" xfId="8929" xr:uid="{00000000-0005-0000-0000-0000E8220000}"/>
    <cellStyle name="Percent 5 2 5" xfId="8930" xr:uid="{00000000-0005-0000-0000-0000E9220000}"/>
    <cellStyle name="Percent 5 2 5 2" xfId="8931" xr:uid="{00000000-0005-0000-0000-0000EA220000}"/>
    <cellStyle name="Percent 5 2 5 2 2" xfId="8932" xr:uid="{00000000-0005-0000-0000-0000EB220000}"/>
    <cellStyle name="Percent 5 2 5 3" xfId="8933" xr:uid="{00000000-0005-0000-0000-0000EC220000}"/>
    <cellStyle name="Percent 5 2 6" xfId="8934" xr:uid="{00000000-0005-0000-0000-0000ED220000}"/>
    <cellStyle name="Percent 5 2 7" xfId="8935" xr:uid="{00000000-0005-0000-0000-0000EE220000}"/>
    <cellStyle name="Percent 5 2 8" xfId="8936" xr:uid="{00000000-0005-0000-0000-0000EF220000}"/>
    <cellStyle name="Percent 5 2 9" xfId="8937" xr:uid="{00000000-0005-0000-0000-0000F0220000}"/>
    <cellStyle name="Percent 5 20" xfId="8938" xr:uid="{00000000-0005-0000-0000-0000F1220000}"/>
    <cellStyle name="Percent 5 21" xfId="8939" xr:uid="{00000000-0005-0000-0000-0000F2220000}"/>
    <cellStyle name="Percent 5 22" xfId="8940" xr:uid="{00000000-0005-0000-0000-0000F3220000}"/>
    <cellStyle name="Percent 5 23" xfId="8941" xr:uid="{00000000-0005-0000-0000-0000F4220000}"/>
    <cellStyle name="Percent 5 24" xfId="8942" xr:uid="{00000000-0005-0000-0000-0000F5220000}"/>
    <cellStyle name="Percent 5 25" xfId="8943" xr:uid="{00000000-0005-0000-0000-0000F6220000}"/>
    <cellStyle name="Percent 5 26" xfId="8944" xr:uid="{00000000-0005-0000-0000-0000F7220000}"/>
    <cellStyle name="Percent 5 27" xfId="8945" xr:uid="{00000000-0005-0000-0000-0000F8220000}"/>
    <cellStyle name="Percent 5 28" xfId="8946" xr:uid="{00000000-0005-0000-0000-0000F9220000}"/>
    <cellStyle name="Percent 5 29" xfId="8947" xr:uid="{00000000-0005-0000-0000-0000FA220000}"/>
    <cellStyle name="Percent 5 3" xfId="8948" xr:uid="{00000000-0005-0000-0000-0000FB220000}"/>
    <cellStyle name="Percent 5 3 2" xfId="8949" xr:uid="{00000000-0005-0000-0000-0000FC220000}"/>
    <cellStyle name="Percent 5 3 2 2" xfId="8950" xr:uid="{00000000-0005-0000-0000-0000FD220000}"/>
    <cellStyle name="Percent 5 3 3" xfId="8951" xr:uid="{00000000-0005-0000-0000-0000FE220000}"/>
    <cellStyle name="Percent 5 3 4" xfId="8952" xr:uid="{00000000-0005-0000-0000-0000FF220000}"/>
    <cellStyle name="Percent 5 3 5" xfId="8953" xr:uid="{00000000-0005-0000-0000-000000230000}"/>
    <cellStyle name="Percent 5 30" xfId="8954" xr:uid="{00000000-0005-0000-0000-000001230000}"/>
    <cellStyle name="Percent 5 31" xfId="8955" xr:uid="{00000000-0005-0000-0000-000002230000}"/>
    <cellStyle name="Percent 5 32" xfId="8956" xr:uid="{00000000-0005-0000-0000-000003230000}"/>
    <cellStyle name="Percent 5 33" xfId="8957" xr:uid="{00000000-0005-0000-0000-000004230000}"/>
    <cellStyle name="Percent 5 34" xfId="8958" xr:uid="{00000000-0005-0000-0000-000005230000}"/>
    <cellStyle name="Percent 5 35" xfId="8959" xr:uid="{00000000-0005-0000-0000-000006230000}"/>
    <cellStyle name="Percent 5 36" xfId="8960" xr:uid="{00000000-0005-0000-0000-000007230000}"/>
    <cellStyle name="Percent 5 37" xfId="8961" xr:uid="{00000000-0005-0000-0000-000008230000}"/>
    <cellStyle name="Percent 5 38" xfId="8962" xr:uid="{00000000-0005-0000-0000-000009230000}"/>
    <cellStyle name="Percent 5 39" xfId="8963" xr:uid="{00000000-0005-0000-0000-00000A230000}"/>
    <cellStyle name="Percent 5 4" xfId="8964" xr:uid="{00000000-0005-0000-0000-00000B230000}"/>
    <cellStyle name="Percent 5 4 2" xfId="8965" xr:uid="{00000000-0005-0000-0000-00000C230000}"/>
    <cellStyle name="Percent 5 4 3" xfId="8966" xr:uid="{00000000-0005-0000-0000-00000D230000}"/>
    <cellStyle name="Percent 5 40" xfId="8967" xr:uid="{00000000-0005-0000-0000-00000E230000}"/>
    <cellStyle name="Percent 5 41" xfId="8968" xr:uid="{00000000-0005-0000-0000-00000F230000}"/>
    <cellStyle name="Percent 5 42" xfId="8969" xr:uid="{00000000-0005-0000-0000-000010230000}"/>
    <cellStyle name="Percent 5 43" xfId="8970" xr:uid="{00000000-0005-0000-0000-000011230000}"/>
    <cellStyle name="Percent 5 44" xfId="8971" xr:uid="{00000000-0005-0000-0000-000012230000}"/>
    <cellStyle name="Percent 5 45" xfId="8972" xr:uid="{00000000-0005-0000-0000-000013230000}"/>
    <cellStyle name="Percent 5 46" xfId="8973" xr:uid="{00000000-0005-0000-0000-000014230000}"/>
    <cellStyle name="Percent 5 47" xfId="8974" xr:uid="{00000000-0005-0000-0000-000015230000}"/>
    <cellStyle name="Percent 5 48" xfId="8975" xr:uid="{00000000-0005-0000-0000-000016230000}"/>
    <cellStyle name="Percent 5 49" xfId="8976" xr:uid="{00000000-0005-0000-0000-000017230000}"/>
    <cellStyle name="Percent 5 5" xfId="8977" xr:uid="{00000000-0005-0000-0000-000018230000}"/>
    <cellStyle name="Percent 5 5 2" xfId="8978" xr:uid="{00000000-0005-0000-0000-000019230000}"/>
    <cellStyle name="Percent 5 5 3" xfId="8979" xr:uid="{00000000-0005-0000-0000-00001A230000}"/>
    <cellStyle name="Percent 5 50" xfId="8980" xr:uid="{00000000-0005-0000-0000-00001B230000}"/>
    <cellStyle name="Percent 5 51" xfId="8981" xr:uid="{00000000-0005-0000-0000-00001C230000}"/>
    <cellStyle name="Percent 5 52" xfId="8982" xr:uid="{00000000-0005-0000-0000-00001D230000}"/>
    <cellStyle name="Percent 5 53" xfId="8983" xr:uid="{00000000-0005-0000-0000-00001E230000}"/>
    <cellStyle name="Percent 5 54" xfId="8984" xr:uid="{00000000-0005-0000-0000-00001F230000}"/>
    <cellStyle name="Percent 5 55" xfId="8985" xr:uid="{00000000-0005-0000-0000-000020230000}"/>
    <cellStyle name="Percent 5 56" xfId="8986" xr:uid="{00000000-0005-0000-0000-000021230000}"/>
    <cellStyle name="Percent 5 57" xfId="8987" xr:uid="{00000000-0005-0000-0000-000022230000}"/>
    <cellStyle name="Percent 5 58" xfId="8988" xr:uid="{00000000-0005-0000-0000-000023230000}"/>
    <cellStyle name="Percent 5 59" xfId="8989" xr:uid="{00000000-0005-0000-0000-000024230000}"/>
    <cellStyle name="Percent 5 6" xfId="8990" xr:uid="{00000000-0005-0000-0000-000025230000}"/>
    <cellStyle name="Percent 5 60" xfId="8991" xr:uid="{00000000-0005-0000-0000-000026230000}"/>
    <cellStyle name="Percent 5 61" xfId="8992" xr:uid="{00000000-0005-0000-0000-000027230000}"/>
    <cellStyle name="Percent 5 62" xfId="8993" xr:uid="{00000000-0005-0000-0000-000028230000}"/>
    <cellStyle name="Percent 5 63" xfId="8994" xr:uid="{00000000-0005-0000-0000-000029230000}"/>
    <cellStyle name="Percent 5 64" xfId="8995" xr:uid="{00000000-0005-0000-0000-00002A230000}"/>
    <cellStyle name="Percent 5 7" xfId="8996" xr:uid="{00000000-0005-0000-0000-00002B230000}"/>
    <cellStyle name="Percent 5 8" xfId="8997" xr:uid="{00000000-0005-0000-0000-00002C230000}"/>
    <cellStyle name="Percent 5 9" xfId="8998" xr:uid="{00000000-0005-0000-0000-00002D230000}"/>
    <cellStyle name="Percent 50" xfId="8999" xr:uid="{00000000-0005-0000-0000-00002E230000}"/>
    <cellStyle name="Percent 51" xfId="9000" xr:uid="{00000000-0005-0000-0000-00002F230000}"/>
    <cellStyle name="Percent 52" xfId="9001" xr:uid="{00000000-0005-0000-0000-000030230000}"/>
    <cellStyle name="Percent 53" xfId="9002" xr:uid="{00000000-0005-0000-0000-000031230000}"/>
    <cellStyle name="Percent 54" xfId="9003" xr:uid="{00000000-0005-0000-0000-000032230000}"/>
    <cellStyle name="Percent 55" xfId="9004" xr:uid="{00000000-0005-0000-0000-000033230000}"/>
    <cellStyle name="Percent 56" xfId="9005" xr:uid="{00000000-0005-0000-0000-000034230000}"/>
    <cellStyle name="Percent 57" xfId="9006" xr:uid="{00000000-0005-0000-0000-000035230000}"/>
    <cellStyle name="Percent 58" xfId="9007" xr:uid="{00000000-0005-0000-0000-000036230000}"/>
    <cellStyle name="Percent 59" xfId="9008" xr:uid="{00000000-0005-0000-0000-000037230000}"/>
    <cellStyle name="Percent 6" xfId="12" xr:uid="{00000000-0005-0000-0000-000038230000}"/>
    <cellStyle name="Percent 6 2" xfId="9009" xr:uid="{00000000-0005-0000-0000-000039230000}"/>
    <cellStyle name="Percent 6 3" xfId="9010" xr:uid="{00000000-0005-0000-0000-00003A230000}"/>
    <cellStyle name="Percent 6 4" xfId="9011" xr:uid="{00000000-0005-0000-0000-00003B230000}"/>
    <cellStyle name="Percent 6 4 2" xfId="9400" xr:uid="{C02D22AE-6FF0-4BF8-8EF1-93FFDBE73DC1}"/>
    <cellStyle name="Percent 6 4 2 2" xfId="9410" xr:uid="{0786436D-1934-4E8E-8D74-FE76DE9ED8FD}"/>
    <cellStyle name="Percent 6 4 2 2 2" xfId="9424" xr:uid="{131A5ECD-8CC6-4302-9630-109F07C4C58E}"/>
    <cellStyle name="Percent 6 4 2 3" xfId="9436" xr:uid="{C09EB49F-A32D-41E4-A0BF-E7CCCA24A9D1}"/>
    <cellStyle name="Percent 6 4 2 4" xfId="9439" xr:uid="{9390B6DD-9064-4EE2-BB1A-DCA947F50DA0}"/>
    <cellStyle name="Percent 60" xfId="9012" xr:uid="{00000000-0005-0000-0000-00003C230000}"/>
    <cellStyle name="Percent 61" xfId="9013" xr:uid="{00000000-0005-0000-0000-00003D230000}"/>
    <cellStyle name="Percent 62" xfId="9014" xr:uid="{00000000-0005-0000-0000-00003E230000}"/>
    <cellStyle name="Percent 63" xfId="9015" xr:uid="{00000000-0005-0000-0000-00003F230000}"/>
    <cellStyle name="Percent 64" xfId="9016" xr:uid="{00000000-0005-0000-0000-000040230000}"/>
    <cellStyle name="Percent 64 2" xfId="9017" xr:uid="{00000000-0005-0000-0000-000041230000}"/>
    <cellStyle name="Percent 64 2 2" xfId="9018" xr:uid="{00000000-0005-0000-0000-000042230000}"/>
    <cellStyle name="Percent 65" xfId="9019" xr:uid="{00000000-0005-0000-0000-000043230000}"/>
    <cellStyle name="Percent 65 2" xfId="9020" xr:uid="{00000000-0005-0000-0000-000044230000}"/>
    <cellStyle name="Percent 65 3" xfId="9021" xr:uid="{00000000-0005-0000-0000-000045230000}"/>
    <cellStyle name="Percent 66" xfId="9022" xr:uid="{00000000-0005-0000-0000-000046230000}"/>
    <cellStyle name="Percent 66 2" xfId="9023" xr:uid="{00000000-0005-0000-0000-000047230000}"/>
    <cellStyle name="Percent 67" xfId="9024" xr:uid="{00000000-0005-0000-0000-000048230000}"/>
    <cellStyle name="Percent 67 2" xfId="9025" xr:uid="{00000000-0005-0000-0000-000049230000}"/>
    <cellStyle name="Percent 68" xfId="9026" xr:uid="{00000000-0005-0000-0000-00004A230000}"/>
    <cellStyle name="Percent 69" xfId="9027" xr:uid="{00000000-0005-0000-0000-00004B230000}"/>
    <cellStyle name="Percent 7" xfId="15" xr:uid="{00000000-0005-0000-0000-00004C230000}"/>
    <cellStyle name="Percent 7 10" xfId="9028" xr:uid="{00000000-0005-0000-0000-00004D230000}"/>
    <cellStyle name="Percent 7 11" xfId="9029" xr:uid="{00000000-0005-0000-0000-00004E230000}"/>
    <cellStyle name="Percent 7 12" xfId="9030" xr:uid="{00000000-0005-0000-0000-00004F230000}"/>
    <cellStyle name="Percent 7 12 2" xfId="9031" xr:uid="{00000000-0005-0000-0000-000050230000}"/>
    <cellStyle name="Percent 7 13" xfId="9032" xr:uid="{00000000-0005-0000-0000-000051230000}"/>
    <cellStyle name="Percent 7 14" xfId="9033" xr:uid="{00000000-0005-0000-0000-000052230000}"/>
    <cellStyle name="Percent 7 15" xfId="9034" xr:uid="{00000000-0005-0000-0000-000053230000}"/>
    <cellStyle name="Percent 7 2" xfId="9035" xr:uid="{00000000-0005-0000-0000-000054230000}"/>
    <cellStyle name="Percent 7 2 10" xfId="9036" xr:uid="{00000000-0005-0000-0000-000055230000}"/>
    <cellStyle name="Percent 7 2 10 2" xfId="9037" xr:uid="{00000000-0005-0000-0000-000056230000}"/>
    <cellStyle name="Percent 7 2 10 2 2" xfId="9038" xr:uid="{00000000-0005-0000-0000-000057230000}"/>
    <cellStyle name="Percent 7 2 10 3" xfId="9039" xr:uid="{00000000-0005-0000-0000-000058230000}"/>
    <cellStyle name="Percent 7 2 11" xfId="9040" xr:uid="{00000000-0005-0000-0000-000059230000}"/>
    <cellStyle name="Percent 7 2 11 2" xfId="9041" xr:uid="{00000000-0005-0000-0000-00005A230000}"/>
    <cellStyle name="Percent 7 2 11 2 2" xfId="9042" xr:uid="{00000000-0005-0000-0000-00005B230000}"/>
    <cellStyle name="Percent 7 2 11 3" xfId="9043" xr:uid="{00000000-0005-0000-0000-00005C230000}"/>
    <cellStyle name="Percent 7 2 12" xfId="9044" xr:uid="{00000000-0005-0000-0000-00005D230000}"/>
    <cellStyle name="Percent 7 2 12 2" xfId="9045" xr:uid="{00000000-0005-0000-0000-00005E230000}"/>
    <cellStyle name="Percent 7 2 12 3" xfId="9046" xr:uid="{00000000-0005-0000-0000-00005F230000}"/>
    <cellStyle name="Percent 7 2 13" xfId="9047" xr:uid="{00000000-0005-0000-0000-000060230000}"/>
    <cellStyle name="Percent 7 2 13 2" xfId="9048" xr:uid="{00000000-0005-0000-0000-000061230000}"/>
    <cellStyle name="Percent 7 2 13 3" xfId="9049" xr:uid="{00000000-0005-0000-0000-000062230000}"/>
    <cellStyle name="Percent 7 2 14" xfId="9050" xr:uid="{00000000-0005-0000-0000-000063230000}"/>
    <cellStyle name="Percent 7 2 2" xfId="9051" xr:uid="{00000000-0005-0000-0000-000064230000}"/>
    <cellStyle name="Percent 7 2 2 2" xfId="9052" xr:uid="{00000000-0005-0000-0000-000065230000}"/>
    <cellStyle name="Percent 7 2 2 2 2" xfId="9053" xr:uid="{00000000-0005-0000-0000-000066230000}"/>
    <cellStyle name="Percent 7 2 2 3" xfId="9054" xr:uid="{00000000-0005-0000-0000-000067230000}"/>
    <cellStyle name="Percent 7 2 3" xfId="9055" xr:uid="{00000000-0005-0000-0000-000068230000}"/>
    <cellStyle name="Percent 7 2 3 2" xfId="9056" xr:uid="{00000000-0005-0000-0000-000069230000}"/>
    <cellStyle name="Percent 7 2 3 2 2" xfId="9057" xr:uid="{00000000-0005-0000-0000-00006A230000}"/>
    <cellStyle name="Percent 7 2 3 3" xfId="9058" xr:uid="{00000000-0005-0000-0000-00006B230000}"/>
    <cellStyle name="Percent 7 2 4" xfId="9059" xr:uid="{00000000-0005-0000-0000-00006C230000}"/>
    <cellStyle name="Percent 7 2 4 2" xfId="9060" xr:uid="{00000000-0005-0000-0000-00006D230000}"/>
    <cellStyle name="Percent 7 2 4 2 2" xfId="9061" xr:uid="{00000000-0005-0000-0000-00006E230000}"/>
    <cellStyle name="Percent 7 2 4 3" xfId="9062" xr:uid="{00000000-0005-0000-0000-00006F230000}"/>
    <cellStyle name="Percent 7 2 5" xfId="9063" xr:uid="{00000000-0005-0000-0000-000070230000}"/>
    <cellStyle name="Percent 7 2 5 2" xfId="9064" xr:uid="{00000000-0005-0000-0000-000071230000}"/>
    <cellStyle name="Percent 7 2 5 2 2" xfId="9065" xr:uid="{00000000-0005-0000-0000-000072230000}"/>
    <cellStyle name="Percent 7 2 5 3" xfId="9066" xr:uid="{00000000-0005-0000-0000-000073230000}"/>
    <cellStyle name="Percent 7 2 6" xfId="9067" xr:uid="{00000000-0005-0000-0000-000074230000}"/>
    <cellStyle name="Percent 7 2 6 2" xfId="9068" xr:uid="{00000000-0005-0000-0000-000075230000}"/>
    <cellStyle name="Percent 7 2 6 2 2" xfId="9069" xr:uid="{00000000-0005-0000-0000-000076230000}"/>
    <cellStyle name="Percent 7 2 6 3" xfId="9070" xr:uid="{00000000-0005-0000-0000-000077230000}"/>
    <cellStyle name="Percent 7 2 7" xfId="9071" xr:uid="{00000000-0005-0000-0000-000078230000}"/>
    <cellStyle name="Percent 7 2 7 2" xfId="9072" xr:uid="{00000000-0005-0000-0000-000079230000}"/>
    <cellStyle name="Percent 7 2 7 2 2" xfId="9073" xr:uid="{00000000-0005-0000-0000-00007A230000}"/>
    <cellStyle name="Percent 7 2 7 3" xfId="9074" xr:uid="{00000000-0005-0000-0000-00007B230000}"/>
    <cellStyle name="Percent 7 2 8" xfId="9075" xr:uid="{00000000-0005-0000-0000-00007C230000}"/>
    <cellStyle name="Percent 7 2 8 2" xfId="9076" xr:uid="{00000000-0005-0000-0000-00007D230000}"/>
    <cellStyle name="Percent 7 2 8 2 2" xfId="9077" xr:uid="{00000000-0005-0000-0000-00007E230000}"/>
    <cellStyle name="Percent 7 2 8 3" xfId="9078" xr:uid="{00000000-0005-0000-0000-00007F230000}"/>
    <cellStyle name="Percent 7 2 9" xfId="9079" xr:uid="{00000000-0005-0000-0000-000080230000}"/>
    <cellStyle name="Percent 7 2 9 2" xfId="9080" xr:uid="{00000000-0005-0000-0000-000081230000}"/>
    <cellStyle name="Percent 7 2 9 2 2" xfId="9081" xr:uid="{00000000-0005-0000-0000-000082230000}"/>
    <cellStyle name="Percent 7 2 9 3" xfId="9082" xr:uid="{00000000-0005-0000-0000-000083230000}"/>
    <cellStyle name="Percent 7 3" xfId="9083" xr:uid="{00000000-0005-0000-0000-000084230000}"/>
    <cellStyle name="Percent 7 4" xfId="9084" xr:uid="{00000000-0005-0000-0000-000085230000}"/>
    <cellStyle name="Percent 7 5" xfId="9085" xr:uid="{00000000-0005-0000-0000-000086230000}"/>
    <cellStyle name="Percent 7 6" xfId="9086" xr:uid="{00000000-0005-0000-0000-000087230000}"/>
    <cellStyle name="Percent 7 7" xfId="9087" xr:uid="{00000000-0005-0000-0000-000088230000}"/>
    <cellStyle name="Percent 7 8" xfId="9088" xr:uid="{00000000-0005-0000-0000-000089230000}"/>
    <cellStyle name="Percent 7 9" xfId="9089" xr:uid="{00000000-0005-0000-0000-00008A230000}"/>
    <cellStyle name="Percent 70" xfId="9090" xr:uid="{00000000-0005-0000-0000-00008B230000}"/>
    <cellStyle name="Percent 71" xfId="9091" xr:uid="{00000000-0005-0000-0000-00008C230000}"/>
    <cellStyle name="Percent 72" xfId="9092" xr:uid="{00000000-0005-0000-0000-00008D230000}"/>
    <cellStyle name="Percent 73" xfId="9093" xr:uid="{00000000-0005-0000-0000-00008E230000}"/>
    <cellStyle name="Percent 73 2" xfId="9094" xr:uid="{00000000-0005-0000-0000-00008F230000}"/>
    <cellStyle name="Percent 74" xfId="9095" xr:uid="{00000000-0005-0000-0000-000090230000}"/>
    <cellStyle name="Percent 75" xfId="9096" xr:uid="{00000000-0005-0000-0000-000091230000}"/>
    <cellStyle name="Percent 76" xfId="9097" xr:uid="{00000000-0005-0000-0000-000092230000}"/>
    <cellStyle name="Percent 77" xfId="9098" xr:uid="{00000000-0005-0000-0000-000093230000}"/>
    <cellStyle name="Percent 78" xfId="9099" xr:uid="{00000000-0005-0000-0000-000094230000}"/>
    <cellStyle name="Percent 78 2 2" xfId="9399" xr:uid="{617652CE-6998-4FB5-9834-FE3B01A71C71}"/>
    <cellStyle name="Percent 79" xfId="9100" xr:uid="{00000000-0005-0000-0000-000095230000}"/>
    <cellStyle name="Percent 79 2" xfId="9403" xr:uid="{9CF871B1-9368-4336-9F85-6FD2AC064CB7}"/>
    <cellStyle name="Percent 8" xfId="9101" xr:uid="{00000000-0005-0000-0000-000096230000}"/>
    <cellStyle name="Percent 8 2" xfId="9102" xr:uid="{00000000-0005-0000-0000-000097230000}"/>
    <cellStyle name="Percent 8 2 2" xfId="9103" xr:uid="{00000000-0005-0000-0000-000098230000}"/>
    <cellStyle name="Percent 8 2 2 2" xfId="9104" xr:uid="{00000000-0005-0000-0000-000099230000}"/>
    <cellStyle name="Percent 8 2 2 2 2" xfId="9105" xr:uid="{00000000-0005-0000-0000-00009A230000}"/>
    <cellStyle name="Percent 8 2 2 2 2 2" xfId="9106" xr:uid="{00000000-0005-0000-0000-00009B230000}"/>
    <cellStyle name="Percent 8 2 2 2 3" xfId="9107" xr:uid="{00000000-0005-0000-0000-00009C230000}"/>
    <cellStyle name="Percent 8 2 2 3" xfId="9108" xr:uid="{00000000-0005-0000-0000-00009D230000}"/>
    <cellStyle name="Percent 8 2 2 3 2" xfId="9109" xr:uid="{00000000-0005-0000-0000-00009E230000}"/>
    <cellStyle name="Percent 8 2 2 3 2 2" xfId="9110" xr:uid="{00000000-0005-0000-0000-00009F230000}"/>
    <cellStyle name="Percent 8 2 2 3 3" xfId="9111" xr:uid="{00000000-0005-0000-0000-0000A0230000}"/>
    <cellStyle name="Percent 8 2 2 4" xfId="9112" xr:uid="{00000000-0005-0000-0000-0000A1230000}"/>
    <cellStyle name="Percent 8 2 2 4 2" xfId="9113" xr:uid="{00000000-0005-0000-0000-0000A2230000}"/>
    <cellStyle name="Percent 8 2 2 4 2 2" xfId="9114" xr:uid="{00000000-0005-0000-0000-0000A3230000}"/>
    <cellStyle name="Percent 8 2 2 4 3" xfId="9115" xr:uid="{00000000-0005-0000-0000-0000A4230000}"/>
    <cellStyle name="Percent 8 2 2 5" xfId="9116" xr:uid="{00000000-0005-0000-0000-0000A5230000}"/>
    <cellStyle name="Percent 8 2 2 5 2" xfId="9117" xr:uid="{00000000-0005-0000-0000-0000A6230000}"/>
    <cellStyle name="Percent 8 2 2 5 2 2" xfId="9118" xr:uid="{00000000-0005-0000-0000-0000A7230000}"/>
    <cellStyle name="Percent 8 2 2 5 3" xfId="9119" xr:uid="{00000000-0005-0000-0000-0000A8230000}"/>
    <cellStyle name="Percent 8 2 3" xfId="9120" xr:uid="{00000000-0005-0000-0000-0000A9230000}"/>
    <cellStyle name="Percent 8 2 4" xfId="9121" xr:uid="{00000000-0005-0000-0000-0000AA230000}"/>
    <cellStyle name="Percent 8 2 5" xfId="9122" xr:uid="{00000000-0005-0000-0000-0000AB230000}"/>
    <cellStyle name="Percent 8 2 6" xfId="9123" xr:uid="{00000000-0005-0000-0000-0000AC230000}"/>
    <cellStyle name="Percent 8 2 6 2" xfId="9124" xr:uid="{00000000-0005-0000-0000-0000AD230000}"/>
    <cellStyle name="Percent 8 2 7" xfId="9125" xr:uid="{00000000-0005-0000-0000-0000AE230000}"/>
    <cellStyle name="Percent 8 3" xfId="9126" xr:uid="{00000000-0005-0000-0000-0000AF230000}"/>
    <cellStyle name="Percent 8 3 2" xfId="9127" xr:uid="{00000000-0005-0000-0000-0000B0230000}"/>
    <cellStyle name="Percent 8 3 2 2" xfId="9128" xr:uid="{00000000-0005-0000-0000-0000B1230000}"/>
    <cellStyle name="Percent 8 3 3" xfId="9129" xr:uid="{00000000-0005-0000-0000-0000B2230000}"/>
    <cellStyle name="Percent 8 4" xfId="9130" xr:uid="{00000000-0005-0000-0000-0000B3230000}"/>
    <cellStyle name="Percent 8 4 2" xfId="9131" xr:uid="{00000000-0005-0000-0000-0000B4230000}"/>
    <cellStyle name="Percent 8 4 2 2" xfId="9132" xr:uid="{00000000-0005-0000-0000-0000B5230000}"/>
    <cellStyle name="Percent 8 4 3" xfId="9133" xr:uid="{00000000-0005-0000-0000-0000B6230000}"/>
    <cellStyle name="Percent 8 5" xfId="9134" xr:uid="{00000000-0005-0000-0000-0000B7230000}"/>
    <cellStyle name="Percent 8 5 2" xfId="9135" xr:uid="{00000000-0005-0000-0000-0000B8230000}"/>
    <cellStyle name="Percent 8 5 2 2" xfId="9136" xr:uid="{00000000-0005-0000-0000-0000B9230000}"/>
    <cellStyle name="Percent 8 5 3" xfId="9137" xr:uid="{00000000-0005-0000-0000-0000BA230000}"/>
    <cellStyle name="Percent 8 6" xfId="9138" xr:uid="{00000000-0005-0000-0000-0000BB230000}"/>
    <cellStyle name="Percent 8 6 2" xfId="9139" xr:uid="{00000000-0005-0000-0000-0000BC230000}"/>
    <cellStyle name="Percent 8 6 2 2" xfId="9140" xr:uid="{00000000-0005-0000-0000-0000BD230000}"/>
    <cellStyle name="Percent 8 6 3" xfId="9141" xr:uid="{00000000-0005-0000-0000-0000BE230000}"/>
    <cellStyle name="Percent 8 7" xfId="9142" xr:uid="{00000000-0005-0000-0000-0000BF230000}"/>
    <cellStyle name="Percent 8 7 2" xfId="9143" xr:uid="{00000000-0005-0000-0000-0000C0230000}"/>
    <cellStyle name="Percent 8 7 3" xfId="9144" xr:uid="{00000000-0005-0000-0000-0000C1230000}"/>
    <cellStyle name="Percent 8 8" xfId="9145" xr:uid="{00000000-0005-0000-0000-0000C2230000}"/>
    <cellStyle name="Percent 80" xfId="9146" xr:uid="{00000000-0005-0000-0000-0000C3230000}"/>
    <cellStyle name="Percent 80 2" xfId="9393" xr:uid="{DC9840D3-B6C6-47C5-B291-120C1113EDCB}"/>
    <cellStyle name="Percent 80 2 2" xfId="9421" xr:uid="{31A0BF7A-CAF7-47CE-AB7F-8BE462B88988}"/>
    <cellStyle name="Percent 80 2 2 2" xfId="9429" xr:uid="{DEB14F44-3B14-4511-998D-9A282C76494E}"/>
    <cellStyle name="Percent 81" xfId="9147" xr:uid="{00000000-0005-0000-0000-0000C4230000}"/>
    <cellStyle name="Percent 82" xfId="9148" xr:uid="{00000000-0005-0000-0000-0000C5230000}"/>
    <cellStyle name="Percent 83" xfId="9149" xr:uid="{00000000-0005-0000-0000-0000C6230000}"/>
    <cellStyle name="Percent 84" xfId="9150" xr:uid="{00000000-0005-0000-0000-0000C7230000}"/>
    <cellStyle name="Percent 85" xfId="9151" xr:uid="{00000000-0005-0000-0000-0000C8230000}"/>
    <cellStyle name="Percent 86" xfId="9152" xr:uid="{00000000-0005-0000-0000-0000C9230000}"/>
    <cellStyle name="Percent 87" xfId="9377" xr:uid="{00000000-0005-0000-0000-0000CA230000}"/>
    <cellStyle name="Percent 88" xfId="9379" xr:uid="{00000000-0005-0000-0000-0000CB230000}"/>
    <cellStyle name="Percent 88 3" xfId="9405" xr:uid="{6E3F5448-3D86-4A86-8DBB-81DA1D6816AA}"/>
    <cellStyle name="Percent 88 3 2" xfId="9412" xr:uid="{45AB9775-F25A-4972-A815-C39889280DB2}"/>
    <cellStyle name="Percent 89" xfId="9380" xr:uid="{00000000-0005-0000-0000-0000CC230000}"/>
    <cellStyle name="Percent 89 2" xfId="9443" xr:uid="{C4AE3B7D-E9C3-4213-8B0C-F567933F230B}"/>
    <cellStyle name="Percent 9" xfId="9153" xr:uid="{00000000-0005-0000-0000-0000CD230000}"/>
    <cellStyle name="Percent 9 2" xfId="9154" xr:uid="{00000000-0005-0000-0000-0000CE230000}"/>
    <cellStyle name="Percent 9 3" xfId="9155" xr:uid="{00000000-0005-0000-0000-0000CF230000}"/>
    <cellStyle name="Percent 90" xfId="9383" xr:uid="{00000000-0005-0000-0000-0000D0230000}"/>
    <cellStyle name="Percent 91" xfId="9384" xr:uid="{00000000-0005-0000-0000-0000D1230000}"/>
    <cellStyle name="Percent 92" xfId="9390" xr:uid="{00000000-0005-0000-0000-0000D2230000}"/>
    <cellStyle name="Percent 93" xfId="9411" xr:uid="{0505DDF1-00A6-4009-928A-A371DAD8C1AA}"/>
    <cellStyle name="Percent 94" xfId="9408" xr:uid="{EC136C16-EAFC-4749-ACC0-F8B38C1BBE46}"/>
    <cellStyle name="Percent 94 2" xfId="9415" xr:uid="{16E9D390-C979-436D-8FD5-880EDB69C0FA}"/>
    <cellStyle name="Percent 95" xfId="9417" xr:uid="{7A75F514-B180-46A7-9E09-48BECDBA3A4F}"/>
    <cellStyle name="Percent 95 2" xfId="9426" xr:uid="{9140E03B-393E-45AA-BA96-247F112E28DC}"/>
    <cellStyle name="Percent 96" xfId="9434" xr:uid="{5C2C90CE-07C2-462E-989B-97AE578BE838}"/>
    <cellStyle name="PRINTFONT" xfId="9156" xr:uid="{00000000-0005-0000-0000-0000D3230000}"/>
    <cellStyle name="PSChar" xfId="9157" xr:uid="{00000000-0005-0000-0000-0000D4230000}"/>
    <cellStyle name="PSDate" xfId="9158" xr:uid="{00000000-0005-0000-0000-0000D5230000}"/>
    <cellStyle name="PSDec" xfId="9159" xr:uid="{00000000-0005-0000-0000-0000D6230000}"/>
    <cellStyle name="PSHeading" xfId="9160" xr:uid="{00000000-0005-0000-0000-0000D7230000}"/>
    <cellStyle name="PSInt" xfId="9161" xr:uid="{00000000-0005-0000-0000-0000D8230000}"/>
    <cellStyle name="PSSpacer" xfId="9162" xr:uid="{00000000-0005-0000-0000-0000D9230000}"/>
    <cellStyle name="RangeBelow" xfId="9163" xr:uid="{00000000-0005-0000-0000-0000DA230000}"/>
    <cellStyle name="Reset  - Style4" xfId="9164" xr:uid="{00000000-0005-0000-0000-0000DB230000}"/>
    <cellStyle name="Reset  - Style7" xfId="9165" xr:uid="{00000000-0005-0000-0000-0000DC230000}"/>
    <cellStyle name="STD" xfId="9166" xr:uid="{00000000-0005-0000-0000-0000DD230000}"/>
    <cellStyle name="Style 21" xfId="9167" xr:uid="{00000000-0005-0000-0000-0000DE230000}"/>
    <cellStyle name="Style 21 2" xfId="9168" xr:uid="{00000000-0005-0000-0000-0000DF230000}"/>
    <cellStyle name="Style 21 3" xfId="9169" xr:uid="{00000000-0005-0000-0000-0000E0230000}"/>
    <cellStyle name="Style 21 4" xfId="9170" xr:uid="{00000000-0005-0000-0000-0000E1230000}"/>
    <cellStyle name="Style 21 5" xfId="9171" xr:uid="{00000000-0005-0000-0000-0000E2230000}"/>
    <cellStyle name="Style 22" xfId="6" xr:uid="{00000000-0005-0000-0000-0000E3230000}"/>
    <cellStyle name="Style 22 2" xfId="9172" xr:uid="{00000000-0005-0000-0000-0000E4230000}"/>
    <cellStyle name="Style 22 3" xfId="9173" xr:uid="{00000000-0005-0000-0000-0000E5230000}"/>
    <cellStyle name="Style 22 4" xfId="9174" xr:uid="{00000000-0005-0000-0000-0000E6230000}"/>
    <cellStyle name="Style 22 5" xfId="9175" xr:uid="{00000000-0005-0000-0000-0000E7230000}"/>
    <cellStyle name="Style 23" xfId="9176" xr:uid="{00000000-0005-0000-0000-0000E8230000}"/>
    <cellStyle name="Style 23 2" xfId="9177" xr:uid="{00000000-0005-0000-0000-0000E9230000}"/>
    <cellStyle name="Style 23 3" xfId="9178" xr:uid="{00000000-0005-0000-0000-0000EA230000}"/>
    <cellStyle name="Style 23 4" xfId="9179" xr:uid="{00000000-0005-0000-0000-0000EB230000}"/>
    <cellStyle name="Style 23 5" xfId="9180" xr:uid="{00000000-0005-0000-0000-0000EC230000}"/>
    <cellStyle name="Style 24" xfId="7" xr:uid="{00000000-0005-0000-0000-0000ED230000}"/>
    <cellStyle name="Style 24 2" xfId="9181" xr:uid="{00000000-0005-0000-0000-0000EE230000}"/>
    <cellStyle name="Style 24 3" xfId="9182" xr:uid="{00000000-0005-0000-0000-0000EF230000}"/>
    <cellStyle name="Style 24 4" xfId="9183" xr:uid="{00000000-0005-0000-0000-0000F0230000}"/>
    <cellStyle name="Style 24 5" xfId="9184" xr:uid="{00000000-0005-0000-0000-0000F1230000}"/>
    <cellStyle name="Style 25" xfId="9185" xr:uid="{00000000-0005-0000-0000-0000F2230000}"/>
    <cellStyle name="Style 25 10" xfId="9186" xr:uid="{00000000-0005-0000-0000-0000F3230000}"/>
    <cellStyle name="Style 25 2" xfId="9187" xr:uid="{00000000-0005-0000-0000-0000F4230000}"/>
    <cellStyle name="Style 25 3" xfId="9188" xr:uid="{00000000-0005-0000-0000-0000F5230000}"/>
    <cellStyle name="Style 25 4" xfId="9189" xr:uid="{00000000-0005-0000-0000-0000F6230000}"/>
    <cellStyle name="Style 25 5" xfId="9190" xr:uid="{00000000-0005-0000-0000-0000F7230000}"/>
    <cellStyle name="Style 25 6" xfId="9191" xr:uid="{00000000-0005-0000-0000-0000F8230000}"/>
    <cellStyle name="Style 25 7" xfId="9192" xr:uid="{00000000-0005-0000-0000-0000F9230000}"/>
    <cellStyle name="Style 25 8" xfId="9193" xr:uid="{00000000-0005-0000-0000-0000FA230000}"/>
    <cellStyle name="Style 25 9" xfId="9194" xr:uid="{00000000-0005-0000-0000-0000FB230000}"/>
    <cellStyle name="Style 26" xfId="9195" xr:uid="{00000000-0005-0000-0000-0000FC230000}"/>
    <cellStyle name="Style 26 2" xfId="9196" xr:uid="{00000000-0005-0000-0000-0000FD230000}"/>
    <cellStyle name="Style 26 2 2" xfId="9197" xr:uid="{00000000-0005-0000-0000-0000FE230000}"/>
    <cellStyle name="Style 26 3" xfId="9198" xr:uid="{00000000-0005-0000-0000-0000FF230000}"/>
    <cellStyle name="Style 26 3 2" xfId="9199" xr:uid="{00000000-0005-0000-0000-000000240000}"/>
    <cellStyle name="Style 26 4" xfId="9200" xr:uid="{00000000-0005-0000-0000-000001240000}"/>
    <cellStyle name="Style 26 4 2" xfId="9559" xr:uid="{F206E79F-7DEC-416D-9994-8071966D6A99}"/>
    <cellStyle name="Style 26 5" xfId="9201" xr:uid="{00000000-0005-0000-0000-000002240000}"/>
    <cellStyle name="Style 26 6" xfId="9202" xr:uid="{00000000-0005-0000-0000-000003240000}"/>
    <cellStyle name="Style 26 7" xfId="9203" xr:uid="{00000000-0005-0000-0000-000004240000}"/>
    <cellStyle name="Style 27" xfId="9204" xr:uid="{00000000-0005-0000-0000-000005240000}"/>
    <cellStyle name="Style 27 2" xfId="9205" xr:uid="{00000000-0005-0000-0000-000006240000}"/>
    <cellStyle name="Style 27 3" xfId="9206" xr:uid="{00000000-0005-0000-0000-000007240000}"/>
    <cellStyle name="Style 27 4" xfId="9207" xr:uid="{00000000-0005-0000-0000-000008240000}"/>
    <cellStyle name="Style 27 5" xfId="9208" xr:uid="{00000000-0005-0000-0000-000009240000}"/>
    <cellStyle name="Style 28" xfId="9209" xr:uid="{00000000-0005-0000-0000-00000A240000}"/>
    <cellStyle name="Style 28 2" xfId="9210" xr:uid="{00000000-0005-0000-0000-00000B240000}"/>
    <cellStyle name="Style 28 3" xfId="9211" xr:uid="{00000000-0005-0000-0000-00000C240000}"/>
    <cellStyle name="Style 28 4" xfId="9212" xr:uid="{00000000-0005-0000-0000-00000D240000}"/>
    <cellStyle name="Style 28 5" xfId="9213" xr:uid="{00000000-0005-0000-0000-00000E240000}"/>
    <cellStyle name="Style 29" xfId="9214" xr:uid="{00000000-0005-0000-0000-00000F240000}"/>
    <cellStyle name="Style 29 10" xfId="9215" xr:uid="{00000000-0005-0000-0000-000010240000}"/>
    <cellStyle name="Style 29 11" xfId="9216" xr:uid="{00000000-0005-0000-0000-000011240000}"/>
    <cellStyle name="Style 29 12" xfId="9217" xr:uid="{00000000-0005-0000-0000-000012240000}"/>
    <cellStyle name="Style 29 13" xfId="9218" xr:uid="{00000000-0005-0000-0000-000013240000}"/>
    <cellStyle name="Style 29 14" xfId="9219" xr:uid="{00000000-0005-0000-0000-000014240000}"/>
    <cellStyle name="Style 29 15" xfId="9220" xr:uid="{00000000-0005-0000-0000-000015240000}"/>
    <cellStyle name="Style 29 16" xfId="9221" xr:uid="{00000000-0005-0000-0000-000016240000}"/>
    <cellStyle name="Style 29 2" xfId="9222" xr:uid="{00000000-0005-0000-0000-000017240000}"/>
    <cellStyle name="Style 29 3" xfId="9223" xr:uid="{00000000-0005-0000-0000-000018240000}"/>
    <cellStyle name="Style 29 4" xfId="9224" xr:uid="{00000000-0005-0000-0000-000019240000}"/>
    <cellStyle name="Style 29 5" xfId="9225" xr:uid="{00000000-0005-0000-0000-00001A240000}"/>
    <cellStyle name="Style 29 6" xfId="9226" xr:uid="{00000000-0005-0000-0000-00001B240000}"/>
    <cellStyle name="Style 29 7" xfId="9227" xr:uid="{00000000-0005-0000-0000-00001C240000}"/>
    <cellStyle name="Style 29 8" xfId="9228" xr:uid="{00000000-0005-0000-0000-00001D240000}"/>
    <cellStyle name="Style 29 9" xfId="9229" xr:uid="{00000000-0005-0000-0000-00001E240000}"/>
    <cellStyle name="Style 30" xfId="9230" xr:uid="{00000000-0005-0000-0000-00001F240000}"/>
    <cellStyle name="Style 30 10" xfId="9231" xr:uid="{00000000-0005-0000-0000-000020240000}"/>
    <cellStyle name="Style 30 11" xfId="9232" xr:uid="{00000000-0005-0000-0000-000021240000}"/>
    <cellStyle name="Style 30 12" xfId="9233" xr:uid="{00000000-0005-0000-0000-000022240000}"/>
    <cellStyle name="Style 30 13" xfId="9234" xr:uid="{00000000-0005-0000-0000-000023240000}"/>
    <cellStyle name="Style 30 14" xfId="9235" xr:uid="{00000000-0005-0000-0000-000024240000}"/>
    <cellStyle name="Style 30 15" xfId="9236" xr:uid="{00000000-0005-0000-0000-000025240000}"/>
    <cellStyle name="Style 30 16" xfId="9237" xr:uid="{00000000-0005-0000-0000-000026240000}"/>
    <cellStyle name="Style 30 2" xfId="9238" xr:uid="{00000000-0005-0000-0000-000027240000}"/>
    <cellStyle name="Style 30 3" xfId="9239" xr:uid="{00000000-0005-0000-0000-000028240000}"/>
    <cellStyle name="Style 30 4" xfId="9240" xr:uid="{00000000-0005-0000-0000-000029240000}"/>
    <cellStyle name="Style 30 5" xfId="9241" xr:uid="{00000000-0005-0000-0000-00002A240000}"/>
    <cellStyle name="Style 30 6" xfId="9242" xr:uid="{00000000-0005-0000-0000-00002B240000}"/>
    <cellStyle name="Style 30 7" xfId="9243" xr:uid="{00000000-0005-0000-0000-00002C240000}"/>
    <cellStyle name="Style 30 8" xfId="9244" xr:uid="{00000000-0005-0000-0000-00002D240000}"/>
    <cellStyle name="Style 30 9" xfId="9245" xr:uid="{00000000-0005-0000-0000-00002E240000}"/>
    <cellStyle name="Style 31" xfId="9246" xr:uid="{00000000-0005-0000-0000-00002F240000}"/>
    <cellStyle name="Style 31 2" xfId="9247" xr:uid="{00000000-0005-0000-0000-000030240000}"/>
    <cellStyle name="Style 31 3" xfId="9248" xr:uid="{00000000-0005-0000-0000-000031240000}"/>
    <cellStyle name="Style 31 4" xfId="9249" xr:uid="{00000000-0005-0000-0000-000032240000}"/>
    <cellStyle name="Style 31 5" xfId="9250" xr:uid="{00000000-0005-0000-0000-000033240000}"/>
    <cellStyle name="Style 32" xfId="9251" xr:uid="{00000000-0005-0000-0000-000034240000}"/>
    <cellStyle name="Style 32 2" xfId="9252" xr:uid="{00000000-0005-0000-0000-000035240000}"/>
    <cellStyle name="Style 32 3" xfId="9253" xr:uid="{00000000-0005-0000-0000-000036240000}"/>
    <cellStyle name="Style 32 4" xfId="9254" xr:uid="{00000000-0005-0000-0000-000037240000}"/>
    <cellStyle name="Style 32 5" xfId="9255" xr:uid="{00000000-0005-0000-0000-000038240000}"/>
    <cellStyle name="Style 32 6" xfId="9256" xr:uid="{00000000-0005-0000-0000-000039240000}"/>
    <cellStyle name="Style 32 7" xfId="9257" xr:uid="{00000000-0005-0000-0000-00003A240000}"/>
    <cellStyle name="Style 32 8" xfId="9258" xr:uid="{00000000-0005-0000-0000-00003B240000}"/>
    <cellStyle name="Style 33" xfId="9259" xr:uid="{00000000-0005-0000-0000-00003C240000}"/>
    <cellStyle name="Style 33 10" xfId="9260" xr:uid="{00000000-0005-0000-0000-00003D240000}"/>
    <cellStyle name="Style 33 11" xfId="9261" xr:uid="{00000000-0005-0000-0000-00003E240000}"/>
    <cellStyle name="Style 33 12" xfId="9262" xr:uid="{00000000-0005-0000-0000-00003F240000}"/>
    <cellStyle name="Style 33 13" xfId="9263" xr:uid="{00000000-0005-0000-0000-000040240000}"/>
    <cellStyle name="Style 33 14" xfId="9264" xr:uid="{00000000-0005-0000-0000-000041240000}"/>
    <cellStyle name="Style 33 15" xfId="9265" xr:uid="{00000000-0005-0000-0000-000042240000}"/>
    <cellStyle name="Style 33 16" xfId="9266" xr:uid="{00000000-0005-0000-0000-000043240000}"/>
    <cellStyle name="Style 33 2" xfId="9267" xr:uid="{00000000-0005-0000-0000-000044240000}"/>
    <cellStyle name="Style 33 3" xfId="9268" xr:uid="{00000000-0005-0000-0000-000045240000}"/>
    <cellStyle name="Style 33 4" xfId="9269" xr:uid="{00000000-0005-0000-0000-000046240000}"/>
    <cellStyle name="Style 33 5" xfId="9270" xr:uid="{00000000-0005-0000-0000-000047240000}"/>
    <cellStyle name="Style 33 6" xfId="9271" xr:uid="{00000000-0005-0000-0000-000048240000}"/>
    <cellStyle name="Style 33 7" xfId="9272" xr:uid="{00000000-0005-0000-0000-000049240000}"/>
    <cellStyle name="Style 33 8" xfId="9273" xr:uid="{00000000-0005-0000-0000-00004A240000}"/>
    <cellStyle name="Style 33 9" xfId="9274" xr:uid="{00000000-0005-0000-0000-00004B240000}"/>
    <cellStyle name="Style 34" xfId="9275" xr:uid="{00000000-0005-0000-0000-00004C240000}"/>
    <cellStyle name="Style 34 10" xfId="9276" xr:uid="{00000000-0005-0000-0000-00004D240000}"/>
    <cellStyle name="Style 34 11" xfId="9277" xr:uid="{00000000-0005-0000-0000-00004E240000}"/>
    <cellStyle name="Style 34 12" xfId="9278" xr:uid="{00000000-0005-0000-0000-00004F240000}"/>
    <cellStyle name="Style 34 13" xfId="9279" xr:uid="{00000000-0005-0000-0000-000050240000}"/>
    <cellStyle name="Style 34 14" xfId="9280" xr:uid="{00000000-0005-0000-0000-000051240000}"/>
    <cellStyle name="Style 34 15" xfId="9281" xr:uid="{00000000-0005-0000-0000-000052240000}"/>
    <cellStyle name="Style 34 16" xfId="9282" xr:uid="{00000000-0005-0000-0000-000053240000}"/>
    <cellStyle name="Style 34 2" xfId="9283" xr:uid="{00000000-0005-0000-0000-000054240000}"/>
    <cellStyle name="Style 34 3" xfId="9284" xr:uid="{00000000-0005-0000-0000-000055240000}"/>
    <cellStyle name="Style 34 4" xfId="9285" xr:uid="{00000000-0005-0000-0000-000056240000}"/>
    <cellStyle name="Style 34 5" xfId="9286" xr:uid="{00000000-0005-0000-0000-000057240000}"/>
    <cellStyle name="Style 34 6" xfId="9287" xr:uid="{00000000-0005-0000-0000-000058240000}"/>
    <cellStyle name="Style 34 7" xfId="9288" xr:uid="{00000000-0005-0000-0000-000059240000}"/>
    <cellStyle name="Style 34 8" xfId="9289" xr:uid="{00000000-0005-0000-0000-00005A240000}"/>
    <cellStyle name="Style 34 9" xfId="9290" xr:uid="{00000000-0005-0000-0000-00005B240000}"/>
    <cellStyle name="Style 35" xfId="9291" xr:uid="{00000000-0005-0000-0000-00005C240000}"/>
    <cellStyle name="Style 35 10" xfId="9292" xr:uid="{00000000-0005-0000-0000-00005D240000}"/>
    <cellStyle name="Style 35 11" xfId="9293" xr:uid="{00000000-0005-0000-0000-00005E240000}"/>
    <cellStyle name="Style 35 12" xfId="9294" xr:uid="{00000000-0005-0000-0000-00005F240000}"/>
    <cellStyle name="Style 35 13" xfId="9295" xr:uid="{00000000-0005-0000-0000-000060240000}"/>
    <cellStyle name="Style 35 14" xfId="9296" xr:uid="{00000000-0005-0000-0000-000061240000}"/>
    <cellStyle name="Style 35 15" xfId="9297" xr:uid="{00000000-0005-0000-0000-000062240000}"/>
    <cellStyle name="Style 35 16" xfId="9298" xr:uid="{00000000-0005-0000-0000-000063240000}"/>
    <cellStyle name="Style 35 2" xfId="9299" xr:uid="{00000000-0005-0000-0000-000064240000}"/>
    <cellStyle name="Style 35 3" xfId="9300" xr:uid="{00000000-0005-0000-0000-000065240000}"/>
    <cellStyle name="Style 35 4" xfId="9301" xr:uid="{00000000-0005-0000-0000-000066240000}"/>
    <cellStyle name="Style 35 5" xfId="9302" xr:uid="{00000000-0005-0000-0000-000067240000}"/>
    <cellStyle name="Style 35 6" xfId="9303" xr:uid="{00000000-0005-0000-0000-000068240000}"/>
    <cellStyle name="Style 35 7" xfId="9304" xr:uid="{00000000-0005-0000-0000-000069240000}"/>
    <cellStyle name="Style 35 8" xfId="9305" xr:uid="{00000000-0005-0000-0000-00006A240000}"/>
    <cellStyle name="Style 35 9" xfId="9306" xr:uid="{00000000-0005-0000-0000-00006B240000}"/>
    <cellStyle name="Style 36" xfId="9307" xr:uid="{00000000-0005-0000-0000-00006C240000}"/>
    <cellStyle name="Style 36 10" xfId="9308" xr:uid="{00000000-0005-0000-0000-00006D240000}"/>
    <cellStyle name="Style 36 11" xfId="9309" xr:uid="{00000000-0005-0000-0000-00006E240000}"/>
    <cellStyle name="Style 36 12" xfId="9310" xr:uid="{00000000-0005-0000-0000-00006F240000}"/>
    <cellStyle name="Style 36 13" xfId="9311" xr:uid="{00000000-0005-0000-0000-000070240000}"/>
    <cellStyle name="Style 36 14" xfId="9312" xr:uid="{00000000-0005-0000-0000-000071240000}"/>
    <cellStyle name="Style 36 15" xfId="9313" xr:uid="{00000000-0005-0000-0000-000072240000}"/>
    <cellStyle name="Style 36 16" xfId="9314" xr:uid="{00000000-0005-0000-0000-000073240000}"/>
    <cellStyle name="Style 36 2" xfId="9315" xr:uid="{00000000-0005-0000-0000-000074240000}"/>
    <cellStyle name="Style 36 3" xfId="9316" xr:uid="{00000000-0005-0000-0000-000075240000}"/>
    <cellStyle name="Style 36 4" xfId="9317" xr:uid="{00000000-0005-0000-0000-000076240000}"/>
    <cellStyle name="Style 36 5" xfId="9318" xr:uid="{00000000-0005-0000-0000-000077240000}"/>
    <cellStyle name="Style 36 6" xfId="9319" xr:uid="{00000000-0005-0000-0000-000078240000}"/>
    <cellStyle name="Style 36 7" xfId="9320" xr:uid="{00000000-0005-0000-0000-000079240000}"/>
    <cellStyle name="Style 36 8" xfId="9321" xr:uid="{00000000-0005-0000-0000-00007A240000}"/>
    <cellStyle name="Style 36 9" xfId="9322" xr:uid="{00000000-0005-0000-0000-00007B240000}"/>
    <cellStyle name="Style 39" xfId="9323" xr:uid="{00000000-0005-0000-0000-00007C240000}"/>
    <cellStyle name="Style 39 10" xfId="9324" xr:uid="{00000000-0005-0000-0000-00007D240000}"/>
    <cellStyle name="Style 39 11" xfId="9325" xr:uid="{00000000-0005-0000-0000-00007E240000}"/>
    <cellStyle name="Style 39 12" xfId="9326" xr:uid="{00000000-0005-0000-0000-00007F240000}"/>
    <cellStyle name="Style 39 13" xfId="9327" xr:uid="{00000000-0005-0000-0000-000080240000}"/>
    <cellStyle name="Style 39 14" xfId="9328" xr:uid="{00000000-0005-0000-0000-000081240000}"/>
    <cellStyle name="Style 39 15" xfId="9329" xr:uid="{00000000-0005-0000-0000-000082240000}"/>
    <cellStyle name="Style 39 16" xfId="9330" xr:uid="{00000000-0005-0000-0000-000083240000}"/>
    <cellStyle name="Style 39 17" xfId="9331" xr:uid="{00000000-0005-0000-0000-000084240000}"/>
    <cellStyle name="Style 39 18" xfId="9450" xr:uid="{C27B6222-3767-4E4E-8185-F1750C8A8CDB}"/>
    <cellStyle name="Style 39 2" xfId="9332" xr:uid="{00000000-0005-0000-0000-000085240000}"/>
    <cellStyle name="Style 39 3" xfId="9333" xr:uid="{00000000-0005-0000-0000-000086240000}"/>
    <cellStyle name="Style 39 4" xfId="9334" xr:uid="{00000000-0005-0000-0000-000087240000}"/>
    <cellStyle name="Style 39 5" xfId="9335" xr:uid="{00000000-0005-0000-0000-000088240000}"/>
    <cellStyle name="Style 39 6" xfId="9336" xr:uid="{00000000-0005-0000-0000-000089240000}"/>
    <cellStyle name="Style 39 7" xfId="9337" xr:uid="{00000000-0005-0000-0000-00008A240000}"/>
    <cellStyle name="Style 39 8" xfId="9338" xr:uid="{00000000-0005-0000-0000-00008B240000}"/>
    <cellStyle name="Style 39 9" xfId="9339" xr:uid="{00000000-0005-0000-0000-00008C240000}"/>
    <cellStyle name="SubRoutine" xfId="9340" xr:uid="{00000000-0005-0000-0000-00008D240000}"/>
    <cellStyle name="Table  - Style5" xfId="9341" xr:uid="{00000000-0005-0000-0000-00008E240000}"/>
    <cellStyle name="Table  - Style6" xfId="9342" xr:uid="{00000000-0005-0000-0000-00008F240000}"/>
    <cellStyle name="Text B &amp; U" xfId="9343" xr:uid="{00000000-0005-0000-0000-000090240000}"/>
    <cellStyle name="Text STD 1" xfId="9344" xr:uid="{00000000-0005-0000-0000-000091240000}"/>
    <cellStyle name="Text STD 2" xfId="9345" xr:uid="{00000000-0005-0000-0000-000092240000}"/>
    <cellStyle name="Text STD 3" xfId="9346" xr:uid="{00000000-0005-0000-0000-000093240000}"/>
    <cellStyle name="Text Under 0" xfId="9347" xr:uid="{00000000-0005-0000-0000-000094240000}"/>
    <cellStyle name="Text Under 1" xfId="9348" xr:uid="{00000000-0005-0000-0000-000095240000}"/>
    <cellStyle name="Text Wrap" xfId="9349" xr:uid="{00000000-0005-0000-0000-000096240000}"/>
    <cellStyle name="TextNormal" xfId="9350" xr:uid="{00000000-0005-0000-0000-000097240000}"/>
    <cellStyle name="þ(Î'_x000c_ïþ÷_x000c_âþÖ_x0006__x0002_Þ”_x0013__x0007__x0001__x0001_" xfId="9351" xr:uid="{00000000-0005-0000-0000-000098240000}"/>
    <cellStyle name="Title  - Style1" xfId="9352" xr:uid="{00000000-0005-0000-0000-000099240000}"/>
    <cellStyle name="Title  - Style6" xfId="9353" xr:uid="{00000000-0005-0000-0000-00009A240000}"/>
    <cellStyle name="Title 2" xfId="9354" xr:uid="{00000000-0005-0000-0000-00009B240000}"/>
    <cellStyle name="Title 3" xfId="9355" xr:uid="{00000000-0005-0000-0000-00009C240000}"/>
    <cellStyle name="Title 4" xfId="9356" xr:uid="{00000000-0005-0000-0000-00009D240000}"/>
    <cellStyle name="Title 5" xfId="9357" xr:uid="{00000000-0005-0000-0000-00009E240000}"/>
    <cellStyle name="Title: Worksheet" xfId="9358" xr:uid="{00000000-0005-0000-0000-00009F240000}"/>
    <cellStyle name="Total 2" xfId="9359" xr:uid="{00000000-0005-0000-0000-0000A0240000}"/>
    <cellStyle name="Total 3" xfId="9360" xr:uid="{00000000-0005-0000-0000-0000A1240000}"/>
    <cellStyle name="Total 4" xfId="9361" xr:uid="{00000000-0005-0000-0000-0000A2240000}"/>
    <cellStyle name="Total 5" xfId="9362" xr:uid="{00000000-0005-0000-0000-0000A3240000}"/>
    <cellStyle name="Total 6" xfId="9363" xr:uid="{00000000-0005-0000-0000-0000A4240000}"/>
    <cellStyle name="Total 7" xfId="9364" xr:uid="{00000000-0005-0000-0000-0000A5240000}"/>
    <cellStyle name="TotCol - Style5" xfId="9365" xr:uid="{00000000-0005-0000-0000-0000A6240000}"/>
    <cellStyle name="TotCol - Style7" xfId="9366" xr:uid="{00000000-0005-0000-0000-0000A7240000}"/>
    <cellStyle name="TotRow - Style4" xfId="9367" xr:uid="{00000000-0005-0000-0000-0000A8240000}"/>
    <cellStyle name="TotRow - Style8" xfId="9368" xr:uid="{00000000-0005-0000-0000-0000A9240000}"/>
    <cellStyle name="Undefined" xfId="9369" xr:uid="{00000000-0005-0000-0000-0000AA240000}"/>
    <cellStyle name="UnDERLINED" xfId="9370" xr:uid="{00000000-0005-0000-0000-0000AB240000}"/>
    <cellStyle name="Warning Text 2" xfId="9371" xr:uid="{00000000-0005-0000-0000-0000AC240000}"/>
    <cellStyle name="Warning Text 3" xfId="9372" xr:uid="{00000000-0005-0000-0000-0000AD240000}"/>
    <cellStyle name="Warning Text 4" xfId="9373" xr:uid="{00000000-0005-0000-0000-0000AE240000}"/>
    <cellStyle name="Warning Text 5" xfId="9374" xr:uid="{00000000-0005-0000-0000-0000AF240000}"/>
    <cellStyle name="Warning Text 6" xfId="9375" xr:uid="{00000000-0005-0000-0000-0000B0240000}"/>
  </cellStyles>
  <dxfs count="3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</dxfs>
  <tableStyles count="1" defaultTableStyle="TableStyleMedium9" defaultPivotStyle="PivotStyleLight16">
    <tableStyle name="Invisible" pivot="0" table="0" count="0" xr9:uid="{CCEF21B7-7465-4BD5-8B88-E5D6BD62EEFE}"/>
  </tableStyles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eetMetadata" Target="metadata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28314494664388E-2"/>
          <c:y val="5.3153344680676583E-2"/>
          <c:w val="0.90801958413493755"/>
          <c:h val="0.8953428230083337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'Schedule-1 Summary'!$L$5</c:f>
              <c:strCache>
                <c:ptCount val="1"/>
                <c:pt idx="0">
                  <c:v>Constant Growth DCF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Summary'!$M$5:$M$6</c:f>
              <c:numCache>
                <c:formatCode>0.00%</c:formatCode>
                <c:ptCount val="2"/>
                <c:pt idx="0">
                  <c:v>8.9800635759832367E-2</c:v>
                </c:pt>
                <c:pt idx="1">
                  <c:v>0.12510766223829767</c:v>
                </c:pt>
              </c:numCache>
            </c:numRef>
          </c:xVal>
          <c:yVal>
            <c:numRef>
              <c:f>'Schedule-1 Summary'!$N$5:$N$6</c:f>
              <c:numCache>
                <c:formatCode>0.0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F-43F2-A7A5-A911E22064BF}"/>
            </c:ext>
          </c:extLst>
        </c:ser>
        <c:ser>
          <c:idx val="2"/>
          <c:order val="1"/>
          <c:tx>
            <c:strRef>
              <c:f>'Schedule-1 Summary'!$L$7</c:f>
              <c:strCache>
                <c:ptCount val="1"/>
                <c:pt idx="0">
                  <c:v>Constant Growth DCF (NWN Adj. VL GR)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Summary'!$M$7:$M$8</c:f>
              <c:numCache>
                <c:formatCode>0.00%</c:formatCode>
                <c:ptCount val="2"/>
                <c:pt idx="0">
                  <c:v>8.9800635759832367E-2</c:v>
                </c:pt>
                <c:pt idx="1">
                  <c:v>0.10312076309646388</c:v>
                </c:pt>
              </c:numCache>
            </c:numRef>
          </c:xVal>
          <c:yVal>
            <c:numRef>
              <c:f>'Schedule-1 Summary'!$N$7:$N$8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7-4C78-B83B-60C1F753CB53}"/>
            </c:ext>
          </c:extLst>
        </c:ser>
        <c:ser>
          <c:idx val="4"/>
          <c:order val="2"/>
          <c:tx>
            <c:strRef>
              <c:f>'Schedule-1 Summary'!$L$9</c:f>
              <c:strCache>
                <c:ptCount val="1"/>
                <c:pt idx="0">
                  <c:v>CAPM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Summary'!$M$9:$M$10</c:f>
              <c:numCache>
                <c:formatCode>0.00%</c:formatCode>
                <c:ptCount val="2"/>
                <c:pt idx="0">
                  <c:v>0.1172233604142655</c:v>
                </c:pt>
                <c:pt idx="1">
                  <c:v>0.1280987650943044</c:v>
                </c:pt>
              </c:numCache>
            </c:numRef>
          </c:xVal>
          <c:yVal>
            <c:numRef>
              <c:f>'Schedule-1 Summary'!$N$9:$N$10</c:f>
              <c:numCache>
                <c:formatCode>0.0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F-43F2-A7A5-A911E22064BF}"/>
            </c:ext>
          </c:extLst>
        </c:ser>
        <c:ser>
          <c:idx val="3"/>
          <c:order val="3"/>
          <c:tx>
            <c:strRef>
              <c:f>'Schedule-1 Summary'!$L$11</c:f>
              <c:strCache>
                <c:ptCount val="1"/>
                <c:pt idx="0">
                  <c:v>ECAPM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Summary'!$M$11:$M$12</c:f>
              <c:numCache>
                <c:formatCode>0.00%</c:formatCode>
                <c:ptCount val="2"/>
                <c:pt idx="0">
                  <c:v>0.12317120400667216</c:v>
                </c:pt>
                <c:pt idx="1">
                  <c:v>0.13132775751670131</c:v>
                </c:pt>
              </c:numCache>
            </c:numRef>
          </c:xVal>
          <c:yVal>
            <c:numRef>
              <c:f>'Schedule-1 Summary'!$N$11:$N$12</c:f>
              <c:numCache>
                <c:formatCode>0.0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4F-43F2-A7A5-A911E22064BF}"/>
            </c:ext>
          </c:extLst>
        </c:ser>
        <c:ser>
          <c:idx val="5"/>
          <c:order val="4"/>
          <c:tx>
            <c:strRef>
              <c:f>'Schedule-1 Summary'!$L$13</c:f>
              <c:strCache>
                <c:ptCount val="1"/>
                <c:pt idx="0">
                  <c:v>Risk Premium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Summary'!$M$13:$M$14</c:f>
              <c:numCache>
                <c:formatCode>0.00%</c:formatCode>
                <c:ptCount val="2"/>
                <c:pt idx="0">
                  <c:v>9.2007750260511403E-2</c:v>
                </c:pt>
                <c:pt idx="1">
                  <c:v>9.7034675769604659E-2</c:v>
                </c:pt>
              </c:numCache>
            </c:numRef>
          </c:xVal>
          <c:yVal>
            <c:numRef>
              <c:f>'Schedule-1 Summary'!$N$13:$N$14</c:f>
              <c:numCache>
                <c:formatCode>0.0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F-43F2-A7A5-A911E22064BF}"/>
            </c:ext>
          </c:extLst>
        </c:ser>
        <c:ser>
          <c:idx val="0"/>
          <c:order val="5"/>
          <c:tx>
            <c:strRef>
              <c:f>'Schedule-1 Summary'!$L$15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Summary'!$M$15:$M$16</c:f>
              <c:numCache>
                <c:formatCode>0.00%</c:formatCode>
                <c:ptCount val="2"/>
                <c:pt idx="0">
                  <c:v>9.4603705526387305E-2</c:v>
                </c:pt>
                <c:pt idx="1">
                  <c:v>9.5919742032716401E-2</c:v>
                </c:pt>
              </c:numCache>
            </c:numRef>
          </c:xVal>
          <c:yVal>
            <c:numRef>
              <c:f>'Schedule-1 Summary'!$N$15:$N$16</c:f>
              <c:numCache>
                <c:formatCode>0.0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F-43F2-A7A5-A911E22064BF}"/>
            </c:ext>
          </c:extLst>
        </c:ser>
        <c:ser>
          <c:idx val="6"/>
          <c:order val="6"/>
          <c:tx>
            <c:strRef>
              <c:f>'Schedule-1 Summary'!$L$17</c:f>
              <c:strCache>
                <c:ptCount val="1"/>
                <c:pt idx="0">
                  <c:v>Lower End ROE Recommendation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'Schedule-1 Summary'!$M$17:$M$18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'Schedule-1 Summary'!$N$17:$N$18</c:f>
              <c:numCache>
                <c:formatCode>0.0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B4F-43F2-A7A5-A911E22064BF}"/>
            </c:ext>
          </c:extLst>
        </c:ser>
        <c:ser>
          <c:idx val="7"/>
          <c:order val="7"/>
          <c:tx>
            <c:strRef>
              <c:f>'Schedule-1 Summary'!$L$19</c:f>
              <c:strCache>
                <c:ptCount val="1"/>
                <c:pt idx="0">
                  <c:v>Higher End ROE Recommendation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'Schedule-1 Summary'!$M$19:$M$20</c:f>
              <c:numCache>
                <c:formatCode>0.00%</c:formatCode>
                <c:ptCount val="2"/>
                <c:pt idx="0">
                  <c:v>0.104</c:v>
                </c:pt>
                <c:pt idx="1">
                  <c:v>0.104</c:v>
                </c:pt>
              </c:numCache>
            </c:numRef>
          </c:xVal>
          <c:yVal>
            <c:numRef>
              <c:f>'Schedule-1 Summary'!$N$19:$N$20</c:f>
              <c:numCache>
                <c:formatCode>0.0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B4F-43F2-A7A5-A911E220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5.5000000000000007E-2"/>
        </c:scaling>
        <c:delete val="0"/>
        <c:axPos val="b"/>
        <c:numFmt formatCode="0.00%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7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38422656"/>
        <c:crossesAt val="0.1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5.9418090845406328E-2"/>
          <c:y val="0.33642134565839082"/>
          <c:w val="0.34794189290867761"/>
          <c:h val="0.57502304425261275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0278814453491973E-3"/>
                  <c:y val="-0.3564995578757656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'Schedule-5 Risk Premium'!$D$6:$D$117</c:f>
              <c:numCache>
                <c:formatCode>0.00%</c:formatCode>
                <c:ptCount val="112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1.5911418604651163E-2</c:v>
                </c:pt>
              </c:numCache>
            </c:numRef>
          </c:xVal>
          <c:yVal>
            <c:numRef>
              <c:f>'Schedule-5 Risk Premium'!$E$6:$E$117</c:f>
              <c:numCache>
                <c:formatCode>0.00%</c:formatCode>
                <c:ptCount val="112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4.4215303030303063E-2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3.4823692307692333E-2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3.9566769230769225E-2</c:v>
                </c:pt>
                <c:pt idx="17">
                  <c:v>4.2855303030303035E-2</c:v>
                </c:pt>
                <c:pt idx="18">
                  <c:v>4.5752857142857137E-2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6.5329046875000005E-2</c:v>
                </c:pt>
                <c:pt idx="41">
                  <c:v>6.7645953846153836E-2</c:v>
                </c:pt>
                <c:pt idx="42">
                  <c:v>5.5015136363636356E-2</c:v>
                </c:pt>
                <c:pt idx="43">
                  <c:v>5.7275984848484819E-2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5.3099484848484854E-2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6.0709061538461513E-2</c:v>
                </c:pt>
                <c:pt idx="50">
                  <c:v>6.033825757575758E-2</c:v>
                </c:pt>
                <c:pt idx="51">
                  <c:v>5.6335207589285709E-2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5.0792069230769211E-2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5.5968805128205144E-2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6.8053171874999999E-2</c:v>
                </c:pt>
                <c:pt idx="65">
                  <c:v>5.9399661538461559E-2</c:v>
                </c:pt>
                <c:pt idx="66">
                  <c:v>5.5592075757575764E-2</c:v>
                </c:pt>
                <c:pt idx="67">
                  <c:v>5.9680984848484837E-2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5.9260289044289011E-2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6.8971669230769236E-2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6.718518686868688E-2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6.2605248917748935E-2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7.4771129870129877E-2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8.1536530303030305E-2</c:v>
                </c:pt>
                <c:pt idx="111">
                  <c:v>7.86441369509044E-2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0-4949-8017-DD709F98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5.1405447126585256E-2"/>
                  <c:y val="-0.4056449014228438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'Schedule-7 Alt Risk Premium DCP'!$D$6:$D$114</c:f>
              <c:numCache>
                <c:formatCode>0.00%</c:formatCode>
                <c:ptCount val="109"/>
                <c:pt idx="0">
                  <c:v>8.6099999999999996E-2</c:v>
                </c:pt>
                <c:pt idx="1">
                  <c:v>8.3103278688524615E-2</c:v>
                </c:pt>
                <c:pt idx="2">
                  <c:v>8.1112698412698359E-2</c:v>
                </c:pt>
                <c:pt idx="3">
                  <c:v>7.6223809523809513E-2</c:v>
                </c:pt>
                <c:pt idx="4">
                  <c:v>7.5628571428571434E-2</c:v>
                </c:pt>
                <c:pt idx="5">
                  <c:v>7.8565079365079352E-2</c:v>
                </c:pt>
                <c:pt idx="6">
                  <c:v>8.5777419354838708E-2</c:v>
                </c:pt>
                <c:pt idx="7">
                  <c:v>8.8345161290322591E-2</c:v>
                </c:pt>
                <c:pt idx="8">
                  <c:v>9.2490322580645171E-2</c:v>
                </c:pt>
                <c:pt idx="9">
                  <c:v>8.3104761904761904E-2</c:v>
                </c:pt>
                <c:pt idx="10">
                  <c:v>8.1131746031746013E-2</c:v>
                </c:pt>
                <c:pt idx="11">
                  <c:v>7.7553225806451576E-2</c:v>
                </c:pt>
                <c:pt idx="12">
                  <c:v>7.8621311475409877E-2</c:v>
                </c:pt>
                <c:pt idx="13">
                  <c:v>8.4238095238095223E-2</c:v>
                </c:pt>
                <c:pt idx="14">
                  <c:v>8.3667187500000045E-2</c:v>
                </c:pt>
                <c:pt idx="15">
                  <c:v>8.0098360655737708E-2</c:v>
                </c:pt>
                <c:pt idx="16">
                  <c:v>8.1603333333333319E-2</c:v>
                </c:pt>
                <c:pt idx="17">
                  <c:v>8.2746875000000025E-2</c:v>
                </c:pt>
                <c:pt idx="18">
                  <c:v>7.8589062500000015E-2</c:v>
                </c:pt>
                <c:pt idx="19">
                  <c:v>7.5271666666666667E-2</c:v>
                </c:pt>
                <c:pt idx="20">
                  <c:v>7.3007936507936536E-2</c:v>
                </c:pt>
                <c:pt idx="21">
                  <c:v>7.1901562500000002E-2</c:v>
                </c:pt>
                <c:pt idx="22">
                  <c:v>7.2262903225806432E-2</c:v>
                </c:pt>
                <c:pt idx="23">
                  <c:v>7.4259016393442609E-2</c:v>
                </c:pt>
                <c:pt idx="24">
                  <c:v>7.7579687500000022E-2</c:v>
                </c:pt>
                <c:pt idx="25">
                  <c:v>8.2409523809523808E-2</c:v>
                </c:pt>
                <c:pt idx="26">
                  <c:v>8.3773015873015902E-2</c:v>
                </c:pt>
                <c:pt idx="27">
                  <c:v>8.5830158730158701E-2</c:v>
                </c:pt>
                <c:pt idx="28">
                  <c:v>8.2958730158730148E-2</c:v>
                </c:pt>
                <c:pt idx="29">
                  <c:v>8.1893220338983039E-2</c:v>
                </c:pt>
                <c:pt idx="30">
                  <c:v>7.9235000000000014E-2</c:v>
                </c:pt>
                <c:pt idx="31">
                  <c:v>8.0646031746031729E-2</c:v>
                </c:pt>
                <c:pt idx="32">
                  <c:v>8.0762711864406797E-2</c:v>
                </c:pt>
                <c:pt idx="33">
                  <c:v>8.2084999999999991E-2</c:v>
                </c:pt>
                <c:pt idx="34">
                  <c:v>8.2789062499999955E-2</c:v>
                </c:pt>
                <c:pt idx="35">
                  <c:v>7.8187500000000007E-2</c:v>
                </c:pt>
                <c:pt idx="36">
                  <c:v>7.789193548387098E-2</c:v>
                </c:pt>
                <c:pt idx="37">
                  <c:v>7.2285245901639317E-2</c:v>
                </c:pt>
                <c:pt idx="38">
                  <c:v>6.5652380952380962E-2</c:v>
                </c:pt>
                <c:pt idx="39">
                  <c:v>6.8728124999999973E-2</c:v>
                </c:pt>
                <c:pt idx="40">
                  <c:v>6.697213114754097E-2</c:v>
                </c:pt>
                <c:pt idx="41">
                  <c:v>6.2845161290322596E-2</c:v>
                </c:pt>
                <c:pt idx="42">
                  <c:v>6.6824193548387104E-2</c:v>
                </c:pt>
                <c:pt idx="43">
                  <c:v>6.4618750000000003E-2</c:v>
                </c:pt>
                <c:pt idx="44">
                  <c:v>6.1432258064516111E-2</c:v>
                </c:pt>
                <c:pt idx="45">
                  <c:v>5.9099999999999986E-2</c:v>
                </c:pt>
                <c:pt idx="46">
                  <c:v>5.8395312499999984E-2</c:v>
                </c:pt>
                <c:pt idx="47">
                  <c:v>5.8134375000000009E-2</c:v>
                </c:pt>
                <c:pt idx="48">
                  <c:v>6.1357142857142867E-2</c:v>
                </c:pt>
                <c:pt idx="49">
                  <c:v>6.1511290322580639E-2</c:v>
                </c:pt>
                <c:pt idx="50">
                  <c:v>6.5814285714285714E-2</c:v>
                </c:pt>
                <c:pt idx="51">
                  <c:v>6.4320634920634889E-2</c:v>
                </c:pt>
                <c:pt idx="52">
                  <c:v>6.1143548387096798E-2</c:v>
                </c:pt>
                <c:pt idx="53">
                  <c:v>6.1224193548387082E-2</c:v>
                </c:pt>
                <c:pt idx="54">
                  <c:v>6.3362500000000002E-2</c:v>
                </c:pt>
                <c:pt idx="55">
                  <c:v>6.4850793650793659E-2</c:v>
                </c:pt>
                <c:pt idx="56">
                  <c:v>6.3808064516129026E-2</c:v>
                </c:pt>
                <c:pt idx="57">
                  <c:v>6.5381967213114733E-2</c:v>
                </c:pt>
                <c:pt idx="58">
                  <c:v>6.8434375000000019E-2</c:v>
                </c:pt>
                <c:pt idx="59">
                  <c:v>7.0304687500000004E-2</c:v>
                </c:pt>
                <c:pt idx="60">
                  <c:v>8.5306451612903247E-2</c:v>
                </c:pt>
                <c:pt idx="61">
                  <c:v>7.8849180327868862E-2</c:v>
                </c:pt>
                <c:pt idx="62">
                  <c:v>7.6874603174603179E-2</c:v>
                </c:pt>
                <c:pt idx="63">
                  <c:v>6.4546875000000004E-2</c:v>
                </c:pt>
                <c:pt idx="64">
                  <c:v>6.1943548387096758E-2</c:v>
                </c:pt>
                <c:pt idx="65">
                  <c:v>6.2095081967213091E-2</c:v>
                </c:pt>
                <c:pt idx="66">
                  <c:v>6.1168749999999994E-2</c:v>
                </c:pt>
                <c:pt idx="67">
                  <c:v>5.6839062499999995E-2</c:v>
                </c:pt>
                <c:pt idx="68">
                  <c:v>5.8434920634920624E-2</c:v>
                </c:pt>
                <c:pt idx="69">
                  <c:v>6.0396774193548365E-2</c:v>
                </c:pt>
                <c:pt idx="70">
                  <c:v>5.793809523809524E-2</c:v>
                </c:pt>
                <c:pt idx="71">
                  <c:v>5.3354687499999998E-2</c:v>
                </c:pt>
                <c:pt idx="72">
                  <c:v>5.080819672131149E-2</c:v>
                </c:pt>
                <c:pt idx="73">
                  <c:v>5.0727419354838703E-2</c:v>
                </c:pt>
                <c:pt idx="74">
                  <c:v>4.9946875000000002E-2</c:v>
                </c:pt>
                <c:pt idx="75">
                  <c:v>4.8474603174603191E-2</c:v>
                </c:pt>
                <c:pt idx="76">
                  <c:v>4.5052459016393452E-2</c:v>
                </c:pt>
                <c:pt idx="77">
                  <c:v>4.7060000000000005E-2</c:v>
                </c:pt>
                <c:pt idx="78">
                  <c:v>4.7287500000000017E-2</c:v>
                </c:pt>
                <c:pt idx="79">
                  <c:v>5.2629687499999994E-2</c:v>
                </c:pt>
                <c:pt idx="80">
                  <c:v>5.2204838709677431E-2</c:v>
                </c:pt>
                <c:pt idx="81">
                  <c:v>5.0334426229508199E-2</c:v>
                </c:pt>
                <c:pt idx="82">
                  <c:v>4.7541269841269829E-2</c:v>
                </c:pt>
                <c:pt idx="83">
                  <c:v>4.7003124999999993E-2</c:v>
                </c:pt>
                <c:pt idx="84">
                  <c:v>4.7025396825396838E-2</c:v>
                </c:pt>
                <c:pt idx="85">
                  <c:v>4.4498360655737708E-2</c:v>
                </c:pt>
                <c:pt idx="86">
                  <c:v>4.845781250000001E-2</c:v>
                </c:pt>
                <c:pt idx="87">
                  <c:v>5.2885937499999994E-2</c:v>
                </c:pt>
                <c:pt idx="88">
                  <c:v>5.5275806451612917E-2</c:v>
                </c:pt>
                <c:pt idx="89">
                  <c:v>5.2880327868852453E-2</c:v>
                </c:pt>
                <c:pt idx="90">
                  <c:v>4.600312500000002E-2</c:v>
                </c:pt>
                <c:pt idx="91">
                  <c:v>4.2110937500000001E-2</c:v>
                </c:pt>
                <c:pt idx="92">
                  <c:v>4.5939999999999995E-2</c:v>
                </c:pt>
                <c:pt idx="93">
                  <c:v>4.6048387096774182E-2</c:v>
                </c:pt>
                <c:pt idx="94">
                  <c:v>4.4412698412698424E-2</c:v>
                </c:pt>
                <c:pt idx="95">
                  <c:v>4.275000000000001E-2</c:v>
                </c:pt>
                <c:pt idx="96">
                  <c:v>4.1874193548387097E-2</c:v>
                </c:pt>
                <c:pt idx="97">
                  <c:v>4.3719672131147538E-2</c:v>
                </c:pt>
                <c:pt idx="98">
                  <c:v>4.6657812499999986E-2</c:v>
                </c:pt>
                <c:pt idx="99">
                  <c:v>4.6822222222222216E-2</c:v>
                </c:pt>
                <c:pt idx="100">
                  <c:v>4.9493548387096763E-2</c:v>
                </c:pt>
                <c:pt idx="101">
                  <c:v>4.771666666666665E-2</c:v>
                </c:pt>
                <c:pt idx="102">
                  <c:v>4.4461904761904772E-2</c:v>
                </c:pt>
                <c:pt idx="103">
                  <c:v>3.8281249999999996E-2</c:v>
                </c:pt>
                <c:pt idx="104">
                  <c:v>3.7350000000000001E-2</c:v>
                </c:pt>
                <c:pt idx="105">
                  <c:v>3.6738709677419351E-2</c:v>
                </c:pt>
                <c:pt idx="106">
                  <c:v>3.6276190476190483E-2</c:v>
                </c:pt>
                <c:pt idx="107">
                  <c:v>3.10578125E-2</c:v>
                </c:pt>
                <c:pt idx="108">
                  <c:v>3.2260000000000004E-2</c:v>
                </c:pt>
              </c:numCache>
            </c:numRef>
          </c:xVal>
          <c:yVal>
            <c:numRef>
              <c:f>'Schedule-7 Alt Risk Premium DCP'!$E$6:$E$114</c:f>
              <c:numCache>
                <c:formatCode>0.00%</c:formatCode>
                <c:ptCount val="109"/>
                <c:pt idx="0">
                  <c:v>3.330000000000001E-2</c:v>
                </c:pt>
                <c:pt idx="1">
                  <c:v>3.4396721311475378E-2</c:v>
                </c:pt>
                <c:pt idx="2">
                  <c:v>3.5987301587301637E-2</c:v>
                </c:pt>
                <c:pt idx="3">
                  <c:v>3.7676190476190488E-2</c:v>
                </c:pt>
                <c:pt idx="4">
                  <c:v>3.5971428571428571E-2</c:v>
                </c:pt>
                <c:pt idx="5">
                  <c:v>3.2634920634920642E-2</c:v>
                </c:pt>
                <c:pt idx="6">
                  <c:v>2.2622580645161289E-2</c:v>
                </c:pt>
                <c:pt idx="7">
                  <c:v>2.0354838709677414E-2</c:v>
                </c:pt>
                <c:pt idx="8">
                  <c:v>2.2809677419354829E-2</c:v>
                </c:pt>
                <c:pt idx="9">
                  <c:v>2.6895238095238097E-2</c:v>
                </c:pt>
                <c:pt idx="10">
                  <c:v>2.9568253968253994E-2</c:v>
                </c:pt>
                <c:pt idx="11">
                  <c:v>3.8546774193548419E-2</c:v>
                </c:pt>
                <c:pt idx="12">
                  <c:v>3.5878688524590127E-2</c:v>
                </c:pt>
                <c:pt idx="13">
                  <c:v>2.4561904761904771E-2</c:v>
                </c:pt>
                <c:pt idx="14">
                  <c:v>2.8832812499999957E-2</c:v>
                </c:pt>
                <c:pt idx="15">
                  <c:v>3.1801639344262292E-2</c:v>
                </c:pt>
                <c:pt idx="16">
                  <c:v>3.1496666666666687E-2</c:v>
                </c:pt>
                <c:pt idx="17">
                  <c:v>3.4253124999999982E-2</c:v>
                </c:pt>
                <c:pt idx="18">
                  <c:v>4.1410937499999981E-2</c:v>
                </c:pt>
                <c:pt idx="19">
                  <c:v>3.3928333333333338E-2</c:v>
                </c:pt>
                <c:pt idx="20">
                  <c:v>4.069206349206346E-2</c:v>
                </c:pt>
                <c:pt idx="21">
                  <c:v>4.2198437499999991E-2</c:v>
                </c:pt>
                <c:pt idx="22">
                  <c:v>4.4637096774193571E-2</c:v>
                </c:pt>
                <c:pt idx="23">
                  <c:v>3.3940983606557396E-2</c:v>
                </c:pt>
                <c:pt idx="24">
                  <c:v>3.4920312499999981E-2</c:v>
                </c:pt>
                <c:pt idx="25">
                  <c:v>2.1390476190476196E-2</c:v>
                </c:pt>
                <c:pt idx="26">
                  <c:v>2.2826984126984098E-2</c:v>
                </c:pt>
                <c:pt idx="27">
                  <c:v>2.4469841269841294E-2</c:v>
                </c:pt>
                <c:pt idx="28">
                  <c:v>3.0341269841269849E-2</c:v>
                </c:pt>
                <c:pt idx="29">
                  <c:v>3.9106779661016958E-2</c:v>
                </c:pt>
                <c:pt idx="30">
                  <c:v>3.4564999999999985E-2</c:v>
                </c:pt>
                <c:pt idx="31">
                  <c:v>2.6853968253968269E-2</c:v>
                </c:pt>
                <c:pt idx="32">
                  <c:v>2.57372881355932E-2</c:v>
                </c:pt>
                <c:pt idx="33">
                  <c:v>2.4615000000000012E-2</c:v>
                </c:pt>
                <c:pt idx="34">
                  <c:v>3.3610937500000049E-2</c:v>
                </c:pt>
                <c:pt idx="35">
                  <c:v>3.6812499999999998E-2</c:v>
                </c:pt>
                <c:pt idx="36">
                  <c:v>3.2208064516129023E-2</c:v>
                </c:pt>
                <c:pt idx="37">
                  <c:v>4.1514754098360682E-2</c:v>
                </c:pt>
                <c:pt idx="38">
                  <c:v>4.7947619047619044E-2</c:v>
                </c:pt>
                <c:pt idx="39">
                  <c:v>3.7371875000000027E-2</c:v>
                </c:pt>
                <c:pt idx="40">
                  <c:v>4.1427868852459027E-2</c:v>
                </c:pt>
                <c:pt idx="41">
                  <c:v>4.7754838709677408E-2</c:v>
                </c:pt>
                <c:pt idx="42">
                  <c:v>3.8875806451612899E-2</c:v>
                </c:pt>
                <c:pt idx="43">
                  <c:v>3.9081249999999998E-2</c:v>
                </c:pt>
                <c:pt idx="44">
                  <c:v>4.5167741935483889E-2</c:v>
                </c:pt>
                <c:pt idx="45">
                  <c:v>4.7400000000000012E-2</c:v>
                </c:pt>
                <c:pt idx="46">
                  <c:v>4.700468750000001E-2</c:v>
                </c:pt>
                <c:pt idx="47">
                  <c:v>4.6565624999999992E-2</c:v>
                </c:pt>
                <c:pt idx="48">
                  <c:v>4.1842857142857133E-2</c:v>
                </c:pt>
                <c:pt idx="49">
                  <c:v>4.5288709677419367E-2</c:v>
                </c:pt>
                <c:pt idx="50">
                  <c:v>4.0185714285714283E-2</c:v>
                </c:pt>
                <c:pt idx="51">
                  <c:v>3.9079365079365116E-2</c:v>
                </c:pt>
                <c:pt idx="52">
                  <c:v>4.0256451612903206E-2</c:v>
                </c:pt>
                <c:pt idx="53">
                  <c:v>4.397580645161292E-2</c:v>
                </c:pt>
                <c:pt idx="54">
                  <c:v>3.7937499999999999E-2</c:v>
                </c:pt>
                <c:pt idx="55">
                  <c:v>3.5449206349206341E-2</c:v>
                </c:pt>
                <c:pt idx="56">
                  <c:v>3.7391935483870972E-2</c:v>
                </c:pt>
                <c:pt idx="57">
                  <c:v>3.841803278688527E-2</c:v>
                </c:pt>
                <c:pt idx="58">
                  <c:v>3.3265624999999979E-2</c:v>
                </c:pt>
                <c:pt idx="59">
                  <c:v>3.5195312499999992E-2</c:v>
                </c:pt>
                <c:pt idx="60">
                  <c:v>1.8093548387096758E-2</c:v>
                </c:pt>
                <c:pt idx="61">
                  <c:v>2.3550819672131143E-2</c:v>
                </c:pt>
                <c:pt idx="62">
                  <c:v>2.4225396825396817E-2</c:v>
                </c:pt>
                <c:pt idx="63">
                  <c:v>3.4253124999999995E-2</c:v>
                </c:pt>
                <c:pt idx="64">
                  <c:v>4.1156451612903239E-2</c:v>
                </c:pt>
                <c:pt idx="65">
                  <c:v>4.0304918032786914E-2</c:v>
                </c:pt>
                <c:pt idx="66">
                  <c:v>3.8731250000000009E-2</c:v>
                </c:pt>
                <c:pt idx="67">
                  <c:v>4.7460937500000008E-2</c:v>
                </c:pt>
                <c:pt idx="68">
                  <c:v>4.2465079365079379E-2</c:v>
                </c:pt>
                <c:pt idx="69">
                  <c:v>4.0603225806451641E-2</c:v>
                </c:pt>
                <c:pt idx="70">
                  <c:v>4.0561904761904764E-2</c:v>
                </c:pt>
                <c:pt idx="71">
                  <c:v>4.3145312500000005E-2</c:v>
                </c:pt>
                <c:pt idx="72">
                  <c:v>4.7991803278688509E-2</c:v>
                </c:pt>
                <c:pt idx="73">
                  <c:v>4.5572580645161294E-2</c:v>
                </c:pt>
                <c:pt idx="74">
                  <c:v>4.8353124999999997E-2</c:v>
                </c:pt>
                <c:pt idx="75">
                  <c:v>4.9025396825396812E-2</c:v>
                </c:pt>
                <c:pt idx="76">
                  <c:v>5.5547540983606543E-2</c:v>
                </c:pt>
                <c:pt idx="77">
                  <c:v>4.8639999999999989E-2</c:v>
                </c:pt>
                <c:pt idx="78">
                  <c:v>4.7412499999999989E-2</c:v>
                </c:pt>
                <c:pt idx="79">
                  <c:v>4.3370312500000008E-2</c:v>
                </c:pt>
                <c:pt idx="80">
                  <c:v>4.6095161290322567E-2</c:v>
                </c:pt>
                <c:pt idx="81">
                  <c:v>4.50655737704918E-2</c:v>
                </c:pt>
                <c:pt idx="82">
                  <c:v>5.0858730158730173E-2</c:v>
                </c:pt>
                <c:pt idx="83">
                  <c:v>4.7496875000000008E-2</c:v>
                </c:pt>
                <c:pt idx="84">
                  <c:v>5.5774603174603164E-2</c:v>
                </c:pt>
                <c:pt idx="85">
                  <c:v>5.0201639344262299E-2</c:v>
                </c:pt>
                <c:pt idx="86">
                  <c:v>4.5842187499999985E-2</c:v>
                </c:pt>
                <c:pt idx="87">
                  <c:v>4.461406250000001E-2</c:v>
                </c:pt>
                <c:pt idx="88">
                  <c:v>4.152419354838708E-2</c:v>
                </c:pt>
                <c:pt idx="89">
                  <c:v>4.1919672131147542E-2</c:v>
                </c:pt>
                <c:pt idx="90">
                  <c:v>4.8196874999999986E-2</c:v>
                </c:pt>
                <c:pt idx="91">
                  <c:v>5.2589062500000006E-2</c:v>
                </c:pt>
                <c:pt idx="92">
                  <c:v>5.076E-2</c:v>
                </c:pt>
                <c:pt idx="93">
                  <c:v>4.995161290322582E-2</c:v>
                </c:pt>
                <c:pt idx="94">
                  <c:v>5.0287301587301582E-2</c:v>
                </c:pt>
                <c:pt idx="95">
                  <c:v>5.8649999999999994E-2</c:v>
                </c:pt>
                <c:pt idx="96">
                  <c:v>5.5125806451612906E-2</c:v>
                </c:pt>
                <c:pt idx="97">
                  <c:v>5.3080327868852459E-2</c:v>
                </c:pt>
                <c:pt idx="98">
                  <c:v>4.7642187500000009E-2</c:v>
                </c:pt>
                <c:pt idx="99">
                  <c:v>5.0277777777777789E-2</c:v>
                </c:pt>
                <c:pt idx="100">
                  <c:v>4.5806451612903233E-2</c:v>
                </c:pt>
                <c:pt idx="101">
                  <c:v>4.7783333333333351E-2</c:v>
                </c:pt>
                <c:pt idx="102">
                  <c:v>5.2838095238095226E-2</c:v>
                </c:pt>
                <c:pt idx="103">
                  <c:v>6.1218750000000009E-2</c:v>
                </c:pt>
                <c:pt idx="104">
                  <c:v>5.9949999999999996E-2</c:v>
                </c:pt>
                <c:pt idx="105">
                  <c:v>5.6761290322580649E-2</c:v>
                </c:pt>
                <c:pt idx="106">
                  <c:v>5.9223809523809519E-2</c:v>
                </c:pt>
                <c:pt idx="107">
                  <c:v>6.4142187500000003E-2</c:v>
                </c:pt>
                <c:pt idx="108">
                  <c:v>6.234E-2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D-4548-96FE-2AAD3B773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0.1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Moody's Baa Utility Bond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7.0000000000000007E-2"/>
          <c:min val="1.00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429509</xdr:colOff>
      <xdr:row>3</xdr:row>
      <xdr:rowOff>107156</xdr:rowOff>
    </xdr:from>
    <xdr:to>
      <xdr:col>29</xdr:col>
      <xdr:colOff>226218</xdr:colOff>
      <xdr:row>25</xdr:row>
      <xdr:rowOff>166688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DEF6AF2-ABF2-4AD4-9810-00A1312F6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36512</xdr:colOff>
      <xdr:row>0</xdr:row>
      <xdr:rowOff>116418</xdr:rowOff>
    </xdr:from>
    <xdr:to>
      <xdr:col>12</xdr:col>
      <xdr:colOff>243417</xdr:colOff>
      <xdr:row>22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709F84-02AE-4B8D-9159-DAFAB1378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36512</xdr:colOff>
      <xdr:row>0</xdr:row>
      <xdr:rowOff>116418</xdr:rowOff>
    </xdr:from>
    <xdr:to>
      <xdr:col>13</xdr:col>
      <xdr:colOff>243417</xdr:colOff>
      <xdr:row>22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08399B-E48B-43B3-8325-9FB2E44E5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-Offices-GO/INCTAX/PROVIS/Old%20Link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FINANC/AFUDC/AFUDC%202002/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TEMPLATE/Testimony%20Templates/Econ.%20data%20&amp;%20graphs/Testimony%20draft%20to%20be%20updated/historical.Graphs-testimony%20ready-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%20Ledger%20Accounting/ADI%20Vouchers/Amanda's%20ADI%20Vouchers/FY2013/January%202013/Uploaded/010-109%20MTM%20Jan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</row>
        <row r="31">
          <cell r="C31">
            <v>14.22</v>
          </cell>
        </row>
        <row r="32">
          <cell r="C32">
            <v>13.53</v>
          </cell>
        </row>
        <row r="33">
          <cell r="C33">
            <v>13.37</v>
          </cell>
        </row>
        <row r="34">
          <cell r="C34">
            <v>13.24</v>
          </cell>
        </row>
        <row r="35">
          <cell r="C35">
            <v>13.92</v>
          </cell>
        </row>
        <row r="36">
          <cell r="C36">
            <v>13.55</v>
          </cell>
        </row>
        <row r="37">
          <cell r="C37">
            <v>12.77</v>
          </cell>
        </row>
        <row r="38">
          <cell r="C38">
            <v>12.07</v>
          </cell>
        </row>
        <row r="39">
          <cell r="C39">
            <v>11.17</v>
          </cell>
        </row>
        <row r="40">
          <cell r="C40">
            <v>10.54</v>
          </cell>
        </row>
        <row r="41">
          <cell r="C41">
            <v>10.54</v>
          </cell>
        </row>
        <row r="42">
          <cell r="C42">
            <v>10.63</v>
          </cell>
        </row>
        <row r="43">
          <cell r="C43">
            <v>10.88</v>
          </cell>
        </row>
        <row r="44">
          <cell r="C44">
            <v>10.63</v>
          </cell>
        </row>
        <row r="45">
          <cell r="C45">
            <v>10.48</v>
          </cell>
        </row>
        <row r="46">
          <cell r="C46">
            <v>10.53</v>
          </cell>
        </row>
        <row r="47">
          <cell r="C47">
            <v>10.93</v>
          </cell>
        </row>
        <row r="48">
          <cell r="C48">
            <v>11.4</v>
          </cell>
        </row>
        <row r="49">
          <cell r="C49">
            <v>11.82</v>
          </cell>
        </row>
        <row r="50">
          <cell r="C50">
            <v>11.63</v>
          </cell>
        </row>
        <row r="51">
          <cell r="C51">
            <v>11.58</v>
          </cell>
        </row>
        <row r="52">
          <cell r="C52">
            <v>11.75</v>
          </cell>
        </row>
        <row r="53">
          <cell r="C53">
            <v>11.88</v>
          </cell>
        </row>
        <row r="54">
          <cell r="C54">
            <v>11.75</v>
          </cell>
        </row>
        <row r="55">
          <cell r="C55">
            <v>11.95</v>
          </cell>
        </row>
        <row r="56">
          <cell r="C56">
            <v>12.38</v>
          </cell>
        </row>
        <row r="57">
          <cell r="C57">
            <v>12.65</v>
          </cell>
        </row>
        <row r="58">
          <cell r="C58">
            <v>13.43</v>
          </cell>
        </row>
        <row r="59">
          <cell r="C59">
            <v>13.44</v>
          </cell>
        </row>
        <row r="60">
          <cell r="C60">
            <v>13.21</v>
          </cell>
        </row>
        <row r="61">
          <cell r="C61">
            <v>12.54</v>
          </cell>
        </row>
        <row r="62">
          <cell r="C62">
            <v>12.29</v>
          </cell>
        </row>
        <row r="63">
          <cell r="C63">
            <v>11.98</v>
          </cell>
        </row>
        <row r="64">
          <cell r="C64">
            <v>11.56</v>
          </cell>
        </row>
        <row r="65">
          <cell r="C65">
            <v>11.52</v>
          </cell>
        </row>
        <row r="66">
          <cell r="C66">
            <v>11.45</v>
          </cell>
        </row>
        <row r="67">
          <cell r="C67">
            <v>11.47</v>
          </cell>
        </row>
        <row r="68">
          <cell r="C68">
            <v>11.81</v>
          </cell>
        </row>
        <row r="69">
          <cell r="C69">
            <v>11.47</v>
          </cell>
        </row>
        <row r="70">
          <cell r="C70">
            <v>11.05</v>
          </cell>
        </row>
        <row r="71">
          <cell r="C71">
            <v>10.44</v>
          </cell>
        </row>
        <row r="72">
          <cell r="C72">
            <v>10.5</v>
          </cell>
        </row>
        <row r="73">
          <cell r="C73">
            <v>10.56</v>
          </cell>
        </row>
        <row r="74">
          <cell r="C74">
            <v>10.61</v>
          </cell>
        </row>
        <row r="75">
          <cell r="C75">
            <v>10.5</v>
          </cell>
        </row>
        <row r="76">
          <cell r="C76">
            <v>10.06</v>
          </cell>
        </row>
        <row r="77">
          <cell r="C77">
            <v>9.5399999999999991</v>
          </cell>
        </row>
        <row r="78">
          <cell r="C78">
            <v>9.4</v>
          </cell>
        </row>
        <row r="79">
          <cell r="C79">
            <v>8.93</v>
          </cell>
        </row>
        <row r="80">
          <cell r="C80">
            <v>7.96</v>
          </cell>
        </row>
        <row r="81">
          <cell r="C81">
            <v>7.39</v>
          </cell>
        </row>
        <row r="82">
          <cell r="C82">
            <v>7.52</v>
          </cell>
        </row>
        <row r="83">
          <cell r="C83">
            <v>7.57</v>
          </cell>
        </row>
        <row r="84">
          <cell r="C84">
            <v>7.27</v>
          </cell>
        </row>
        <row r="85">
          <cell r="C85">
            <v>7.33</v>
          </cell>
        </row>
        <row r="86">
          <cell r="C86">
            <v>7.62</v>
          </cell>
        </row>
        <row r="87">
          <cell r="C87">
            <v>7.7</v>
          </cell>
        </row>
        <row r="88">
          <cell r="C88">
            <v>7.52</v>
          </cell>
        </row>
        <row r="89">
          <cell r="C89">
            <v>7.37</v>
          </cell>
        </row>
        <row r="90">
          <cell r="C90">
            <v>7.39</v>
          </cell>
        </row>
        <row r="91">
          <cell r="C91">
            <v>7.54</v>
          </cell>
        </row>
        <row r="92">
          <cell r="C92">
            <v>7.55</v>
          </cell>
        </row>
        <row r="93">
          <cell r="C93">
            <v>8.25</v>
          </cell>
        </row>
        <row r="94">
          <cell r="C94">
            <v>8.7799999999999994</v>
          </cell>
        </row>
        <row r="95">
          <cell r="C95">
            <v>8.57</v>
          </cell>
        </row>
        <row r="96">
          <cell r="C96">
            <v>8.64</v>
          </cell>
        </row>
        <row r="97">
          <cell r="C97">
            <v>8.9700000000000006</v>
          </cell>
        </row>
        <row r="98">
          <cell r="C98">
            <v>9.59</v>
          </cell>
        </row>
        <row r="99">
          <cell r="C99">
            <v>9.61</v>
          </cell>
        </row>
        <row r="100">
          <cell r="C100">
            <v>8.9499999999999993</v>
          </cell>
        </row>
        <row r="101">
          <cell r="C101">
            <v>9.1199999999999992</v>
          </cell>
        </row>
        <row r="102">
          <cell r="C102">
            <v>8.83</v>
          </cell>
        </row>
        <row r="103">
          <cell r="C103">
            <v>8.43</v>
          </cell>
        </row>
        <row r="104">
          <cell r="C104">
            <v>8.6300000000000008</v>
          </cell>
        </row>
        <row r="105">
          <cell r="C105">
            <v>8.9499999999999993</v>
          </cell>
        </row>
        <row r="106">
          <cell r="C106">
            <v>9.23</v>
          </cell>
        </row>
        <row r="107">
          <cell r="C107">
            <v>9</v>
          </cell>
        </row>
        <row r="108">
          <cell r="C108">
            <v>9.14</v>
          </cell>
        </row>
        <row r="109">
          <cell r="C109">
            <v>9.32</v>
          </cell>
        </row>
        <row r="110">
          <cell r="C110">
            <v>9.06</v>
          </cell>
        </row>
        <row r="111">
          <cell r="C111">
            <v>8.89</v>
          </cell>
        </row>
        <row r="112">
          <cell r="C112">
            <v>9.02</v>
          </cell>
        </row>
        <row r="113">
          <cell r="C113">
            <v>9.01</v>
          </cell>
        </row>
        <row r="114">
          <cell r="C114">
            <v>8.93</v>
          </cell>
        </row>
        <row r="115">
          <cell r="C115">
            <v>9.01</v>
          </cell>
        </row>
        <row r="116">
          <cell r="C116">
            <v>9.17</v>
          </cell>
        </row>
        <row r="117">
          <cell r="C117">
            <v>9.0299999999999994</v>
          </cell>
        </row>
        <row r="118">
          <cell r="C118">
            <v>8.83</v>
          </cell>
        </row>
        <row r="119">
          <cell r="C119">
            <v>8.27</v>
          </cell>
        </row>
        <row r="120">
          <cell r="C120">
            <v>8.08</v>
          </cell>
        </row>
        <row r="121">
          <cell r="C121">
            <v>8.1199999999999992</v>
          </cell>
        </row>
        <row r="122">
          <cell r="C122">
            <v>8.15</v>
          </cell>
        </row>
        <row r="123">
          <cell r="C123">
            <v>8</v>
          </cell>
        </row>
        <row r="124">
          <cell r="C124">
            <v>7.9</v>
          </cell>
        </row>
        <row r="125">
          <cell r="C125">
            <v>7.9</v>
          </cell>
        </row>
        <row r="126">
          <cell r="C126">
            <v>8.26</v>
          </cell>
        </row>
        <row r="127">
          <cell r="C127">
            <v>8.5</v>
          </cell>
        </row>
        <row r="128">
          <cell r="C128">
            <v>8.56</v>
          </cell>
        </row>
        <row r="129">
          <cell r="C129">
            <v>8.76</v>
          </cell>
        </row>
        <row r="130">
          <cell r="C130">
            <v>8.73</v>
          </cell>
        </row>
        <row r="131">
          <cell r="C131">
            <v>8.4600000000000009</v>
          </cell>
        </row>
        <row r="132">
          <cell r="C132">
            <v>8.5</v>
          </cell>
        </row>
        <row r="133">
          <cell r="C133">
            <v>8.86</v>
          </cell>
        </row>
        <row r="134">
          <cell r="C134">
            <v>9.0299999999999994</v>
          </cell>
        </row>
        <row r="135">
          <cell r="C135">
            <v>8.86</v>
          </cell>
        </row>
        <row r="136">
          <cell r="C136">
            <v>8.5399999999999991</v>
          </cell>
        </row>
        <row r="137">
          <cell r="C137">
            <v>8.24</v>
          </cell>
        </row>
        <row r="138">
          <cell r="C138">
            <v>8.27</v>
          </cell>
        </row>
        <row r="139">
          <cell r="C139">
            <v>8.0299999999999994</v>
          </cell>
        </row>
        <row r="140">
          <cell r="C140">
            <v>8.2899999999999991</v>
          </cell>
        </row>
        <row r="141">
          <cell r="C141">
            <v>8.2100000000000009</v>
          </cell>
        </row>
        <row r="142">
          <cell r="C142">
            <v>8.27</v>
          </cell>
        </row>
        <row r="143">
          <cell r="C143">
            <v>8.4700000000000006</v>
          </cell>
        </row>
        <row r="144">
          <cell r="C144">
            <v>8.4499999999999993</v>
          </cell>
        </row>
        <row r="145">
          <cell r="C145">
            <v>8.14</v>
          </cell>
        </row>
        <row r="146">
          <cell r="C146">
            <v>7.95</v>
          </cell>
        </row>
        <row r="147">
          <cell r="C147">
            <v>7.93</v>
          </cell>
        </row>
        <row r="148">
          <cell r="C148">
            <v>7.92</v>
          </cell>
        </row>
        <row r="149">
          <cell r="C149">
            <v>7.7</v>
          </cell>
        </row>
        <row r="150">
          <cell r="C150">
            <v>7.58</v>
          </cell>
        </row>
        <row r="151">
          <cell r="C151">
            <v>7.85</v>
          </cell>
        </row>
        <row r="152">
          <cell r="C152">
            <v>7.97</v>
          </cell>
        </row>
        <row r="153">
          <cell r="C153">
            <v>7.96</v>
          </cell>
        </row>
        <row r="154">
          <cell r="C154">
            <v>7.89</v>
          </cell>
        </row>
        <row r="155">
          <cell r="C155">
            <v>7.84</v>
          </cell>
        </row>
        <row r="156">
          <cell r="C156">
            <v>7.6</v>
          </cell>
        </row>
        <row r="157">
          <cell r="C157">
            <v>7.39</v>
          </cell>
        </row>
        <row r="158">
          <cell r="C158">
            <v>7.34</v>
          </cell>
        </row>
        <row r="159">
          <cell r="C159">
            <v>7.53</v>
          </cell>
        </row>
        <row r="160">
          <cell r="C160">
            <v>7.61</v>
          </cell>
        </row>
        <row r="161">
          <cell r="C161">
            <v>7.44</v>
          </cell>
        </row>
        <row r="162">
          <cell r="C162">
            <v>7.34</v>
          </cell>
        </row>
        <row r="163">
          <cell r="C163">
            <v>7.09</v>
          </cell>
        </row>
        <row r="164">
          <cell r="C164">
            <v>6.82</v>
          </cell>
        </row>
        <row r="165">
          <cell r="C165">
            <v>6.85</v>
          </cell>
        </row>
        <row r="166">
          <cell r="C166">
            <v>6.92</v>
          </cell>
        </row>
        <row r="167">
          <cell r="C167">
            <v>6.81</v>
          </cell>
        </row>
        <row r="168">
          <cell r="C168">
            <v>6.63</v>
          </cell>
        </row>
        <row r="169">
          <cell r="C169">
            <v>6.32</v>
          </cell>
        </row>
        <row r="170">
          <cell r="C170">
            <v>6</v>
          </cell>
        </row>
        <row r="171">
          <cell r="C171">
            <v>5.94</v>
          </cell>
        </row>
        <row r="172">
          <cell r="C172">
            <v>6.21</v>
          </cell>
        </row>
        <row r="173">
          <cell r="C173">
            <v>6.25</v>
          </cell>
        </row>
        <row r="174">
          <cell r="C174">
            <v>6.29</v>
          </cell>
        </row>
        <row r="175">
          <cell r="C175">
            <v>6.49</v>
          </cell>
        </row>
        <row r="176">
          <cell r="C176">
            <v>6.91</v>
          </cell>
        </row>
        <row r="177">
          <cell r="C177">
            <v>7.27</v>
          </cell>
        </row>
        <row r="178">
          <cell r="C178">
            <v>7.41</v>
          </cell>
        </row>
        <row r="179">
          <cell r="C179">
            <v>7.4</v>
          </cell>
        </row>
        <row r="180">
          <cell r="C180">
            <v>7.58</v>
          </cell>
        </row>
        <row r="181">
          <cell r="C181">
            <v>7.49</v>
          </cell>
        </row>
        <row r="182">
          <cell r="C182">
            <v>7.71</v>
          </cell>
        </row>
        <row r="183">
          <cell r="C183">
            <v>7.94</v>
          </cell>
        </row>
        <row r="184">
          <cell r="C184">
            <v>8.08</v>
          </cell>
        </row>
        <row r="185">
          <cell r="C185">
            <v>7.87</v>
          </cell>
        </row>
        <row r="186">
          <cell r="C186">
            <v>7.85</v>
          </cell>
        </row>
        <row r="187">
          <cell r="C187">
            <v>7.61</v>
          </cell>
        </row>
        <row r="188">
          <cell r="C188">
            <v>7.45</v>
          </cell>
        </row>
        <row r="189">
          <cell r="C189">
            <v>7.36</v>
          </cell>
        </row>
        <row r="190">
          <cell r="C190">
            <v>6.95</v>
          </cell>
        </row>
        <row r="191">
          <cell r="C191">
            <v>6.57</v>
          </cell>
        </row>
        <row r="192">
          <cell r="C192">
            <v>6.72</v>
          </cell>
        </row>
        <row r="193">
          <cell r="C193">
            <v>6.86</v>
          </cell>
        </row>
        <row r="194">
          <cell r="C194">
            <v>6.55</v>
          </cell>
        </row>
        <row r="195">
          <cell r="C195">
            <v>6.37</v>
          </cell>
        </row>
        <row r="196">
          <cell r="C196">
            <v>6.26</v>
          </cell>
        </row>
        <row r="197">
          <cell r="C197">
            <v>6.06</v>
          </cell>
        </row>
        <row r="198">
          <cell r="C198">
            <v>6.05</v>
          </cell>
        </row>
        <row r="199">
          <cell r="C199">
            <v>6.24</v>
          </cell>
        </row>
        <row r="200">
          <cell r="C200">
            <v>6.6</v>
          </cell>
        </row>
        <row r="201">
          <cell r="C201">
            <v>6.79</v>
          </cell>
        </row>
        <row r="202">
          <cell r="C202">
            <v>6.93</v>
          </cell>
        </row>
        <row r="203">
          <cell r="C203">
            <v>7.06</v>
          </cell>
        </row>
        <row r="204">
          <cell r="C204">
            <v>7.03</v>
          </cell>
        </row>
        <row r="205">
          <cell r="C205">
            <v>6.84</v>
          </cell>
        </row>
        <row r="206">
          <cell r="C206">
            <v>7.03</v>
          </cell>
        </row>
        <row r="207">
          <cell r="C207">
            <v>6.81</v>
          </cell>
        </row>
        <row r="208">
          <cell r="C208">
            <v>6.48</v>
          </cell>
        </row>
        <row r="209">
          <cell r="C209">
            <v>6.55</v>
          </cell>
        </row>
        <row r="210">
          <cell r="C210">
            <v>6.83</v>
          </cell>
        </row>
        <row r="211">
          <cell r="C211">
            <v>6.69</v>
          </cell>
        </row>
        <row r="212">
          <cell r="C212">
            <v>6.93</v>
          </cell>
        </row>
        <row r="213">
          <cell r="C213">
            <v>7.09</v>
          </cell>
        </row>
        <row r="214">
          <cell r="C214">
            <v>6.94</v>
          </cell>
        </row>
        <row r="215">
          <cell r="C215">
            <v>6.77</v>
          </cell>
        </row>
        <row r="216">
          <cell r="C216">
            <v>6.51</v>
          </cell>
        </row>
        <row r="217">
          <cell r="C217">
            <v>6.58</v>
          </cell>
        </row>
        <row r="218">
          <cell r="C218">
            <v>6.5</v>
          </cell>
        </row>
        <row r="219">
          <cell r="C219">
            <v>6.33</v>
          </cell>
        </row>
        <row r="220">
          <cell r="C220">
            <v>6.11</v>
          </cell>
        </row>
        <row r="221">
          <cell r="C221">
            <v>5.99</v>
          </cell>
        </row>
        <row r="222">
          <cell r="C222">
            <v>5.81</v>
          </cell>
        </row>
        <row r="223">
          <cell r="C223">
            <v>5.89</v>
          </cell>
        </row>
        <row r="224">
          <cell r="C224">
            <v>5.95</v>
          </cell>
        </row>
        <row r="225">
          <cell r="C225">
            <v>5.92</v>
          </cell>
        </row>
        <row r="226">
          <cell r="C226">
            <v>5.93</v>
          </cell>
        </row>
        <row r="227">
          <cell r="C227">
            <v>5.7</v>
          </cell>
        </row>
        <row r="228">
          <cell r="C228">
            <v>5.68</v>
          </cell>
        </row>
        <row r="229">
          <cell r="C229">
            <v>5.54</v>
          </cell>
        </row>
        <row r="230">
          <cell r="C230">
            <v>5.2</v>
          </cell>
        </row>
        <row r="231">
          <cell r="C231">
            <v>5.01</v>
          </cell>
        </row>
        <row r="232">
          <cell r="C232">
            <v>5.25</v>
          </cell>
        </row>
        <row r="233">
          <cell r="C233">
            <v>5.0599999999999996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390F-F913-43B8-A498-CF58DBF7A42E}">
  <sheetPr codeName="Sheet3"/>
  <dimension ref="B1:AG47"/>
  <sheetViews>
    <sheetView showGridLines="0" zoomScale="80" zoomScaleNormal="80" zoomScaleSheetLayoutView="85" zoomScalePageLayoutView="55" workbookViewId="0"/>
  </sheetViews>
  <sheetFormatPr defaultColWidth="9" defaultRowHeight="14.25"/>
  <cols>
    <col min="1" max="1" width="9.140625" style="151" customWidth="1"/>
    <col min="2" max="2" width="30.28515625" style="151" customWidth="1"/>
    <col min="3" max="3" width="17.85546875" style="151" customWidth="1"/>
    <col min="4" max="6" width="15.5703125" style="151" customWidth="1"/>
    <col min="7" max="7" width="9.140625" style="151" customWidth="1"/>
    <col min="8" max="11" width="9" style="151"/>
    <col min="12" max="20" width="10.5703125" style="151" customWidth="1"/>
    <col min="21" max="32" width="5.5703125" style="151" customWidth="1"/>
    <col min="33" max="33" width="2.85546875" style="151" customWidth="1"/>
    <col min="34" max="16384" width="9" style="151"/>
  </cols>
  <sheetData>
    <row r="1" spans="2:33" s="153" customFormat="1">
      <c r="B1" s="344"/>
      <c r="C1" s="344"/>
      <c r="D1" s="344"/>
      <c r="E1" s="344"/>
      <c r="F1" s="344"/>
    </row>
    <row r="2" spans="2:33" s="153" customFormat="1">
      <c r="B2" s="366" t="s">
        <v>0</v>
      </c>
      <c r="C2" s="366"/>
      <c r="D2" s="366"/>
      <c r="E2" s="366"/>
    </row>
    <row r="3" spans="2:33" s="153" customFormat="1" ht="15" thickBot="1">
      <c r="B3" s="344"/>
      <c r="C3" s="344"/>
      <c r="D3" s="344"/>
      <c r="E3" s="344"/>
    </row>
    <row r="4" spans="2:33" s="152" customFormat="1" ht="15" customHeight="1">
      <c r="B4" s="367" t="s">
        <v>1</v>
      </c>
      <c r="C4" s="368"/>
      <c r="D4" s="368"/>
      <c r="E4" s="369"/>
      <c r="J4" s="153"/>
      <c r="K4" s="153"/>
      <c r="L4" s="45"/>
      <c r="M4" s="45" t="s">
        <v>2</v>
      </c>
      <c r="N4" s="45" t="s">
        <v>3</v>
      </c>
    </row>
    <row r="5" spans="2:33" s="152" customFormat="1" ht="15" customHeight="1">
      <c r="B5" s="178"/>
      <c r="C5" s="177" t="s">
        <v>4</v>
      </c>
      <c r="D5" s="177" t="s">
        <v>5</v>
      </c>
      <c r="E5" s="176" t="s">
        <v>6</v>
      </c>
      <c r="J5" s="153"/>
      <c r="K5" s="153"/>
      <c r="L5" s="46" t="s">
        <v>1</v>
      </c>
      <c r="M5" s="127">
        <f>C9</f>
        <v>8.9800635759832367E-2</v>
      </c>
      <c r="N5" s="47">
        <v>6</v>
      </c>
    </row>
    <row r="6" spans="2:33" s="152" customFormat="1" ht="15" customHeight="1">
      <c r="B6" s="170" t="s">
        <v>7</v>
      </c>
      <c r="C6" s="169">
        <f>'Schedule-2 Constant DCF'!O15</f>
        <v>8.7697504739963544E-2</v>
      </c>
      <c r="D6" s="169">
        <f>'Schedule-2 Constant DCF'!P15</f>
        <v>9.7385773666969475E-2</v>
      </c>
      <c r="E6" s="168">
        <f>'Schedule-2 Constant DCF'!Q15</f>
        <v>0.12493258135932009</v>
      </c>
      <c r="J6" s="127"/>
      <c r="L6" s="46"/>
      <c r="M6" s="124">
        <f>E9</f>
        <v>0.12510766223829767</v>
      </c>
      <c r="N6" s="47">
        <v>6</v>
      </c>
    </row>
    <row r="7" spans="2:33" s="152" customFormat="1" ht="15" customHeight="1">
      <c r="B7" s="170" t="s">
        <v>8</v>
      </c>
      <c r="C7" s="169">
        <f>'Schedule-2 Constant DCF'!O45</f>
        <v>8.8242251879644865E-2</v>
      </c>
      <c r="D7" s="169">
        <f>'Schedule-2 Constant DCF'!P45</f>
        <v>9.7039807838542116E-2</v>
      </c>
      <c r="E7" s="168">
        <f>'Schedule-2 Constant DCF'!Q45</f>
        <v>0.12576003882284076</v>
      </c>
      <c r="J7" s="127"/>
      <c r="L7" s="46" t="s">
        <v>9</v>
      </c>
      <c r="M7" s="124">
        <f>C15</f>
        <v>8.9800635759832367E-2</v>
      </c>
      <c r="N7" s="47">
        <v>5</v>
      </c>
    </row>
    <row r="8" spans="2:33" s="152" customFormat="1" ht="15" customHeight="1">
      <c r="B8" s="170" t="s">
        <v>10</v>
      </c>
      <c r="C8" s="169">
        <f>'Schedule-2 Constant DCF'!O75</f>
        <v>9.3462150659888665E-2</v>
      </c>
      <c r="D8" s="169">
        <f>'Schedule-2 Constant DCF'!P75</f>
        <v>9.6764348963934904E-2</v>
      </c>
      <c r="E8" s="168">
        <f>'Schedule-2 Constant DCF'!Q75</f>
        <v>0.12463036653273214</v>
      </c>
      <c r="J8" s="127"/>
      <c r="L8" s="46"/>
      <c r="M8" s="124">
        <f>E15</f>
        <v>0.10312076309646388</v>
      </c>
      <c r="N8" s="47">
        <v>5</v>
      </c>
      <c r="O8" s="155"/>
      <c r="P8" s="154"/>
      <c r="Q8" s="154"/>
      <c r="R8" s="154"/>
      <c r="AC8" s="157"/>
    </row>
    <row r="9" spans="2:33" s="152" customFormat="1" ht="15" customHeight="1" thickBot="1">
      <c r="B9" s="188" t="s">
        <v>11</v>
      </c>
      <c r="C9" s="189">
        <f>AVERAGE(C6:C8)</f>
        <v>8.9800635759832367E-2</v>
      </c>
      <c r="D9" s="189">
        <f>AVERAGE(D6:D8)</f>
        <v>9.7063310156482174E-2</v>
      </c>
      <c r="E9" s="190">
        <f>AVERAGE(E6:E8)</f>
        <v>0.12510766223829767</v>
      </c>
      <c r="L9" s="48" t="s">
        <v>12</v>
      </c>
      <c r="M9" s="124">
        <f>MIN(C18:E19)</f>
        <v>0.1172233604142655</v>
      </c>
      <c r="N9" s="47">
        <v>4</v>
      </c>
      <c r="O9" s="155"/>
      <c r="AC9" s="155"/>
      <c r="AD9" s="154"/>
      <c r="AE9" s="154"/>
      <c r="AF9" s="154"/>
      <c r="AG9" s="154"/>
    </row>
    <row r="10" spans="2:33" s="152" customFormat="1" ht="15">
      <c r="B10" s="367" t="s">
        <v>13</v>
      </c>
      <c r="C10" s="368"/>
      <c r="D10" s="368"/>
      <c r="E10" s="369"/>
      <c r="L10" s="48"/>
      <c r="M10" s="124">
        <f>MAX(C18:E19)</f>
        <v>0.1280987650943044</v>
      </c>
      <c r="N10" s="47">
        <v>4</v>
      </c>
      <c r="O10" s="155"/>
      <c r="AC10" s="155"/>
      <c r="AD10" s="154"/>
      <c r="AE10" s="154"/>
      <c r="AF10" s="154"/>
      <c r="AG10" s="154"/>
    </row>
    <row r="11" spans="2:33" s="152" customFormat="1" ht="15">
      <c r="B11" s="178"/>
      <c r="C11" s="177" t="s">
        <v>4</v>
      </c>
      <c r="D11" s="177" t="s">
        <v>5</v>
      </c>
      <c r="E11" s="176" t="s">
        <v>6</v>
      </c>
      <c r="L11" s="48" t="s">
        <v>14</v>
      </c>
      <c r="M11" s="124">
        <f>MIN(C21:E22)</f>
        <v>0.12317120400667216</v>
      </c>
      <c r="N11" s="47">
        <v>3</v>
      </c>
      <c r="O11" s="155"/>
      <c r="AC11" s="155"/>
      <c r="AD11" s="154"/>
      <c r="AE11" s="154"/>
      <c r="AF11" s="154"/>
      <c r="AG11" s="154"/>
    </row>
    <row r="12" spans="2:33" s="152" customFormat="1" ht="15">
      <c r="B12" s="170" t="s">
        <v>7</v>
      </c>
      <c r="C12" s="169">
        <f>'Schedule-3 Constant DCF Alt (1)'!O15</f>
        <v>8.7697504739963544E-2</v>
      </c>
      <c r="D12" s="169">
        <f>'Schedule-3 Constant DCF Alt (1)'!P15</f>
        <v>9.4431156746506886E-2</v>
      </c>
      <c r="E12" s="168">
        <f>'Schedule-3 Constant DCF Alt (1)'!Q15</f>
        <v>0.10159615384615386</v>
      </c>
      <c r="F12" s="127"/>
      <c r="L12" s="48"/>
      <c r="M12" s="124">
        <f>MAX(C21:E22)</f>
        <v>0.13132775751670131</v>
      </c>
      <c r="N12" s="47">
        <v>3</v>
      </c>
      <c r="O12" s="155"/>
      <c r="AC12" s="155"/>
      <c r="AD12" s="154"/>
      <c r="AE12" s="154"/>
      <c r="AF12" s="154"/>
      <c r="AG12" s="154"/>
    </row>
    <row r="13" spans="2:33" s="152" customFormat="1" ht="15" customHeight="1">
      <c r="B13" s="170" t="s">
        <v>8</v>
      </c>
      <c r="C13" s="169">
        <f>'Schedule-3 Constant DCF Alt (1)'!O46</f>
        <v>8.8242251879644865E-2</v>
      </c>
      <c r="D13" s="169">
        <f>'Schedule-3 Constant DCF Alt (1)'!P46</f>
        <v>9.5246736830168419E-2</v>
      </c>
      <c r="E13" s="168">
        <f>'Schedule-3 Constant DCF Alt (1)'!Q46</f>
        <v>0.10450135354629128</v>
      </c>
      <c r="L13" s="48" t="s">
        <v>15</v>
      </c>
      <c r="M13" s="124">
        <f>C25</f>
        <v>9.2007750260511403E-2</v>
      </c>
      <c r="N13" s="47">
        <v>2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152" customFormat="1">
      <c r="B14" s="170" t="s">
        <v>10</v>
      </c>
      <c r="C14" s="169">
        <f>'Schedule-3 Constant DCF Alt (1)'!O77</f>
        <v>9.3462150659888665E-2</v>
      </c>
      <c r="D14" s="169">
        <f>'Schedule-3 Constant DCF Alt (1)'!P77</f>
        <v>9.4133279931783831E-2</v>
      </c>
      <c r="E14" s="168">
        <f>'Schedule-3 Constant DCF Alt (1)'!Q77</f>
        <v>0.10326478189694649</v>
      </c>
      <c r="L14" s="48"/>
      <c r="M14" s="124">
        <f>E25</f>
        <v>9.7034675769604659E-2</v>
      </c>
      <c r="N14" s="47">
        <v>2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45"/>
      <c r="AG14" s="45"/>
    </row>
    <row r="15" spans="2:33" s="152" customFormat="1">
      <c r="B15" s="188" t="s">
        <v>11</v>
      </c>
      <c r="C15" s="189">
        <f>AVERAGE(C12:C14)</f>
        <v>8.9800635759832367E-2</v>
      </c>
      <c r="D15" s="189">
        <f>AVERAGE(D12:D14)</f>
        <v>9.4603724502819717E-2</v>
      </c>
      <c r="E15" s="190">
        <f>AVERAGE(E12:E14)</f>
        <v>0.10312076309646388</v>
      </c>
      <c r="L15" s="46" t="s">
        <v>16</v>
      </c>
      <c r="M15" s="124">
        <f>E29</f>
        <v>9.4603705526387305E-2</v>
      </c>
      <c r="N15" s="47">
        <v>1</v>
      </c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45"/>
      <c r="AG15" s="45"/>
    </row>
    <row r="16" spans="2:33" s="152" customFormat="1" ht="15" customHeight="1">
      <c r="B16" s="355" t="s">
        <v>17</v>
      </c>
      <c r="C16" s="356"/>
      <c r="D16" s="356"/>
      <c r="E16" s="357"/>
      <c r="L16" s="45"/>
      <c r="M16" s="124">
        <f>C29</f>
        <v>9.5919742032716401E-2</v>
      </c>
      <c r="N16" s="47">
        <v>1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spans="2:33" s="152" customFormat="1" ht="42.75">
      <c r="B17" s="178"/>
      <c r="C17" s="177" t="s">
        <v>18</v>
      </c>
      <c r="D17" s="177" t="s">
        <v>19</v>
      </c>
      <c r="E17" s="176" t="s">
        <v>20</v>
      </c>
      <c r="L17" s="48" t="s">
        <v>21</v>
      </c>
      <c r="M17" s="223">
        <v>9.9000000000000005E-2</v>
      </c>
      <c r="N17" s="47">
        <v>0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</row>
    <row r="18" spans="2:33" s="152" customFormat="1">
      <c r="B18" s="173" t="s">
        <v>22</v>
      </c>
      <c r="C18" s="172">
        <f>'Schedule-4 CAPM 1'!H13</f>
        <v>0.12673800318954248</v>
      </c>
      <c r="D18" s="172">
        <f>'Schedule-4 CAPM 1'!H35</f>
        <v>0.12697876509430439</v>
      </c>
      <c r="E18" s="171">
        <f>'Schedule-4 CAPM 1'!H57</f>
        <v>0.1280987650943044</v>
      </c>
      <c r="L18" s="48"/>
      <c r="M18" s="223">
        <v>9.9000000000000005E-2</v>
      </c>
      <c r="N18" s="47">
        <v>7</v>
      </c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45"/>
      <c r="AG18" s="45"/>
    </row>
    <row r="19" spans="2:33" s="152" customFormat="1" ht="15" customHeight="1">
      <c r="B19" s="170" t="s">
        <v>23</v>
      </c>
      <c r="C19" s="169">
        <f>'Schedule-4 CAPM 1'!H79</f>
        <v>0.1172233604142655</v>
      </c>
      <c r="D19" s="169">
        <f>'Schedule-4 CAPM 1'!H101</f>
        <v>0.11762457665709251</v>
      </c>
      <c r="E19" s="168">
        <f>'Schedule-4 CAPM 1'!H123</f>
        <v>0.11949099398923092</v>
      </c>
      <c r="L19" s="48" t="s">
        <v>24</v>
      </c>
      <c r="M19" s="223">
        <v>0.104</v>
      </c>
      <c r="N19" s="47">
        <v>0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</row>
    <row r="20" spans="2:33" s="152" customFormat="1" ht="15" customHeight="1">
      <c r="B20" s="355" t="s">
        <v>25</v>
      </c>
      <c r="C20" s="356"/>
      <c r="D20" s="356"/>
      <c r="E20" s="357"/>
      <c r="L20" s="45"/>
      <c r="M20" s="223">
        <v>0.104</v>
      </c>
      <c r="N20" s="47">
        <v>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2:33" s="152" customFormat="1">
      <c r="B21" s="173" t="s">
        <v>22</v>
      </c>
      <c r="C21" s="172">
        <f>'Schedule-4 CAPM 1'!I13</f>
        <v>0.13030718608812991</v>
      </c>
      <c r="D21" s="172">
        <f>'Schedule-4 CAPM 1'!I35</f>
        <v>0.13048775751670133</v>
      </c>
      <c r="E21" s="171">
        <f>'Schedule-4 CAPM 1'!I57</f>
        <v>0.13132775751670131</v>
      </c>
      <c r="L21" s="159"/>
      <c r="M21" s="127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45"/>
      <c r="AG21" s="45"/>
    </row>
    <row r="22" spans="2:33" s="152" customFormat="1" ht="15" customHeight="1">
      <c r="B22" s="173" t="s">
        <v>23</v>
      </c>
      <c r="C22" s="172">
        <f>'Schedule-4 CAPM 1'!I79</f>
        <v>0.12317120400667216</v>
      </c>
      <c r="D22" s="172">
        <f>'Schedule-4 CAPM 1'!I101</f>
        <v>0.12347211618879242</v>
      </c>
      <c r="E22" s="171">
        <f>'Schedule-4 CAPM 1'!I123</f>
        <v>0.12487192918789622</v>
      </c>
      <c r="L22" s="159"/>
      <c r="M22" s="127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2:33" s="152" customFormat="1" ht="15" customHeight="1">
      <c r="B23" s="370" t="s">
        <v>26</v>
      </c>
      <c r="C23" s="371"/>
      <c r="D23" s="371"/>
      <c r="E23" s="372"/>
      <c r="G23" s="175"/>
      <c r="L23" s="159"/>
      <c r="M23" s="127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2:33" s="152" customFormat="1" ht="41.25" customHeight="1">
      <c r="B24" s="163"/>
      <c r="C24" s="167" t="s">
        <v>18</v>
      </c>
      <c r="D24" s="167" t="s">
        <v>19</v>
      </c>
      <c r="E24" s="162" t="s">
        <v>20</v>
      </c>
      <c r="G24" s="127"/>
      <c r="L24" s="159"/>
      <c r="M24" s="127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45"/>
      <c r="AG24" s="45"/>
    </row>
    <row r="25" spans="2:33" s="152" customFormat="1" ht="15" customHeight="1">
      <c r="B25" s="163" t="s">
        <v>27</v>
      </c>
      <c r="C25" s="166">
        <f>'Schedule-5 Risk Premium'!L50</f>
        <v>9.2007750260511403E-2</v>
      </c>
      <c r="D25" s="166">
        <f>'Schedule-5 Risk Premium'!L51</f>
        <v>9.2897172691011665E-2</v>
      </c>
      <c r="E25" s="165">
        <f>'Schedule-5 Risk Premium'!L52</f>
        <v>9.7034675769604659E-2</v>
      </c>
      <c r="G25" s="174"/>
      <c r="L25" s="159"/>
      <c r="M25" s="127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spans="2:33" s="152" customFormat="1" ht="16.5" customHeight="1">
      <c r="B26" s="164" t="s">
        <v>28</v>
      </c>
      <c r="C26" s="363">
        <f>AVERAGE(C25:E25)</f>
        <v>9.3979866240375909E-2</v>
      </c>
      <c r="D26" s="364"/>
      <c r="E26" s="365"/>
      <c r="L26" s="159"/>
      <c r="M26" s="12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 spans="2:33" s="152" customFormat="1" ht="26.25" customHeight="1">
      <c r="B27" s="355" t="s">
        <v>29</v>
      </c>
      <c r="C27" s="356"/>
      <c r="D27" s="356"/>
      <c r="E27" s="357"/>
      <c r="L27" s="159"/>
      <c r="M27" s="12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155"/>
      <c r="AA27" s="155"/>
      <c r="AB27" s="155"/>
      <c r="AC27" s="155"/>
      <c r="AD27" s="155"/>
      <c r="AE27" s="155"/>
      <c r="AF27" s="155"/>
      <c r="AG27" s="45"/>
    </row>
    <row r="28" spans="2:33" s="152" customFormat="1" ht="16.5" customHeight="1">
      <c r="B28" s="163"/>
      <c r="C28" s="358" t="s">
        <v>30</v>
      </c>
      <c r="D28" s="359"/>
      <c r="E28" s="162" t="s">
        <v>5</v>
      </c>
      <c r="F28" s="124"/>
      <c r="L28" s="159"/>
      <c r="M28" s="127"/>
      <c r="O28" s="157"/>
      <c r="P28" s="45"/>
      <c r="Q28" s="45"/>
      <c r="R28" s="45"/>
      <c r="S28" s="45"/>
      <c r="T28" s="45"/>
      <c r="U28" s="45"/>
      <c r="V28" s="45"/>
      <c r="W28" s="45"/>
      <c r="X28" s="155"/>
      <c r="Y28" s="45"/>
      <c r="Z28" s="45"/>
      <c r="AA28" s="45"/>
      <c r="AB28" s="45"/>
      <c r="AC28" s="45"/>
      <c r="AD28" s="45"/>
      <c r="AE28" s="45"/>
      <c r="AF28" s="45"/>
      <c r="AG28" s="45"/>
    </row>
    <row r="29" spans="2:33" s="152" customFormat="1" ht="15" thickBot="1">
      <c r="B29" s="161" t="s">
        <v>31</v>
      </c>
      <c r="C29" s="361">
        <f>'Schedule-6 Expected Earnings'!M14</f>
        <v>9.5919742032716401E-2</v>
      </c>
      <c r="D29" s="362"/>
      <c r="E29" s="180">
        <f>'Schedule-6 Expected Earnings'!M15</f>
        <v>9.4603705526387305E-2</v>
      </c>
      <c r="F29" s="124"/>
      <c r="L29" s="159"/>
      <c r="M29" s="127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2:33" s="152" customFormat="1" ht="50.25" customHeight="1">
      <c r="C30" s="127"/>
      <c r="D30" s="127"/>
      <c r="E30" s="127"/>
      <c r="F30" s="124"/>
      <c r="L30" s="159"/>
      <c r="M30" s="127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</row>
    <row r="31" spans="2:33" s="153" customFormat="1">
      <c r="F31" s="344"/>
      <c r="I31" s="152"/>
      <c r="J31" s="160"/>
      <c r="K31" s="152"/>
      <c r="L31" s="159"/>
      <c r="M31" s="127"/>
      <c r="N31" s="152"/>
    </row>
    <row r="32" spans="2:33" s="153" customFormat="1" ht="15">
      <c r="B32" s="156" t="s">
        <v>32</v>
      </c>
      <c r="C32" s="344"/>
      <c r="D32" s="344"/>
      <c r="E32" s="344"/>
      <c r="I32" s="152"/>
      <c r="K32" s="152"/>
      <c r="L32" s="158"/>
      <c r="M32" s="127"/>
      <c r="N32" s="152"/>
    </row>
    <row r="33" spans="2:33" s="153" customFormat="1" ht="18" customHeight="1">
      <c r="B33" s="360" t="s">
        <v>33</v>
      </c>
      <c r="C33" s="360"/>
      <c r="D33" s="360"/>
      <c r="E33" s="360"/>
      <c r="I33" s="152"/>
    </row>
    <row r="34" spans="2:33" s="152" customFormat="1" ht="24.75" customHeight="1">
      <c r="B34" s="360"/>
      <c r="C34" s="360"/>
      <c r="D34" s="360"/>
      <c r="E34" s="360"/>
      <c r="J34" s="153"/>
      <c r="K34" s="153"/>
      <c r="L34" s="153"/>
      <c r="M34" s="153"/>
      <c r="N34" s="153"/>
    </row>
    <row r="35" spans="2:33" s="152" customFormat="1" ht="15" customHeight="1">
      <c r="B35" s="126"/>
      <c r="C35" s="126"/>
      <c r="D35" s="126"/>
      <c r="E35" s="126"/>
      <c r="J35" s="153"/>
      <c r="K35" s="153"/>
      <c r="L35" s="153"/>
      <c r="M35" s="153"/>
      <c r="N35" s="153"/>
    </row>
    <row r="36" spans="2:33" s="152" customFormat="1" ht="15" customHeight="1">
      <c r="B36" s="344"/>
      <c r="C36" s="344"/>
      <c r="D36" s="344"/>
      <c r="E36" s="344"/>
      <c r="I36" s="153"/>
      <c r="J36" s="153"/>
      <c r="K36" s="153"/>
      <c r="L36" s="45"/>
      <c r="M36" s="45"/>
      <c r="N36" s="45"/>
    </row>
    <row r="37" spans="2:33" s="152" customFormat="1" ht="15" customHeight="1">
      <c r="B37" s="151"/>
      <c r="C37" s="151"/>
      <c r="D37" s="151"/>
      <c r="E37" s="151"/>
      <c r="I37" s="153"/>
      <c r="J37" s="127"/>
      <c r="K37" s="153"/>
      <c r="L37" s="46"/>
      <c r="M37" s="127"/>
      <c r="N37" s="47"/>
    </row>
    <row r="38" spans="2:33" s="152" customFormat="1" ht="15" customHeight="1">
      <c r="B38" s="151"/>
      <c r="C38" s="151"/>
      <c r="D38" s="151"/>
      <c r="E38" s="151"/>
      <c r="I38" s="153"/>
      <c r="L38" s="46"/>
      <c r="M38" s="124"/>
      <c r="N38" s="47"/>
      <c r="O38" s="155"/>
      <c r="P38" s="154"/>
      <c r="Q38" s="154"/>
      <c r="R38" s="154"/>
      <c r="AC38" s="157"/>
    </row>
    <row r="39" spans="2:33" s="152" customFormat="1" ht="15">
      <c r="B39" s="151"/>
      <c r="C39" s="151"/>
      <c r="D39" s="151"/>
      <c r="E39" s="151"/>
      <c r="L39" s="48"/>
      <c r="M39" s="124"/>
      <c r="N39" s="47"/>
      <c r="O39" s="155"/>
      <c r="AC39" s="155"/>
      <c r="AD39" s="154"/>
      <c r="AE39" s="154"/>
      <c r="AF39" s="154"/>
      <c r="AG39" s="154"/>
    </row>
    <row r="40" spans="2:33" s="152" customFormat="1" ht="28.15" customHeight="1">
      <c r="B40" s="151"/>
      <c r="C40" s="151"/>
      <c r="D40" s="151"/>
      <c r="E40" s="151"/>
      <c r="L40" s="48"/>
      <c r="M40" s="124"/>
      <c r="N40" s="47"/>
      <c r="O40" s="155"/>
      <c r="AC40" s="155"/>
      <c r="AD40" s="154"/>
      <c r="AE40" s="154"/>
      <c r="AF40" s="154"/>
      <c r="AG40" s="154"/>
    </row>
    <row r="41" spans="2:33" s="152" customFormat="1" ht="15" customHeight="1">
      <c r="B41" s="151"/>
      <c r="C41" s="151"/>
      <c r="D41" s="151"/>
      <c r="E41" s="151"/>
      <c r="F41" s="127"/>
      <c r="L41" s="48"/>
      <c r="M41" s="124"/>
      <c r="N41" s="47"/>
      <c r="O41" s="155"/>
      <c r="AC41" s="155"/>
      <c r="AD41" s="154"/>
      <c r="AE41" s="154"/>
      <c r="AF41" s="154"/>
      <c r="AG41" s="154"/>
    </row>
    <row r="42" spans="2:33" s="152" customFormat="1" ht="15" customHeight="1">
      <c r="B42" s="151"/>
      <c r="C42" s="151"/>
      <c r="D42" s="151"/>
      <c r="E42" s="151"/>
      <c r="J42" s="151"/>
      <c r="L42" s="48"/>
      <c r="M42" s="124"/>
      <c r="N42" s="47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2:33">
      <c r="I43" s="152"/>
    </row>
    <row r="44" spans="2:33">
      <c r="I44" s="152"/>
    </row>
    <row r="45" spans="2:33">
      <c r="I45" s="152"/>
    </row>
    <row r="46" spans="2:33">
      <c r="I46" s="152"/>
    </row>
    <row r="47" spans="2:33">
      <c r="I47" s="152"/>
    </row>
  </sheetData>
  <mergeCells count="11">
    <mergeCell ref="B2:E2"/>
    <mergeCell ref="B4:E4"/>
    <mergeCell ref="B16:E16"/>
    <mergeCell ref="B20:E20"/>
    <mergeCell ref="B23:E23"/>
    <mergeCell ref="B10:E10"/>
    <mergeCell ref="B27:E27"/>
    <mergeCell ref="C28:D28"/>
    <mergeCell ref="B33:E34"/>
    <mergeCell ref="C29:D29"/>
    <mergeCell ref="C26:E26"/>
  </mergeCells>
  <printOptions horizontalCentered="1"/>
  <pageMargins left="0.7" right="0.7" top="1.25" bottom="0.75" header="0.3" footer="0.3"/>
  <pageSetup scale="80" orientation="portrait" useFirstPageNumber="1" r:id="rId1"/>
  <headerFooter>
    <oddHeader>&amp;RDocket No. UG-200568
Cascade Natural Gas Corp.
Exhibit No.___(AEB-5)
Schedule 1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AC89"/>
  <sheetViews>
    <sheetView zoomScale="85" zoomScaleNormal="85" zoomScaleSheetLayoutView="70" zoomScalePageLayoutView="80" workbookViewId="0">
      <selection activeCell="H7" sqref="H7"/>
    </sheetView>
  </sheetViews>
  <sheetFormatPr defaultRowHeight="12.75" outlineLevelCol="1"/>
  <cols>
    <col min="1" max="1" width="33.5703125" style="8" customWidth="1"/>
    <col min="2" max="2" width="8.5703125" customWidth="1"/>
    <col min="3" max="3" width="12.140625" customWidth="1"/>
    <col min="4" max="4" width="9.140625" customWidth="1"/>
    <col min="5" max="5" width="10.28515625" customWidth="1"/>
    <col min="6" max="10" width="10.5703125" customWidth="1"/>
    <col min="11" max="11" width="9" customWidth="1" outlineLevel="1"/>
    <col min="12" max="12" width="9.42578125" customWidth="1" outlineLevel="1"/>
    <col min="13" max="13" width="9.85546875" customWidth="1" outlineLevel="1"/>
    <col min="14" max="14" width="3.5703125" customWidth="1" outlineLevel="1"/>
    <col min="15" max="15" width="10" customWidth="1"/>
    <col min="16" max="16" width="9.42578125" customWidth="1"/>
    <col min="17" max="17" width="10" customWidth="1"/>
  </cols>
  <sheetData>
    <row r="2" spans="1:25">
      <c r="A2" s="373" t="s">
        <v>34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25">
      <c r="A3" s="4"/>
      <c r="B3" s="3"/>
      <c r="C3" s="4"/>
      <c r="D3" s="4"/>
      <c r="E3" s="3"/>
      <c r="F3" s="3"/>
      <c r="G3" s="3"/>
      <c r="H3" s="3"/>
      <c r="I3" s="3"/>
      <c r="J3" s="3"/>
      <c r="K3" s="373" t="s">
        <v>35</v>
      </c>
      <c r="L3" s="373"/>
      <c r="M3" s="373"/>
      <c r="N3" s="345"/>
      <c r="O3" s="374" t="s">
        <v>36</v>
      </c>
      <c r="P3" s="374"/>
      <c r="Q3" s="374"/>
    </row>
    <row r="4" spans="1:25" ht="13.5" thickBot="1">
      <c r="A4" s="4"/>
      <c r="B4" s="3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17"/>
      <c r="O4" s="17" t="s">
        <v>37</v>
      </c>
      <c r="P4" s="17" t="s">
        <v>38</v>
      </c>
      <c r="Q4" s="17" t="s">
        <v>39</v>
      </c>
    </row>
    <row r="5" spans="1:25" ht="51">
      <c r="A5" s="192" t="s">
        <v>40</v>
      </c>
      <c r="B5" s="142" t="s">
        <v>41</v>
      </c>
      <c r="C5" s="193" t="s">
        <v>42</v>
      </c>
      <c r="D5" s="193" t="s">
        <v>43</v>
      </c>
      <c r="E5" s="143" t="s">
        <v>44</v>
      </c>
      <c r="F5" s="143" t="s">
        <v>45</v>
      </c>
      <c r="G5" s="143" t="s">
        <v>46</v>
      </c>
      <c r="H5" s="143" t="s">
        <v>47</v>
      </c>
      <c r="I5" s="143" t="s">
        <v>48</v>
      </c>
      <c r="J5" s="143" t="s">
        <v>49</v>
      </c>
      <c r="K5" s="142" t="s">
        <v>50</v>
      </c>
      <c r="L5" s="143" t="s">
        <v>51</v>
      </c>
      <c r="M5" s="142" t="s">
        <v>52</v>
      </c>
      <c r="N5" s="142"/>
      <c r="O5" s="142" t="s">
        <v>50</v>
      </c>
      <c r="P5" s="143" t="s">
        <v>51</v>
      </c>
      <c r="Q5" s="142" t="s">
        <v>52</v>
      </c>
    </row>
    <row r="6" spans="1:25">
      <c r="A6" s="6"/>
      <c r="B6" s="18"/>
      <c r="C6" s="6"/>
      <c r="D6" s="6"/>
      <c r="E6" s="18"/>
      <c r="F6" s="18"/>
      <c r="G6" s="18"/>
      <c r="H6" s="18"/>
      <c r="I6" s="18"/>
      <c r="J6" s="18"/>
      <c r="K6" s="18"/>
      <c r="L6" s="18"/>
      <c r="M6" s="18"/>
      <c r="N6" s="18"/>
      <c r="O6" s="24"/>
      <c r="P6" s="24"/>
      <c r="Q6" s="24"/>
    </row>
    <row r="7" spans="1:25">
      <c r="A7" s="6" t="s">
        <v>53</v>
      </c>
      <c r="B7" s="5" t="s">
        <v>54</v>
      </c>
      <c r="C7" s="10">
        <v>2.5</v>
      </c>
      <c r="D7" s="10">
        <v>96.872</v>
      </c>
      <c r="E7" s="11">
        <f>C7/D7</f>
        <v>2.5807250805186224E-2</v>
      </c>
      <c r="F7" s="11">
        <f>IFERROR(E7*(1+0.5*J7),"")</f>
        <v>2.6719107000302805E-2</v>
      </c>
      <c r="G7" s="23">
        <v>7.0000000000000007E-2</v>
      </c>
      <c r="H7" s="23">
        <v>7.0999999999999994E-2</v>
      </c>
      <c r="I7" s="23">
        <v>7.0999999999999994E-2</v>
      </c>
      <c r="J7" s="11">
        <f>AVERAGE(G7:I7)</f>
        <v>7.0666666666666669E-2</v>
      </c>
      <c r="K7" s="23">
        <f>$E7*(1+0.5*MIN($G7:$I7))+MIN($G7:$I7)</f>
        <v>9.6710504583367746E-2</v>
      </c>
      <c r="L7" s="11">
        <f>F7+J7</f>
        <v>9.7385773666969475E-2</v>
      </c>
      <c r="M7" s="11">
        <f>$E7*(1+0.5*MAX($G7:$I7))+MAX($G7:$I7)</f>
        <v>9.7723408208770332E-2</v>
      </c>
      <c r="N7" s="11"/>
      <c r="O7" s="23">
        <f>IF(K7&gt;7%, K7, "")</f>
        <v>9.6710504583367746E-2</v>
      </c>
      <c r="P7" s="23">
        <f>IF(L7&gt;7%, L7, "")</f>
        <v>9.7385773666969475E-2</v>
      </c>
      <c r="Q7" s="23">
        <f>IF(M7&gt;7%, M7, "")</f>
        <v>9.7723408208770332E-2</v>
      </c>
      <c r="S7" s="27"/>
      <c r="T7" s="27"/>
      <c r="U7" s="27"/>
      <c r="V7" s="12"/>
      <c r="W7" s="12"/>
      <c r="X7" s="12"/>
      <c r="Y7" s="21"/>
    </row>
    <row r="8" spans="1:25">
      <c r="A8" s="6" t="s">
        <v>55</v>
      </c>
      <c r="B8" s="5" t="s">
        <v>56</v>
      </c>
      <c r="C8" s="10">
        <v>1.33</v>
      </c>
      <c r="D8" s="10">
        <v>32.93333333333333</v>
      </c>
      <c r="E8" s="11">
        <f t="shared" ref="E8:E13" si="0">C8/D8</f>
        <v>4.0384615384615394E-2</v>
      </c>
      <c r="F8" s="11">
        <f t="shared" ref="F8:F13" si="1">IFERROR(E8*(1+0.5*J8),"")</f>
        <v>4.1326923076923087E-2</v>
      </c>
      <c r="G8" s="23">
        <v>0.02</v>
      </c>
      <c r="H8" s="23">
        <v>0.06</v>
      </c>
      <c r="I8" s="23">
        <v>0.06</v>
      </c>
      <c r="J8" s="11">
        <f t="shared" ref="J8:J13" si="2">AVERAGE(G8:I8)</f>
        <v>4.6666666666666669E-2</v>
      </c>
      <c r="K8" s="23">
        <f t="shared" ref="K8:K13" si="3">$E8*(1+0.5*MIN($G8:$I8))+MIN($G8:$I8)</f>
        <v>6.0788461538461555E-2</v>
      </c>
      <c r="L8" s="11">
        <f t="shared" ref="L8:L13" si="4">F8+J8</f>
        <v>8.7993589743589756E-2</v>
      </c>
      <c r="M8" s="11">
        <f t="shared" ref="M8:M13" si="5">$E8*(1+0.5*MAX($G8:$I8))+MAX($G8:$I8)</f>
        <v>0.10159615384615386</v>
      </c>
      <c r="N8" s="11"/>
      <c r="O8" s="23" t="str">
        <f t="shared" ref="O8:O13" si="6">IF(K8&gt;7%, K8, "")</f>
        <v/>
      </c>
      <c r="P8" s="23">
        <f t="shared" ref="P8:P13" si="7">IF(L8&gt;7%, L8, "")</f>
        <v>8.7993589743589756E-2</v>
      </c>
      <c r="Q8" s="23">
        <f t="shared" ref="Q8:Q13" si="8">IF(M8&gt;7%, M8, "")</f>
        <v>0.10159615384615386</v>
      </c>
      <c r="S8" s="27"/>
      <c r="T8" s="27"/>
      <c r="U8" s="27"/>
      <c r="V8" s="12"/>
      <c r="W8" s="12"/>
      <c r="X8" s="12"/>
      <c r="Y8" s="21"/>
    </row>
    <row r="9" spans="1:25">
      <c r="A9" s="6" t="s">
        <v>57</v>
      </c>
      <c r="B9" s="5" t="s">
        <v>58</v>
      </c>
      <c r="C9" s="10">
        <v>1.92</v>
      </c>
      <c r="D9" s="10">
        <v>47.428333333333349</v>
      </c>
      <c r="E9" s="11">
        <f t="shared" si="0"/>
        <v>4.0482130934392228E-2</v>
      </c>
      <c r="F9" s="11">
        <f t="shared" si="1"/>
        <v>4.2553466633868629E-2</v>
      </c>
      <c r="G9" s="23">
        <v>0.245</v>
      </c>
      <c r="H9" s="23">
        <v>3.1E-2</v>
      </c>
      <c r="I9" s="23">
        <v>3.1E-2</v>
      </c>
      <c r="J9" s="11">
        <f t="shared" si="2"/>
        <v>0.10233333333333335</v>
      </c>
      <c r="K9" s="23">
        <f t="shared" si="3"/>
        <v>7.2109603963875307E-2</v>
      </c>
      <c r="L9" s="11">
        <f t="shared" si="4"/>
        <v>0.14488679996720197</v>
      </c>
      <c r="M9" s="11">
        <f t="shared" si="5"/>
        <v>0.29044119197385526</v>
      </c>
      <c r="N9" s="11"/>
      <c r="O9" s="23">
        <f t="shared" si="6"/>
        <v>7.2109603963875307E-2</v>
      </c>
      <c r="P9" s="23">
        <f t="shared" si="7"/>
        <v>0.14488679996720197</v>
      </c>
      <c r="Q9" s="23">
        <f t="shared" si="8"/>
        <v>0.29044119197385526</v>
      </c>
      <c r="S9" s="27"/>
      <c r="T9" s="27"/>
      <c r="U9" s="27"/>
      <c r="V9" s="12"/>
      <c r="W9" s="12"/>
      <c r="X9" s="12"/>
      <c r="Y9" s="21"/>
    </row>
    <row r="10" spans="1:25">
      <c r="A10" s="6" t="s">
        <v>59</v>
      </c>
      <c r="B10" s="5" t="s">
        <v>60</v>
      </c>
      <c r="C10" s="10">
        <v>2.16</v>
      </c>
      <c r="D10" s="10">
        <v>74.832000000000008</v>
      </c>
      <c r="E10" s="11">
        <f t="shared" si="0"/>
        <v>2.8864656831302116E-2</v>
      </c>
      <c r="F10" s="11">
        <f t="shared" si="1"/>
        <v>2.9682488774855676E-2</v>
      </c>
      <c r="G10" s="23">
        <v>6.5000000000000002E-2</v>
      </c>
      <c r="H10" s="23">
        <v>0.05</v>
      </c>
      <c r="I10" s="23">
        <v>5.5E-2</v>
      </c>
      <c r="J10" s="11">
        <f t="shared" si="2"/>
        <v>5.6666666666666671E-2</v>
      </c>
      <c r="K10" s="23">
        <f t="shared" si="3"/>
        <v>7.9586273252084672E-2</v>
      </c>
      <c r="L10" s="11">
        <f t="shared" si="4"/>
        <v>8.6349155441522343E-2</v>
      </c>
      <c r="M10" s="11">
        <f t="shared" si="5"/>
        <v>9.480275817831943E-2</v>
      </c>
      <c r="N10" s="11"/>
      <c r="O10" s="23">
        <f t="shared" si="6"/>
        <v>7.9586273252084672E-2</v>
      </c>
      <c r="P10" s="23">
        <f t="shared" si="7"/>
        <v>8.6349155441522343E-2</v>
      </c>
      <c r="Q10" s="23">
        <f t="shared" si="8"/>
        <v>9.480275817831943E-2</v>
      </c>
      <c r="S10" s="27"/>
      <c r="T10" s="27"/>
      <c r="U10" s="27"/>
      <c r="V10" s="12"/>
      <c r="W10" s="12"/>
      <c r="X10" s="12"/>
      <c r="Y10" s="21"/>
    </row>
    <row r="11" spans="1:25">
      <c r="A11" s="6" t="s">
        <v>61</v>
      </c>
      <c r="B11" s="5" t="s">
        <v>62</v>
      </c>
      <c r="C11" s="10">
        <v>1.18</v>
      </c>
      <c r="D11" s="10">
        <v>21.625666666666667</v>
      </c>
      <c r="E11" s="11">
        <f t="shared" si="0"/>
        <v>5.4564791836860513E-2</v>
      </c>
      <c r="F11" s="11">
        <f t="shared" si="1"/>
        <v>5.7593137783806266E-2</v>
      </c>
      <c r="G11" s="23">
        <v>0.125</v>
      </c>
      <c r="H11" s="23">
        <v>0.104</v>
      </c>
      <c r="I11" s="23">
        <v>0.104</v>
      </c>
      <c r="J11" s="11">
        <f t="shared" si="2"/>
        <v>0.11099999999999999</v>
      </c>
      <c r="K11" s="23">
        <f t="shared" si="3"/>
        <v>0.16140216101237725</v>
      </c>
      <c r="L11" s="11">
        <f t="shared" si="4"/>
        <v>0.16859313778380625</v>
      </c>
      <c r="M11" s="11">
        <f t="shared" si="5"/>
        <v>0.18297509132666429</v>
      </c>
      <c r="N11" s="11"/>
      <c r="O11" s="23">
        <f t="shared" si="6"/>
        <v>0.16140216101237725</v>
      </c>
      <c r="P11" s="23">
        <f t="shared" si="7"/>
        <v>0.16859313778380625</v>
      </c>
      <c r="Q11" s="23">
        <f t="shared" si="8"/>
        <v>0.18297509132666429</v>
      </c>
      <c r="S11" s="27"/>
      <c r="T11" s="27"/>
      <c r="U11" s="27"/>
      <c r="V11" s="12"/>
      <c r="W11" s="12"/>
      <c r="X11" s="12"/>
      <c r="Y11" s="21"/>
    </row>
    <row r="12" spans="1:25">
      <c r="A12" s="6" t="s">
        <v>63</v>
      </c>
      <c r="B12" s="5" t="s">
        <v>64</v>
      </c>
      <c r="C12" s="10">
        <v>2.2799999999999998</v>
      </c>
      <c r="D12" s="10">
        <v>68.205666666666659</v>
      </c>
      <c r="E12" s="11">
        <f t="shared" si="0"/>
        <v>3.3428307520880475E-2</v>
      </c>
      <c r="F12" s="11">
        <f t="shared" si="1"/>
        <v>3.4431156746506889E-2</v>
      </c>
      <c r="G12" s="23">
        <v>0.09</v>
      </c>
      <c r="H12" s="23">
        <v>0.04</v>
      </c>
      <c r="I12" s="23">
        <v>0.05</v>
      </c>
      <c r="J12" s="11">
        <f t="shared" si="2"/>
        <v>0.06</v>
      </c>
      <c r="K12" s="23">
        <f t="shared" si="3"/>
        <v>7.409687367129808E-2</v>
      </c>
      <c r="L12" s="11">
        <f t="shared" si="4"/>
        <v>9.4431156746506886E-2</v>
      </c>
      <c r="M12" s="11">
        <f t="shared" si="5"/>
        <v>0.12493258135932009</v>
      </c>
      <c r="N12" s="11"/>
      <c r="O12" s="23">
        <f t="shared" si="6"/>
        <v>7.409687367129808E-2</v>
      </c>
      <c r="P12" s="23">
        <f t="shared" si="7"/>
        <v>9.4431156746506886E-2</v>
      </c>
      <c r="Q12" s="23">
        <f t="shared" si="8"/>
        <v>0.12493258135932009</v>
      </c>
      <c r="S12" s="27"/>
      <c r="T12" s="27"/>
      <c r="U12" s="27"/>
      <c r="V12" s="12"/>
      <c r="W12" s="12"/>
      <c r="X12" s="12"/>
      <c r="Y12" s="21"/>
    </row>
    <row r="13" spans="1:25">
      <c r="A13" s="6" t="s">
        <v>65</v>
      </c>
      <c r="B13" s="5" t="s">
        <v>66</v>
      </c>
      <c r="C13" s="10">
        <v>2.4900000000000002</v>
      </c>
      <c r="D13" s="10">
        <v>60.720333333333329</v>
      </c>
      <c r="E13" s="11">
        <f t="shared" si="0"/>
        <v>4.1007680019323575E-2</v>
      </c>
      <c r="F13" s="11">
        <f t="shared" si="1"/>
        <v>4.2878313689538386E-2</v>
      </c>
      <c r="G13" s="23">
        <v>5.5E-2</v>
      </c>
      <c r="H13" s="23">
        <v>5.3699999999999998E-2</v>
      </c>
      <c r="I13" s="23">
        <v>0.16500000000000001</v>
      </c>
      <c r="J13" s="11">
        <f t="shared" si="2"/>
        <v>9.1233333333333333E-2</v>
      </c>
      <c r="K13" s="23">
        <f t="shared" si="3"/>
        <v>9.5808736227842417E-2</v>
      </c>
      <c r="L13" s="11">
        <f t="shared" si="4"/>
        <v>0.13411164702287171</v>
      </c>
      <c r="M13" s="11">
        <f t="shared" si="5"/>
        <v>0.20939081362091777</v>
      </c>
      <c r="N13" s="11"/>
      <c r="O13" s="23">
        <f t="shared" si="6"/>
        <v>9.5808736227842417E-2</v>
      </c>
      <c r="P13" s="23">
        <f t="shared" si="7"/>
        <v>0.13411164702287171</v>
      </c>
      <c r="Q13" s="23">
        <f t="shared" si="8"/>
        <v>0.20939081362091777</v>
      </c>
      <c r="S13" s="27"/>
      <c r="T13" s="27"/>
      <c r="U13" s="27"/>
      <c r="V13" s="12"/>
      <c r="W13" s="12"/>
      <c r="X13" s="12"/>
      <c r="Y13" s="21"/>
    </row>
    <row r="14" spans="1:25">
      <c r="A14" s="22"/>
      <c r="B14" s="194"/>
      <c r="C14" s="195"/>
      <c r="D14" s="195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</row>
    <row r="15" spans="1:25" ht="13.5" thickBot="1">
      <c r="A15" s="185" t="s">
        <v>5</v>
      </c>
      <c r="B15" s="144"/>
      <c r="C15" s="186"/>
      <c r="D15" s="186"/>
      <c r="E15" s="187">
        <f t="shared" ref="E15:M15" si="9">IFERROR(MEDIAN(E7:E13),"")</f>
        <v>4.0384615384615394E-2</v>
      </c>
      <c r="F15" s="187">
        <f t="shared" si="9"/>
        <v>4.1326923076923087E-2</v>
      </c>
      <c r="G15" s="187">
        <f t="shared" si="9"/>
        <v>7.0000000000000007E-2</v>
      </c>
      <c r="H15" s="187">
        <f t="shared" si="9"/>
        <v>5.3699999999999998E-2</v>
      </c>
      <c r="I15" s="187">
        <f>IFERROR(MEDIAN(I7:I13),"")</f>
        <v>0.06</v>
      </c>
      <c r="J15" s="187">
        <f t="shared" si="9"/>
        <v>7.0666666666666669E-2</v>
      </c>
      <c r="K15" s="187">
        <f t="shared" si="9"/>
        <v>7.9586273252084672E-2</v>
      </c>
      <c r="L15" s="187">
        <f t="shared" si="9"/>
        <v>9.7385773666969475E-2</v>
      </c>
      <c r="M15" s="187">
        <f t="shared" si="9"/>
        <v>0.12493258135932009</v>
      </c>
      <c r="N15" s="187"/>
      <c r="O15" s="187">
        <f>IFERROR(MEDIAN(O7:O13),"")</f>
        <v>8.7697504739963544E-2</v>
      </c>
      <c r="P15" s="187">
        <f>IFERROR(MEDIAN(P7:P13),"")</f>
        <v>9.7385773666969475E-2</v>
      </c>
      <c r="Q15" s="187">
        <f>IFERROR(MEDIAN(Q7:Q13),"")</f>
        <v>0.12493258135932009</v>
      </c>
    </row>
    <row r="16" spans="1:25">
      <c r="A16" s="7"/>
      <c r="B16" s="18"/>
      <c r="C16" s="6"/>
      <c r="D16" s="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>
      <c r="A17" s="22" t="s">
        <v>32</v>
      </c>
      <c r="B17" s="19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7">
      <c r="A18" s="4" t="s">
        <v>67</v>
      </c>
      <c r="B18" s="3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7">
      <c r="A19" s="4" t="s">
        <v>68</v>
      </c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7">
      <c r="A20" s="4" t="s">
        <v>69</v>
      </c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7">
      <c r="A21" s="4" t="s">
        <v>70</v>
      </c>
      <c r="B21" s="3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7">
      <c r="A22" s="4" t="s">
        <v>71</v>
      </c>
      <c r="B22" s="3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7">
      <c r="A23" s="4" t="s">
        <v>72</v>
      </c>
      <c r="B23" s="3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7">
      <c r="A24" s="4" t="s">
        <v>73</v>
      </c>
      <c r="B24" s="3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7">
      <c r="A25" s="9" t="s">
        <v>74</v>
      </c>
      <c r="B25" s="3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7">
      <c r="A26" s="4" t="s">
        <v>75</v>
      </c>
      <c r="B26" s="3"/>
      <c r="C26" s="4"/>
      <c r="D26" s="4"/>
      <c r="E26" s="3"/>
      <c r="F26" s="3"/>
      <c r="J26" s="3"/>
      <c r="K26" s="3"/>
      <c r="L26" s="3"/>
      <c r="M26" s="3"/>
      <c r="N26" s="3"/>
    </row>
    <row r="27" spans="1:17">
      <c r="A27" s="4" t="s">
        <v>76</v>
      </c>
      <c r="B27" s="3"/>
      <c r="C27" s="4"/>
      <c r="D27" s="4"/>
      <c r="E27" s="3"/>
      <c r="G27" s="3"/>
      <c r="H27" s="3"/>
      <c r="I27" s="3"/>
      <c r="K27" s="3"/>
      <c r="L27" s="3"/>
      <c r="M27" s="3"/>
      <c r="N27" s="3"/>
    </row>
    <row r="28" spans="1:17">
      <c r="A28" s="4" t="s">
        <v>77</v>
      </c>
      <c r="B28" s="3"/>
      <c r="C28" s="4"/>
      <c r="D28" s="4"/>
      <c r="E28" s="3"/>
      <c r="F28" s="3"/>
      <c r="J28" s="3"/>
      <c r="K28" s="3"/>
      <c r="L28" s="3"/>
      <c r="M28" s="3"/>
      <c r="N28" s="3"/>
    </row>
    <row r="29" spans="1:17" s="8" customFormat="1">
      <c r="A29" s="4" t="s">
        <v>78</v>
      </c>
    </row>
    <row r="32" spans="1:17">
      <c r="A32" s="373" t="s">
        <v>79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</row>
    <row r="33" spans="1:29">
      <c r="A33" s="4"/>
      <c r="B33" s="3"/>
      <c r="C33" s="4"/>
      <c r="D33" s="4"/>
      <c r="E33" s="3"/>
      <c r="F33" s="3"/>
      <c r="G33" s="3"/>
      <c r="H33" s="3"/>
      <c r="I33" s="3"/>
      <c r="J33" s="3"/>
      <c r="K33" s="373" t="s">
        <v>35</v>
      </c>
      <c r="L33" s="373"/>
      <c r="M33" s="373"/>
      <c r="N33" s="345"/>
      <c r="O33" s="374" t="s">
        <v>36</v>
      </c>
      <c r="P33" s="374"/>
      <c r="Q33" s="374"/>
    </row>
    <row r="34" spans="1:29" ht="13.5" thickBot="1">
      <c r="A34" s="4"/>
      <c r="B34" s="3"/>
      <c r="C34" s="17">
        <v>1</v>
      </c>
      <c r="D34" s="17">
        <v>2</v>
      </c>
      <c r="E34" s="17">
        <v>3</v>
      </c>
      <c r="F34" s="17">
        <v>4</v>
      </c>
      <c r="G34" s="17">
        <v>5</v>
      </c>
      <c r="H34" s="17">
        <v>6</v>
      </c>
      <c r="I34" s="17">
        <v>7</v>
      </c>
      <c r="J34" s="17">
        <v>8</v>
      </c>
      <c r="K34" s="17">
        <v>9</v>
      </c>
      <c r="L34" s="17">
        <v>10</v>
      </c>
      <c r="M34" s="17">
        <v>11</v>
      </c>
      <c r="N34" s="17"/>
      <c r="O34" s="17" t="s">
        <v>37</v>
      </c>
      <c r="P34" s="17" t="s">
        <v>38</v>
      </c>
      <c r="Q34" s="17" t="s">
        <v>39</v>
      </c>
    </row>
    <row r="35" spans="1:29" ht="51">
      <c r="A35" s="192" t="s">
        <v>40</v>
      </c>
      <c r="B35" s="142" t="s">
        <v>41</v>
      </c>
      <c r="C35" s="193" t="s">
        <v>42</v>
      </c>
      <c r="D35" s="193" t="s">
        <v>43</v>
      </c>
      <c r="E35" s="143" t="s">
        <v>44</v>
      </c>
      <c r="F35" s="143" t="s">
        <v>45</v>
      </c>
      <c r="G35" s="143" t="s">
        <v>46</v>
      </c>
      <c r="H35" s="143" t="s">
        <v>47</v>
      </c>
      <c r="I35" s="143" t="s">
        <v>48</v>
      </c>
      <c r="J35" s="143" t="s">
        <v>49</v>
      </c>
      <c r="K35" s="142" t="s">
        <v>50</v>
      </c>
      <c r="L35" s="143" t="s">
        <v>51</v>
      </c>
      <c r="M35" s="142" t="s">
        <v>52</v>
      </c>
      <c r="N35" s="142"/>
      <c r="O35" s="142" t="s">
        <v>50</v>
      </c>
      <c r="P35" s="143" t="s">
        <v>51</v>
      </c>
      <c r="Q35" s="142" t="s">
        <v>52</v>
      </c>
    </row>
    <row r="36" spans="1:29">
      <c r="A36" s="6"/>
      <c r="B36" s="18"/>
      <c r="C36" s="6"/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4"/>
      <c r="P36" s="24"/>
      <c r="Q36" s="24"/>
      <c r="AC36" t="s">
        <v>80</v>
      </c>
    </row>
    <row r="37" spans="1:29">
      <c r="A37" s="6" t="s">
        <v>53</v>
      </c>
      <c r="B37" s="5" t="s">
        <v>54</v>
      </c>
      <c r="C37" s="10">
        <f t="shared" ref="C37:C43" si="10">C7</f>
        <v>2.5</v>
      </c>
      <c r="D37" s="10">
        <v>98.142777777777781</v>
      </c>
      <c r="E37" s="11">
        <f>C37/D37</f>
        <v>2.5473091923897722E-2</v>
      </c>
      <c r="F37" s="11">
        <f>IFERROR(E37*(1+0.5*J37),"")</f>
        <v>2.6373141171875444E-2</v>
      </c>
      <c r="G37" s="11">
        <f t="shared" ref="G37:I43" si="11">G7</f>
        <v>7.0000000000000007E-2</v>
      </c>
      <c r="H37" s="11">
        <f t="shared" si="11"/>
        <v>7.0999999999999994E-2</v>
      </c>
      <c r="I37" s="11">
        <f t="shared" si="11"/>
        <v>7.0999999999999994E-2</v>
      </c>
      <c r="J37" s="11">
        <f>AVERAGE(G37:I37)</f>
        <v>7.0666666666666669E-2</v>
      </c>
      <c r="K37" s="23">
        <f>$E37*(1+0.5*MIN($G37:$I37))+MIN($G37:$I37)</f>
        <v>9.6364650141234146E-2</v>
      </c>
      <c r="L37" s="11">
        <f>F37+J37</f>
        <v>9.7039807838542116E-2</v>
      </c>
      <c r="M37" s="11">
        <f>$E37*(1+0.5*MAX($G37:$I37))+MAX($G37:$I37)</f>
        <v>9.7377386687196088E-2</v>
      </c>
      <c r="N37" s="11"/>
      <c r="O37" s="23">
        <f>IF(K37&gt;7%, K37, "")</f>
        <v>9.6364650141234146E-2</v>
      </c>
      <c r="P37" s="23">
        <f t="shared" ref="P37:Q37" si="12">IF(L37&gt;7%, L37, "")</f>
        <v>9.7039807838542116E-2</v>
      </c>
      <c r="Q37" s="23">
        <f t="shared" si="12"/>
        <v>9.7377386687196088E-2</v>
      </c>
      <c r="S37" s="27"/>
      <c r="T37" s="27"/>
      <c r="U37" s="27"/>
      <c r="AC37" t="s">
        <v>80</v>
      </c>
    </row>
    <row r="38" spans="1:29">
      <c r="A38" s="6" t="s">
        <v>55</v>
      </c>
      <c r="B38" s="5" t="s">
        <v>56</v>
      </c>
      <c r="C38" s="10">
        <f t="shared" si="10"/>
        <v>1.33</v>
      </c>
      <c r="D38" s="10">
        <v>30.783333333333335</v>
      </c>
      <c r="E38" s="11">
        <f t="shared" ref="E38:E43" si="13">C38/D38</f>
        <v>4.3205197617758526E-2</v>
      </c>
      <c r="F38" s="11">
        <f t="shared" ref="F38:F43" si="14">IFERROR(E38*(1+0.5*J38),"")</f>
        <v>4.4213318895506226E-2</v>
      </c>
      <c r="G38" s="11">
        <f t="shared" si="11"/>
        <v>0.02</v>
      </c>
      <c r="H38" s="11">
        <f t="shared" si="11"/>
        <v>0.06</v>
      </c>
      <c r="I38" s="11">
        <f t="shared" si="11"/>
        <v>0.06</v>
      </c>
      <c r="J38" s="11">
        <f>AVERAGE(G38:I38)</f>
        <v>4.6666666666666669E-2</v>
      </c>
      <c r="K38" s="11">
        <f t="shared" ref="K38:K43" si="15">$E38*(1+0.5*MIN($G38:$I38))+MIN($G38:$I38)</f>
        <v>6.3637249593936115E-2</v>
      </c>
      <c r="L38" s="11">
        <f t="shared" ref="L38:L43" si="16">F38+J38</f>
        <v>9.0879985562172888E-2</v>
      </c>
      <c r="M38" s="11">
        <f t="shared" ref="M38:M42" si="17">$E38*(1+0.5*MAX($G38:$I38))+MAX($G38:$I38)</f>
        <v>0.10450135354629128</v>
      </c>
      <c r="N38" s="11"/>
      <c r="O38" s="23" t="str">
        <f t="shared" ref="O38:O43" si="18">IF(K38&gt;7%, K38, "")</f>
        <v/>
      </c>
      <c r="P38" s="23">
        <f t="shared" ref="P38:P43" si="19">IF(L38&gt;7%, L38, "")</f>
        <v>9.0879985562172888E-2</v>
      </c>
      <c r="Q38" s="23">
        <f t="shared" ref="Q38:Q43" si="20">IF(M38&gt;7%, M38, "")</f>
        <v>0.10450135354629128</v>
      </c>
      <c r="S38" s="27"/>
      <c r="T38" s="27"/>
      <c r="U38" s="27"/>
      <c r="AC38" t="s">
        <v>80</v>
      </c>
    </row>
    <row r="39" spans="1:29">
      <c r="A39" s="6" t="s">
        <v>57</v>
      </c>
      <c r="B39" s="5" t="s">
        <v>58</v>
      </c>
      <c r="C39" s="10">
        <f t="shared" si="10"/>
        <v>1.92</v>
      </c>
      <c r="D39" s="10">
        <v>48.785666666666664</v>
      </c>
      <c r="E39" s="11">
        <f t="shared" si="13"/>
        <v>3.9355821723593677E-2</v>
      </c>
      <c r="F39" s="11">
        <f t="shared" si="14"/>
        <v>4.1369527935117549E-2</v>
      </c>
      <c r="G39" s="11">
        <f t="shared" si="11"/>
        <v>0.245</v>
      </c>
      <c r="H39" s="11">
        <f t="shared" si="11"/>
        <v>3.1E-2</v>
      </c>
      <c r="I39" s="11">
        <f t="shared" si="11"/>
        <v>3.1E-2</v>
      </c>
      <c r="J39" s="11">
        <f t="shared" ref="J39:J42" si="21">AVERAGE(G39:I39)</f>
        <v>0.10233333333333335</v>
      </c>
      <c r="K39" s="11">
        <f t="shared" si="15"/>
        <v>7.0965836960309392E-2</v>
      </c>
      <c r="L39" s="11">
        <f t="shared" si="16"/>
        <v>0.14370286126845089</v>
      </c>
      <c r="M39" s="11">
        <f t="shared" si="17"/>
        <v>0.28917690988473388</v>
      </c>
      <c r="N39" s="11"/>
      <c r="O39" s="23">
        <f t="shared" si="18"/>
        <v>7.0965836960309392E-2</v>
      </c>
      <c r="P39" s="23">
        <f t="shared" si="19"/>
        <v>0.14370286126845089</v>
      </c>
      <c r="Q39" s="23">
        <f t="shared" si="20"/>
        <v>0.28917690988473388</v>
      </c>
      <c r="S39" s="27"/>
      <c r="T39" s="27"/>
      <c r="U39" s="27"/>
      <c r="AC39" t="s">
        <v>80</v>
      </c>
    </row>
    <row r="40" spans="1:29">
      <c r="A40" s="6" t="s">
        <v>59</v>
      </c>
      <c r="B40" s="5" t="s">
        <v>60</v>
      </c>
      <c r="C40" s="10">
        <f t="shared" si="10"/>
        <v>2.16</v>
      </c>
      <c r="D40" s="10">
        <v>73.506333333333359</v>
      </c>
      <c r="E40" s="11">
        <f t="shared" si="13"/>
        <v>2.9385223042005443E-2</v>
      </c>
      <c r="F40" s="11">
        <f t="shared" si="14"/>
        <v>3.0217804361528929E-2</v>
      </c>
      <c r="G40" s="11">
        <f t="shared" si="11"/>
        <v>6.5000000000000002E-2</v>
      </c>
      <c r="H40" s="11">
        <f t="shared" si="11"/>
        <v>0.05</v>
      </c>
      <c r="I40" s="11">
        <f t="shared" si="11"/>
        <v>5.5E-2</v>
      </c>
      <c r="J40" s="11">
        <f t="shared" ref="J40" si="22">AVERAGE(G40:I40)</f>
        <v>5.6666666666666671E-2</v>
      </c>
      <c r="K40" s="11">
        <f t="shared" si="15"/>
        <v>8.0119853618055584E-2</v>
      </c>
      <c r="L40" s="11">
        <f t="shared" ref="L40" si="23">F40+J40</f>
        <v>8.6884471028195603E-2</v>
      </c>
      <c r="M40" s="11">
        <f t="shared" si="17"/>
        <v>9.5340242790870625E-2</v>
      </c>
      <c r="N40" s="11"/>
      <c r="O40" s="23">
        <f t="shared" si="18"/>
        <v>8.0119853618055584E-2</v>
      </c>
      <c r="P40" s="23">
        <f t="shared" si="19"/>
        <v>8.6884471028195603E-2</v>
      </c>
      <c r="Q40" s="23">
        <f t="shared" si="20"/>
        <v>9.5340242790870625E-2</v>
      </c>
      <c r="S40" s="27"/>
      <c r="T40" s="27"/>
      <c r="U40" s="27"/>
      <c r="AC40" t="s">
        <v>80</v>
      </c>
    </row>
    <row r="41" spans="1:29">
      <c r="A41" s="6" t="s">
        <v>61</v>
      </c>
      <c r="B41" s="5" t="s">
        <v>62</v>
      </c>
      <c r="C41" s="10">
        <f t="shared" si="10"/>
        <v>1.18</v>
      </c>
      <c r="D41" s="10">
        <v>21.59922222222222</v>
      </c>
      <c r="E41" s="11">
        <f t="shared" si="13"/>
        <v>5.4631596816757805E-2</v>
      </c>
      <c r="F41" s="11">
        <f t="shared" si="14"/>
        <v>5.7663650440087859E-2</v>
      </c>
      <c r="G41" s="11">
        <f t="shared" si="11"/>
        <v>0.125</v>
      </c>
      <c r="H41" s="11">
        <f t="shared" si="11"/>
        <v>0.104</v>
      </c>
      <c r="I41" s="11">
        <f t="shared" si="11"/>
        <v>0.104</v>
      </c>
      <c r="J41" s="11">
        <f t="shared" si="21"/>
        <v>0.11099999999999999</v>
      </c>
      <c r="K41" s="11">
        <f t="shared" si="15"/>
        <v>0.16147243985122922</v>
      </c>
      <c r="L41" s="11">
        <f t="shared" si="16"/>
        <v>0.16866365044008785</v>
      </c>
      <c r="M41" s="11">
        <f t="shared" si="17"/>
        <v>0.18304607161780517</v>
      </c>
      <c r="N41" s="11"/>
      <c r="O41" s="23">
        <f t="shared" si="18"/>
        <v>0.16147243985122922</v>
      </c>
      <c r="P41" s="23">
        <f t="shared" si="19"/>
        <v>0.16866365044008785</v>
      </c>
      <c r="Q41" s="23">
        <f t="shared" si="20"/>
        <v>0.18304607161780517</v>
      </c>
      <c r="S41" s="27"/>
      <c r="T41" s="27"/>
      <c r="U41" s="27"/>
      <c r="AC41" t="s">
        <v>80</v>
      </c>
    </row>
    <row r="42" spans="1:29">
      <c r="A42" s="6" t="s">
        <v>63</v>
      </c>
      <c r="B42" s="5" t="s">
        <v>64</v>
      </c>
      <c r="C42" s="10">
        <f t="shared" si="10"/>
        <v>2.2799999999999998</v>
      </c>
      <c r="D42" s="10">
        <v>66.627444444444421</v>
      </c>
      <c r="E42" s="11">
        <f t="shared" si="13"/>
        <v>3.4220132844823711E-2</v>
      </c>
      <c r="F42" s="11">
        <f t="shared" si="14"/>
        <v>3.5246736830168421E-2</v>
      </c>
      <c r="G42" s="11">
        <f t="shared" si="11"/>
        <v>0.09</v>
      </c>
      <c r="H42" s="11">
        <f t="shared" si="11"/>
        <v>0.04</v>
      </c>
      <c r="I42" s="11">
        <f t="shared" si="11"/>
        <v>0.05</v>
      </c>
      <c r="J42" s="11">
        <f t="shared" si="21"/>
        <v>0.06</v>
      </c>
      <c r="K42" s="11">
        <f t="shared" si="15"/>
        <v>7.4904535501720187E-2</v>
      </c>
      <c r="L42" s="11">
        <f t="shared" si="16"/>
        <v>9.5246736830168419E-2</v>
      </c>
      <c r="M42" s="11">
        <f t="shared" si="17"/>
        <v>0.12576003882284076</v>
      </c>
      <c r="N42" s="11"/>
      <c r="O42" s="23">
        <f t="shared" si="18"/>
        <v>7.4904535501720187E-2</v>
      </c>
      <c r="P42" s="23">
        <f t="shared" si="19"/>
        <v>9.5246736830168419E-2</v>
      </c>
      <c r="Q42" s="23">
        <f t="shared" si="20"/>
        <v>0.12576003882284076</v>
      </c>
      <c r="S42" s="27"/>
      <c r="T42" s="27"/>
      <c r="U42" s="27"/>
      <c r="AC42" t="s">
        <v>80</v>
      </c>
    </row>
    <row r="43" spans="1:29">
      <c r="A43" s="6" t="s">
        <v>65</v>
      </c>
      <c r="B43" s="5" t="s">
        <v>66</v>
      </c>
      <c r="C43" s="10">
        <f t="shared" si="10"/>
        <v>2.4900000000000002</v>
      </c>
      <c r="D43" s="10">
        <v>58.43933333333333</v>
      </c>
      <c r="E43" s="11">
        <f t="shared" si="13"/>
        <v>4.2608288937815861E-2</v>
      </c>
      <c r="F43" s="11">
        <f t="shared" si="14"/>
        <v>4.4551937051529225E-2</v>
      </c>
      <c r="G43" s="11">
        <f t="shared" si="11"/>
        <v>5.5E-2</v>
      </c>
      <c r="H43" s="11">
        <f t="shared" si="11"/>
        <v>5.3699999999999998E-2</v>
      </c>
      <c r="I43" s="11">
        <f t="shared" si="11"/>
        <v>0.16500000000000001</v>
      </c>
      <c r="J43" s="11">
        <f>AVERAGE(G43:I43)</f>
        <v>9.1233333333333333E-2</v>
      </c>
      <c r="K43" s="11">
        <f t="shared" si="15"/>
        <v>9.7452321495796218E-2</v>
      </c>
      <c r="L43" s="11">
        <f t="shared" si="16"/>
        <v>0.13578527038486254</v>
      </c>
      <c r="M43" s="11">
        <f>$E43*(1+0.5*MAX($G43:$I43))+MAX($G43:$I43)</f>
        <v>0.21112347277518567</v>
      </c>
      <c r="N43" s="11"/>
      <c r="O43" s="23">
        <f t="shared" si="18"/>
        <v>9.7452321495796218E-2</v>
      </c>
      <c r="P43" s="23">
        <f t="shared" si="19"/>
        <v>0.13578527038486254</v>
      </c>
      <c r="Q43" s="23">
        <f t="shared" si="20"/>
        <v>0.21112347277518567</v>
      </c>
      <c r="AC43" t="s">
        <v>80</v>
      </c>
    </row>
    <row r="44" spans="1:29" ht="13.35" customHeight="1">
      <c r="A44" s="6"/>
      <c r="B44" s="5"/>
      <c r="C44" s="10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3" t="str">
        <f t="shared" ref="O44" si="24">IF(K44&gt;7.63%, K44, "")</f>
        <v/>
      </c>
      <c r="P44" s="23" t="str">
        <f t="shared" ref="P44" si="25">IF(L44&gt;7.63%, L44, "")</f>
        <v/>
      </c>
      <c r="Q44" s="23" t="str">
        <f t="shared" ref="Q44" si="26">IF(M44&gt;7.63%, M44, "")</f>
        <v/>
      </c>
      <c r="T44" s="21"/>
    </row>
    <row r="45" spans="1:29" ht="13.5" thickBot="1">
      <c r="A45" s="185" t="s">
        <v>5</v>
      </c>
      <c r="B45" s="144"/>
      <c r="C45" s="186"/>
      <c r="D45" s="186"/>
      <c r="E45" s="187">
        <f t="shared" ref="E45:M45" si="27">IFERROR(MEDIAN(E37:E43),"")</f>
        <v>3.9355821723593677E-2</v>
      </c>
      <c r="F45" s="187">
        <f t="shared" si="27"/>
        <v>4.1369527935117549E-2</v>
      </c>
      <c r="G45" s="187">
        <f t="shared" si="27"/>
        <v>7.0000000000000007E-2</v>
      </c>
      <c r="H45" s="187">
        <f t="shared" si="27"/>
        <v>5.3699999999999998E-2</v>
      </c>
      <c r="I45" s="187">
        <f t="shared" si="27"/>
        <v>0.06</v>
      </c>
      <c r="J45" s="187">
        <f t="shared" si="27"/>
        <v>7.0666666666666669E-2</v>
      </c>
      <c r="K45" s="187">
        <f t="shared" si="27"/>
        <v>8.0119853618055584E-2</v>
      </c>
      <c r="L45" s="187">
        <f t="shared" si="27"/>
        <v>9.7039807838542116E-2</v>
      </c>
      <c r="M45" s="187">
        <f t="shared" si="27"/>
        <v>0.12576003882284076</v>
      </c>
      <c r="N45" s="187"/>
      <c r="O45" s="187">
        <f>IFERROR(MEDIAN(O37:O43),"")</f>
        <v>8.8242251879644865E-2</v>
      </c>
      <c r="P45" s="187">
        <f>IFERROR(MEDIAN(P37:P43),"")</f>
        <v>9.7039807838542116E-2</v>
      </c>
      <c r="Q45" s="187">
        <f>IFERROR(MEDIAN(Q37:Q43),"")</f>
        <v>0.12576003882284076</v>
      </c>
      <c r="S45" s="27"/>
      <c r="T45" s="27"/>
      <c r="U45" s="27"/>
    </row>
    <row r="46" spans="1:29">
      <c r="A46" s="7"/>
      <c r="B46" s="6"/>
      <c r="C46" s="6"/>
      <c r="D46" s="6"/>
      <c r="E46" s="6"/>
      <c r="F46" s="6"/>
      <c r="G46" s="20"/>
      <c r="H46" s="20"/>
      <c r="I46" s="20"/>
      <c r="J46" s="20"/>
      <c r="K46" s="20"/>
      <c r="L46" s="20"/>
      <c r="O46" s="20"/>
      <c r="P46" s="20"/>
      <c r="Q46" s="20"/>
    </row>
    <row r="47" spans="1:29">
      <c r="A47" s="22" t="s">
        <v>32</v>
      </c>
      <c r="B47" s="19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29">
      <c r="A48" s="4" t="s">
        <v>67</v>
      </c>
      <c r="B48" s="3"/>
      <c r="C48" s="3"/>
      <c r="D48" s="3"/>
      <c r="E48" s="3"/>
      <c r="F48" s="3"/>
      <c r="G48" s="3"/>
      <c r="J48" s="3"/>
      <c r="K48" t="s">
        <v>80</v>
      </c>
    </row>
    <row r="49" spans="1:17">
      <c r="A49" s="4" t="s">
        <v>81</v>
      </c>
      <c r="B49" s="3"/>
      <c r="C49" s="3"/>
      <c r="D49" s="3"/>
      <c r="E49" s="3"/>
      <c r="F49" s="3"/>
      <c r="G49" s="3"/>
      <c r="J49" s="3"/>
      <c r="K49" t="s">
        <v>80</v>
      </c>
    </row>
    <row r="50" spans="1:17">
      <c r="A50" s="4" t="s">
        <v>69</v>
      </c>
      <c r="B50" s="3"/>
      <c r="C50" s="3"/>
      <c r="D50" s="3"/>
      <c r="E50" s="3"/>
      <c r="F50" s="3"/>
      <c r="G50" s="3"/>
      <c r="J50" s="3"/>
      <c r="K50" t="s">
        <v>80</v>
      </c>
    </row>
    <row r="51" spans="1:17">
      <c r="A51" s="4" t="s">
        <v>70</v>
      </c>
      <c r="B51" s="3"/>
      <c r="C51" s="3"/>
      <c r="D51" s="3"/>
      <c r="E51" s="3"/>
      <c r="F51" s="3"/>
      <c r="G51" s="3"/>
      <c r="J51" s="3"/>
      <c r="K51" t="s">
        <v>80</v>
      </c>
    </row>
    <row r="52" spans="1:17">
      <c r="A52" s="4" t="s">
        <v>71</v>
      </c>
      <c r="B52" s="3"/>
      <c r="C52" s="3"/>
      <c r="D52" s="3"/>
      <c r="E52" s="3"/>
      <c r="F52" s="3"/>
      <c r="G52" s="3"/>
      <c r="J52" s="3"/>
      <c r="K52" t="s">
        <v>80</v>
      </c>
    </row>
    <row r="53" spans="1:17">
      <c r="A53" s="4" t="s">
        <v>72</v>
      </c>
      <c r="B53" s="3"/>
      <c r="C53" s="3"/>
      <c r="D53" s="3"/>
      <c r="E53" s="3"/>
      <c r="F53" s="3"/>
      <c r="G53" s="3"/>
      <c r="J53" s="3"/>
      <c r="K53" t="s">
        <v>80</v>
      </c>
    </row>
    <row r="54" spans="1:17">
      <c r="A54" s="4" t="s">
        <v>73</v>
      </c>
      <c r="B54" s="3"/>
      <c r="C54" s="3"/>
      <c r="D54" s="3"/>
      <c r="E54" s="3"/>
      <c r="F54" s="3"/>
      <c r="G54" s="3"/>
      <c r="J54" s="3"/>
      <c r="K54" t="s">
        <v>80</v>
      </c>
    </row>
    <row r="55" spans="1:17">
      <c r="A55" s="9" t="s">
        <v>74</v>
      </c>
      <c r="B55" s="3"/>
      <c r="C55" s="3"/>
      <c r="D55" s="3"/>
      <c r="E55" s="3"/>
      <c r="F55" s="3"/>
      <c r="G55" s="3"/>
      <c r="J55" s="3"/>
      <c r="K55" t="s">
        <v>80</v>
      </c>
    </row>
    <row r="56" spans="1:17">
      <c r="A56" s="4" t="s">
        <v>75</v>
      </c>
      <c r="J56" s="3"/>
      <c r="K56" t="s">
        <v>80</v>
      </c>
    </row>
    <row r="57" spans="1:17">
      <c r="A57" s="4" t="s">
        <v>76</v>
      </c>
      <c r="B57" s="3"/>
      <c r="C57" s="3"/>
      <c r="D57" s="3"/>
      <c r="E57" s="3"/>
      <c r="F57" s="3"/>
      <c r="G57" s="3"/>
      <c r="J57" s="3"/>
      <c r="K57" t="s">
        <v>80</v>
      </c>
    </row>
    <row r="58" spans="1:17">
      <c r="A58" s="4" t="s">
        <v>77</v>
      </c>
      <c r="B58" s="3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7" s="8" customFormat="1">
      <c r="A59" s="4" t="s">
        <v>78</v>
      </c>
    </row>
    <row r="60" spans="1:17" s="8" customFormat="1">
      <c r="A60" s="4"/>
    </row>
    <row r="62" spans="1:17">
      <c r="A62" s="373" t="s">
        <v>82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</row>
    <row r="63" spans="1:17">
      <c r="A63" s="4"/>
      <c r="B63" s="3"/>
      <c r="C63" s="4"/>
      <c r="D63" s="4"/>
      <c r="E63" s="3"/>
      <c r="F63" s="3"/>
      <c r="G63" s="3"/>
      <c r="H63" s="3"/>
      <c r="I63" s="3"/>
      <c r="J63" s="3"/>
      <c r="K63" s="373" t="s">
        <v>35</v>
      </c>
      <c r="L63" s="373"/>
      <c r="M63" s="373"/>
      <c r="N63" s="345"/>
      <c r="O63" s="374" t="s">
        <v>36</v>
      </c>
      <c r="P63" s="374"/>
      <c r="Q63" s="374"/>
    </row>
    <row r="64" spans="1:17" ht="13.5" thickBot="1">
      <c r="A64" s="4"/>
      <c r="B64" s="3"/>
      <c r="C64" s="17">
        <v>1</v>
      </c>
      <c r="D64" s="17">
        <v>2</v>
      </c>
      <c r="E64" s="17">
        <v>3</v>
      </c>
      <c r="F64" s="17">
        <v>4</v>
      </c>
      <c r="G64" s="17">
        <v>5</v>
      </c>
      <c r="H64" s="17">
        <v>6</v>
      </c>
      <c r="I64" s="17">
        <v>7</v>
      </c>
      <c r="J64" s="17">
        <v>8</v>
      </c>
      <c r="K64" s="17">
        <v>9</v>
      </c>
      <c r="L64" s="17">
        <v>10</v>
      </c>
      <c r="M64" s="17">
        <v>11</v>
      </c>
      <c r="N64" s="17"/>
      <c r="O64" s="17" t="s">
        <v>37</v>
      </c>
      <c r="P64" s="17" t="s">
        <v>38</v>
      </c>
      <c r="Q64" s="17" t="s">
        <v>39</v>
      </c>
    </row>
    <row r="65" spans="1:21" ht="51">
      <c r="A65" s="192" t="s">
        <v>40</v>
      </c>
      <c r="B65" s="142" t="s">
        <v>41</v>
      </c>
      <c r="C65" s="193" t="s">
        <v>42</v>
      </c>
      <c r="D65" s="193" t="s">
        <v>43</v>
      </c>
      <c r="E65" s="143" t="s">
        <v>44</v>
      </c>
      <c r="F65" s="143" t="s">
        <v>45</v>
      </c>
      <c r="G65" s="143" t="s">
        <v>46</v>
      </c>
      <c r="H65" s="143" t="s">
        <v>47</v>
      </c>
      <c r="I65" s="143" t="s">
        <v>48</v>
      </c>
      <c r="J65" s="143" t="s">
        <v>49</v>
      </c>
      <c r="K65" s="142" t="s">
        <v>50</v>
      </c>
      <c r="L65" s="143" t="s">
        <v>51</v>
      </c>
      <c r="M65" s="142" t="s">
        <v>52</v>
      </c>
      <c r="N65" s="142"/>
      <c r="O65" s="142" t="s">
        <v>50</v>
      </c>
      <c r="P65" s="143" t="s">
        <v>51</v>
      </c>
      <c r="Q65" s="142" t="s">
        <v>52</v>
      </c>
    </row>
    <row r="66" spans="1:21">
      <c r="A66" s="6"/>
      <c r="B66" s="18"/>
      <c r="C66" s="6"/>
      <c r="D66" s="6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24"/>
      <c r="P66" s="24"/>
      <c r="Q66" s="24"/>
    </row>
    <row r="67" spans="1:21">
      <c r="A67" s="6" t="s">
        <v>53</v>
      </c>
      <c r="B67" s="5" t="s">
        <v>54</v>
      </c>
      <c r="C67" s="10">
        <f t="shared" ref="C67:C73" si="28">C37</f>
        <v>2.5</v>
      </c>
      <c r="D67" s="10">
        <v>99.178666666666686</v>
      </c>
      <c r="E67" s="11">
        <f>C67/D67</f>
        <v>2.5207033770703373E-2</v>
      </c>
      <c r="F67" s="11">
        <f>IFERROR(E67*(1+0.5*J67),"")</f>
        <v>2.6097682297268228E-2</v>
      </c>
      <c r="G67" s="11">
        <f t="shared" ref="G67:I73" si="29">G37</f>
        <v>7.0000000000000007E-2</v>
      </c>
      <c r="H67" s="11">
        <f t="shared" si="29"/>
        <v>7.0999999999999994E-2</v>
      </c>
      <c r="I67" s="11">
        <f t="shared" si="29"/>
        <v>7.0999999999999994E-2</v>
      </c>
      <c r="J67" s="11">
        <f>AVERAGE(G67:I67)</f>
        <v>7.0666666666666669E-2</v>
      </c>
      <c r="K67" s="23">
        <f>$E67*(1+0.5*MIN($G67:$I67))+MIN($G67:$I67)</f>
        <v>9.6089279952677992E-2</v>
      </c>
      <c r="L67" s="11">
        <f>F67+J67</f>
        <v>9.6764348963934904E-2</v>
      </c>
      <c r="M67" s="11">
        <f>$E67*(1+0.5*MAX($G67:$I67))+MAX($G67:$I67)</f>
        <v>9.7101883469563333E-2</v>
      </c>
      <c r="N67" s="11"/>
      <c r="O67" s="23">
        <f t="shared" ref="O67:Q67" si="30">IF(K67&gt;7%, K67, "")</f>
        <v>9.6089279952677992E-2</v>
      </c>
      <c r="P67" s="23">
        <f t="shared" si="30"/>
        <v>9.6764348963934904E-2</v>
      </c>
      <c r="Q67" s="23">
        <f t="shared" si="30"/>
        <v>9.7101883469563333E-2</v>
      </c>
      <c r="S67" s="27"/>
      <c r="T67" s="27"/>
      <c r="U67" s="27"/>
    </row>
    <row r="68" spans="1:21">
      <c r="A68" s="6" t="s">
        <v>55</v>
      </c>
      <c r="B68" s="5" t="s">
        <v>56</v>
      </c>
      <c r="C68" s="10">
        <f t="shared" si="28"/>
        <v>1.33</v>
      </c>
      <c r="D68" s="10">
        <v>31.663166666666672</v>
      </c>
      <c r="E68" s="11">
        <f t="shared" ref="E68:E73" si="31">C68/D68</f>
        <v>4.2004642618394657E-2</v>
      </c>
      <c r="F68" s="11">
        <f t="shared" ref="F68:F73" si="32">IFERROR(E68*(1+0.5*J68),"")</f>
        <v>4.2984750946157203E-2</v>
      </c>
      <c r="G68" s="11">
        <f t="shared" si="29"/>
        <v>0.02</v>
      </c>
      <c r="H68" s="11">
        <f t="shared" si="29"/>
        <v>0.06</v>
      </c>
      <c r="I68" s="11">
        <f t="shared" si="29"/>
        <v>0.06</v>
      </c>
      <c r="J68" s="11">
        <f>AVERAGE(G68:I68)</f>
        <v>4.6666666666666669E-2</v>
      </c>
      <c r="K68" s="11">
        <f t="shared" ref="K68:K73" si="33">$E68*(1+0.5*MIN($G68:$I68))+MIN($G68:$I68)</f>
        <v>6.242468904457861E-2</v>
      </c>
      <c r="L68" s="11">
        <f t="shared" ref="L68:L73" si="34">F68+J68</f>
        <v>8.9651417612823872E-2</v>
      </c>
      <c r="M68" s="11">
        <f t="shared" ref="M68:M72" si="35">$E68*(1+0.5*MAX($G68:$I68))+MAX($G68:$I68)</f>
        <v>0.10326478189694649</v>
      </c>
      <c r="N68" s="11"/>
      <c r="O68" s="23" t="str">
        <f t="shared" ref="O68:O72" si="36">IF(K68&gt;7%, K68, "")</f>
        <v/>
      </c>
      <c r="P68" s="23">
        <f t="shared" ref="P68:P73" si="37">IF(L68&gt;7%, L68, "")</f>
        <v>8.9651417612823872E-2</v>
      </c>
      <c r="Q68" s="23">
        <f t="shared" ref="Q68:Q73" si="38">IF(M68&gt;7%, M68, "")</f>
        <v>0.10326478189694649</v>
      </c>
      <c r="S68" s="27"/>
      <c r="T68" s="27"/>
      <c r="U68" s="27"/>
    </row>
    <row r="69" spans="1:21">
      <c r="A69" s="6" t="s">
        <v>57</v>
      </c>
      <c r="B69" s="5" t="s">
        <v>58</v>
      </c>
      <c r="C69" s="10">
        <f t="shared" si="28"/>
        <v>1.92</v>
      </c>
      <c r="D69" s="10">
        <v>54.280666666666676</v>
      </c>
      <c r="E69" s="11">
        <f t="shared" si="31"/>
        <v>3.537171000110536E-2</v>
      </c>
      <c r="F69" s="11">
        <f t="shared" si="32"/>
        <v>3.7181562496161912E-2</v>
      </c>
      <c r="G69" s="11">
        <f t="shared" si="29"/>
        <v>0.245</v>
      </c>
      <c r="H69" s="11">
        <f t="shared" si="29"/>
        <v>3.1E-2</v>
      </c>
      <c r="I69" s="11">
        <f t="shared" si="29"/>
        <v>3.1E-2</v>
      </c>
      <c r="J69" s="11">
        <f t="shared" ref="J69:J72" si="39">AVERAGE(G69:I69)</f>
        <v>0.10233333333333335</v>
      </c>
      <c r="K69" s="11">
        <f t="shared" si="33"/>
        <v>6.69199715061225E-2</v>
      </c>
      <c r="L69" s="11">
        <f t="shared" si="34"/>
        <v>0.13951489582949525</v>
      </c>
      <c r="M69" s="11">
        <f t="shared" si="35"/>
        <v>0.28470474447624078</v>
      </c>
      <c r="N69" s="11"/>
      <c r="O69" s="23" t="str">
        <f t="shared" si="36"/>
        <v/>
      </c>
      <c r="P69" s="23">
        <f t="shared" si="37"/>
        <v>0.13951489582949525</v>
      </c>
      <c r="Q69" s="23">
        <f t="shared" si="38"/>
        <v>0.28470474447624078</v>
      </c>
      <c r="S69" s="27"/>
      <c r="T69" s="27"/>
      <c r="U69" s="27"/>
    </row>
    <row r="70" spans="1:21">
      <c r="A70" s="6" t="s">
        <v>59</v>
      </c>
      <c r="B70" s="5" t="s">
        <v>60</v>
      </c>
      <c r="C70" s="10">
        <f t="shared" si="28"/>
        <v>2.16</v>
      </c>
      <c r="D70" s="10">
        <v>76.420388888888894</v>
      </c>
      <c r="E70" s="11">
        <f t="shared" si="31"/>
        <v>2.8264708298468923E-2</v>
      </c>
      <c r="F70" s="11">
        <f t="shared" si="32"/>
        <v>2.9065541700258875E-2</v>
      </c>
      <c r="G70" s="11">
        <f t="shared" si="29"/>
        <v>6.5000000000000002E-2</v>
      </c>
      <c r="H70" s="11">
        <f t="shared" si="29"/>
        <v>0.05</v>
      </c>
      <c r="I70" s="11">
        <f t="shared" si="29"/>
        <v>5.5E-2</v>
      </c>
      <c r="J70" s="11">
        <f t="shared" ref="J70" si="40">AVERAGE(G70:I70)</f>
        <v>5.6666666666666671E-2</v>
      </c>
      <c r="K70" s="11">
        <f t="shared" si="33"/>
        <v>7.8971326005930653E-2</v>
      </c>
      <c r="L70" s="11">
        <f t="shared" ref="L70" si="41">F70+J70</f>
        <v>8.573220836692555E-2</v>
      </c>
      <c r="M70" s="11">
        <f t="shared" si="35"/>
        <v>9.4183311318169163E-2</v>
      </c>
      <c r="N70" s="11"/>
      <c r="O70" s="23">
        <f t="shared" si="36"/>
        <v>7.8971326005930653E-2</v>
      </c>
      <c r="P70" s="23">
        <f t="shared" si="37"/>
        <v>8.573220836692555E-2</v>
      </c>
      <c r="Q70" s="23">
        <f t="shared" si="38"/>
        <v>9.4183311318169163E-2</v>
      </c>
      <c r="S70" s="27"/>
      <c r="T70" s="27"/>
      <c r="U70" s="27"/>
    </row>
    <row r="71" spans="1:21">
      <c r="A71" s="6" t="s">
        <v>61</v>
      </c>
      <c r="B71" s="5" t="s">
        <v>62</v>
      </c>
      <c r="C71" s="10">
        <f t="shared" si="28"/>
        <v>1.18</v>
      </c>
      <c r="D71" s="10">
        <v>23.634444444444444</v>
      </c>
      <c r="E71" s="11">
        <f t="shared" si="31"/>
        <v>4.9927130835409714E-2</v>
      </c>
      <c r="F71" s="11">
        <f t="shared" si="32"/>
        <v>5.2698086596774947E-2</v>
      </c>
      <c r="G71" s="11">
        <f t="shared" si="29"/>
        <v>0.125</v>
      </c>
      <c r="H71" s="11">
        <f t="shared" si="29"/>
        <v>0.104</v>
      </c>
      <c r="I71" s="11">
        <f t="shared" si="29"/>
        <v>0.104</v>
      </c>
      <c r="J71" s="11">
        <f t="shared" si="39"/>
        <v>0.11099999999999999</v>
      </c>
      <c r="K71" s="11">
        <f t="shared" si="33"/>
        <v>0.15652334163885101</v>
      </c>
      <c r="L71" s="11">
        <f t="shared" si="34"/>
        <v>0.16369808659677493</v>
      </c>
      <c r="M71" s="11">
        <f t="shared" si="35"/>
        <v>0.17804757651262282</v>
      </c>
      <c r="N71" s="11"/>
      <c r="O71" s="23">
        <f t="shared" si="36"/>
        <v>0.15652334163885101</v>
      </c>
      <c r="P71" s="23">
        <f t="shared" si="37"/>
        <v>0.16369808659677493</v>
      </c>
      <c r="Q71" s="23">
        <f t="shared" si="38"/>
        <v>0.17804757651262282</v>
      </c>
      <c r="S71" s="27"/>
      <c r="T71" s="27"/>
      <c r="U71" s="27"/>
    </row>
    <row r="72" spans="1:21">
      <c r="A72" s="6" t="s">
        <v>63</v>
      </c>
      <c r="B72" s="5" t="s">
        <v>64</v>
      </c>
      <c r="C72" s="10">
        <f t="shared" si="28"/>
        <v>2.2799999999999998</v>
      </c>
      <c r="D72" s="10">
        <v>68.800888888888863</v>
      </c>
      <c r="E72" s="11">
        <f t="shared" si="31"/>
        <v>3.3139106729887222E-2</v>
      </c>
      <c r="F72" s="11">
        <f t="shared" si="32"/>
        <v>3.413327993178384E-2</v>
      </c>
      <c r="G72" s="11">
        <f t="shared" si="29"/>
        <v>0.09</v>
      </c>
      <c r="H72" s="11">
        <f t="shared" si="29"/>
        <v>0.04</v>
      </c>
      <c r="I72" s="11">
        <f t="shared" si="29"/>
        <v>0.05</v>
      </c>
      <c r="J72" s="11">
        <f t="shared" si="39"/>
        <v>0.06</v>
      </c>
      <c r="K72" s="11">
        <f t="shared" si="33"/>
        <v>7.3801888864484966E-2</v>
      </c>
      <c r="L72" s="11">
        <f t="shared" si="34"/>
        <v>9.4133279931783831E-2</v>
      </c>
      <c r="M72" s="11">
        <f t="shared" si="35"/>
        <v>0.12463036653273214</v>
      </c>
      <c r="N72" s="11"/>
      <c r="O72" s="23">
        <f t="shared" si="36"/>
        <v>7.3801888864484966E-2</v>
      </c>
      <c r="P72" s="23">
        <f t="shared" si="37"/>
        <v>9.4133279931783831E-2</v>
      </c>
      <c r="Q72" s="23">
        <f t="shared" si="38"/>
        <v>0.12463036653273214</v>
      </c>
      <c r="S72" s="27"/>
      <c r="T72" s="27"/>
      <c r="U72" s="27"/>
    </row>
    <row r="73" spans="1:21">
      <c r="A73" s="6" t="s">
        <v>65</v>
      </c>
      <c r="B73" s="5" t="s">
        <v>66</v>
      </c>
      <c r="C73" s="10">
        <f t="shared" si="28"/>
        <v>2.4900000000000002</v>
      </c>
      <c r="D73" s="10">
        <v>64.303777777777753</v>
      </c>
      <c r="E73" s="11">
        <f t="shared" si="31"/>
        <v>3.872245280215092E-2</v>
      </c>
      <c r="F73" s="11">
        <f t="shared" si="32"/>
        <v>4.0488842024142373E-2</v>
      </c>
      <c r="G73" s="11">
        <f t="shared" si="29"/>
        <v>5.5E-2</v>
      </c>
      <c r="H73" s="11">
        <f t="shared" si="29"/>
        <v>5.3699999999999998E-2</v>
      </c>
      <c r="I73" s="11">
        <f t="shared" si="29"/>
        <v>0.16500000000000001</v>
      </c>
      <c r="J73" s="11">
        <f>AVERAGE(G73:I73)</f>
        <v>9.1233333333333333E-2</v>
      </c>
      <c r="K73" s="11">
        <f t="shared" si="33"/>
        <v>9.3462150659888665E-2</v>
      </c>
      <c r="L73" s="11">
        <f t="shared" si="34"/>
        <v>0.13172217535747571</v>
      </c>
      <c r="M73" s="11">
        <f>$E73*(1+0.5*MAX($G73:$I73))+MAX($G73:$I73)</f>
        <v>0.20691705515832837</v>
      </c>
      <c r="N73" s="11"/>
      <c r="O73" s="23">
        <f>IF(K73&gt;7%, K73, "")</f>
        <v>9.3462150659888665E-2</v>
      </c>
      <c r="P73" s="23">
        <f t="shared" si="37"/>
        <v>0.13172217535747571</v>
      </c>
      <c r="Q73" s="23">
        <f t="shared" si="38"/>
        <v>0.20691705515832837</v>
      </c>
      <c r="S73" s="27"/>
      <c r="T73" s="27"/>
      <c r="U73" s="27"/>
    </row>
    <row r="74" spans="1:21">
      <c r="A74" s="6"/>
      <c r="B74" s="5"/>
      <c r="C74" s="10"/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23" t="str">
        <f t="shared" ref="O74" si="42">IF(K74&gt;7.63%, K74, "")</f>
        <v/>
      </c>
      <c r="P74" s="23" t="str">
        <f t="shared" ref="P74" si="43">IF(L74&gt;7.63%, L74, "")</f>
        <v/>
      </c>
      <c r="Q74" s="23" t="str">
        <f t="shared" ref="Q74" si="44">IF(M74&gt;7.63%, M74, "")</f>
        <v/>
      </c>
    </row>
    <row r="75" spans="1:21" ht="13.5" thickBot="1">
      <c r="A75" s="185" t="s">
        <v>5</v>
      </c>
      <c r="B75" s="144"/>
      <c r="C75" s="186"/>
      <c r="D75" s="186"/>
      <c r="E75" s="187">
        <f t="shared" ref="E75:M75" si="45">IFERROR(MEDIAN(E67:E73),"")</f>
        <v>3.537171000110536E-2</v>
      </c>
      <c r="F75" s="187">
        <f t="shared" si="45"/>
        <v>3.7181562496161912E-2</v>
      </c>
      <c r="G75" s="187">
        <f t="shared" si="45"/>
        <v>7.0000000000000007E-2</v>
      </c>
      <c r="H75" s="187">
        <f t="shared" si="45"/>
        <v>5.3699999999999998E-2</v>
      </c>
      <c r="I75" s="187">
        <f t="shared" si="45"/>
        <v>0.06</v>
      </c>
      <c r="J75" s="187">
        <f t="shared" si="45"/>
        <v>7.0666666666666669E-2</v>
      </c>
      <c r="K75" s="187">
        <f t="shared" si="45"/>
        <v>7.8971326005930653E-2</v>
      </c>
      <c r="L75" s="187">
        <f t="shared" si="45"/>
        <v>9.6764348963934904E-2</v>
      </c>
      <c r="M75" s="187">
        <f t="shared" si="45"/>
        <v>0.12463036653273214</v>
      </c>
      <c r="N75" s="187"/>
      <c r="O75" s="187">
        <f>IFERROR(MEDIAN(O67:O73),"")</f>
        <v>9.3462150659888665E-2</v>
      </c>
      <c r="P75" s="187">
        <f>IFERROR(MEDIAN(P67:P73),"")</f>
        <v>9.6764348963934904E-2</v>
      </c>
      <c r="Q75" s="187">
        <f>IFERROR(MEDIAN(Q67:Q73),"")</f>
        <v>0.12463036653273214</v>
      </c>
      <c r="S75" s="27"/>
      <c r="T75" s="27"/>
      <c r="U75" s="27"/>
    </row>
    <row r="76" spans="1:21">
      <c r="A76" s="7"/>
      <c r="B76" s="6"/>
      <c r="C76" s="6"/>
      <c r="D76" s="6"/>
      <c r="E76" s="6"/>
      <c r="F76" s="6"/>
      <c r="G76" s="20"/>
      <c r="H76" s="20"/>
      <c r="I76" s="20"/>
      <c r="J76" s="20"/>
      <c r="K76" s="20"/>
      <c r="L76" s="20"/>
      <c r="O76" s="20"/>
      <c r="P76" s="20"/>
      <c r="Q76" s="20"/>
    </row>
    <row r="77" spans="1:21">
      <c r="A77" s="22" t="s">
        <v>32</v>
      </c>
      <c r="B77" s="19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21">
      <c r="A78" s="4" t="s">
        <v>67</v>
      </c>
      <c r="B78" s="3"/>
      <c r="C78" s="4"/>
      <c r="D78" s="4"/>
      <c r="E78" s="3"/>
      <c r="F78" s="3"/>
      <c r="G78" s="3"/>
      <c r="H78" s="3"/>
      <c r="I78" s="3"/>
      <c r="J78" s="3"/>
      <c r="K78" s="3" t="s">
        <v>80</v>
      </c>
      <c r="N78" s="3"/>
    </row>
    <row r="79" spans="1:21">
      <c r="A79" s="4" t="s">
        <v>83</v>
      </c>
      <c r="B79" s="3"/>
      <c r="C79" s="4"/>
      <c r="D79" s="4"/>
      <c r="E79" s="3"/>
      <c r="F79" s="3"/>
      <c r="G79" s="3"/>
      <c r="H79" s="3"/>
      <c r="I79" s="3"/>
      <c r="J79" s="3"/>
      <c r="K79" s="3" t="s">
        <v>80</v>
      </c>
      <c r="N79" s="3"/>
    </row>
    <row r="80" spans="1:21">
      <c r="A80" s="4" t="s">
        <v>69</v>
      </c>
      <c r="B80" s="3"/>
      <c r="C80" s="4"/>
      <c r="D80" s="4"/>
      <c r="E80" s="3"/>
      <c r="F80" s="3"/>
      <c r="G80" s="3"/>
      <c r="H80" s="3"/>
      <c r="I80" s="3"/>
      <c r="J80" s="3"/>
      <c r="K80" s="3" t="s">
        <v>80</v>
      </c>
      <c r="N80" s="3"/>
    </row>
    <row r="81" spans="1:14">
      <c r="A81" s="4" t="s">
        <v>70</v>
      </c>
      <c r="B81" s="3"/>
      <c r="C81" s="4"/>
      <c r="D81" s="4"/>
      <c r="E81" s="3"/>
      <c r="F81" s="3"/>
      <c r="G81" s="3"/>
      <c r="H81" s="3"/>
      <c r="I81" s="3"/>
      <c r="J81" s="3"/>
      <c r="K81" s="3" t="s">
        <v>80</v>
      </c>
      <c r="N81" s="3"/>
    </row>
    <row r="82" spans="1:14">
      <c r="A82" s="4" t="s">
        <v>71</v>
      </c>
      <c r="B82" s="3"/>
      <c r="C82" s="4"/>
      <c r="D82" s="4"/>
      <c r="E82" s="3"/>
      <c r="F82" s="3"/>
      <c r="G82" s="3"/>
      <c r="H82" s="3"/>
      <c r="I82" s="3"/>
      <c r="J82" s="3"/>
      <c r="K82" s="3" t="s">
        <v>80</v>
      </c>
      <c r="N82" s="3"/>
    </row>
    <row r="83" spans="1:14">
      <c r="A83" s="4" t="s">
        <v>72</v>
      </c>
      <c r="B83" s="3"/>
      <c r="C83" s="4"/>
      <c r="D83" s="4"/>
      <c r="E83" s="3"/>
      <c r="F83" s="3"/>
      <c r="G83" s="3"/>
      <c r="H83" s="3"/>
      <c r="I83" s="3"/>
      <c r="J83" s="3"/>
      <c r="K83" s="3" t="s">
        <v>80</v>
      </c>
      <c r="N83" s="3"/>
    </row>
    <row r="84" spans="1:14">
      <c r="A84" s="4" t="s">
        <v>73</v>
      </c>
      <c r="B84" s="3"/>
      <c r="C84" s="4"/>
      <c r="D84" s="4"/>
      <c r="E84" s="3"/>
      <c r="F84" s="3"/>
      <c r="G84" s="3"/>
      <c r="H84" s="3"/>
      <c r="I84" s="3"/>
      <c r="J84" s="3"/>
      <c r="K84" s="3" t="s">
        <v>80</v>
      </c>
      <c r="N84" s="3"/>
    </row>
    <row r="85" spans="1:14">
      <c r="A85" s="9" t="s">
        <v>74</v>
      </c>
      <c r="B85" s="3"/>
      <c r="C85" s="4"/>
      <c r="D85" s="4"/>
      <c r="E85" s="3"/>
      <c r="F85" s="3"/>
      <c r="G85" s="3"/>
      <c r="H85" s="3"/>
      <c r="I85" s="3"/>
      <c r="J85" s="3"/>
      <c r="K85" s="3" t="s">
        <v>80</v>
      </c>
      <c r="N85" s="3"/>
    </row>
    <row r="86" spans="1:14">
      <c r="A86" s="4" t="s">
        <v>75</v>
      </c>
      <c r="J86" s="3"/>
      <c r="K86" s="3" t="s">
        <v>80</v>
      </c>
      <c r="N86" s="3"/>
    </row>
    <row r="87" spans="1:14">
      <c r="A87" s="4" t="s">
        <v>76</v>
      </c>
      <c r="B87" s="3"/>
      <c r="C87" s="4"/>
      <c r="D87" s="4"/>
      <c r="E87" s="3"/>
      <c r="F87" s="3"/>
      <c r="G87" s="3"/>
      <c r="H87" s="3"/>
      <c r="I87" s="3"/>
      <c r="J87" s="3"/>
      <c r="K87" s="3" t="s">
        <v>80</v>
      </c>
      <c r="N87" s="3"/>
    </row>
    <row r="88" spans="1:14">
      <c r="A88" s="4" t="s">
        <v>77</v>
      </c>
      <c r="B88" s="3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s="8" customFormat="1">
      <c r="A89" s="4" t="s">
        <v>78</v>
      </c>
    </row>
  </sheetData>
  <mergeCells count="9">
    <mergeCell ref="A2:Q2"/>
    <mergeCell ref="K3:M3"/>
    <mergeCell ref="O3:Q3"/>
    <mergeCell ref="O33:Q33"/>
    <mergeCell ref="O63:Q63"/>
    <mergeCell ref="K33:M33"/>
    <mergeCell ref="K63:M63"/>
    <mergeCell ref="A32:Q32"/>
    <mergeCell ref="A62:Q62"/>
  </mergeCells>
  <printOptions horizontalCentered="1"/>
  <pageMargins left="0.7" right="0.7" top="1.25" bottom="0.75" header="0.3" footer="0.3"/>
  <pageSetup scale="61" orientation="landscape" useFirstPageNumber="1" verticalDpi="4294967293" r:id="rId1"/>
  <headerFooter>
    <oddHeader>&amp;RDocket No. UG-200568
Cascade Natural Gas Corp.
Exhibit No.___(AEB-5)
Schedule 2
Page &amp;P of 3</oddHeader>
  </headerFooter>
  <rowBreaks count="2" manualBreakCount="2">
    <brk id="30" max="15" man="1"/>
    <brk id="6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9A4C-D81C-42E3-9B4F-F8D54B15BACF}">
  <dimension ref="A2:AC92"/>
  <sheetViews>
    <sheetView zoomScale="85" zoomScaleNormal="85" zoomScaleSheetLayoutView="70" zoomScalePageLayoutView="80" workbookViewId="0">
      <selection activeCell="A72" sqref="A72"/>
    </sheetView>
  </sheetViews>
  <sheetFormatPr defaultRowHeight="12.75" outlineLevelCol="1"/>
  <cols>
    <col min="1" max="1" width="33.5703125" style="8" customWidth="1"/>
    <col min="2" max="2" width="8.5703125" customWidth="1"/>
    <col min="3" max="3" width="12.140625" customWidth="1"/>
    <col min="4" max="4" width="9.140625" customWidth="1"/>
    <col min="5" max="5" width="10.28515625" customWidth="1"/>
    <col min="6" max="10" width="10.5703125" customWidth="1"/>
    <col min="11" max="11" width="9" customWidth="1" outlineLevel="1"/>
    <col min="12" max="12" width="9.42578125" customWidth="1" outlineLevel="1"/>
    <col min="13" max="13" width="9.85546875" customWidth="1" outlineLevel="1"/>
    <col min="14" max="14" width="3.5703125" customWidth="1" outlineLevel="1"/>
    <col min="15" max="15" width="10" customWidth="1"/>
    <col min="16" max="16" width="9.42578125" customWidth="1"/>
    <col min="17" max="17" width="10" customWidth="1"/>
  </cols>
  <sheetData>
    <row r="2" spans="1:25">
      <c r="A2" s="373" t="s">
        <v>84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25">
      <c r="A3" s="4"/>
      <c r="B3" s="3"/>
      <c r="C3" s="4"/>
      <c r="D3" s="4"/>
      <c r="E3" s="3"/>
      <c r="F3" s="3"/>
      <c r="G3" s="3"/>
      <c r="H3" s="3"/>
      <c r="I3" s="3"/>
      <c r="J3" s="3"/>
      <c r="K3" s="373" t="s">
        <v>35</v>
      </c>
      <c r="L3" s="373"/>
      <c r="M3" s="373"/>
      <c r="N3" s="345"/>
      <c r="O3" s="374" t="s">
        <v>36</v>
      </c>
      <c r="P3" s="374"/>
      <c r="Q3" s="374"/>
    </row>
    <row r="4" spans="1:25" ht="13.5" thickBot="1">
      <c r="A4" s="4"/>
      <c r="B4" s="3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17"/>
      <c r="O4" s="17" t="s">
        <v>37</v>
      </c>
      <c r="P4" s="17" t="s">
        <v>38</v>
      </c>
      <c r="Q4" s="17" t="s">
        <v>39</v>
      </c>
    </row>
    <row r="5" spans="1:25" ht="51">
      <c r="A5" s="192" t="s">
        <v>40</v>
      </c>
      <c r="B5" s="142" t="s">
        <v>41</v>
      </c>
      <c r="C5" s="193" t="s">
        <v>42</v>
      </c>
      <c r="D5" s="193" t="s">
        <v>43</v>
      </c>
      <c r="E5" s="143" t="s">
        <v>44</v>
      </c>
      <c r="F5" s="143" t="s">
        <v>45</v>
      </c>
      <c r="G5" s="143" t="s">
        <v>46</v>
      </c>
      <c r="H5" s="143" t="s">
        <v>47</v>
      </c>
      <c r="I5" s="143" t="s">
        <v>48</v>
      </c>
      <c r="J5" s="143" t="s">
        <v>49</v>
      </c>
      <c r="K5" s="142" t="s">
        <v>50</v>
      </c>
      <c r="L5" s="143" t="s">
        <v>51</v>
      </c>
      <c r="M5" s="142" t="s">
        <v>52</v>
      </c>
      <c r="N5" s="142"/>
      <c r="O5" s="142" t="s">
        <v>50</v>
      </c>
      <c r="P5" s="143" t="s">
        <v>51</v>
      </c>
      <c r="Q5" s="142" t="s">
        <v>52</v>
      </c>
    </row>
    <row r="6" spans="1:25">
      <c r="A6" s="6"/>
      <c r="B6" s="18"/>
      <c r="C6" s="6"/>
      <c r="D6" s="6"/>
      <c r="E6" s="18"/>
      <c r="F6" s="18"/>
      <c r="G6" s="18"/>
      <c r="H6" s="18"/>
      <c r="I6" s="18"/>
      <c r="J6" s="18"/>
      <c r="K6" s="18"/>
      <c r="L6" s="18"/>
      <c r="M6" s="18"/>
      <c r="N6" s="18"/>
      <c r="O6" s="24"/>
      <c r="P6" s="24"/>
      <c r="Q6" s="24"/>
    </row>
    <row r="7" spans="1:25">
      <c r="A7" s="6" t="s">
        <v>53</v>
      </c>
      <c r="B7" s="5" t="s">
        <v>54</v>
      </c>
      <c r="C7" s="10">
        <v>2.5</v>
      </c>
      <c r="D7" s="10">
        <v>96.872</v>
      </c>
      <c r="E7" s="11">
        <f>C7/D7</f>
        <v>2.5807250805186224E-2</v>
      </c>
      <c r="F7" s="11">
        <f>IFERROR(E7*(1+0.5*J7),"")</f>
        <v>2.6719107000302805E-2</v>
      </c>
      <c r="G7" s="23">
        <v>7.0000000000000007E-2</v>
      </c>
      <c r="H7" s="23">
        <v>7.0999999999999994E-2</v>
      </c>
      <c r="I7" s="23">
        <v>7.0999999999999994E-2</v>
      </c>
      <c r="J7" s="11">
        <f>AVERAGE(G7:I7)</f>
        <v>7.0666666666666669E-2</v>
      </c>
      <c r="K7" s="23">
        <f>$E7*(1+0.5*MIN($G7:$I7))+MIN($G7:$I7)</f>
        <v>9.6710504583367746E-2</v>
      </c>
      <c r="L7" s="11">
        <f>F7+J7</f>
        <v>9.7385773666969475E-2</v>
      </c>
      <c r="M7" s="11">
        <f>$E7*(1+0.5*MAX($G7:$I7))+MAX($G7:$I7)</f>
        <v>9.7723408208770332E-2</v>
      </c>
      <c r="N7" s="11"/>
      <c r="O7" s="23">
        <f>IF(K7&gt;7%, K7, "")</f>
        <v>9.6710504583367746E-2</v>
      </c>
      <c r="P7" s="23">
        <f>IF(L7&gt;7%, L7, "")</f>
        <v>9.7385773666969475E-2</v>
      </c>
      <c r="Q7" s="23">
        <f>IF(M7&gt;7%, M7, "")</f>
        <v>9.7723408208770332E-2</v>
      </c>
      <c r="S7" s="27"/>
      <c r="T7" s="27"/>
      <c r="U7" s="27"/>
      <c r="V7" s="12"/>
      <c r="W7" s="12"/>
      <c r="X7" s="12"/>
      <c r="Y7" s="21"/>
    </row>
    <row r="8" spans="1:25">
      <c r="A8" s="6" t="s">
        <v>55</v>
      </c>
      <c r="B8" s="5" t="s">
        <v>56</v>
      </c>
      <c r="C8" s="10">
        <v>1.33</v>
      </c>
      <c r="D8" s="10">
        <v>32.93333333333333</v>
      </c>
      <c r="E8" s="11">
        <f t="shared" ref="E8:E13" si="0">C8/D8</f>
        <v>4.0384615384615394E-2</v>
      </c>
      <c r="F8" s="11">
        <f t="shared" ref="F8:F13" si="1">IFERROR(E8*(1+0.5*J8),"")</f>
        <v>4.1326923076923087E-2</v>
      </c>
      <c r="G8" s="23">
        <v>0.02</v>
      </c>
      <c r="H8" s="23">
        <v>0.06</v>
      </c>
      <c r="I8" s="23">
        <v>0.06</v>
      </c>
      <c r="J8" s="11">
        <f t="shared" ref="J8:J13" si="2">AVERAGE(G8:I8)</f>
        <v>4.6666666666666669E-2</v>
      </c>
      <c r="K8" s="23">
        <f t="shared" ref="K8:K13" si="3">$E8*(1+0.5*MIN($G8:$I8))+MIN($G8:$I8)</f>
        <v>6.0788461538461555E-2</v>
      </c>
      <c r="L8" s="11">
        <f t="shared" ref="L8:L13" si="4">F8+J8</f>
        <v>8.7993589743589756E-2</v>
      </c>
      <c r="M8" s="11">
        <f t="shared" ref="M8:M13" si="5">$E8*(1+0.5*MAX($G8:$I8))+MAX($G8:$I8)</f>
        <v>0.10159615384615386</v>
      </c>
      <c r="N8" s="11"/>
      <c r="O8" s="23" t="str">
        <f t="shared" ref="O8:Q13" si="6">IF(K8&gt;7%, K8, "")</f>
        <v/>
      </c>
      <c r="P8" s="23">
        <f t="shared" si="6"/>
        <v>8.7993589743589756E-2</v>
      </c>
      <c r="Q8" s="23">
        <f t="shared" si="6"/>
        <v>0.10159615384615386</v>
      </c>
      <c r="S8" s="27"/>
      <c r="T8" s="27"/>
      <c r="U8" s="27"/>
      <c r="V8" s="12"/>
      <c r="W8" s="12"/>
      <c r="X8" s="12"/>
      <c r="Y8" s="21"/>
    </row>
    <row r="9" spans="1:25">
      <c r="A9" s="6" t="s">
        <v>85</v>
      </c>
      <c r="B9" s="5" t="s">
        <v>58</v>
      </c>
      <c r="C9" s="10">
        <v>1.92</v>
      </c>
      <c r="D9" s="10">
        <v>47.428333333333349</v>
      </c>
      <c r="E9" s="11">
        <f t="shared" si="0"/>
        <v>4.0482130934392228E-2</v>
      </c>
      <c r="F9" s="11">
        <f t="shared" si="1"/>
        <v>4.1303089653144845E-2</v>
      </c>
      <c r="G9" s="23">
        <f>'Schedule-3 Constant DCF Alt (2)'!E12</f>
        <v>5.9677199268453274E-2</v>
      </c>
      <c r="H9" s="23">
        <v>3.1E-2</v>
      </c>
      <c r="I9" s="23">
        <v>3.1E-2</v>
      </c>
      <c r="J9" s="11">
        <f t="shared" si="2"/>
        <v>4.0559066422817758E-2</v>
      </c>
      <c r="K9" s="23">
        <f t="shared" si="3"/>
        <v>7.2109603963875307E-2</v>
      </c>
      <c r="L9" s="11">
        <f t="shared" si="4"/>
        <v>8.1862156075962603E-2</v>
      </c>
      <c r="M9" s="11">
        <f t="shared" si="5"/>
        <v>0.10136726030013717</v>
      </c>
      <c r="N9" s="11"/>
      <c r="O9" s="23">
        <f t="shared" si="6"/>
        <v>7.2109603963875307E-2</v>
      </c>
      <c r="P9" s="23">
        <f t="shared" si="6"/>
        <v>8.1862156075962603E-2</v>
      </c>
      <c r="Q9" s="23">
        <f t="shared" si="6"/>
        <v>0.10136726030013717</v>
      </c>
      <c r="S9" s="27"/>
      <c r="T9" s="27"/>
      <c r="U9" s="27"/>
      <c r="V9" s="12"/>
      <c r="W9" s="12"/>
      <c r="X9" s="12"/>
      <c r="Y9" s="21"/>
    </row>
    <row r="10" spans="1:25">
      <c r="A10" s="6" t="s">
        <v>59</v>
      </c>
      <c r="B10" s="5" t="s">
        <v>60</v>
      </c>
      <c r="C10" s="10">
        <v>2.16</v>
      </c>
      <c r="D10" s="10">
        <v>74.832000000000008</v>
      </c>
      <c r="E10" s="11">
        <f t="shared" si="0"/>
        <v>2.8864656831302116E-2</v>
      </c>
      <c r="F10" s="11">
        <f t="shared" si="1"/>
        <v>2.9682488774855676E-2</v>
      </c>
      <c r="G10" s="23">
        <v>6.5000000000000002E-2</v>
      </c>
      <c r="H10" s="23">
        <v>0.05</v>
      </c>
      <c r="I10" s="23">
        <v>5.5E-2</v>
      </c>
      <c r="J10" s="11">
        <f t="shared" si="2"/>
        <v>5.6666666666666671E-2</v>
      </c>
      <c r="K10" s="23">
        <f t="shared" si="3"/>
        <v>7.9586273252084672E-2</v>
      </c>
      <c r="L10" s="11">
        <f t="shared" si="4"/>
        <v>8.6349155441522343E-2</v>
      </c>
      <c r="M10" s="11">
        <f t="shared" si="5"/>
        <v>9.480275817831943E-2</v>
      </c>
      <c r="N10" s="11"/>
      <c r="O10" s="23">
        <f t="shared" si="6"/>
        <v>7.9586273252084672E-2</v>
      </c>
      <c r="P10" s="23">
        <f t="shared" si="6"/>
        <v>8.6349155441522343E-2</v>
      </c>
      <c r="Q10" s="23">
        <f t="shared" si="6"/>
        <v>9.480275817831943E-2</v>
      </c>
      <c r="S10" s="27"/>
      <c r="T10" s="27"/>
      <c r="U10" s="27"/>
      <c r="V10" s="12"/>
      <c r="W10" s="12"/>
      <c r="X10" s="12"/>
      <c r="Y10" s="21"/>
    </row>
    <row r="11" spans="1:25">
      <c r="A11" s="6" t="s">
        <v>61</v>
      </c>
      <c r="B11" s="5" t="s">
        <v>62</v>
      </c>
      <c r="C11" s="10">
        <v>1.18</v>
      </c>
      <c r="D11" s="10">
        <v>21.625666666666667</v>
      </c>
      <c r="E11" s="11">
        <f t="shared" si="0"/>
        <v>5.4564791836860513E-2</v>
      </c>
      <c r="F11" s="11">
        <f t="shared" si="1"/>
        <v>5.7593137783806266E-2</v>
      </c>
      <c r="G11" s="23">
        <v>0.125</v>
      </c>
      <c r="H11" s="23">
        <v>0.104</v>
      </c>
      <c r="I11" s="23">
        <v>0.104</v>
      </c>
      <c r="J11" s="11">
        <f t="shared" si="2"/>
        <v>0.11099999999999999</v>
      </c>
      <c r="K11" s="23">
        <f t="shared" si="3"/>
        <v>0.16140216101237725</v>
      </c>
      <c r="L11" s="11">
        <f t="shared" si="4"/>
        <v>0.16859313778380625</v>
      </c>
      <c r="M11" s="11">
        <f t="shared" si="5"/>
        <v>0.18297509132666429</v>
      </c>
      <c r="N11" s="11"/>
      <c r="O11" s="23">
        <f t="shared" si="6"/>
        <v>0.16140216101237725</v>
      </c>
      <c r="P11" s="23">
        <f t="shared" si="6"/>
        <v>0.16859313778380625</v>
      </c>
      <c r="Q11" s="23">
        <f t="shared" si="6"/>
        <v>0.18297509132666429</v>
      </c>
      <c r="S11" s="27"/>
      <c r="T11" s="27"/>
      <c r="U11" s="27"/>
      <c r="V11" s="12"/>
      <c r="W11" s="12"/>
      <c r="X11" s="12"/>
      <c r="Y11" s="21"/>
    </row>
    <row r="12" spans="1:25">
      <c r="A12" s="6" t="s">
        <v>63</v>
      </c>
      <c r="B12" s="5" t="s">
        <v>64</v>
      </c>
      <c r="C12" s="10">
        <v>2.2799999999999998</v>
      </c>
      <c r="D12" s="10">
        <v>68.205666666666659</v>
      </c>
      <c r="E12" s="11">
        <f t="shared" si="0"/>
        <v>3.3428307520880475E-2</v>
      </c>
      <c r="F12" s="11">
        <f t="shared" si="1"/>
        <v>3.4431156746506889E-2</v>
      </c>
      <c r="G12" s="23">
        <v>0.09</v>
      </c>
      <c r="H12" s="23">
        <v>0.04</v>
      </c>
      <c r="I12" s="23">
        <v>0.05</v>
      </c>
      <c r="J12" s="11">
        <f t="shared" si="2"/>
        <v>0.06</v>
      </c>
      <c r="K12" s="23">
        <f t="shared" si="3"/>
        <v>7.409687367129808E-2</v>
      </c>
      <c r="L12" s="11">
        <f t="shared" si="4"/>
        <v>9.4431156746506886E-2</v>
      </c>
      <c r="M12" s="11">
        <f t="shared" si="5"/>
        <v>0.12493258135932009</v>
      </c>
      <c r="N12" s="11"/>
      <c r="O12" s="23">
        <f t="shared" si="6"/>
        <v>7.409687367129808E-2</v>
      </c>
      <c r="P12" s="23">
        <f t="shared" si="6"/>
        <v>9.4431156746506886E-2</v>
      </c>
      <c r="Q12" s="23">
        <f t="shared" si="6"/>
        <v>0.12493258135932009</v>
      </c>
      <c r="S12" s="27"/>
      <c r="T12" s="27"/>
      <c r="U12" s="27"/>
      <c r="V12" s="12"/>
      <c r="W12" s="12"/>
      <c r="X12" s="12"/>
      <c r="Y12" s="21"/>
    </row>
    <row r="13" spans="1:25">
      <c r="A13" s="6" t="s">
        <v>65</v>
      </c>
      <c r="B13" s="5" t="s">
        <v>66</v>
      </c>
      <c r="C13" s="10">
        <v>2.4900000000000002</v>
      </c>
      <c r="D13" s="10">
        <v>60.720333333333329</v>
      </c>
      <c r="E13" s="11">
        <f t="shared" si="0"/>
        <v>4.1007680019323575E-2</v>
      </c>
      <c r="F13" s="11">
        <f t="shared" si="1"/>
        <v>4.2878313689538386E-2</v>
      </c>
      <c r="G13" s="23">
        <v>5.5E-2</v>
      </c>
      <c r="H13" s="23">
        <v>5.3699999999999998E-2</v>
      </c>
      <c r="I13" s="23">
        <v>0.16500000000000001</v>
      </c>
      <c r="J13" s="11">
        <f t="shared" si="2"/>
        <v>9.1233333333333333E-2</v>
      </c>
      <c r="K13" s="23">
        <f t="shared" si="3"/>
        <v>9.5808736227842417E-2</v>
      </c>
      <c r="L13" s="11">
        <f t="shared" si="4"/>
        <v>0.13411164702287171</v>
      </c>
      <c r="M13" s="11">
        <f t="shared" si="5"/>
        <v>0.20939081362091777</v>
      </c>
      <c r="N13" s="11"/>
      <c r="O13" s="23">
        <f t="shared" si="6"/>
        <v>9.5808736227842417E-2</v>
      </c>
      <c r="P13" s="23">
        <f t="shared" si="6"/>
        <v>0.13411164702287171</v>
      </c>
      <c r="Q13" s="23">
        <f t="shared" si="6"/>
        <v>0.20939081362091777</v>
      </c>
      <c r="S13" s="27"/>
      <c r="T13" s="27"/>
      <c r="U13" s="27"/>
      <c r="V13" s="12"/>
      <c r="W13" s="12"/>
      <c r="X13" s="12"/>
      <c r="Y13" s="21"/>
    </row>
    <row r="14" spans="1:25">
      <c r="A14" s="22"/>
      <c r="B14" s="194"/>
      <c r="C14" s="195"/>
      <c r="D14" s="195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</row>
    <row r="15" spans="1:25" ht="13.5" thickBot="1">
      <c r="A15" s="185" t="s">
        <v>5</v>
      </c>
      <c r="B15" s="144"/>
      <c r="C15" s="186"/>
      <c r="D15" s="186"/>
      <c r="E15" s="187">
        <f t="shared" ref="E15:M15" si="7">IFERROR(MEDIAN(E7:E13),"")</f>
        <v>4.0384615384615394E-2</v>
      </c>
      <c r="F15" s="187">
        <f t="shared" si="7"/>
        <v>4.1303089653144845E-2</v>
      </c>
      <c r="G15" s="187">
        <f t="shared" si="7"/>
        <v>6.5000000000000002E-2</v>
      </c>
      <c r="H15" s="187">
        <f t="shared" si="7"/>
        <v>5.3699999999999998E-2</v>
      </c>
      <c r="I15" s="187">
        <f>IFERROR(MEDIAN(I7:I13),"")</f>
        <v>0.06</v>
      </c>
      <c r="J15" s="187">
        <f t="shared" si="7"/>
        <v>0.06</v>
      </c>
      <c r="K15" s="187">
        <f t="shared" si="7"/>
        <v>7.9586273252084672E-2</v>
      </c>
      <c r="L15" s="187">
        <f t="shared" si="7"/>
        <v>9.4431156746506886E-2</v>
      </c>
      <c r="M15" s="187">
        <f t="shared" si="7"/>
        <v>0.10159615384615386</v>
      </c>
      <c r="N15" s="187"/>
      <c r="O15" s="187">
        <f>IFERROR(MEDIAN(O7:O13),"")</f>
        <v>8.7697504739963544E-2</v>
      </c>
      <c r="P15" s="187">
        <f>IFERROR(MEDIAN(P7:P13),"")</f>
        <v>9.4431156746506886E-2</v>
      </c>
      <c r="Q15" s="187">
        <f>IFERROR(MEDIAN(Q7:Q13),"")</f>
        <v>0.10159615384615386</v>
      </c>
    </row>
    <row r="16" spans="1:25">
      <c r="A16" s="7"/>
      <c r="B16" s="18"/>
      <c r="C16" s="6"/>
      <c r="D16" s="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4">
      <c r="A17" s="22" t="s">
        <v>32</v>
      </c>
      <c r="B17" s="19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4" t="s">
        <v>67</v>
      </c>
      <c r="B18" s="3"/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4" t="s">
        <v>68</v>
      </c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4" t="s">
        <v>69</v>
      </c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4" t="s">
        <v>70</v>
      </c>
      <c r="B21" s="3"/>
      <c r="C21" s="4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4" t="s">
        <v>71</v>
      </c>
      <c r="B22" s="3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4" t="s">
        <v>72</v>
      </c>
      <c r="B23" s="3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4" t="s">
        <v>73</v>
      </c>
      <c r="B24" s="3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9" t="s">
        <v>74</v>
      </c>
      <c r="B25" s="3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4" t="s">
        <v>75</v>
      </c>
      <c r="B26" s="3"/>
      <c r="C26" s="4"/>
      <c r="D26" s="4"/>
      <c r="E26" s="3"/>
      <c r="F26" s="3"/>
      <c r="J26" s="3"/>
      <c r="K26" s="3"/>
      <c r="L26" s="3"/>
      <c r="M26" s="3"/>
      <c r="N26" s="3"/>
    </row>
    <row r="27" spans="1:14">
      <c r="A27" s="4" t="s">
        <v>76</v>
      </c>
      <c r="B27" s="3"/>
      <c r="C27" s="4"/>
      <c r="D27" s="4"/>
      <c r="E27" s="3"/>
      <c r="G27" s="3"/>
      <c r="H27" s="3"/>
      <c r="I27" s="3"/>
      <c r="K27" s="3"/>
      <c r="L27" s="3"/>
      <c r="M27" s="3"/>
      <c r="N27" s="3"/>
    </row>
    <row r="28" spans="1:14">
      <c r="A28" s="4" t="s">
        <v>77</v>
      </c>
      <c r="B28" s="3"/>
      <c r="C28" s="4"/>
      <c r="D28" s="4"/>
      <c r="E28" s="3"/>
      <c r="F28" s="3"/>
      <c r="J28" s="3"/>
      <c r="K28" s="3"/>
      <c r="L28" s="3"/>
      <c r="M28" s="3"/>
      <c r="N28" s="3"/>
    </row>
    <row r="29" spans="1:14" s="8" customFormat="1">
      <c r="A29" s="4" t="s">
        <v>78</v>
      </c>
    </row>
    <row r="30" spans="1:14" s="8" customFormat="1">
      <c r="A30" s="4" t="s">
        <v>86</v>
      </c>
    </row>
    <row r="33" spans="1:29">
      <c r="A33" s="373" t="s">
        <v>87</v>
      </c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</row>
    <row r="34" spans="1:29">
      <c r="A34" s="4"/>
      <c r="B34" s="3"/>
      <c r="C34" s="4"/>
      <c r="D34" s="4"/>
      <c r="E34" s="3"/>
      <c r="F34" s="3"/>
      <c r="G34" s="3"/>
      <c r="H34" s="3"/>
      <c r="I34" s="3"/>
      <c r="J34" s="3"/>
      <c r="K34" s="373" t="s">
        <v>35</v>
      </c>
      <c r="L34" s="373"/>
      <c r="M34" s="373"/>
      <c r="N34" s="345"/>
      <c r="O34" s="374" t="s">
        <v>36</v>
      </c>
      <c r="P34" s="374"/>
      <c r="Q34" s="374"/>
    </row>
    <row r="35" spans="1:29" ht="13.5" thickBot="1">
      <c r="A35" s="4"/>
      <c r="B35" s="3"/>
      <c r="C35" s="17">
        <v>1</v>
      </c>
      <c r="D35" s="17">
        <v>2</v>
      </c>
      <c r="E35" s="17">
        <v>3</v>
      </c>
      <c r="F35" s="17">
        <v>4</v>
      </c>
      <c r="G35" s="17">
        <v>5</v>
      </c>
      <c r="H35" s="17">
        <v>6</v>
      </c>
      <c r="I35" s="17">
        <v>7</v>
      </c>
      <c r="J35" s="17">
        <v>8</v>
      </c>
      <c r="K35" s="17">
        <v>9</v>
      </c>
      <c r="L35" s="17">
        <v>10</v>
      </c>
      <c r="M35" s="17">
        <v>11</v>
      </c>
      <c r="N35" s="17"/>
      <c r="O35" s="17" t="s">
        <v>37</v>
      </c>
      <c r="P35" s="17" t="s">
        <v>38</v>
      </c>
      <c r="Q35" s="17" t="s">
        <v>39</v>
      </c>
    </row>
    <row r="36" spans="1:29" ht="51">
      <c r="A36" s="192" t="s">
        <v>40</v>
      </c>
      <c r="B36" s="142" t="s">
        <v>41</v>
      </c>
      <c r="C36" s="193" t="s">
        <v>42</v>
      </c>
      <c r="D36" s="193" t="s">
        <v>43</v>
      </c>
      <c r="E36" s="143" t="s">
        <v>44</v>
      </c>
      <c r="F36" s="143" t="s">
        <v>45</v>
      </c>
      <c r="G36" s="143" t="s">
        <v>46</v>
      </c>
      <c r="H36" s="143" t="s">
        <v>47</v>
      </c>
      <c r="I36" s="143" t="s">
        <v>48</v>
      </c>
      <c r="J36" s="143" t="s">
        <v>49</v>
      </c>
      <c r="K36" s="142" t="s">
        <v>50</v>
      </c>
      <c r="L36" s="143" t="s">
        <v>51</v>
      </c>
      <c r="M36" s="142" t="s">
        <v>52</v>
      </c>
      <c r="N36" s="142"/>
      <c r="O36" s="142" t="s">
        <v>50</v>
      </c>
      <c r="P36" s="143" t="s">
        <v>51</v>
      </c>
      <c r="Q36" s="142" t="s">
        <v>52</v>
      </c>
    </row>
    <row r="37" spans="1:29">
      <c r="A37" s="6"/>
      <c r="B37" s="18"/>
      <c r="C37" s="6"/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24"/>
      <c r="P37" s="24"/>
      <c r="Q37" s="24"/>
      <c r="AC37" t="s">
        <v>80</v>
      </c>
    </row>
    <row r="38" spans="1:29">
      <c r="A38" s="6" t="s">
        <v>53</v>
      </c>
      <c r="B38" s="5" t="s">
        <v>54</v>
      </c>
      <c r="C38" s="10">
        <f t="shared" ref="C38:C44" si="8">C7</f>
        <v>2.5</v>
      </c>
      <c r="D38" s="10">
        <v>98.142777777777781</v>
      </c>
      <c r="E38" s="11">
        <f>C38/D38</f>
        <v>2.5473091923897722E-2</v>
      </c>
      <c r="F38" s="11">
        <f>IFERROR(E38*(1+0.5*J38),"")</f>
        <v>2.6373141171875444E-2</v>
      </c>
      <c r="G38" s="11">
        <f t="shared" ref="G38:I44" si="9">G7</f>
        <v>7.0000000000000007E-2</v>
      </c>
      <c r="H38" s="11">
        <f t="shared" si="9"/>
        <v>7.0999999999999994E-2</v>
      </c>
      <c r="I38" s="11">
        <f t="shared" si="9"/>
        <v>7.0999999999999994E-2</v>
      </c>
      <c r="J38" s="11">
        <f>AVERAGE(G38:I38)</f>
        <v>7.0666666666666669E-2</v>
      </c>
      <c r="K38" s="23">
        <f>$E38*(1+0.5*MIN($G38:$I38))+MIN($G38:$I38)</f>
        <v>9.6364650141234146E-2</v>
      </c>
      <c r="L38" s="11">
        <f>F38+J38</f>
        <v>9.7039807838542116E-2</v>
      </c>
      <c r="M38" s="11">
        <f>$E38*(1+0.5*MAX($G38:$I38))+MAX($G38:$I38)</f>
        <v>9.7377386687196088E-2</v>
      </c>
      <c r="N38" s="11"/>
      <c r="O38" s="23">
        <f>IF(K38&gt;7%, K38, "")</f>
        <v>9.6364650141234146E-2</v>
      </c>
      <c r="P38" s="23">
        <f t="shared" ref="P38:Q44" si="10">IF(L38&gt;7%, L38, "")</f>
        <v>9.7039807838542116E-2</v>
      </c>
      <c r="Q38" s="23">
        <f t="shared" si="10"/>
        <v>9.7377386687196088E-2</v>
      </c>
      <c r="S38" s="27"/>
      <c r="T38" s="27"/>
      <c r="U38" s="27"/>
      <c r="AC38" t="s">
        <v>80</v>
      </c>
    </row>
    <row r="39" spans="1:29">
      <c r="A39" s="6" t="s">
        <v>55</v>
      </c>
      <c r="B39" s="5" t="s">
        <v>56</v>
      </c>
      <c r="C39" s="10">
        <f t="shared" si="8"/>
        <v>1.33</v>
      </c>
      <c r="D39" s="10">
        <v>30.783333333333335</v>
      </c>
      <c r="E39" s="11">
        <f t="shared" ref="E39:E44" si="11">C39/D39</f>
        <v>4.3205197617758526E-2</v>
      </c>
      <c r="F39" s="11">
        <f t="shared" ref="F39:F44" si="12">IFERROR(E39*(1+0.5*J39),"")</f>
        <v>4.4213318895506226E-2</v>
      </c>
      <c r="G39" s="11">
        <f t="shared" si="9"/>
        <v>0.02</v>
      </c>
      <c r="H39" s="11">
        <f t="shared" si="9"/>
        <v>0.06</v>
      </c>
      <c r="I39" s="11">
        <f t="shared" si="9"/>
        <v>0.06</v>
      </c>
      <c r="J39" s="11">
        <f>AVERAGE(G39:I39)</f>
        <v>4.6666666666666669E-2</v>
      </c>
      <c r="K39" s="11">
        <f t="shared" ref="K39:K44" si="13">$E39*(1+0.5*MIN($G39:$I39))+MIN($G39:$I39)</f>
        <v>6.3637249593936115E-2</v>
      </c>
      <c r="L39" s="11">
        <f t="shared" ref="L39:L44" si="14">F39+J39</f>
        <v>9.0879985562172888E-2</v>
      </c>
      <c r="M39" s="11">
        <f t="shared" ref="M39:M43" si="15">$E39*(1+0.5*MAX($G39:$I39))+MAX($G39:$I39)</f>
        <v>0.10450135354629128</v>
      </c>
      <c r="N39" s="11"/>
      <c r="O39" s="23" t="str">
        <f t="shared" ref="O39:O44" si="16">IF(K39&gt;7%, K39, "")</f>
        <v/>
      </c>
      <c r="P39" s="23">
        <f t="shared" si="10"/>
        <v>9.0879985562172888E-2</v>
      </c>
      <c r="Q39" s="23">
        <f t="shared" si="10"/>
        <v>0.10450135354629128</v>
      </c>
      <c r="S39" s="27"/>
      <c r="T39" s="27"/>
      <c r="U39" s="27"/>
      <c r="AC39" t="s">
        <v>80</v>
      </c>
    </row>
    <row r="40" spans="1:29">
      <c r="A40" s="6" t="s">
        <v>85</v>
      </c>
      <c r="B40" s="5" t="s">
        <v>58</v>
      </c>
      <c r="C40" s="10">
        <f t="shared" si="8"/>
        <v>1.92</v>
      </c>
      <c r="D40" s="10">
        <v>48.785666666666664</v>
      </c>
      <c r="E40" s="11">
        <f t="shared" si="11"/>
        <v>3.9355821723593677E-2</v>
      </c>
      <c r="F40" s="11">
        <f t="shared" si="12"/>
        <v>4.0153939417299583E-2</v>
      </c>
      <c r="G40" s="11">
        <f t="shared" si="9"/>
        <v>5.9677199268453274E-2</v>
      </c>
      <c r="H40" s="11">
        <f t="shared" si="9"/>
        <v>3.1E-2</v>
      </c>
      <c r="I40" s="11">
        <f t="shared" si="9"/>
        <v>3.1E-2</v>
      </c>
      <c r="J40" s="11">
        <f t="shared" ref="J40:J43" si="17">AVERAGE(G40:I40)</f>
        <v>4.0559066422817758E-2</v>
      </c>
      <c r="K40" s="11">
        <f t="shared" si="13"/>
        <v>7.0965836960309392E-2</v>
      </c>
      <c r="L40" s="11">
        <f t="shared" si="14"/>
        <v>8.0713005840117341E-2</v>
      </c>
      <c r="M40" s="11">
        <f t="shared" si="15"/>
        <v>0.10020734359973327</v>
      </c>
      <c r="N40" s="11"/>
      <c r="O40" s="23">
        <f t="shared" si="16"/>
        <v>7.0965836960309392E-2</v>
      </c>
      <c r="P40" s="23">
        <f t="shared" si="10"/>
        <v>8.0713005840117341E-2</v>
      </c>
      <c r="Q40" s="23">
        <f t="shared" si="10"/>
        <v>0.10020734359973327</v>
      </c>
      <c r="S40" s="27"/>
      <c r="T40" s="27"/>
      <c r="U40" s="27"/>
      <c r="AC40" t="s">
        <v>80</v>
      </c>
    </row>
    <row r="41" spans="1:29">
      <c r="A41" s="6" t="s">
        <v>59</v>
      </c>
      <c r="B41" s="5" t="s">
        <v>60</v>
      </c>
      <c r="C41" s="10">
        <f t="shared" si="8"/>
        <v>2.16</v>
      </c>
      <c r="D41" s="10">
        <v>73.506333333333359</v>
      </c>
      <c r="E41" s="11">
        <f t="shared" si="11"/>
        <v>2.9385223042005443E-2</v>
      </c>
      <c r="F41" s="11">
        <f t="shared" si="12"/>
        <v>3.0217804361528929E-2</v>
      </c>
      <c r="G41" s="11">
        <f t="shared" si="9"/>
        <v>6.5000000000000002E-2</v>
      </c>
      <c r="H41" s="11">
        <f t="shared" si="9"/>
        <v>0.05</v>
      </c>
      <c r="I41" s="11">
        <f t="shared" si="9"/>
        <v>5.5E-2</v>
      </c>
      <c r="J41" s="11">
        <f t="shared" si="17"/>
        <v>5.6666666666666671E-2</v>
      </c>
      <c r="K41" s="11">
        <f t="shared" si="13"/>
        <v>8.0119853618055584E-2</v>
      </c>
      <c r="L41" s="11">
        <f t="shared" si="14"/>
        <v>8.6884471028195603E-2</v>
      </c>
      <c r="M41" s="11">
        <f t="shared" si="15"/>
        <v>9.5340242790870625E-2</v>
      </c>
      <c r="N41" s="11"/>
      <c r="O41" s="23">
        <f t="shared" si="16"/>
        <v>8.0119853618055584E-2</v>
      </c>
      <c r="P41" s="23">
        <f t="shared" si="10"/>
        <v>8.6884471028195603E-2</v>
      </c>
      <c r="Q41" s="23">
        <f t="shared" si="10"/>
        <v>9.5340242790870625E-2</v>
      </c>
      <c r="S41" s="27"/>
      <c r="T41" s="27"/>
      <c r="U41" s="27"/>
      <c r="AC41" t="s">
        <v>80</v>
      </c>
    </row>
    <row r="42" spans="1:29">
      <c r="A42" s="6" t="s">
        <v>61</v>
      </c>
      <c r="B42" s="5" t="s">
        <v>62</v>
      </c>
      <c r="C42" s="10">
        <f t="shared" si="8"/>
        <v>1.18</v>
      </c>
      <c r="D42" s="10">
        <v>21.59922222222222</v>
      </c>
      <c r="E42" s="11">
        <f t="shared" si="11"/>
        <v>5.4631596816757805E-2</v>
      </c>
      <c r="F42" s="11">
        <f t="shared" si="12"/>
        <v>5.7663650440087859E-2</v>
      </c>
      <c r="G42" s="11">
        <f t="shared" si="9"/>
        <v>0.125</v>
      </c>
      <c r="H42" s="11">
        <f t="shared" si="9"/>
        <v>0.104</v>
      </c>
      <c r="I42" s="11">
        <f t="shared" si="9"/>
        <v>0.104</v>
      </c>
      <c r="J42" s="11">
        <f t="shared" si="17"/>
        <v>0.11099999999999999</v>
      </c>
      <c r="K42" s="11">
        <f t="shared" si="13"/>
        <v>0.16147243985122922</v>
      </c>
      <c r="L42" s="11">
        <f t="shared" si="14"/>
        <v>0.16866365044008785</v>
      </c>
      <c r="M42" s="11">
        <f t="shared" si="15"/>
        <v>0.18304607161780517</v>
      </c>
      <c r="N42" s="11"/>
      <c r="O42" s="23">
        <f t="shared" si="16"/>
        <v>0.16147243985122922</v>
      </c>
      <c r="P42" s="23">
        <f t="shared" si="10"/>
        <v>0.16866365044008785</v>
      </c>
      <c r="Q42" s="23">
        <f t="shared" si="10"/>
        <v>0.18304607161780517</v>
      </c>
      <c r="S42" s="27"/>
      <c r="T42" s="27"/>
      <c r="U42" s="27"/>
      <c r="AC42" t="s">
        <v>80</v>
      </c>
    </row>
    <row r="43" spans="1:29">
      <c r="A43" s="6" t="s">
        <v>63</v>
      </c>
      <c r="B43" s="5" t="s">
        <v>64</v>
      </c>
      <c r="C43" s="10">
        <f t="shared" si="8"/>
        <v>2.2799999999999998</v>
      </c>
      <c r="D43" s="10">
        <v>66.627444444444421</v>
      </c>
      <c r="E43" s="11">
        <f t="shared" si="11"/>
        <v>3.4220132844823711E-2</v>
      </c>
      <c r="F43" s="11">
        <f t="shared" si="12"/>
        <v>3.5246736830168421E-2</v>
      </c>
      <c r="G43" s="11">
        <f t="shared" si="9"/>
        <v>0.09</v>
      </c>
      <c r="H43" s="11">
        <f t="shared" si="9"/>
        <v>0.04</v>
      </c>
      <c r="I43" s="11">
        <f t="shared" si="9"/>
        <v>0.05</v>
      </c>
      <c r="J43" s="11">
        <f t="shared" si="17"/>
        <v>0.06</v>
      </c>
      <c r="K43" s="11">
        <f t="shared" si="13"/>
        <v>7.4904535501720187E-2</v>
      </c>
      <c r="L43" s="11">
        <f t="shared" si="14"/>
        <v>9.5246736830168419E-2</v>
      </c>
      <c r="M43" s="11">
        <f t="shared" si="15"/>
        <v>0.12576003882284076</v>
      </c>
      <c r="N43" s="11"/>
      <c r="O43" s="23">
        <f t="shared" si="16"/>
        <v>7.4904535501720187E-2</v>
      </c>
      <c r="P43" s="23">
        <f t="shared" si="10"/>
        <v>9.5246736830168419E-2</v>
      </c>
      <c r="Q43" s="23">
        <f t="shared" si="10"/>
        <v>0.12576003882284076</v>
      </c>
      <c r="S43" s="27"/>
      <c r="T43" s="27"/>
      <c r="U43" s="27"/>
      <c r="AC43" t="s">
        <v>80</v>
      </c>
    </row>
    <row r="44" spans="1:29">
      <c r="A44" s="6" t="s">
        <v>65</v>
      </c>
      <c r="B44" s="5" t="s">
        <v>66</v>
      </c>
      <c r="C44" s="10">
        <f t="shared" si="8"/>
        <v>2.4900000000000002</v>
      </c>
      <c r="D44" s="10">
        <v>58.43933333333333</v>
      </c>
      <c r="E44" s="11">
        <f t="shared" si="11"/>
        <v>4.2608288937815861E-2</v>
      </c>
      <c r="F44" s="11">
        <f t="shared" si="12"/>
        <v>4.4551937051529225E-2</v>
      </c>
      <c r="G44" s="11">
        <f t="shared" si="9"/>
        <v>5.5E-2</v>
      </c>
      <c r="H44" s="11">
        <f t="shared" si="9"/>
        <v>5.3699999999999998E-2</v>
      </c>
      <c r="I44" s="11">
        <f t="shared" si="9"/>
        <v>0.16500000000000001</v>
      </c>
      <c r="J44" s="11">
        <f>AVERAGE(G44:I44)</f>
        <v>9.1233333333333333E-2</v>
      </c>
      <c r="K44" s="11">
        <f t="shared" si="13"/>
        <v>9.7452321495796218E-2</v>
      </c>
      <c r="L44" s="11">
        <f t="shared" si="14"/>
        <v>0.13578527038486254</v>
      </c>
      <c r="M44" s="11">
        <f>$E44*(1+0.5*MAX($G44:$I44))+MAX($G44:$I44)</f>
        <v>0.21112347277518567</v>
      </c>
      <c r="N44" s="11"/>
      <c r="O44" s="23">
        <f t="shared" si="16"/>
        <v>9.7452321495796218E-2</v>
      </c>
      <c r="P44" s="23">
        <f t="shared" si="10"/>
        <v>0.13578527038486254</v>
      </c>
      <c r="Q44" s="23">
        <f t="shared" si="10"/>
        <v>0.21112347277518567</v>
      </c>
      <c r="AC44" t="s">
        <v>80</v>
      </c>
    </row>
    <row r="45" spans="1:29" ht="13.35" customHeight="1">
      <c r="A45" s="6"/>
      <c r="B45" s="5"/>
      <c r="C45" s="10"/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3" t="str">
        <f t="shared" ref="O45:Q45" si="18">IF(K45&gt;7.63%, K45, "")</f>
        <v/>
      </c>
      <c r="P45" s="23" t="str">
        <f t="shared" si="18"/>
        <v/>
      </c>
      <c r="Q45" s="23" t="str">
        <f t="shared" si="18"/>
        <v/>
      </c>
      <c r="T45" s="21"/>
    </row>
    <row r="46" spans="1:29" ht="13.5" thickBot="1">
      <c r="A46" s="185" t="s">
        <v>5</v>
      </c>
      <c r="B46" s="144"/>
      <c r="C46" s="186"/>
      <c r="D46" s="186"/>
      <c r="E46" s="187">
        <f t="shared" ref="E46:M46" si="19">IFERROR(MEDIAN(E38:E44),"")</f>
        <v>3.9355821723593677E-2</v>
      </c>
      <c r="F46" s="187">
        <f t="shared" si="19"/>
        <v>4.0153939417299583E-2</v>
      </c>
      <c r="G46" s="187">
        <f t="shared" si="19"/>
        <v>6.5000000000000002E-2</v>
      </c>
      <c r="H46" s="187">
        <f t="shared" si="19"/>
        <v>5.3699999999999998E-2</v>
      </c>
      <c r="I46" s="187">
        <f t="shared" si="19"/>
        <v>0.06</v>
      </c>
      <c r="J46" s="187">
        <f t="shared" si="19"/>
        <v>0.06</v>
      </c>
      <c r="K46" s="187">
        <f t="shared" si="19"/>
        <v>8.0119853618055584E-2</v>
      </c>
      <c r="L46" s="187">
        <f t="shared" si="19"/>
        <v>9.5246736830168419E-2</v>
      </c>
      <c r="M46" s="187">
        <f t="shared" si="19"/>
        <v>0.10450135354629128</v>
      </c>
      <c r="N46" s="187"/>
      <c r="O46" s="187">
        <f>IFERROR(MEDIAN(O38:O44),"")</f>
        <v>8.8242251879644865E-2</v>
      </c>
      <c r="P46" s="187">
        <f>IFERROR(MEDIAN(P38:P44),"")</f>
        <v>9.5246736830168419E-2</v>
      </c>
      <c r="Q46" s="187">
        <f>IFERROR(MEDIAN(Q38:Q44),"")</f>
        <v>0.10450135354629128</v>
      </c>
      <c r="S46" s="27"/>
      <c r="T46" s="27"/>
      <c r="U46" s="27"/>
    </row>
    <row r="47" spans="1:29">
      <c r="A47" s="7"/>
      <c r="B47" s="6"/>
      <c r="C47" s="6"/>
      <c r="D47" s="6"/>
      <c r="E47" s="6"/>
      <c r="F47" s="6"/>
      <c r="G47" s="20"/>
      <c r="H47" s="20"/>
      <c r="I47" s="20"/>
      <c r="J47" s="20"/>
      <c r="K47" s="20"/>
      <c r="L47" s="20"/>
      <c r="O47" s="20"/>
      <c r="P47" s="20"/>
      <c r="Q47" s="20"/>
    </row>
    <row r="48" spans="1:29">
      <c r="A48" s="22" t="s">
        <v>32</v>
      </c>
      <c r="B48" s="19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7">
      <c r="A49" s="4" t="s">
        <v>67</v>
      </c>
      <c r="B49" s="3"/>
      <c r="C49" s="3"/>
      <c r="D49" s="3"/>
      <c r="E49" s="3"/>
      <c r="F49" s="3"/>
      <c r="G49" s="3"/>
      <c r="J49" s="3"/>
      <c r="K49" t="s">
        <v>80</v>
      </c>
    </row>
    <row r="50" spans="1:17">
      <c r="A50" s="4" t="s">
        <v>81</v>
      </c>
      <c r="B50" s="3"/>
      <c r="C50" s="3"/>
      <c r="D50" s="3"/>
      <c r="E50" s="3"/>
      <c r="F50" s="3"/>
      <c r="G50" s="3"/>
      <c r="J50" s="3"/>
      <c r="K50" t="s">
        <v>80</v>
      </c>
    </row>
    <row r="51" spans="1:17">
      <c r="A51" s="4" t="s">
        <v>69</v>
      </c>
      <c r="B51" s="3"/>
      <c r="C51" s="3"/>
      <c r="D51" s="3"/>
      <c r="E51" s="3"/>
      <c r="F51" s="3"/>
      <c r="G51" s="3"/>
      <c r="J51" s="3"/>
      <c r="K51" t="s">
        <v>80</v>
      </c>
    </row>
    <row r="52" spans="1:17">
      <c r="A52" s="4" t="s">
        <v>70</v>
      </c>
      <c r="B52" s="3"/>
      <c r="C52" s="3"/>
      <c r="D52" s="3"/>
      <c r="E52" s="3"/>
      <c r="F52" s="3"/>
      <c r="G52" s="3"/>
      <c r="J52" s="3"/>
      <c r="K52" t="s">
        <v>80</v>
      </c>
    </row>
    <row r="53" spans="1:17">
      <c r="A53" s="4" t="s">
        <v>71</v>
      </c>
      <c r="B53" s="3"/>
      <c r="C53" s="3"/>
      <c r="D53" s="3"/>
      <c r="E53" s="3"/>
      <c r="F53" s="3"/>
      <c r="G53" s="3"/>
      <c r="J53" s="3"/>
      <c r="K53" t="s">
        <v>80</v>
      </c>
    </row>
    <row r="54" spans="1:17">
      <c r="A54" s="4" t="s">
        <v>72</v>
      </c>
      <c r="B54" s="3"/>
      <c r="C54" s="3"/>
      <c r="D54" s="3"/>
      <c r="E54" s="3"/>
      <c r="F54" s="3"/>
      <c r="G54" s="3"/>
      <c r="J54" s="3"/>
      <c r="K54" t="s">
        <v>80</v>
      </c>
    </row>
    <row r="55" spans="1:17">
      <c r="A55" s="4" t="s">
        <v>73</v>
      </c>
      <c r="B55" s="3"/>
      <c r="C55" s="3"/>
      <c r="D55" s="3"/>
      <c r="E55" s="3"/>
      <c r="F55" s="3"/>
      <c r="G55" s="3"/>
      <c r="J55" s="3"/>
      <c r="K55" t="s">
        <v>80</v>
      </c>
    </row>
    <row r="56" spans="1:17">
      <c r="A56" s="9" t="s">
        <v>74</v>
      </c>
      <c r="B56" s="3"/>
      <c r="C56" s="3"/>
      <c r="D56" s="3"/>
      <c r="E56" s="3"/>
      <c r="F56" s="3"/>
      <c r="G56" s="3"/>
      <c r="J56" s="3"/>
      <c r="K56" t="s">
        <v>80</v>
      </c>
    </row>
    <row r="57" spans="1:17">
      <c r="A57" s="4" t="s">
        <v>75</v>
      </c>
      <c r="J57" s="3"/>
      <c r="K57" t="s">
        <v>80</v>
      </c>
    </row>
    <row r="58" spans="1:17">
      <c r="A58" s="4" t="s">
        <v>76</v>
      </c>
      <c r="B58" s="3"/>
      <c r="C58" s="3"/>
      <c r="D58" s="3"/>
      <c r="E58" s="3"/>
      <c r="F58" s="3"/>
      <c r="G58" s="3"/>
      <c r="J58" s="3"/>
      <c r="K58" t="s">
        <v>80</v>
      </c>
    </row>
    <row r="59" spans="1:17">
      <c r="A59" s="4" t="s">
        <v>77</v>
      </c>
      <c r="B59" s="3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7" s="8" customFormat="1">
      <c r="A60" s="4" t="s">
        <v>78</v>
      </c>
    </row>
    <row r="61" spans="1:17" s="8" customFormat="1">
      <c r="A61" s="4" t="s">
        <v>86</v>
      </c>
    </row>
    <row r="62" spans="1:17" s="8" customFormat="1">
      <c r="A62" s="4"/>
    </row>
    <row r="64" spans="1:17">
      <c r="A64" s="373" t="s">
        <v>88</v>
      </c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</row>
    <row r="65" spans="1:21">
      <c r="A65" s="4"/>
      <c r="B65" s="3"/>
      <c r="C65" s="4"/>
      <c r="D65" s="4"/>
      <c r="E65" s="3"/>
      <c r="F65" s="3"/>
      <c r="G65" s="3"/>
      <c r="H65" s="3"/>
      <c r="I65" s="3"/>
      <c r="J65" s="3"/>
      <c r="K65" s="373" t="s">
        <v>35</v>
      </c>
      <c r="L65" s="373"/>
      <c r="M65" s="373"/>
      <c r="N65" s="345"/>
      <c r="O65" s="374" t="s">
        <v>36</v>
      </c>
      <c r="P65" s="374"/>
      <c r="Q65" s="374"/>
    </row>
    <row r="66" spans="1:21" ht="13.5" thickBot="1">
      <c r="A66" s="4"/>
      <c r="B66" s="3"/>
      <c r="C66" s="17">
        <v>1</v>
      </c>
      <c r="D66" s="17">
        <v>2</v>
      </c>
      <c r="E66" s="17">
        <v>3</v>
      </c>
      <c r="F66" s="17">
        <v>4</v>
      </c>
      <c r="G66" s="17">
        <v>5</v>
      </c>
      <c r="H66" s="17">
        <v>6</v>
      </c>
      <c r="I66" s="17">
        <v>7</v>
      </c>
      <c r="J66" s="17">
        <v>8</v>
      </c>
      <c r="K66" s="17">
        <v>9</v>
      </c>
      <c r="L66" s="17">
        <v>10</v>
      </c>
      <c r="M66" s="17">
        <v>11</v>
      </c>
      <c r="N66" s="17"/>
      <c r="O66" s="17" t="s">
        <v>37</v>
      </c>
      <c r="P66" s="17" t="s">
        <v>38</v>
      </c>
      <c r="Q66" s="17" t="s">
        <v>39</v>
      </c>
    </row>
    <row r="67" spans="1:21" ht="51">
      <c r="A67" s="192" t="s">
        <v>40</v>
      </c>
      <c r="B67" s="142" t="s">
        <v>41</v>
      </c>
      <c r="C67" s="193" t="s">
        <v>42</v>
      </c>
      <c r="D67" s="193" t="s">
        <v>43</v>
      </c>
      <c r="E67" s="143" t="s">
        <v>44</v>
      </c>
      <c r="F67" s="143" t="s">
        <v>45</v>
      </c>
      <c r="G67" s="143" t="s">
        <v>46</v>
      </c>
      <c r="H67" s="143" t="s">
        <v>47</v>
      </c>
      <c r="I67" s="143" t="s">
        <v>48</v>
      </c>
      <c r="J67" s="143" t="s">
        <v>49</v>
      </c>
      <c r="K67" s="142" t="s">
        <v>50</v>
      </c>
      <c r="L67" s="143" t="s">
        <v>51</v>
      </c>
      <c r="M67" s="142" t="s">
        <v>52</v>
      </c>
      <c r="N67" s="142"/>
      <c r="O67" s="142" t="s">
        <v>50</v>
      </c>
      <c r="P67" s="143" t="s">
        <v>51</v>
      </c>
      <c r="Q67" s="142" t="s">
        <v>52</v>
      </c>
    </row>
    <row r="68" spans="1:21">
      <c r="A68" s="6"/>
      <c r="B68" s="18"/>
      <c r="C68" s="6"/>
      <c r="D68" s="6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24"/>
      <c r="P68" s="24"/>
      <c r="Q68" s="24"/>
    </row>
    <row r="69" spans="1:21">
      <c r="A69" s="6" t="s">
        <v>53</v>
      </c>
      <c r="B69" s="5" t="s">
        <v>54</v>
      </c>
      <c r="C69" s="10">
        <f t="shared" ref="C69:C75" si="20">C38</f>
        <v>2.5</v>
      </c>
      <c r="D69" s="10">
        <v>99.178666666666686</v>
      </c>
      <c r="E69" s="11">
        <f>C69/D69</f>
        <v>2.5207033770703373E-2</v>
      </c>
      <c r="F69" s="11">
        <f>IFERROR(E69*(1+0.5*J69),"")</f>
        <v>2.6097682297268228E-2</v>
      </c>
      <c r="G69" s="11">
        <f t="shared" ref="G69:I75" si="21">G38</f>
        <v>7.0000000000000007E-2</v>
      </c>
      <c r="H69" s="11">
        <f t="shared" si="21"/>
        <v>7.0999999999999994E-2</v>
      </c>
      <c r="I69" s="11">
        <f t="shared" si="21"/>
        <v>7.0999999999999994E-2</v>
      </c>
      <c r="J69" s="11">
        <f>AVERAGE(G69:I69)</f>
        <v>7.0666666666666669E-2</v>
      </c>
      <c r="K69" s="23">
        <f>$E69*(1+0.5*MIN($G69:$I69))+MIN($G69:$I69)</f>
        <v>9.6089279952677992E-2</v>
      </c>
      <c r="L69" s="11">
        <f>F69+J69</f>
        <v>9.6764348963934904E-2</v>
      </c>
      <c r="M69" s="11">
        <f>$E69*(1+0.5*MAX($G69:$I69))+MAX($G69:$I69)</f>
        <v>9.7101883469563333E-2</v>
      </c>
      <c r="N69" s="11"/>
      <c r="O69" s="23">
        <f t="shared" ref="O69:Q75" si="22">IF(K69&gt;7%, K69, "")</f>
        <v>9.6089279952677992E-2</v>
      </c>
      <c r="P69" s="23">
        <f t="shared" si="22"/>
        <v>9.6764348963934904E-2</v>
      </c>
      <c r="Q69" s="23">
        <f t="shared" si="22"/>
        <v>9.7101883469563333E-2</v>
      </c>
      <c r="S69" s="27"/>
      <c r="T69" s="27"/>
      <c r="U69" s="27"/>
    </row>
    <row r="70" spans="1:21">
      <c r="A70" s="6" t="s">
        <v>55</v>
      </c>
      <c r="B70" s="5" t="s">
        <v>56</v>
      </c>
      <c r="C70" s="10">
        <f t="shared" si="20"/>
        <v>1.33</v>
      </c>
      <c r="D70" s="10">
        <v>31.663166666666672</v>
      </c>
      <c r="E70" s="11">
        <f t="shared" ref="E70:E75" si="23">C70/D70</f>
        <v>4.2004642618394657E-2</v>
      </c>
      <c r="F70" s="11">
        <f t="shared" ref="F70:F75" si="24">IFERROR(E70*(1+0.5*J70),"")</f>
        <v>4.2984750946157203E-2</v>
      </c>
      <c r="G70" s="11">
        <f t="shared" si="21"/>
        <v>0.02</v>
      </c>
      <c r="H70" s="11">
        <f t="shared" si="21"/>
        <v>0.06</v>
      </c>
      <c r="I70" s="11">
        <f t="shared" si="21"/>
        <v>0.06</v>
      </c>
      <c r="J70" s="11">
        <f>AVERAGE(G70:I70)</f>
        <v>4.6666666666666669E-2</v>
      </c>
      <c r="K70" s="11">
        <f t="shared" ref="K70:K75" si="25">$E70*(1+0.5*MIN($G70:$I70))+MIN($G70:$I70)</f>
        <v>6.242468904457861E-2</v>
      </c>
      <c r="L70" s="11">
        <f t="shared" ref="L70:L75" si="26">F70+J70</f>
        <v>8.9651417612823872E-2</v>
      </c>
      <c r="M70" s="11">
        <f t="shared" ref="M70:M74" si="27">$E70*(1+0.5*MAX($G70:$I70))+MAX($G70:$I70)</f>
        <v>0.10326478189694649</v>
      </c>
      <c r="N70" s="11"/>
      <c r="O70" s="23" t="str">
        <f t="shared" si="22"/>
        <v/>
      </c>
      <c r="P70" s="23">
        <f t="shared" si="22"/>
        <v>8.9651417612823872E-2</v>
      </c>
      <c r="Q70" s="23">
        <f t="shared" si="22"/>
        <v>0.10326478189694649</v>
      </c>
      <c r="S70" s="27"/>
      <c r="T70" s="27"/>
      <c r="U70" s="27"/>
    </row>
    <row r="71" spans="1:21">
      <c r="A71" s="6" t="s">
        <v>85</v>
      </c>
      <c r="B71" s="5" t="s">
        <v>58</v>
      </c>
      <c r="C71" s="10">
        <f t="shared" si="20"/>
        <v>1.92</v>
      </c>
      <c r="D71" s="10">
        <v>54.280666666666676</v>
      </c>
      <c r="E71" s="11">
        <f t="shared" si="23"/>
        <v>3.537171000110536E-2</v>
      </c>
      <c r="F71" s="11">
        <f t="shared" si="24"/>
        <v>3.6089031768817101E-2</v>
      </c>
      <c r="G71" s="11">
        <f t="shared" si="21"/>
        <v>5.9677199268453274E-2</v>
      </c>
      <c r="H71" s="11">
        <f t="shared" si="21"/>
        <v>3.1E-2</v>
      </c>
      <c r="I71" s="11">
        <f t="shared" si="21"/>
        <v>3.1E-2</v>
      </c>
      <c r="J71" s="11">
        <f t="shared" ref="J71:J74" si="28">AVERAGE(G71:I71)</f>
        <v>4.0559066422817758E-2</v>
      </c>
      <c r="K71" s="11">
        <f t="shared" si="25"/>
        <v>6.69199715061225E-2</v>
      </c>
      <c r="L71" s="11">
        <f t="shared" si="26"/>
        <v>7.6648098191634859E-2</v>
      </c>
      <c r="M71" s="11">
        <f t="shared" si="27"/>
        <v>9.610435156265959E-2</v>
      </c>
      <c r="N71" s="11"/>
      <c r="O71" s="23" t="str">
        <f t="shared" si="22"/>
        <v/>
      </c>
      <c r="P71" s="23">
        <f t="shared" si="22"/>
        <v>7.6648098191634859E-2</v>
      </c>
      <c r="Q71" s="23">
        <f t="shared" si="22"/>
        <v>9.610435156265959E-2</v>
      </c>
      <c r="S71" s="27"/>
      <c r="T71" s="27"/>
      <c r="U71" s="27"/>
    </row>
    <row r="72" spans="1:21">
      <c r="A72" s="6" t="s">
        <v>59</v>
      </c>
      <c r="B72" s="5" t="s">
        <v>60</v>
      </c>
      <c r="C72" s="10">
        <f t="shared" si="20"/>
        <v>2.16</v>
      </c>
      <c r="D72" s="10">
        <v>76.420388888888894</v>
      </c>
      <c r="E72" s="11">
        <f t="shared" si="23"/>
        <v>2.8264708298468923E-2</v>
      </c>
      <c r="F72" s="11">
        <f t="shared" si="24"/>
        <v>2.9065541700258875E-2</v>
      </c>
      <c r="G72" s="11">
        <f t="shared" si="21"/>
        <v>6.5000000000000002E-2</v>
      </c>
      <c r="H72" s="11">
        <f t="shared" si="21"/>
        <v>0.05</v>
      </c>
      <c r="I72" s="11">
        <f t="shared" si="21"/>
        <v>5.5E-2</v>
      </c>
      <c r="J72" s="11">
        <f t="shared" si="28"/>
        <v>5.6666666666666671E-2</v>
      </c>
      <c r="K72" s="11">
        <f t="shared" si="25"/>
        <v>7.8971326005930653E-2</v>
      </c>
      <c r="L72" s="11">
        <f t="shared" si="26"/>
        <v>8.573220836692555E-2</v>
      </c>
      <c r="M72" s="11">
        <f t="shared" si="27"/>
        <v>9.4183311318169163E-2</v>
      </c>
      <c r="N72" s="11"/>
      <c r="O72" s="23">
        <f t="shared" si="22"/>
        <v>7.8971326005930653E-2</v>
      </c>
      <c r="P72" s="23">
        <f t="shared" si="22"/>
        <v>8.573220836692555E-2</v>
      </c>
      <c r="Q72" s="23">
        <f t="shared" si="22"/>
        <v>9.4183311318169163E-2</v>
      </c>
      <c r="S72" s="27"/>
      <c r="T72" s="27"/>
      <c r="U72" s="27"/>
    </row>
    <row r="73" spans="1:21">
      <c r="A73" s="6" t="s">
        <v>61</v>
      </c>
      <c r="B73" s="5" t="s">
        <v>62</v>
      </c>
      <c r="C73" s="10">
        <f t="shared" si="20"/>
        <v>1.18</v>
      </c>
      <c r="D73" s="10">
        <v>23.634444444444444</v>
      </c>
      <c r="E73" s="11">
        <f t="shared" si="23"/>
        <v>4.9927130835409714E-2</v>
      </c>
      <c r="F73" s="11">
        <f t="shared" si="24"/>
        <v>5.2698086596774947E-2</v>
      </c>
      <c r="G73" s="11">
        <f t="shared" si="21"/>
        <v>0.125</v>
      </c>
      <c r="H73" s="11">
        <f t="shared" si="21"/>
        <v>0.104</v>
      </c>
      <c r="I73" s="11">
        <f t="shared" si="21"/>
        <v>0.104</v>
      </c>
      <c r="J73" s="11">
        <f t="shared" si="28"/>
        <v>0.11099999999999999</v>
      </c>
      <c r="K73" s="11">
        <f t="shared" si="25"/>
        <v>0.15652334163885101</v>
      </c>
      <c r="L73" s="11">
        <f t="shared" si="26"/>
        <v>0.16369808659677493</v>
      </c>
      <c r="M73" s="11">
        <f t="shared" si="27"/>
        <v>0.17804757651262282</v>
      </c>
      <c r="N73" s="11"/>
      <c r="O73" s="23">
        <f t="shared" si="22"/>
        <v>0.15652334163885101</v>
      </c>
      <c r="P73" s="23">
        <f t="shared" si="22"/>
        <v>0.16369808659677493</v>
      </c>
      <c r="Q73" s="23">
        <f t="shared" si="22"/>
        <v>0.17804757651262282</v>
      </c>
      <c r="S73" s="27"/>
      <c r="T73" s="27"/>
      <c r="U73" s="27"/>
    </row>
    <row r="74" spans="1:21">
      <c r="A74" s="6" t="s">
        <v>63</v>
      </c>
      <c r="B74" s="5" t="s">
        <v>64</v>
      </c>
      <c r="C74" s="10">
        <f t="shared" si="20"/>
        <v>2.2799999999999998</v>
      </c>
      <c r="D74" s="10">
        <v>68.800888888888863</v>
      </c>
      <c r="E74" s="11">
        <f t="shared" si="23"/>
        <v>3.3139106729887222E-2</v>
      </c>
      <c r="F74" s="11">
        <f t="shared" si="24"/>
        <v>3.413327993178384E-2</v>
      </c>
      <c r="G74" s="11">
        <f t="shared" si="21"/>
        <v>0.09</v>
      </c>
      <c r="H74" s="11">
        <f t="shared" si="21"/>
        <v>0.04</v>
      </c>
      <c r="I74" s="11">
        <f t="shared" si="21"/>
        <v>0.05</v>
      </c>
      <c r="J74" s="11">
        <f t="shared" si="28"/>
        <v>0.06</v>
      </c>
      <c r="K74" s="11">
        <f t="shared" si="25"/>
        <v>7.3801888864484966E-2</v>
      </c>
      <c r="L74" s="11">
        <f t="shared" si="26"/>
        <v>9.4133279931783831E-2</v>
      </c>
      <c r="M74" s="11">
        <f t="shared" si="27"/>
        <v>0.12463036653273214</v>
      </c>
      <c r="N74" s="11"/>
      <c r="O74" s="23">
        <f t="shared" si="22"/>
        <v>7.3801888864484966E-2</v>
      </c>
      <c r="P74" s="23">
        <f t="shared" si="22"/>
        <v>9.4133279931783831E-2</v>
      </c>
      <c r="Q74" s="23">
        <f t="shared" si="22"/>
        <v>0.12463036653273214</v>
      </c>
      <c r="S74" s="27"/>
      <c r="T74" s="27"/>
      <c r="U74" s="27"/>
    </row>
    <row r="75" spans="1:21">
      <c r="A75" s="6" t="s">
        <v>65</v>
      </c>
      <c r="B75" s="5" t="s">
        <v>66</v>
      </c>
      <c r="C75" s="10">
        <f t="shared" si="20"/>
        <v>2.4900000000000002</v>
      </c>
      <c r="D75" s="10">
        <v>64.303777777777753</v>
      </c>
      <c r="E75" s="11">
        <f t="shared" si="23"/>
        <v>3.872245280215092E-2</v>
      </c>
      <c r="F75" s="11">
        <f t="shared" si="24"/>
        <v>4.0488842024142373E-2</v>
      </c>
      <c r="G75" s="11">
        <f t="shared" si="21"/>
        <v>5.5E-2</v>
      </c>
      <c r="H75" s="11">
        <f t="shared" si="21"/>
        <v>5.3699999999999998E-2</v>
      </c>
      <c r="I75" s="11">
        <f t="shared" si="21"/>
        <v>0.16500000000000001</v>
      </c>
      <c r="J75" s="11">
        <f>AVERAGE(G75:I75)</f>
        <v>9.1233333333333333E-2</v>
      </c>
      <c r="K75" s="11">
        <f t="shared" si="25"/>
        <v>9.3462150659888665E-2</v>
      </c>
      <c r="L75" s="11">
        <f t="shared" si="26"/>
        <v>0.13172217535747571</v>
      </c>
      <c r="M75" s="11">
        <f>$E75*(1+0.5*MAX($G75:$I75))+MAX($G75:$I75)</f>
        <v>0.20691705515832837</v>
      </c>
      <c r="N75" s="11"/>
      <c r="O75" s="23">
        <f>IF(K75&gt;7%, K75, "")</f>
        <v>9.3462150659888665E-2</v>
      </c>
      <c r="P75" s="23">
        <f t="shared" si="22"/>
        <v>0.13172217535747571</v>
      </c>
      <c r="Q75" s="23">
        <f t="shared" si="22"/>
        <v>0.20691705515832837</v>
      </c>
      <c r="S75" s="27"/>
      <c r="T75" s="27"/>
      <c r="U75" s="27"/>
    </row>
    <row r="76" spans="1:21">
      <c r="A76" s="6"/>
      <c r="B76" s="5"/>
      <c r="C76" s="10"/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23" t="str">
        <f t="shared" ref="O76:Q76" si="29">IF(K76&gt;7.63%, K76, "")</f>
        <v/>
      </c>
      <c r="P76" s="23" t="str">
        <f t="shared" si="29"/>
        <v/>
      </c>
      <c r="Q76" s="23" t="str">
        <f t="shared" si="29"/>
        <v/>
      </c>
    </row>
    <row r="77" spans="1:21" ht="13.5" thickBot="1">
      <c r="A77" s="185" t="s">
        <v>5</v>
      </c>
      <c r="B77" s="144"/>
      <c r="C77" s="186"/>
      <c r="D77" s="186"/>
      <c r="E77" s="187">
        <f t="shared" ref="E77:M77" si="30">IFERROR(MEDIAN(E69:E75),"")</f>
        <v>3.537171000110536E-2</v>
      </c>
      <c r="F77" s="187">
        <f t="shared" si="30"/>
        <v>3.6089031768817101E-2</v>
      </c>
      <c r="G77" s="187">
        <f t="shared" si="30"/>
        <v>6.5000000000000002E-2</v>
      </c>
      <c r="H77" s="187">
        <f t="shared" si="30"/>
        <v>5.3699999999999998E-2</v>
      </c>
      <c r="I77" s="187">
        <f t="shared" si="30"/>
        <v>0.06</v>
      </c>
      <c r="J77" s="187">
        <f t="shared" si="30"/>
        <v>0.06</v>
      </c>
      <c r="K77" s="187">
        <f t="shared" si="30"/>
        <v>7.8971326005930653E-2</v>
      </c>
      <c r="L77" s="187">
        <f t="shared" si="30"/>
        <v>9.4133279931783831E-2</v>
      </c>
      <c r="M77" s="187">
        <f t="shared" si="30"/>
        <v>0.10326478189694649</v>
      </c>
      <c r="N77" s="187"/>
      <c r="O77" s="187">
        <f>IFERROR(MEDIAN(O69:O75),"")</f>
        <v>9.3462150659888665E-2</v>
      </c>
      <c r="P77" s="187">
        <f>IFERROR(MEDIAN(P69:P75),"")</f>
        <v>9.4133279931783831E-2</v>
      </c>
      <c r="Q77" s="187">
        <f>IFERROR(MEDIAN(Q69:Q75),"")</f>
        <v>0.10326478189694649</v>
      </c>
      <c r="S77" s="27"/>
      <c r="T77" s="27"/>
      <c r="U77" s="27"/>
    </row>
    <row r="78" spans="1:21">
      <c r="A78" s="7"/>
      <c r="B78" s="6"/>
      <c r="C78" s="6"/>
      <c r="D78" s="6"/>
      <c r="E78" s="6"/>
      <c r="F78" s="6"/>
      <c r="G78" s="20"/>
      <c r="H78" s="20"/>
      <c r="I78" s="20"/>
      <c r="J78" s="20"/>
      <c r="K78" s="20"/>
      <c r="L78" s="20"/>
      <c r="O78" s="20"/>
      <c r="P78" s="20"/>
      <c r="Q78" s="20"/>
    </row>
    <row r="79" spans="1:21">
      <c r="A79" s="22" t="s">
        <v>32</v>
      </c>
      <c r="B79" s="19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21">
      <c r="A80" s="4" t="s">
        <v>67</v>
      </c>
      <c r="B80" s="3"/>
      <c r="C80" s="4"/>
      <c r="D80" s="4"/>
      <c r="E80" s="3"/>
      <c r="F80" s="3"/>
      <c r="G80" s="3"/>
      <c r="H80" s="3"/>
      <c r="I80" s="3"/>
      <c r="J80" s="3"/>
      <c r="K80" s="3" t="s">
        <v>80</v>
      </c>
      <c r="N80" s="3"/>
    </row>
    <row r="81" spans="1:14">
      <c r="A81" s="4" t="s">
        <v>83</v>
      </c>
      <c r="B81" s="3"/>
      <c r="C81" s="4"/>
      <c r="D81" s="4"/>
      <c r="E81" s="3"/>
      <c r="F81" s="3"/>
      <c r="G81" s="3"/>
      <c r="H81" s="3"/>
      <c r="I81" s="3"/>
      <c r="J81" s="3"/>
      <c r="K81" s="3" t="s">
        <v>80</v>
      </c>
      <c r="N81" s="3"/>
    </row>
    <row r="82" spans="1:14">
      <c r="A82" s="4" t="s">
        <v>69</v>
      </c>
      <c r="B82" s="3"/>
      <c r="C82" s="4"/>
      <c r="D82" s="4"/>
      <c r="E82" s="3"/>
      <c r="F82" s="3"/>
      <c r="G82" s="3"/>
      <c r="H82" s="3"/>
      <c r="I82" s="3"/>
      <c r="J82" s="3"/>
      <c r="K82" s="3" t="s">
        <v>80</v>
      </c>
      <c r="N82" s="3"/>
    </row>
    <row r="83" spans="1:14">
      <c r="A83" s="4" t="s">
        <v>70</v>
      </c>
      <c r="B83" s="3"/>
      <c r="C83" s="4"/>
      <c r="D83" s="4"/>
      <c r="E83" s="3"/>
      <c r="F83" s="3"/>
      <c r="G83" s="3"/>
      <c r="H83" s="3"/>
      <c r="I83" s="3"/>
      <c r="J83" s="3"/>
      <c r="K83" s="3" t="s">
        <v>80</v>
      </c>
      <c r="N83" s="3"/>
    </row>
    <row r="84" spans="1:14">
      <c r="A84" s="4" t="s">
        <v>71</v>
      </c>
      <c r="B84" s="3"/>
      <c r="C84" s="4"/>
      <c r="D84" s="4"/>
      <c r="E84" s="3"/>
      <c r="F84" s="3"/>
      <c r="G84" s="3"/>
      <c r="H84" s="3"/>
      <c r="I84" s="3"/>
      <c r="J84" s="3"/>
      <c r="K84" s="3" t="s">
        <v>80</v>
      </c>
      <c r="N84" s="3"/>
    </row>
    <row r="85" spans="1:14">
      <c r="A85" s="4" t="s">
        <v>72</v>
      </c>
      <c r="B85" s="3"/>
      <c r="C85" s="4"/>
      <c r="D85" s="4"/>
      <c r="E85" s="3"/>
      <c r="F85" s="3"/>
      <c r="G85" s="3"/>
      <c r="H85" s="3"/>
      <c r="I85" s="3"/>
      <c r="J85" s="3"/>
      <c r="K85" s="3" t="s">
        <v>80</v>
      </c>
      <c r="N85" s="3"/>
    </row>
    <row r="86" spans="1:14">
      <c r="A86" s="4" t="s">
        <v>73</v>
      </c>
      <c r="B86" s="3"/>
      <c r="C86" s="4"/>
      <c r="D86" s="4"/>
      <c r="E86" s="3"/>
      <c r="F86" s="3"/>
      <c r="G86" s="3"/>
      <c r="H86" s="3"/>
      <c r="I86" s="3"/>
      <c r="J86" s="3"/>
      <c r="K86" s="3" t="s">
        <v>80</v>
      </c>
      <c r="N86" s="3"/>
    </row>
    <row r="87" spans="1:14">
      <c r="A87" s="9" t="s">
        <v>74</v>
      </c>
      <c r="B87" s="3"/>
      <c r="C87" s="4"/>
      <c r="D87" s="4"/>
      <c r="E87" s="3"/>
      <c r="F87" s="3"/>
      <c r="G87" s="3"/>
      <c r="H87" s="3"/>
      <c r="I87" s="3"/>
      <c r="J87" s="3"/>
      <c r="K87" s="3" t="s">
        <v>80</v>
      </c>
      <c r="N87" s="3"/>
    </row>
    <row r="88" spans="1:14">
      <c r="A88" s="4" t="s">
        <v>75</v>
      </c>
      <c r="J88" s="3"/>
      <c r="K88" s="3" t="s">
        <v>80</v>
      </c>
      <c r="N88" s="3"/>
    </row>
    <row r="89" spans="1:14">
      <c r="A89" s="4" t="s">
        <v>76</v>
      </c>
      <c r="B89" s="3"/>
      <c r="C89" s="4"/>
      <c r="D89" s="4"/>
      <c r="E89" s="3"/>
      <c r="F89" s="3"/>
      <c r="G89" s="3"/>
      <c r="H89" s="3"/>
      <c r="I89" s="3"/>
      <c r="J89" s="3"/>
      <c r="K89" s="3" t="s">
        <v>80</v>
      </c>
      <c r="N89" s="3"/>
    </row>
    <row r="90" spans="1:14">
      <c r="A90" s="4" t="s">
        <v>77</v>
      </c>
      <c r="B90" s="3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s="8" customFormat="1">
      <c r="A91" s="4" t="s">
        <v>78</v>
      </c>
    </row>
    <row r="92" spans="1:14">
      <c r="A92" s="4" t="s">
        <v>86</v>
      </c>
    </row>
  </sheetData>
  <mergeCells count="9">
    <mergeCell ref="A64:Q64"/>
    <mergeCell ref="K65:M65"/>
    <mergeCell ref="O65:Q65"/>
    <mergeCell ref="A2:Q2"/>
    <mergeCell ref="K3:M3"/>
    <mergeCell ref="O3:Q3"/>
    <mergeCell ref="A33:Q33"/>
    <mergeCell ref="K34:M34"/>
    <mergeCell ref="O34:Q34"/>
  </mergeCells>
  <printOptions horizontalCentered="1"/>
  <pageMargins left="0.7" right="0.7" top="1.25" bottom="0.75" header="0.3" footer="0.3"/>
  <pageSetup scale="61" orientation="landscape" useFirstPageNumber="1" verticalDpi="4294967293" r:id="rId1"/>
  <headerFooter>
    <oddHeader>&amp;RDocket No. UG-200568
Cascade Natural Gas Corp.
Exhibit No.___(AEB-5)
Schedule 3
Page &amp;P of 4</oddHeader>
  </headerFooter>
  <rowBreaks count="2" manualBreakCount="2">
    <brk id="31" max="16" man="1"/>
    <brk id="6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16A1-6FA9-41C0-8068-98F7A4FB899A}">
  <dimension ref="B3:E18"/>
  <sheetViews>
    <sheetView workbookViewId="0">
      <selection activeCell="E36" sqref="E36"/>
    </sheetView>
  </sheetViews>
  <sheetFormatPr defaultRowHeight="12.75"/>
  <cols>
    <col min="1" max="1" width="4.7109375" customWidth="1"/>
    <col min="2" max="2" width="15.7109375" customWidth="1"/>
    <col min="3" max="3" width="10.7109375" customWidth="1"/>
    <col min="4" max="4" width="12.85546875" customWidth="1"/>
    <col min="5" max="5" width="10" customWidth="1"/>
    <col min="6" max="6" width="10.5703125" customWidth="1"/>
  </cols>
  <sheetData>
    <row r="3" spans="2:5" ht="12.75" customHeight="1">
      <c r="B3" s="375" t="s">
        <v>89</v>
      </c>
      <c r="C3" s="375"/>
      <c r="D3" s="375"/>
      <c r="E3" s="375"/>
    </row>
    <row r="4" spans="2:5" ht="12.75" customHeight="1">
      <c r="B4" s="375"/>
      <c r="C4" s="375"/>
      <c r="D4" s="375"/>
      <c r="E4" s="375"/>
    </row>
    <row r="5" spans="2:5">
      <c r="B5" s="224"/>
      <c r="C5" s="225"/>
    </row>
    <row r="6" spans="2:5" ht="13.5" thickBot="1">
      <c r="B6" s="376" t="s">
        <v>90</v>
      </c>
      <c r="C6" s="376"/>
      <c r="D6" s="346" t="s">
        <v>91</v>
      </c>
      <c r="E6" s="346" t="s">
        <v>92</v>
      </c>
    </row>
    <row r="7" spans="2:5" ht="51">
      <c r="B7" s="377" t="s">
        <v>93</v>
      </c>
      <c r="C7" s="377"/>
      <c r="D7" s="226" t="s">
        <v>94</v>
      </c>
      <c r="E7" s="226" t="s">
        <v>95</v>
      </c>
    </row>
    <row r="8" spans="2:5">
      <c r="B8" s="227">
        <v>2017</v>
      </c>
      <c r="C8">
        <v>-1.94</v>
      </c>
      <c r="D8" s="228"/>
      <c r="E8" s="228"/>
    </row>
    <row r="9" spans="2:5">
      <c r="B9" s="229">
        <v>2018</v>
      </c>
      <c r="C9">
        <v>2.33</v>
      </c>
    </row>
    <row r="10" spans="2:5">
      <c r="B10" s="230">
        <v>2019</v>
      </c>
      <c r="C10" s="231">
        <v>2.19</v>
      </c>
      <c r="D10" s="231"/>
      <c r="E10" s="231"/>
    </row>
    <row r="11" spans="2:5" ht="25.5">
      <c r="B11" s="232" t="s">
        <v>96</v>
      </c>
      <c r="C11">
        <f>AVERAGE(C8:C10)</f>
        <v>0.86</v>
      </c>
      <c r="D11" s="233">
        <v>3.2</v>
      </c>
      <c r="E11" s="27">
        <f>(D11/C11)^(1/6)-1</f>
        <v>0.24482582009367881</v>
      </c>
    </row>
    <row r="12" spans="2:5" ht="26.25" thickBot="1">
      <c r="B12" s="234" t="s">
        <v>97</v>
      </c>
      <c r="C12" s="235">
        <f>AVERAGE(C9:C10)</f>
        <v>2.2599999999999998</v>
      </c>
      <c r="D12" s="236">
        <v>3.2</v>
      </c>
      <c r="E12" s="237">
        <f>(D12/C12)^(1/6)-1</f>
        <v>5.9677199268453274E-2</v>
      </c>
    </row>
    <row r="15" spans="2:5">
      <c r="B15" s="238" t="s">
        <v>32</v>
      </c>
    </row>
    <row r="16" spans="2:5">
      <c r="B16" s="3" t="s">
        <v>98</v>
      </c>
    </row>
    <row r="17" spans="2:2">
      <c r="B17" s="3" t="s">
        <v>99</v>
      </c>
    </row>
    <row r="18" spans="2:2">
      <c r="B18" s="3" t="s">
        <v>100</v>
      </c>
    </row>
  </sheetData>
  <mergeCells count="3">
    <mergeCell ref="B3:E4"/>
    <mergeCell ref="B6:C6"/>
    <mergeCell ref="B7:C7"/>
  </mergeCells>
  <pageMargins left="0.7" right="0.7" top="0.75" bottom="0.75" header="0.3" footer="0.3"/>
  <pageSetup firstPageNumber="4" orientation="portrait" useFirstPageNumber="1" horizontalDpi="300" verticalDpi="300" r:id="rId1"/>
  <headerFooter>
    <oddHeader>&amp;RDocket No. UG-200568
Cascade Natural Gas Corp.
Exhibit No.___(AEB-5)
Schedule 3
Page &amp;P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CF072-BFB3-4C8C-B9E0-F86F3379ED3C}">
  <sheetPr codeName="Sheet5"/>
  <dimension ref="A1:K131"/>
  <sheetViews>
    <sheetView zoomScale="85" zoomScaleNormal="85" zoomScaleSheetLayoutView="100" zoomScalePageLayoutView="90" workbookViewId="0">
      <selection activeCell="E29" sqref="E29"/>
    </sheetView>
  </sheetViews>
  <sheetFormatPr defaultColWidth="9.140625" defaultRowHeight="12.75"/>
  <cols>
    <col min="1" max="1" width="6.7109375" style="2" customWidth="1"/>
    <col min="2" max="2" width="31.28515625" style="2" customWidth="1"/>
    <col min="3" max="3" width="7.5703125" style="2" customWidth="1"/>
    <col min="4" max="4" width="18.42578125" style="2" customWidth="1"/>
    <col min="5" max="5" width="7.85546875" style="2" customWidth="1"/>
    <col min="6" max="6" width="10" style="2" customWidth="1"/>
    <col min="7" max="8" width="10.5703125" style="2" customWidth="1"/>
    <col min="9" max="16384" width="9.140625" style="2"/>
  </cols>
  <sheetData>
    <row r="1" spans="1:11">
      <c r="A1" s="49"/>
      <c r="B1" s="49"/>
      <c r="C1" s="49"/>
      <c r="D1" s="49"/>
      <c r="E1" s="49"/>
      <c r="F1" s="49"/>
      <c r="G1" s="49"/>
      <c r="H1" s="49"/>
    </row>
    <row r="2" spans="1:11" ht="13.15" customHeight="1">
      <c r="A2" s="49"/>
      <c r="B2" s="378" t="s">
        <v>101</v>
      </c>
      <c r="C2" s="378"/>
      <c r="D2" s="378"/>
      <c r="E2" s="378"/>
      <c r="F2" s="378"/>
      <c r="G2" s="378"/>
      <c r="H2" s="378"/>
      <c r="I2" s="378"/>
    </row>
    <row r="3" spans="1:11">
      <c r="A3" s="49"/>
      <c r="B3" s="49"/>
      <c r="C3" s="49"/>
      <c r="D3" s="49"/>
      <c r="E3" s="49"/>
      <c r="F3" s="49"/>
      <c r="G3" s="49"/>
      <c r="H3" s="49"/>
    </row>
    <row r="4" spans="1:11" ht="13.5" thickBot="1">
      <c r="A4" s="49"/>
      <c r="B4" s="49"/>
      <c r="C4" s="49"/>
      <c r="D4" s="50" t="s">
        <v>90</v>
      </c>
      <c r="E4" s="50" t="s">
        <v>91</v>
      </c>
      <c r="F4" s="50" t="s">
        <v>92</v>
      </c>
      <c r="G4" s="50" t="s">
        <v>102</v>
      </c>
      <c r="H4" s="50" t="s">
        <v>103</v>
      </c>
      <c r="I4" s="141" t="s">
        <v>104</v>
      </c>
    </row>
    <row r="5" spans="1:11" ht="51">
      <c r="A5" s="49"/>
      <c r="B5" s="28" t="s">
        <v>40</v>
      </c>
      <c r="C5" s="28" t="s">
        <v>41</v>
      </c>
      <c r="D5" s="113" t="s">
        <v>105</v>
      </c>
      <c r="E5" s="113" t="s">
        <v>106</v>
      </c>
      <c r="F5" s="113" t="s">
        <v>107</v>
      </c>
      <c r="G5" s="113" t="s">
        <v>108</v>
      </c>
      <c r="H5" s="51" t="s">
        <v>109</v>
      </c>
      <c r="I5" s="51" t="s">
        <v>110</v>
      </c>
    </row>
    <row r="6" spans="1:11">
      <c r="A6" s="25"/>
      <c r="B6" s="221" t="str">
        <f>'Schedule-2 Constant DCF'!A7</f>
        <v>Atmos Energy Corporation</v>
      </c>
      <c r="C6" s="222" t="str">
        <f>'Schedule-2 Constant DCF'!B7</f>
        <v>ATO</v>
      </c>
      <c r="D6" s="30">
        <v>1.6093333333333334E-2</v>
      </c>
      <c r="E6" s="58">
        <v>0.8</v>
      </c>
      <c r="F6" s="57">
        <f>'Schedule-4 CAPM 2'!$C$8</f>
        <v>0.14101473478389207</v>
      </c>
      <c r="G6" s="59">
        <f>F6-D6</f>
        <v>0.12492140145055873</v>
      </c>
      <c r="H6" s="105">
        <f>G6*E6+D6</f>
        <v>0.11603045449378033</v>
      </c>
      <c r="I6" s="105">
        <f>D6+(0.25*G6)+(0.75*E6*G6)</f>
        <v>0.12227652456630828</v>
      </c>
      <c r="K6" s="191"/>
    </row>
    <row r="7" spans="1:11">
      <c r="A7" s="25"/>
      <c r="B7" s="26" t="str">
        <f>'Schedule-2 Constant DCF'!A8</f>
        <v>New Jersey Resources Corporation</v>
      </c>
      <c r="C7" s="220" t="str">
        <f>'Schedule-2 Constant DCF'!B8</f>
        <v>NJR</v>
      </c>
      <c r="D7" s="30">
        <f>D6</f>
        <v>1.6093333333333334E-2</v>
      </c>
      <c r="E7" s="58">
        <v>0.95</v>
      </c>
      <c r="F7" s="57">
        <f>'Schedule-4 CAPM 2'!$C$8</f>
        <v>0.14101473478389207</v>
      </c>
      <c r="G7" s="59">
        <f t="shared" ref="G7:G12" si="0">F7-D7</f>
        <v>0.12492140145055873</v>
      </c>
      <c r="H7" s="60">
        <f t="shared" ref="H7:H12" si="1">G7*E7+D7</f>
        <v>0.13476866471136412</v>
      </c>
      <c r="I7" s="105">
        <f t="shared" ref="I7:I12" si="2">D7+(0.25*G7)+(0.75*E7*G7)</f>
        <v>0.13633018222949611</v>
      </c>
      <c r="K7" s="191"/>
    </row>
    <row r="8" spans="1:11">
      <c r="A8" s="25"/>
      <c r="B8" s="26" t="str">
        <f>'Schedule-2 Constant DCF'!A9</f>
        <v>Northwest Natural Gas Company</v>
      </c>
      <c r="C8" s="220" t="str">
        <f>'Schedule-2 Constant DCF'!B9</f>
        <v>NWN</v>
      </c>
      <c r="D8" s="30">
        <f t="shared" ref="D8:D12" si="3">D7</f>
        <v>1.6093333333333334E-2</v>
      </c>
      <c r="E8" s="58">
        <v>0.8</v>
      </c>
      <c r="F8" s="57">
        <f>'Schedule-4 CAPM 2'!$C$8</f>
        <v>0.14101473478389207</v>
      </c>
      <c r="G8" s="59">
        <f t="shared" si="0"/>
        <v>0.12492140145055873</v>
      </c>
      <c r="H8" s="60">
        <f t="shared" si="1"/>
        <v>0.11603045449378033</v>
      </c>
      <c r="I8" s="105">
        <f t="shared" si="2"/>
        <v>0.12227652456630828</v>
      </c>
      <c r="K8" s="191"/>
    </row>
    <row r="9" spans="1:11">
      <c r="A9" s="25"/>
      <c r="B9" s="26" t="str">
        <f>'Schedule-2 Constant DCF'!A10</f>
        <v>ONE Gas Inc.</v>
      </c>
      <c r="C9" s="220" t="str">
        <f>'Schedule-2 Constant DCF'!B10</f>
        <v>OGS</v>
      </c>
      <c r="D9" s="30">
        <f t="shared" si="3"/>
        <v>1.6093333333333334E-2</v>
      </c>
      <c r="E9" s="58">
        <v>0.8</v>
      </c>
      <c r="F9" s="57">
        <f>'Schedule-4 CAPM 2'!$C$8</f>
        <v>0.14101473478389207</v>
      </c>
      <c r="G9" s="59">
        <f t="shared" si="0"/>
        <v>0.12492140145055873</v>
      </c>
      <c r="H9" s="60">
        <f t="shared" si="1"/>
        <v>0.11603045449378033</v>
      </c>
      <c r="I9" s="105">
        <f t="shared" si="2"/>
        <v>0.12227652456630828</v>
      </c>
      <c r="K9" s="191"/>
    </row>
    <row r="10" spans="1:11">
      <c r="A10" s="25"/>
      <c r="B10" s="26" t="str">
        <f>'Schedule-2 Constant DCF'!A11</f>
        <v>South Jersey Industries, Inc.</v>
      </c>
      <c r="C10" s="220" t="str">
        <f>'Schedule-2 Constant DCF'!B11</f>
        <v>SJI</v>
      </c>
      <c r="D10" s="30">
        <f t="shared" si="3"/>
        <v>1.6093333333333334E-2</v>
      </c>
      <c r="E10" s="58">
        <v>1.05</v>
      </c>
      <c r="F10" s="57">
        <f>'Schedule-4 CAPM 2'!$C$8</f>
        <v>0.14101473478389207</v>
      </c>
      <c r="G10" s="59">
        <f t="shared" si="0"/>
        <v>0.12492140145055873</v>
      </c>
      <c r="H10" s="60">
        <f t="shared" si="1"/>
        <v>0.14726080485642001</v>
      </c>
      <c r="I10" s="105">
        <f t="shared" si="2"/>
        <v>0.14569928733828802</v>
      </c>
      <c r="K10" s="191"/>
    </row>
    <row r="11" spans="1:11">
      <c r="A11" s="25"/>
      <c r="B11" s="26" t="str">
        <f>'Schedule-2 Constant DCF'!A12</f>
        <v>Southwest Gas Corporation</v>
      </c>
      <c r="C11" s="220" t="str">
        <f>'Schedule-2 Constant DCF'!B12</f>
        <v>SWX</v>
      </c>
      <c r="D11" s="30">
        <f t="shared" si="3"/>
        <v>1.6093333333333334E-2</v>
      </c>
      <c r="E11" s="58">
        <v>0.95</v>
      </c>
      <c r="F11" s="57">
        <f>'Schedule-4 CAPM 2'!$C$8</f>
        <v>0.14101473478389207</v>
      </c>
      <c r="G11" s="59">
        <f t="shared" si="0"/>
        <v>0.12492140145055873</v>
      </c>
      <c r="H11" s="60">
        <f t="shared" si="1"/>
        <v>0.13476866471136412</v>
      </c>
      <c r="I11" s="105">
        <f t="shared" si="2"/>
        <v>0.13633018222949611</v>
      </c>
      <c r="K11" s="191"/>
    </row>
    <row r="12" spans="1:11">
      <c r="A12" s="25"/>
      <c r="B12" s="61" t="str">
        <f>'Schedule-2 Constant DCF'!A13</f>
        <v>Spire, Inc.</v>
      </c>
      <c r="C12" s="103" t="str">
        <f>'Schedule-2 Constant DCF'!B13</f>
        <v>SR</v>
      </c>
      <c r="D12" s="43">
        <f t="shared" si="3"/>
        <v>1.6093333333333334E-2</v>
      </c>
      <c r="E12" s="55">
        <v>0.85</v>
      </c>
      <c r="F12" s="62">
        <f>'Schedule-4 CAPM 2'!$C$8</f>
        <v>0.14101473478389207</v>
      </c>
      <c r="G12" s="63">
        <f t="shared" si="0"/>
        <v>0.12492140145055873</v>
      </c>
      <c r="H12" s="56">
        <f t="shared" si="1"/>
        <v>0.12227652456630825</v>
      </c>
      <c r="I12" s="140">
        <f t="shared" si="2"/>
        <v>0.1269610771207042</v>
      </c>
      <c r="K12" s="191"/>
    </row>
    <row r="13" spans="1:11" ht="13.5" thickBot="1">
      <c r="A13" s="49"/>
      <c r="B13" s="181" t="s">
        <v>111</v>
      </c>
      <c r="C13" s="181"/>
      <c r="D13" s="181"/>
      <c r="E13" s="181"/>
      <c r="F13" s="182"/>
      <c r="G13" s="182"/>
      <c r="H13" s="182">
        <f>AVERAGE(H6:H12)</f>
        <v>0.12673800318954248</v>
      </c>
      <c r="I13" s="182">
        <f>AVERAGE(I6:I12)</f>
        <v>0.13030718608812991</v>
      </c>
    </row>
    <row r="14" spans="1:11">
      <c r="A14" s="49"/>
      <c r="B14" s="52"/>
      <c r="C14" s="49"/>
      <c r="D14" s="49"/>
      <c r="E14" s="49"/>
      <c r="F14" s="53"/>
      <c r="G14" s="53"/>
      <c r="H14" s="53"/>
    </row>
    <row r="15" spans="1:11">
      <c r="A15" s="49"/>
      <c r="B15" s="54" t="s">
        <v>32</v>
      </c>
      <c r="C15" s="49"/>
      <c r="D15" s="49"/>
      <c r="E15" s="49"/>
      <c r="F15" s="49"/>
      <c r="G15" s="49"/>
      <c r="H15" s="49"/>
    </row>
    <row r="16" spans="1:11">
      <c r="A16" s="49"/>
      <c r="B16" s="49" t="s">
        <v>67</v>
      </c>
      <c r="C16" s="49"/>
      <c r="D16" s="49"/>
      <c r="E16" s="49"/>
      <c r="F16" s="49"/>
      <c r="G16" s="49"/>
      <c r="H16" s="49"/>
    </row>
    <row r="17" spans="1:9">
      <c r="A17" s="49"/>
      <c r="B17" s="104" t="s">
        <v>112</v>
      </c>
      <c r="C17" s="49"/>
      <c r="D17" s="49"/>
      <c r="E17" s="49"/>
      <c r="F17" s="49"/>
      <c r="G17" s="49"/>
      <c r="H17" s="49"/>
    </row>
    <row r="18" spans="1:9">
      <c r="A18" s="49"/>
      <c r="B18" s="129" t="s">
        <v>113</v>
      </c>
      <c r="C18" s="49"/>
      <c r="D18" s="49"/>
      <c r="E18" s="49"/>
      <c r="F18" s="49"/>
      <c r="G18" s="49"/>
      <c r="H18" s="49"/>
    </row>
    <row r="19" spans="1:9">
      <c r="A19" s="49"/>
      <c r="B19" s="49" t="s">
        <v>114</v>
      </c>
      <c r="C19" s="49"/>
      <c r="D19" s="49"/>
      <c r="E19" s="49"/>
      <c r="F19" s="49"/>
      <c r="G19" s="49"/>
      <c r="H19" s="49"/>
    </row>
    <row r="20" spans="1:9">
      <c r="A20" s="49"/>
      <c r="B20" s="49" t="s">
        <v>115</v>
      </c>
      <c r="C20" s="49"/>
      <c r="D20" s="49"/>
      <c r="E20" s="49"/>
      <c r="F20" s="49"/>
      <c r="G20" s="49"/>
      <c r="H20" s="49"/>
    </row>
    <row r="21" spans="1:9">
      <c r="A21" s="49"/>
      <c r="B21" s="49" t="s">
        <v>116</v>
      </c>
      <c r="C21" s="49"/>
      <c r="D21" s="49"/>
      <c r="E21" s="49"/>
      <c r="F21" s="49"/>
      <c r="G21" s="49"/>
      <c r="H21" s="49"/>
    </row>
    <row r="22" spans="1:9">
      <c r="A22" s="49"/>
      <c r="B22" s="49"/>
      <c r="C22" s="49"/>
      <c r="D22" s="49"/>
      <c r="E22" s="49"/>
      <c r="F22" s="49"/>
      <c r="G22" s="49"/>
      <c r="H22" s="49"/>
    </row>
    <row r="23" spans="1:9">
      <c r="A23" s="49"/>
      <c r="B23" s="49"/>
      <c r="C23" s="49"/>
      <c r="D23" s="49"/>
      <c r="E23" s="49"/>
      <c r="F23" s="49"/>
      <c r="G23" s="49"/>
      <c r="H23" s="49"/>
    </row>
    <row r="24" spans="1:9" ht="13.15" customHeight="1">
      <c r="A24" s="49"/>
      <c r="B24" s="378" t="s">
        <v>117</v>
      </c>
      <c r="C24" s="378"/>
      <c r="D24" s="378"/>
      <c r="E24" s="378"/>
      <c r="F24" s="378"/>
      <c r="G24" s="378"/>
      <c r="H24" s="378"/>
      <c r="I24" s="378"/>
    </row>
    <row r="25" spans="1:9">
      <c r="A25" s="49"/>
      <c r="B25" s="49"/>
      <c r="C25" s="49"/>
      <c r="D25" s="49"/>
      <c r="E25" s="49"/>
      <c r="F25" s="49"/>
      <c r="G25" s="49"/>
      <c r="H25" s="49"/>
    </row>
    <row r="26" spans="1:9" ht="13.5" thickBot="1">
      <c r="A26" s="49"/>
      <c r="B26" s="49"/>
      <c r="C26" s="49"/>
      <c r="D26" s="50" t="s">
        <v>90</v>
      </c>
      <c r="E26" s="50" t="s">
        <v>91</v>
      </c>
      <c r="F26" s="50" t="s">
        <v>92</v>
      </c>
      <c r="G26" s="50" t="s">
        <v>102</v>
      </c>
      <c r="H26" s="50" t="s">
        <v>103</v>
      </c>
      <c r="I26" s="141" t="s">
        <v>104</v>
      </c>
    </row>
    <row r="27" spans="1:9" ht="51">
      <c r="A27" s="49"/>
      <c r="B27" s="28" t="s">
        <v>40</v>
      </c>
      <c r="C27" s="28" t="s">
        <v>41</v>
      </c>
      <c r="D27" s="113" t="s">
        <v>118</v>
      </c>
      <c r="E27" s="113" t="s">
        <v>106</v>
      </c>
      <c r="F27" s="113" t="s">
        <v>107</v>
      </c>
      <c r="G27" s="113" t="s">
        <v>108</v>
      </c>
      <c r="H27" s="51" t="s">
        <v>109</v>
      </c>
      <c r="I27" s="51" t="s">
        <v>110</v>
      </c>
    </row>
    <row r="28" spans="1:9">
      <c r="A28" s="49"/>
      <c r="B28" s="197" t="str">
        <f>B6</f>
        <v>Atmos Energy Corporation</v>
      </c>
      <c r="C28" s="198" t="str">
        <f>C6</f>
        <v>ATO</v>
      </c>
      <c r="D28" s="128">
        <f>AVERAGE(1.6%, 1.8%, 1.8%, 1.9%, 2%)</f>
        <v>1.8200000000000001E-2</v>
      </c>
      <c r="E28" s="199">
        <f t="shared" ref="E28:E34" si="4">E6</f>
        <v>0.8</v>
      </c>
      <c r="F28" s="57">
        <f>'Schedule-4 CAPM 2'!$C$8</f>
        <v>0.14101473478389207</v>
      </c>
      <c r="G28" s="200">
        <f>F28-D28</f>
        <v>0.12281473478389207</v>
      </c>
      <c r="H28" s="201">
        <f>G28*E28+D28</f>
        <v>0.11645178782711366</v>
      </c>
      <c r="I28" s="105">
        <f>D28+(0.25*G28)+(0.75*E28*G28)</f>
        <v>0.12259252456630827</v>
      </c>
    </row>
    <row r="29" spans="1:9">
      <c r="A29" s="49"/>
      <c r="B29" s="64" t="str">
        <f t="shared" ref="B29:C29" si="5">B7</f>
        <v>New Jersey Resources Corporation</v>
      </c>
      <c r="C29" s="106" t="str">
        <f t="shared" si="5"/>
        <v>NJR</v>
      </c>
      <c r="D29" s="122">
        <f>D28</f>
        <v>1.8200000000000001E-2</v>
      </c>
      <c r="E29" s="58">
        <f t="shared" si="4"/>
        <v>0.95</v>
      </c>
      <c r="F29" s="57">
        <f>'Schedule-4 CAPM 2'!$C$8</f>
        <v>0.14101473478389207</v>
      </c>
      <c r="G29" s="66">
        <f t="shared" ref="G29:G34" si="6">F29-D29</f>
        <v>0.12281473478389207</v>
      </c>
      <c r="H29" s="67">
        <f t="shared" ref="H29:H34" si="7">G29*E29+D29</f>
        <v>0.13487399804469746</v>
      </c>
      <c r="I29" s="105">
        <f t="shared" ref="I29:I34" si="8">D29+(0.25*G29)+(0.75*E29*G29)</f>
        <v>0.13640918222949611</v>
      </c>
    </row>
    <row r="30" spans="1:9">
      <c r="A30" s="49"/>
      <c r="B30" s="64" t="str">
        <f t="shared" ref="B30:C30" si="9">B8</f>
        <v>Northwest Natural Gas Company</v>
      </c>
      <c r="C30" s="106" t="str">
        <f t="shared" si="9"/>
        <v>NWN</v>
      </c>
      <c r="D30" s="122">
        <f t="shared" ref="D30:D34" si="10">D29</f>
        <v>1.8200000000000001E-2</v>
      </c>
      <c r="E30" s="58">
        <f t="shared" si="4"/>
        <v>0.8</v>
      </c>
      <c r="F30" s="57">
        <f>'Schedule-4 CAPM 2'!$C$8</f>
        <v>0.14101473478389207</v>
      </c>
      <c r="G30" s="66">
        <f t="shared" si="6"/>
        <v>0.12281473478389207</v>
      </c>
      <c r="H30" s="67">
        <f t="shared" si="7"/>
        <v>0.11645178782711366</v>
      </c>
      <c r="I30" s="105">
        <f t="shared" si="8"/>
        <v>0.12259252456630827</v>
      </c>
    </row>
    <row r="31" spans="1:9">
      <c r="A31" s="49"/>
      <c r="B31" s="64" t="str">
        <f t="shared" ref="B31:C31" si="11">B9</f>
        <v>ONE Gas Inc.</v>
      </c>
      <c r="C31" s="106" t="str">
        <f t="shared" si="11"/>
        <v>OGS</v>
      </c>
      <c r="D31" s="122">
        <f t="shared" si="10"/>
        <v>1.8200000000000001E-2</v>
      </c>
      <c r="E31" s="58">
        <f t="shared" si="4"/>
        <v>0.8</v>
      </c>
      <c r="F31" s="57">
        <f>'Schedule-4 CAPM 2'!$C$8</f>
        <v>0.14101473478389207</v>
      </c>
      <c r="G31" s="66">
        <f t="shared" si="6"/>
        <v>0.12281473478389207</v>
      </c>
      <c r="H31" s="67">
        <f t="shared" si="7"/>
        <v>0.11645178782711366</v>
      </c>
      <c r="I31" s="105">
        <f t="shared" si="8"/>
        <v>0.12259252456630827</v>
      </c>
    </row>
    <row r="32" spans="1:9">
      <c r="A32" s="49"/>
      <c r="B32" s="64" t="str">
        <f t="shared" ref="B32:C32" si="12">B10</f>
        <v>South Jersey Industries, Inc.</v>
      </c>
      <c r="C32" s="106" t="str">
        <f t="shared" si="12"/>
        <v>SJI</v>
      </c>
      <c r="D32" s="122">
        <f t="shared" si="10"/>
        <v>1.8200000000000001E-2</v>
      </c>
      <c r="E32" s="58">
        <f t="shared" si="4"/>
        <v>1.05</v>
      </c>
      <c r="F32" s="57">
        <f>'Schedule-4 CAPM 2'!$C$8</f>
        <v>0.14101473478389207</v>
      </c>
      <c r="G32" s="66">
        <f t="shared" si="6"/>
        <v>0.12281473478389207</v>
      </c>
      <c r="H32" s="67">
        <f t="shared" si="7"/>
        <v>0.14715547152308667</v>
      </c>
      <c r="I32" s="105">
        <f t="shared" si="8"/>
        <v>0.14562028733828802</v>
      </c>
    </row>
    <row r="33" spans="1:9">
      <c r="A33" s="49"/>
      <c r="B33" s="64" t="str">
        <f t="shared" ref="B33:C33" si="13">B11</f>
        <v>Southwest Gas Corporation</v>
      </c>
      <c r="C33" s="106" t="str">
        <f t="shared" si="13"/>
        <v>SWX</v>
      </c>
      <c r="D33" s="122">
        <f t="shared" si="10"/>
        <v>1.8200000000000001E-2</v>
      </c>
      <c r="E33" s="58">
        <f t="shared" si="4"/>
        <v>0.95</v>
      </c>
      <c r="F33" s="57">
        <f>'Schedule-4 CAPM 2'!$C$8</f>
        <v>0.14101473478389207</v>
      </c>
      <c r="G33" s="66">
        <f t="shared" si="6"/>
        <v>0.12281473478389207</v>
      </c>
      <c r="H33" s="67">
        <f t="shared" si="7"/>
        <v>0.13487399804469746</v>
      </c>
      <c r="I33" s="105">
        <f t="shared" si="8"/>
        <v>0.13640918222949611</v>
      </c>
    </row>
    <row r="34" spans="1:9">
      <c r="A34" s="49"/>
      <c r="B34" s="68" t="str">
        <f t="shared" ref="B34:C34" si="14">B12</f>
        <v>Spire, Inc.</v>
      </c>
      <c r="C34" s="107" t="str">
        <f t="shared" si="14"/>
        <v>SR</v>
      </c>
      <c r="D34" s="123">
        <f t="shared" si="10"/>
        <v>1.8200000000000001E-2</v>
      </c>
      <c r="E34" s="55">
        <f t="shared" si="4"/>
        <v>0.85</v>
      </c>
      <c r="F34" s="62">
        <f>'Schedule-4 CAPM 2'!$C$8</f>
        <v>0.14101473478389207</v>
      </c>
      <c r="G34" s="70">
        <f t="shared" si="6"/>
        <v>0.12281473478389207</v>
      </c>
      <c r="H34" s="71">
        <f t="shared" si="7"/>
        <v>0.12259252456630826</v>
      </c>
      <c r="I34" s="140">
        <f t="shared" si="8"/>
        <v>0.12719807712070419</v>
      </c>
    </row>
    <row r="35" spans="1:9" ht="13.5" thickBot="1">
      <c r="A35" s="49"/>
      <c r="B35" s="181" t="s">
        <v>111</v>
      </c>
      <c r="C35" s="181"/>
      <c r="D35" s="184"/>
      <c r="E35" s="181"/>
      <c r="F35" s="182"/>
      <c r="G35" s="182"/>
      <c r="H35" s="182">
        <f>AVERAGE(H28:H34)</f>
        <v>0.12697876509430439</v>
      </c>
      <c r="I35" s="182">
        <f>AVERAGE(I28:I34)</f>
        <v>0.13048775751670133</v>
      </c>
    </row>
    <row r="36" spans="1:9">
      <c r="A36" s="49"/>
      <c r="B36" s="52"/>
      <c r="C36" s="49"/>
      <c r="D36" s="49"/>
      <c r="E36" s="49"/>
      <c r="F36" s="53"/>
      <c r="G36" s="53"/>
      <c r="H36" s="53"/>
    </row>
    <row r="37" spans="1:9">
      <c r="A37" s="49"/>
      <c r="B37" s="54" t="s">
        <v>32</v>
      </c>
      <c r="C37" s="49"/>
      <c r="D37" s="49"/>
      <c r="E37" s="49"/>
      <c r="F37" s="49"/>
      <c r="G37" s="49"/>
      <c r="H37" s="49"/>
    </row>
    <row r="38" spans="1:9">
      <c r="A38" s="49"/>
      <c r="B38" s="129" t="s">
        <v>119</v>
      </c>
      <c r="C38" s="49"/>
      <c r="D38" s="49"/>
      <c r="E38" s="49"/>
      <c r="F38" s="49"/>
      <c r="G38" s="49"/>
      <c r="H38" s="49"/>
    </row>
    <row r="39" spans="1:9">
      <c r="A39" s="49"/>
      <c r="B39" s="104" t="str">
        <f>B17</f>
        <v>[2] Source: Value Line; dated November 27, 2020</v>
      </c>
      <c r="C39" s="49"/>
      <c r="D39" s="49"/>
      <c r="E39" s="49"/>
      <c r="F39" s="49"/>
      <c r="G39" s="49"/>
      <c r="H39" s="49"/>
    </row>
    <row r="40" spans="1:9">
      <c r="A40" s="49"/>
      <c r="B40" s="104" t="str">
        <f>B18</f>
        <v>[3] Source: Schedule-4, page 3</v>
      </c>
      <c r="C40" s="49"/>
      <c r="D40" s="49"/>
      <c r="E40" s="49"/>
      <c r="F40" s="49"/>
      <c r="G40" s="49"/>
      <c r="H40" s="49"/>
    </row>
    <row r="41" spans="1:9">
      <c r="A41" s="49"/>
      <c r="B41" s="49" t="s">
        <v>114</v>
      </c>
      <c r="C41" s="49"/>
      <c r="D41" s="49"/>
      <c r="E41" s="49"/>
      <c r="F41" s="49"/>
      <c r="G41" s="49"/>
      <c r="H41" s="49"/>
    </row>
    <row r="42" spans="1:9">
      <c r="A42" s="49"/>
      <c r="B42" s="49" t="s">
        <v>115</v>
      </c>
      <c r="C42" s="49"/>
      <c r="D42" s="49"/>
      <c r="E42" s="49"/>
      <c r="F42" s="49"/>
      <c r="G42" s="49"/>
      <c r="H42" s="49"/>
    </row>
    <row r="43" spans="1:9">
      <c r="A43" s="49"/>
      <c r="B43" s="49" t="s">
        <v>116</v>
      </c>
      <c r="C43" s="49"/>
      <c r="D43" s="49"/>
      <c r="E43" s="49"/>
      <c r="F43" s="49"/>
      <c r="G43" s="49"/>
      <c r="H43" s="49"/>
    </row>
    <row r="44" spans="1:9">
      <c r="A44" s="49"/>
      <c r="B44" s="49"/>
      <c r="C44" s="49"/>
      <c r="D44" s="49"/>
      <c r="E44" s="49"/>
      <c r="F44" s="49"/>
      <c r="G44" s="49"/>
      <c r="H44" s="49"/>
    </row>
    <row r="45" spans="1:9">
      <c r="A45" s="49"/>
      <c r="B45" s="49"/>
      <c r="C45" s="49"/>
      <c r="D45" s="49"/>
      <c r="E45" s="49"/>
      <c r="F45" s="49"/>
      <c r="G45" s="49"/>
      <c r="H45" s="49"/>
    </row>
    <row r="46" spans="1:9" ht="13.15" customHeight="1">
      <c r="A46" s="49"/>
      <c r="B46" s="378" t="s">
        <v>120</v>
      </c>
      <c r="C46" s="378"/>
      <c r="D46" s="378"/>
      <c r="E46" s="378"/>
      <c r="F46" s="378"/>
      <c r="G46" s="378"/>
      <c r="H46" s="378"/>
      <c r="I46" s="378"/>
    </row>
    <row r="47" spans="1:9">
      <c r="A47" s="49"/>
      <c r="B47" s="49"/>
      <c r="C47" s="49"/>
      <c r="D47" s="49"/>
      <c r="E47" s="49"/>
      <c r="F47" s="49"/>
      <c r="G47" s="49"/>
      <c r="H47" s="49"/>
    </row>
    <row r="48" spans="1:9" ht="13.5" thickBot="1">
      <c r="A48" s="49"/>
      <c r="B48" s="49"/>
      <c r="C48" s="49"/>
      <c r="D48" s="50" t="s">
        <v>90</v>
      </c>
      <c r="E48" s="50" t="s">
        <v>91</v>
      </c>
      <c r="F48" s="50" t="s">
        <v>92</v>
      </c>
      <c r="G48" s="50" t="s">
        <v>102</v>
      </c>
      <c r="H48" s="50" t="s">
        <v>103</v>
      </c>
      <c r="I48" s="141" t="s">
        <v>104</v>
      </c>
    </row>
    <row r="49" spans="1:9" ht="38.25">
      <c r="A49" s="49"/>
      <c r="B49" s="28" t="s">
        <v>40</v>
      </c>
      <c r="C49" s="28" t="s">
        <v>41</v>
      </c>
      <c r="D49" s="352" t="s">
        <v>121</v>
      </c>
      <c r="E49" s="113" t="s">
        <v>106</v>
      </c>
      <c r="F49" s="113" t="s">
        <v>107</v>
      </c>
      <c r="G49" s="113" t="s">
        <v>108</v>
      </c>
      <c r="H49" s="51" t="s">
        <v>109</v>
      </c>
      <c r="I49" s="51" t="s">
        <v>110</v>
      </c>
    </row>
    <row r="50" spans="1:9">
      <c r="A50" s="49"/>
      <c r="B50" s="197" t="str">
        <f>B28</f>
        <v>Atmos Energy Corporation</v>
      </c>
      <c r="C50" s="198" t="str">
        <f>C28</f>
        <v>ATO</v>
      </c>
      <c r="D50" s="202">
        <v>2.8000000000000001E-2</v>
      </c>
      <c r="E50" s="58">
        <f t="shared" ref="E50:E56" si="15">E6</f>
        <v>0.8</v>
      </c>
      <c r="F50" s="57">
        <f>'Schedule-4 CAPM 2'!$C$8</f>
        <v>0.14101473478389207</v>
      </c>
      <c r="G50" s="200">
        <f>F50-D50</f>
        <v>0.11301473478389207</v>
      </c>
      <c r="H50" s="201">
        <f>G50*E50+D50</f>
        <v>0.11841178782711366</v>
      </c>
      <c r="I50" s="105">
        <f>D50+(0.25*G50)+(0.75*E50*G50)</f>
        <v>0.12406252456630827</v>
      </c>
    </row>
    <row r="51" spans="1:9">
      <c r="A51" s="49"/>
      <c r="B51" s="64" t="str">
        <f t="shared" ref="B51:C51" si="16">B29</f>
        <v>New Jersey Resources Corporation</v>
      </c>
      <c r="C51" s="106" t="str">
        <f t="shared" si="16"/>
        <v>NJR</v>
      </c>
      <c r="D51" s="131">
        <f>D50</f>
        <v>2.8000000000000001E-2</v>
      </c>
      <c r="E51" s="58">
        <f t="shared" si="15"/>
        <v>0.95</v>
      </c>
      <c r="F51" s="57">
        <f>'Schedule-4 CAPM 2'!$C$8</f>
        <v>0.14101473478389207</v>
      </c>
      <c r="G51" s="66">
        <f t="shared" ref="G51:G56" si="17">F51-D51</f>
        <v>0.11301473478389207</v>
      </c>
      <c r="H51" s="67">
        <f t="shared" ref="H51:H56" si="18">G51*E51+D51</f>
        <v>0.13536399804469745</v>
      </c>
      <c r="I51" s="105">
        <f t="shared" ref="I51:I56" si="19">D51+(0.25*G51)+(0.75*E51*G51)</f>
        <v>0.1367766822294961</v>
      </c>
    </row>
    <row r="52" spans="1:9">
      <c r="A52" s="49"/>
      <c r="B52" s="64" t="str">
        <f t="shared" ref="B52:C52" si="20">B30</f>
        <v>Northwest Natural Gas Company</v>
      </c>
      <c r="C52" s="106" t="str">
        <f t="shared" si="20"/>
        <v>NWN</v>
      </c>
      <c r="D52" s="131">
        <f t="shared" ref="D52:D56" si="21">D51</f>
        <v>2.8000000000000001E-2</v>
      </c>
      <c r="E52" s="58">
        <f t="shared" si="15"/>
        <v>0.8</v>
      </c>
      <c r="F52" s="57">
        <f>'Schedule-4 CAPM 2'!$C$8</f>
        <v>0.14101473478389207</v>
      </c>
      <c r="G52" s="66">
        <f t="shared" si="17"/>
        <v>0.11301473478389207</v>
      </c>
      <c r="H52" s="67">
        <f t="shared" si="18"/>
        <v>0.11841178782711366</v>
      </c>
      <c r="I52" s="105">
        <f t="shared" si="19"/>
        <v>0.12406252456630827</v>
      </c>
    </row>
    <row r="53" spans="1:9">
      <c r="A53" s="49"/>
      <c r="B53" s="64" t="str">
        <f t="shared" ref="B53:C53" si="22">B31</f>
        <v>ONE Gas Inc.</v>
      </c>
      <c r="C53" s="106" t="str">
        <f t="shared" si="22"/>
        <v>OGS</v>
      </c>
      <c r="D53" s="131">
        <f t="shared" si="21"/>
        <v>2.8000000000000001E-2</v>
      </c>
      <c r="E53" s="58">
        <f t="shared" si="15"/>
        <v>0.8</v>
      </c>
      <c r="F53" s="57">
        <f>'Schedule-4 CAPM 2'!$C$8</f>
        <v>0.14101473478389207</v>
      </c>
      <c r="G53" s="66">
        <f t="shared" si="17"/>
        <v>0.11301473478389207</v>
      </c>
      <c r="H53" s="67">
        <f t="shared" si="18"/>
        <v>0.11841178782711366</v>
      </c>
      <c r="I53" s="105">
        <f t="shared" si="19"/>
        <v>0.12406252456630827</v>
      </c>
    </row>
    <row r="54" spans="1:9">
      <c r="A54" s="49"/>
      <c r="B54" s="64" t="str">
        <f t="shared" ref="B54:C54" si="23">B32</f>
        <v>South Jersey Industries, Inc.</v>
      </c>
      <c r="C54" s="106" t="str">
        <f t="shared" si="23"/>
        <v>SJI</v>
      </c>
      <c r="D54" s="131">
        <f t="shared" si="21"/>
        <v>2.8000000000000001E-2</v>
      </c>
      <c r="E54" s="58">
        <f t="shared" si="15"/>
        <v>1.05</v>
      </c>
      <c r="F54" s="57">
        <f>'Schedule-4 CAPM 2'!$C$8</f>
        <v>0.14101473478389207</v>
      </c>
      <c r="G54" s="66">
        <f t="shared" si="17"/>
        <v>0.11301473478389207</v>
      </c>
      <c r="H54" s="67">
        <f t="shared" si="18"/>
        <v>0.14666547152308668</v>
      </c>
      <c r="I54" s="105">
        <f t="shared" si="19"/>
        <v>0.14525278733828803</v>
      </c>
    </row>
    <row r="55" spans="1:9">
      <c r="A55" s="49"/>
      <c r="B55" s="64" t="str">
        <f t="shared" ref="B55:C55" si="24">B33</f>
        <v>Southwest Gas Corporation</v>
      </c>
      <c r="C55" s="106" t="str">
        <f t="shared" si="24"/>
        <v>SWX</v>
      </c>
      <c r="D55" s="131">
        <f t="shared" si="21"/>
        <v>2.8000000000000001E-2</v>
      </c>
      <c r="E55" s="58">
        <f t="shared" si="15"/>
        <v>0.95</v>
      </c>
      <c r="F55" s="57">
        <f>'Schedule-4 CAPM 2'!$C$8</f>
        <v>0.14101473478389207</v>
      </c>
      <c r="G55" s="66">
        <f t="shared" si="17"/>
        <v>0.11301473478389207</v>
      </c>
      <c r="H55" s="67">
        <f t="shared" si="18"/>
        <v>0.13536399804469745</v>
      </c>
      <c r="I55" s="105">
        <f t="shared" si="19"/>
        <v>0.1367766822294961</v>
      </c>
    </row>
    <row r="56" spans="1:9">
      <c r="A56" s="49"/>
      <c r="B56" s="68" t="str">
        <f t="shared" ref="B56:C56" si="25">B34</f>
        <v>Spire, Inc.</v>
      </c>
      <c r="C56" s="107" t="str">
        <f t="shared" si="25"/>
        <v>SR</v>
      </c>
      <c r="D56" s="130">
        <f t="shared" si="21"/>
        <v>2.8000000000000001E-2</v>
      </c>
      <c r="E56" s="55">
        <f t="shared" si="15"/>
        <v>0.85</v>
      </c>
      <c r="F56" s="62">
        <f>'Schedule-4 CAPM 2'!$C$8</f>
        <v>0.14101473478389207</v>
      </c>
      <c r="G56" s="70">
        <f t="shared" si="17"/>
        <v>0.11301473478389207</v>
      </c>
      <c r="H56" s="71">
        <f t="shared" si="18"/>
        <v>0.12406252456630826</v>
      </c>
      <c r="I56" s="140">
        <f t="shared" si="19"/>
        <v>0.1283005771207042</v>
      </c>
    </row>
    <row r="57" spans="1:9" ht="13.5" thickBot="1">
      <c r="A57" s="49"/>
      <c r="B57" s="181" t="s">
        <v>111</v>
      </c>
      <c r="C57" s="181"/>
      <c r="D57" s="181"/>
      <c r="E57" s="181"/>
      <c r="F57" s="182"/>
      <c r="G57" s="182"/>
      <c r="H57" s="182">
        <f>AVERAGE(H50:H56)</f>
        <v>0.1280987650943044</v>
      </c>
      <c r="I57" s="182">
        <f>AVERAGE(I50:I56)</f>
        <v>0.13132775751670131</v>
      </c>
    </row>
    <row r="58" spans="1:9">
      <c r="A58" s="49"/>
      <c r="B58" s="52"/>
      <c r="C58" s="49"/>
      <c r="D58" s="49"/>
      <c r="E58" s="49"/>
      <c r="F58" s="53"/>
      <c r="G58" s="53"/>
      <c r="H58" s="53"/>
    </row>
    <row r="59" spans="1:9">
      <c r="A59" s="49"/>
      <c r="B59" s="54" t="s">
        <v>32</v>
      </c>
      <c r="C59" s="49"/>
      <c r="D59" s="49"/>
      <c r="E59" s="49"/>
      <c r="F59" s="49"/>
      <c r="G59" s="49"/>
      <c r="H59" s="49"/>
    </row>
    <row r="60" spans="1:9">
      <c r="A60" s="49"/>
      <c r="B60" s="104" t="s">
        <v>122</v>
      </c>
      <c r="C60" s="49"/>
      <c r="D60" s="49"/>
      <c r="E60" s="49"/>
      <c r="F60" s="49"/>
      <c r="G60" s="49"/>
      <c r="H60" s="49"/>
    </row>
    <row r="61" spans="1:9">
      <c r="A61" s="49"/>
      <c r="B61" s="104" t="str">
        <f>B17</f>
        <v>[2] Source: Value Line; dated November 27, 2020</v>
      </c>
      <c r="C61" s="49"/>
      <c r="D61" s="49"/>
      <c r="E61" s="49"/>
      <c r="F61" s="49"/>
      <c r="G61" s="49"/>
      <c r="H61" s="49"/>
    </row>
    <row r="62" spans="1:9">
      <c r="A62" s="49"/>
      <c r="B62" s="104" t="str">
        <f>B40</f>
        <v>[3] Source: Schedule-4, page 3</v>
      </c>
      <c r="C62" s="49"/>
      <c r="D62" s="49"/>
      <c r="E62" s="49"/>
      <c r="F62" s="49"/>
      <c r="G62" s="49"/>
      <c r="H62" s="49"/>
    </row>
    <row r="63" spans="1:9">
      <c r="A63" s="49"/>
      <c r="B63" s="49" t="s">
        <v>114</v>
      </c>
      <c r="C63" s="49"/>
      <c r="D63" s="49"/>
      <c r="E63" s="49"/>
      <c r="F63" s="49"/>
      <c r="G63" s="49"/>
      <c r="H63" s="49"/>
    </row>
    <row r="64" spans="1:9">
      <c r="A64" s="49"/>
      <c r="B64" s="49" t="s">
        <v>115</v>
      </c>
      <c r="C64" s="49"/>
      <c r="D64" s="49"/>
      <c r="E64" s="49"/>
      <c r="F64" s="49"/>
      <c r="G64" s="49"/>
      <c r="H64" s="49"/>
    </row>
    <row r="65" spans="1:9">
      <c r="A65" s="49"/>
      <c r="B65" s="49" t="s">
        <v>116</v>
      </c>
      <c r="C65" s="49"/>
      <c r="D65" s="49"/>
      <c r="E65" s="49"/>
      <c r="F65" s="49"/>
      <c r="G65" s="49"/>
      <c r="H65" s="49"/>
    </row>
    <row r="68" spans="1:9" ht="13.15" customHeight="1">
      <c r="B68" s="378" t="s">
        <v>123</v>
      </c>
      <c r="C68" s="378"/>
      <c r="D68" s="378"/>
      <c r="E68" s="378"/>
      <c r="F68" s="378"/>
      <c r="G68" s="378"/>
      <c r="H68" s="378"/>
      <c r="I68" s="378"/>
    </row>
    <row r="69" spans="1:9">
      <c r="B69" s="49"/>
      <c r="C69" s="49"/>
      <c r="D69" s="49"/>
      <c r="E69" s="49"/>
      <c r="F69" s="49"/>
      <c r="G69" s="49"/>
      <c r="H69" s="49"/>
    </row>
    <row r="70" spans="1:9" ht="13.5" thickBot="1">
      <c r="B70" s="49"/>
      <c r="C70" s="49"/>
      <c r="D70" s="50" t="s">
        <v>90</v>
      </c>
      <c r="E70" s="50" t="s">
        <v>91</v>
      </c>
      <c r="F70" s="50" t="s">
        <v>92</v>
      </c>
      <c r="G70" s="50" t="s">
        <v>102</v>
      </c>
      <c r="H70" s="50" t="s">
        <v>103</v>
      </c>
      <c r="I70" s="141" t="s">
        <v>104</v>
      </c>
    </row>
    <row r="71" spans="1:9" ht="51">
      <c r="B71" s="28" t="s">
        <v>40</v>
      </c>
      <c r="C71" s="28" t="s">
        <v>41</v>
      </c>
      <c r="D71" s="29" t="str">
        <f t="shared" ref="D71:D78" si="26">D5</f>
        <v>Current 30-day average of 30-year U.S. Treasury bond yield</v>
      </c>
      <c r="E71" s="113" t="s">
        <v>106</v>
      </c>
      <c r="F71" s="113" t="s">
        <v>107</v>
      </c>
      <c r="G71" s="113" t="s">
        <v>108</v>
      </c>
      <c r="H71" s="51" t="s">
        <v>109</v>
      </c>
      <c r="I71" s="51" t="s">
        <v>110</v>
      </c>
    </row>
    <row r="72" spans="1:9">
      <c r="B72" s="197" t="str">
        <f>B50</f>
        <v>Atmos Energy Corporation</v>
      </c>
      <c r="C72" s="198" t="str">
        <f>C50</f>
        <v>ATO</v>
      </c>
      <c r="D72" s="30">
        <f t="shared" si="26"/>
        <v>1.6093333333333334E-2</v>
      </c>
      <c r="E72" s="58">
        <v>0.75811781504844711</v>
      </c>
      <c r="F72" s="57">
        <f>'Schedule-4 CAPM 2'!$C$8</f>
        <v>0.14101473478389207</v>
      </c>
      <c r="G72" s="59">
        <f>F72-D72</f>
        <v>0.12492140145055873</v>
      </c>
      <c r="H72" s="67">
        <f t="shared" ref="H72:H78" si="27">G72*E72+D72</f>
        <v>0.11079847325382083</v>
      </c>
      <c r="I72" s="105">
        <f>D72+(0.25*G72)+(0.75*E72*G72)</f>
        <v>0.11835253863633866</v>
      </c>
    </row>
    <row r="73" spans="1:9">
      <c r="B73" s="64" t="str">
        <f t="shared" ref="B73:C73" si="28">B51</f>
        <v>New Jersey Resources Corporation</v>
      </c>
      <c r="C73" s="106" t="str">
        <f t="shared" si="28"/>
        <v>NJR</v>
      </c>
      <c r="D73" s="30">
        <f t="shared" si="26"/>
        <v>1.6093333333333334E-2</v>
      </c>
      <c r="E73" s="58">
        <v>0.83141554110840987</v>
      </c>
      <c r="F73" s="57">
        <f>'Schedule-4 CAPM 2'!$C$8</f>
        <v>0.14101473478389207</v>
      </c>
      <c r="G73" s="59">
        <f t="shared" ref="G73:G78" si="29">F73-D73</f>
        <v>0.12492140145055873</v>
      </c>
      <c r="H73" s="67">
        <f t="shared" si="27"/>
        <v>0.11995492791637052</v>
      </c>
      <c r="I73" s="105">
        <f t="shared" ref="I73:I78" si="30">D73+(0.25*G73)+(0.75*E73*G73)</f>
        <v>0.12521987963325093</v>
      </c>
    </row>
    <row r="74" spans="1:9">
      <c r="B74" s="64" t="str">
        <f t="shared" ref="B74:C74" si="31">B52</f>
        <v>Northwest Natural Gas Company</v>
      </c>
      <c r="C74" s="106" t="str">
        <f t="shared" si="31"/>
        <v>NWN</v>
      </c>
      <c r="D74" s="30">
        <f t="shared" si="26"/>
        <v>1.6093333333333334E-2</v>
      </c>
      <c r="E74" s="58">
        <v>0.74065627647062882</v>
      </c>
      <c r="F74" s="57">
        <f>'Schedule-4 CAPM 2'!$C$8</f>
        <v>0.14101473478389207</v>
      </c>
      <c r="G74" s="59">
        <f t="shared" si="29"/>
        <v>0.12492140145055873</v>
      </c>
      <c r="H74" s="67">
        <f t="shared" si="27"/>
        <v>0.10861715338319677</v>
      </c>
      <c r="I74" s="105">
        <f t="shared" si="30"/>
        <v>0.11671654873337059</v>
      </c>
    </row>
    <row r="75" spans="1:9">
      <c r="B75" s="64" t="str">
        <f t="shared" ref="B75:C75" si="32">B53</f>
        <v>ONE Gas Inc.</v>
      </c>
      <c r="C75" s="106" t="str">
        <f t="shared" si="32"/>
        <v>OGS</v>
      </c>
      <c r="D75" s="30">
        <f t="shared" si="26"/>
        <v>1.6093333333333334E-2</v>
      </c>
      <c r="E75" s="58">
        <v>0.84855951856970369</v>
      </c>
      <c r="F75" s="57">
        <f>'Schedule-4 CAPM 2'!$C$8</f>
        <v>0.14101473478389207</v>
      </c>
      <c r="G75" s="59">
        <f t="shared" si="29"/>
        <v>0.12492140145055873</v>
      </c>
      <c r="H75" s="67">
        <f t="shared" si="27"/>
        <v>0.12209657760727213</v>
      </c>
      <c r="I75" s="105">
        <f t="shared" si="30"/>
        <v>0.12682611690142714</v>
      </c>
    </row>
    <row r="76" spans="1:9">
      <c r="B76" s="64" t="str">
        <f t="shared" ref="B76:C76" si="33">B54</f>
        <v>South Jersey Industries, Inc.</v>
      </c>
      <c r="C76" s="106" t="str">
        <f t="shared" si="33"/>
        <v>SJI</v>
      </c>
      <c r="D76" s="30">
        <f t="shared" si="26"/>
        <v>1.6093333333333334E-2</v>
      </c>
      <c r="E76" s="58">
        <v>0.85465851559070738</v>
      </c>
      <c r="F76" s="57">
        <f>'Schedule-4 CAPM 2'!$C$8</f>
        <v>0.14101473478389207</v>
      </c>
      <c r="G76" s="59">
        <f t="shared" si="29"/>
        <v>0.12492140145055873</v>
      </c>
      <c r="H76" s="67">
        <f t="shared" si="27"/>
        <v>0.1228584728625787</v>
      </c>
      <c r="I76" s="105">
        <f t="shared" si="30"/>
        <v>0.12739753834290704</v>
      </c>
    </row>
    <row r="77" spans="1:9">
      <c r="B77" s="64" t="str">
        <f t="shared" ref="B77:C77" si="34">B55</f>
        <v>Southwest Gas Corporation</v>
      </c>
      <c r="C77" s="106" t="str">
        <f t="shared" si="34"/>
        <v>SWX</v>
      </c>
      <c r="D77" s="30">
        <f t="shared" si="26"/>
        <v>1.6093333333333334E-2</v>
      </c>
      <c r="E77" s="58">
        <v>0.86800828644543526</v>
      </c>
      <c r="F77" s="57">
        <f>'Schedule-4 CAPM 2'!$C$8</f>
        <v>0.14101473478389207</v>
      </c>
      <c r="G77" s="59">
        <f t="shared" si="29"/>
        <v>0.12492140145055873</v>
      </c>
      <c r="H77" s="67">
        <f t="shared" si="27"/>
        <v>0.12452614494679513</v>
      </c>
      <c r="I77" s="105">
        <f t="shared" si="30"/>
        <v>0.12864829240606937</v>
      </c>
    </row>
    <row r="78" spans="1:9">
      <c r="B78" s="68" t="str">
        <f t="shared" ref="B78:C78" si="35">B56</f>
        <v>Spire, Inc.</v>
      </c>
      <c r="C78" s="107" t="str">
        <f t="shared" si="35"/>
        <v>SR</v>
      </c>
      <c r="D78" s="43">
        <f t="shared" si="26"/>
        <v>1.6093333333333334E-2</v>
      </c>
      <c r="E78" s="55">
        <v>0.76542880952496217</v>
      </c>
      <c r="F78" s="62">
        <f>'Schedule-4 CAPM 2'!$C$8</f>
        <v>0.14101473478389207</v>
      </c>
      <c r="G78" s="63">
        <f t="shared" si="29"/>
        <v>0.12492140145055873</v>
      </c>
      <c r="H78" s="71">
        <f t="shared" si="27"/>
        <v>0.11171177292982439</v>
      </c>
      <c r="I78" s="140">
        <f t="shared" si="30"/>
        <v>0.11903751339334132</v>
      </c>
    </row>
    <row r="79" spans="1:9" ht="13.5" thickBot="1">
      <c r="B79" s="181" t="s">
        <v>111</v>
      </c>
      <c r="C79" s="181"/>
      <c r="D79" s="181"/>
      <c r="E79" s="183"/>
      <c r="F79" s="182"/>
      <c r="G79" s="182"/>
      <c r="H79" s="182">
        <f>AVERAGE(H72:H78)</f>
        <v>0.1172233604142655</v>
      </c>
      <c r="I79" s="182">
        <f>AVERAGE(I72:I78)</f>
        <v>0.12317120400667216</v>
      </c>
    </row>
    <row r="80" spans="1:9">
      <c r="B80" s="52"/>
      <c r="C80" s="49"/>
      <c r="D80" s="49"/>
      <c r="E80" s="49"/>
      <c r="F80" s="53"/>
      <c r="G80" s="53"/>
      <c r="H80" s="53"/>
    </row>
    <row r="81" spans="1:9">
      <c r="B81" s="54" t="s">
        <v>32</v>
      </c>
      <c r="C81" s="49"/>
      <c r="D81" s="49"/>
      <c r="E81" s="108"/>
      <c r="F81" s="49"/>
      <c r="G81" s="49"/>
      <c r="H81" s="49"/>
    </row>
    <row r="82" spans="1:9">
      <c r="B82" s="49" t="s">
        <v>67</v>
      </c>
      <c r="C82" s="49"/>
      <c r="D82" s="49"/>
      <c r="E82" s="49"/>
      <c r="F82" s="49"/>
      <c r="G82" s="49"/>
      <c r="H82" s="49"/>
    </row>
    <row r="83" spans="1:9">
      <c r="B83" s="104" t="s">
        <v>124</v>
      </c>
      <c r="C83" s="49"/>
      <c r="D83" s="49"/>
      <c r="E83" s="49"/>
      <c r="F83" s="49"/>
      <c r="G83" s="49"/>
      <c r="H83" s="49"/>
    </row>
    <row r="84" spans="1:9">
      <c r="B84" s="104" t="str">
        <f>B62</f>
        <v>[3] Source: Schedule-4, page 3</v>
      </c>
      <c r="C84" s="49"/>
      <c r="D84" s="49"/>
      <c r="E84" s="49"/>
      <c r="F84" s="49"/>
      <c r="G84" s="49"/>
      <c r="H84" s="49"/>
    </row>
    <row r="85" spans="1:9">
      <c r="B85" s="49" t="s">
        <v>114</v>
      </c>
      <c r="C85" s="49"/>
      <c r="D85" s="49"/>
      <c r="E85" s="49"/>
      <c r="F85" s="49"/>
      <c r="G85" s="49"/>
      <c r="H85" s="49"/>
    </row>
    <row r="86" spans="1:9">
      <c r="B86" s="49" t="s">
        <v>115</v>
      </c>
      <c r="C86" s="49"/>
      <c r="D86" s="49"/>
      <c r="E86" s="49"/>
      <c r="F86" s="49"/>
      <c r="G86" s="49"/>
      <c r="H86" s="49"/>
    </row>
    <row r="87" spans="1:9">
      <c r="A87" s="49"/>
      <c r="B87" s="49" t="s">
        <v>116</v>
      </c>
      <c r="C87" s="49"/>
      <c r="D87" s="49"/>
      <c r="E87" s="49"/>
      <c r="F87" s="49"/>
      <c r="G87" s="49"/>
      <c r="H87" s="49"/>
    </row>
    <row r="88" spans="1:9">
      <c r="B88" s="49"/>
      <c r="C88" s="49"/>
      <c r="D88" s="49"/>
      <c r="E88" s="49"/>
      <c r="F88" s="49"/>
      <c r="G88" s="49"/>
      <c r="H88" s="49"/>
    </row>
    <row r="89" spans="1:9">
      <c r="B89" s="49"/>
      <c r="C89" s="49"/>
      <c r="D89" s="49"/>
      <c r="E89" s="49"/>
      <c r="F89" s="49"/>
      <c r="G89" s="49"/>
      <c r="H89" s="49"/>
    </row>
    <row r="90" spans="1:9" ht="13.15" customHeight="1">
      <c r="B90" s="378" t="s">
        <v>125</v>
      </c>
      <c r="C90" s="378"/>
      <c r="D90" s="378"/>
      <c r="E90" s="378"/>
      <c r="F90" s="378"/>
      <c r="G90" s="378"/>
      <c r="H90" s="378"/>
      <c r="I90" s="378"/>
    </row>
    <row r="91" spans="1:9">
      <c r="B91" s="49"/>
      <c r="C91" s="49"/>
      <c r="D91" s="49"/>
      <c r="E91" s="49"/>
      <c r="F91" s="49"/>
      <c r="G91" s="49"/>
      <c r="H91" s="49"/>
    </row>
    <row r="92" spans="1:9" ht="13.5" thickBot="1">
      <c r="B92" s="49"/>
      <c r="C92" s="49"/>
      <c r="D92" s="50" t="s">
        <v>90</v>
      </c>
      <c r="E92" s="50" t="s">
        <v>91</v>
      </c>
      <c r="F92" s="50" t="s">
        <v>92</v>
      </c>
      <c r="G92" s="50" t="s">
        <v>102</v>
      </c>
      <c r="H92" s="50" t="s">
        <v>103</v>
      </c>
      <c r="I92" s="141" t="s">
        <v>104</v>
      </c>
    </row>
    <row r="93" spans="1:9" ht="51">
      <c r="B93" s="28" t="s">
        <v>40</v>
      </c>
      <c r="C93" s="28" t="s">
        <v>41</v>
      </c>
      <c r="D93" s="29" t="str">
        <f t="shared" ref="D93:D100" si="36">D27</f>
        <v>Near-term projected 30-year U.S. Treasury bond yield 
(Q1 2021 - Q1 2022)</v>
      </c>
      <c r="E93" s="113" t="s">
        <v>106</v>
      </c>
      <c r="F93" s="113" t="s">
        <v>107</v>
      </c>
      <c r="G93" s="113" t="s">
        <v>108</v>
      </c>
      <c r="H93" s="51" t="s">
        <v>109</v>
      </c>
      <c r="I93" s="51" t="s">
        <v>110</v>
      </c>
    </row>
    <row r="94" spans="1:9">
      <c r="B94" s="197" t="str">
        <f>B72</f>
        <v>Atmos Energy Corporation</v>
      </c>
      <c r="C94" s="198" t="str">
        <f>C72</f>
        <v>ATO</v>
      </c>
      <c r="D94" s="65">
        <f t="shared" si="36"/>
        <v>1.8200000000000001E-2</v>
      </c>
      <c r="E94" s="199">
        <f t="shared" ref="E94:E100" si="37">E72</f>
        <v>0.75811781504844711</v>
      </c>
      <c r="F94" s="57">
        <f>'Schedule-4 CAPM 2'!$C$8</f>
        <v>0.14101473478389207</v>
      </c>
      <c r="G94" s="59">
        <f>F94-D94</f>
        <v>0.12281473478389207</v>
      </c>
      <c r="H94" s="67">
        <f t="shared" ref="H94:H100" si="38">G94*E94+D94</f>
        <v>0.11130803839011877</v>
      </c>
      <c r="I94" s="105">
        <f>D94+(0.25*G94)+(0.75*E94*G94)</f>
        <v>0.1187347124885621</v>
      </c>
    </row>
    <row r="95" spans="1:9">
      <c r="B95" s="64" t="str">
        <f t="shared" ref="B95:C95" si="39">B73</f>
        <v>New Jersey Resources Corporation</v>
      </c>
      <c r="C95" s="106" t="str">
        <f t="shared" si="39"/>
        <v>NJR</v>
      </c>
      <c r="D95" s="65">
        <f t="shared" si="36"/>
        <v>1.8200000000000001E-2</v>
      </c>
      <c r="E95" s="58">
        <f t="shared" si="37"/>
        <v>0.83141554110840987</v>
      </c>
      <c r="F95" s="57">
        <f>'Schedule-4 CAPM 2'!$C$8</f>
        <v>0.14101473478389207</v>
      </c>
      <c r="G95" s="59">
        <f t="shared" ref="G95:G100" si="40">F95-D95</f>
        <v>0.12281473478389207</v>
      </c>
      <c r="H95" s="67">
        <f t="shared" si="38"/>
        <v>0.12031007917643546</v>
      </c>
      <c r="I95" s="105">
        <f t="shared" ref="I95:I100" si="41">D95+(0.25*G95)+(0.75*E95*G95)</f>
        <v>0.12548624307829964</v>
      </c>
    </row>
    <row r="96" spans="1:9">
      <c r="B96" s="64" t="str">
        <f t="shared" ref="B96:C96" si="42">B74</f>
        <v>Northwest Natural Gas Company</v>
      </c>
      <c r="C96" s="106" t="str">
        <f t="shared" si="42"/>
        <v>NWN</v>
      </c>
      <c r="D96" s="65">
        <f t="shared" si="36"/>
        <v>1.8200000000000001E-2</v>
      </c>
      <c r="E96" s="58">
        <f t="shared" si="37"/>
        <v>0.74065627647062882</v>
      </c>
      <c r="F96" s="57">
        <f>'Schedule-4 CAPM 2'!$C$8</f>
        <v>0.14101473478389207</v>
      </c>
      <c r="G96" s="59">
        <f t="shared" si="40"/>
        <v>0.12281473478389207</v>
      </c>
      <c r="H96" s="67">
        <f t="shared" si="38"/>
        <v>0.10916350416076531</v>
      </c>
      <c r="I96" s="105">
        <f t="shared" si="41"/>
        <v>0.11712631181654701</v>
      </c>
    </row>
    <row r="97" spans="1:9">
      <c r="B97" s="64" t="str">
        <f t="shared" ref="B97:C97" si="43">B75</f>
        <v>ONE Gas Inc.</v>
      </c>
      <c r="C97" s="106" t="str">
        <f t="shared" si="43"/>
        <v>OGS</v>
      </c>
      <c r="D97" s="65">
        <f t="shared" si="36"/>
        <v>1.8200000000000001E-2</v>
      </c>
      <c r="E97" s="58">
        <f t="shared" si="37"/>
        <v>0.84855951856970369</v>
      </c>
      <c r="F97" s="57">
        <f>'Schedule-4 CAPM 2'!$C$8</f>
        <v>0.14101473478389207</v>
      </c>
      <c r="G97" s="59">
        <f t="shared" si="40"/>
        <v>0.12281473478389207</v>
      </c>
      <c r="H97" s="67">
        <f t="shared" si="38"/>
        <v>0.12241561222148531</v>
      </c>
      <c r="I97" s="105">
        <f t="shared" si="41"/>
        <v>0.12706539286208701</v>
      </c>
    </row>
    <row r="98" spans="1:9">
      <c r="B98" s="64" t="str">
        <f t="shared" ref="B98:C98" si="44">B76</f>
        <v>South Jersey Industries, Inc.</v>
      </c>
      <c r="C98" s="106" t="str">
        <f t="shared" si="44"/>
        <v>SJI</v>
      </c>
      <c r="D98" s="65">
        <f t="shared" si="36"/>
        <v>1.8200000000000001E-2</v>
      </c>
      <c r="E98" s="58">
        <f t="shared" si="37"/>
        <v>0.85465851559070738</v>
      </c>
      <c r="F98" s="57">
        <f>'Schedule-4 CAPM 2'!$C$8</f>
        <v>0.14101473478389207</v>
      </c>
      <c r="G98" s="59">
        <f t="shared" si="40"/>
        <v>0.12281473478389207</v>
      </c>
      <c r="H98" s="67">
        <f t="shared" si="38"/>
        <v>0.1231646589230676</v>
      </c>
      <c r="I98" s="105">
        <f t="shared" si="41"/>
        <v>0.12762717788827371</v>
      </c>
    </row>
    <row r="99" spans="1:9">
      <c r="B99" s="64" t="str">
        <f t="shared" ref="B99:C99" si="45">B77</f>
        <v>Southwest Gas Corporation</v>
      </c>
      <c r="C99" s="106" t="str">
        <f t="shared" si="45"/>
        <v>SWX</v>
      </c>
      <c r="D99" s="65">
        <f t="shared" si="36"/>
        <v>1.8200000000000001E-2</v>
      </c>
      <c r="E99" s="58">
        <f t="shared" si="37"/>
        <v>0.86800828644543526</v>
      </c>
      <c r="F99" s="57">
        <f>'Schedule-4 CAPM 2'!$C$8</f>
        <v>0.14101473478389207</v>
      </c>
      <c r="G99" s="59">
        <f t="shared" si="40"/>
        <v>0.12281473478389207</v>
      </c>
      <c r="H99" s="67">
        <f t="shared" si="38"/>
        <v>0.12480420749001675</v>
      </c>
      <c r="I99" s="105">
        <f t="shared" si="41"/>
        <v>0.12885683931348557</v>
      </c>
    </row>
    <row r="100" spans="1:9">
      <c r="B100" s="68" t="str">
        <f t="shared" ref="B100:C100" si="46">B78</f>
        <v>Spire, Inc.</v>
      </c>
      <c r="C100" s="107" t="str">
        <f t="shared" si="46"/>
        <v>SR</v>
      </c>
      <c r="D100" s="69">
        <f t="shared" si="36"/>
        <v>1.8200000000000001E-2</v>
      </c>
      <c r="E100" s="55">
        <f t="shared" si="37"/>
        <v>0.76542880952496217</v>
      </c>
      <c r="F100" s="62">
        <f>'Schedule-4 CAPM 2'!$C$8</f>
        <v>0.14101473478389207</v>
      </c>
      <c r="G100" s="63">
        <f t="shared" si="40"/>
        <v>0.12281473478389207</v>
      </c>
      <c r="H100" s="71">
        <f t="shared" si="38"/>
        <v>0.11220593623775846</v>
      </c>
      <c r="I100" s="140">
        <f t="shared" si="41"/>
        <v>0.11940813587429187</v>
      </c>
    </row>
    <row r="101" spans="1:9" ht="13.5" thickBot="1">
      <c r="B101" s="181" t="s">
        <v>111</v>
      </c>
      <c r="C101" s="181"/>
      <c r="D101" s="181"/>
      <c r="E101" s="181"/>
      <c r="F101" s="182"/>
      <c r="G101" s="182"/>
      <c r="H101" s="182">
        <f>AVERAGE(H94:H100)</f>
        <v>0.11762457665709251</v>
      </c>
      <c r="I101" s="182">
        <f>AVERAGE(I94:I100)</f>
        <v>0.12347211618879242</v>
      </c>
    </row>
    <row r="102" spans="1:9">
      <c r="B102" s="52"/>
      <c r="C102" s="49"/>
      <c r="D102" s="49"/>
      <c r="E102" s="49"/>
      <c r="F102" s="53"/>
      <c r="G102" s="53"/>
      <c r="H102" s="53"/>
    </row>
    <row r="103" spans="1:9">
      <c r="B103" s="54" t="s">
        <v>32</v>
      </c>
      <c r="C103" s="49"/>
      <c r="D103" s="49"/>
      <c r="E103" s="49"/>
      <c r="F103" s="49"/>
      <c r="G103" s="49"/>
      <c r="H103" s="49"/>
    </row>
    <row r="104" spans="1:9">
      <c r="B104" s="3" t="str">
        <f>B38</f>
        <v>[1] Source: Blue Chip Financial Forecasts, Vol. 39, No. 12, December 1, 2020, at 2</v>
      </c>
      <c r="C104" s="49"/>
      <c r="D104" s="49"/>
      <c r="E104" s="49"/>
      <c r="F104" s="49"/>
      <c r="G104" s="49"/>
      <c r="H104" s="49"/>
    </row>
    <row r="105" spans="1:9">
      <c r="B105" s="49" t="s">
        <v>124</v>
      </c>
      <c r="C105" s="49"/>
      <c r="D105" s="49"/>
      <c r="E105" s="49"/>
      <c r="F105" s="49"/>
      <c r="G105" s="49"/>
      <c r="H105" s="49"/>
    </row>
    <row r="106" spans="1:9">
      <c r="B106" s="104" t="str">
        <f>B84</f>
        <v>[3] Source: Schedule-4, page 3</v>
      </c>
      <c r="C106" s="49"/>
      <c r="D106" s="49"/>
      <c r="E106" s="49"/>
      <c r="F106" s="49"/>
      <c r="G106" s="49"/>
      <c r="H106" s="49"/>
    </row>
    <row r="107" spans="1:9">
      <c r="B107" s="49" t="s">
        <v>114</v>
      </c>
      <c r="C107" s="49"/>
      <c r="D107" s="49"/>
      <c r="E107" s="49"/>
      <c r="F107" s="49"/>
      <c r="G107" s="49"/>
      <c r="H107" s="49"/>
    </row>
    <row r="108" spans="1:9">
      <c r="B108" s="49" t="s">
        <v>115</v>
      </c>
      <c r="C108" s="49"/>
      <c r="D108" s="49"/>
      <c r="E108" s="49"/>
      <c r="F108" s="49"/>
      <c r="G108" s="49"/>
      <c r="H108" s="49"/>
    </row>
    <row r="109" spans="1:9">
      <c r="A109" s="49"/>
      <c r="B109" s="49" t="s">
        <v>116</v>
      </c>
      <c r="C109" s="49"/>
      <c r="D109" s="49"/>
      <c r="E109" s="49"/>
      <c r="F109" s="49"/>
      <c r="G109" s="49"/>
      <c r="H109" s="49"/>
    </row>
    <row r="110" spans="1:9">
      <c r="B110" s="49"/>
      <c r="C110" s="49"/>
      <c r="D110" s="49"/>
      <c r="E110" s="49"/>
      <c r="F110" s="49"/>
      <c r="G110" s="49"/>
      <c r="H110" s="49"/>
    </row>
    <row r="111" spans="1:9">
      <c r="B111" s="49"/>
      <c r="C111" s="49"/>
      <c r="D111" s="49"/>
      <c r="E111" s="49"/>
      <c r="F111" s="49"/>
      <c r="G111" s="49"/>
      <c r="H111" s="49"/>
    </row>
    <row r="112" spans="1:9" ht="13.15" customHeight="1">
      <c r="B112" s="378" t="s">
        <v>126</v>
      </c>
      <c r="C112" s="378"/>
      <c r="D112" s="378"/>
      <c r="E112" s="378"/>
      <c r="F112" s="378"/>
      <c r="G112" s="378"/>
      <c r="H112" s="378"/>
      <c r="I112" s="378"/>
    </row>
    <row r="113" spans="2:9">
      <c r="B113" s="49"/>
      <c r="C113" s="49"/>
      <c r="D113" s="49"/>
      <c r="E113" s="49"/>
      <c r="F113" s="49"/>
      <c r="G113" s="49"/>
      <c r="H113" s="49"/>
    </row>
    <row r="114" spans="2:9" ht="13.5" thickBot="1">
      <c r="B114" s="49"/>
      <c r="C114" s="49"/>
      <c r="D114" s="50" t="s">
        <v>90</v>
      </c>
      <c r="E114" s="50" t="s">
        <v>91</v>
      </c>
      <c r="F114" s="50" t="s">
        <v>92</v>
      </c>
      <c r="G114" s="50" t="s">
        <v>102</v>
      </c>
      <c r="H114" s="50" t="s">
        <v>103</v>
      </c>
      <c r="I114" s="141" t="s">
        <v>104</v>
      </c>
    </row>
    <row r="115" spans="2:9" ht="38.25">
      <c r="B115" s="28" t="s">
        <v>40</v>
      </c>
      <c r="C115" s="28" t="s">
        <v>41</v>
      </c>
      <c r="D115" s="29" t="str">
        <f t="shared" ref="D115:D122" si="47">D49</f>
        <v>Projected 30-year U.S. Treasury bond yield (2022 - 2026)</v>
      </c>
      <c r="E115" s="113" t="s">
        <v>106</v>
      </c>
      <c r="F115" s="113" t="s">
        <v>107</v>
      </c>
      <c r="G115" s="113" t="s">
        <v>108</v>
      </c>
      <c r="H115" s="51" t="s">
        <v>109</v>
      </c>
      <c r="I115" s="51" t="s">
        <v>110</v>
      </c>
    </row>
    <row r="116" spans="2:9">
      <c r="B116" s="197" t="str">
        <f>B94</f>
        <v>Atmos Energy Corporation</v>
      </c>
      <c r="C116" s="198" t="str">
        <f>C94</f>
        <v>ATO</v>
      </c>
      <c r="D116" s="203">
        <f t="shared" si="47"/>
        <v>2.8000000000000001E-2</v>
      </c>
      <c r="E116" s="199">
        <f t="shared" ref="E116:E122" si="48">E72</f>
        <v>0.75811781504844711</v>
      </c>
      <c r="F116" s="57">
        <f>'Schedule-4 CAPM 2'!$C$8</f>
        <v>0.14101473478389207</v>
      </c>
      <c r="G116" s="204">
        <f t="shared" ref="G116:G122" si="49">F116-D116</f>
        <v>0.11301473478389207</v>
      </c>
      <c r="H116" s="205">
        <f t="shared" ref="H116:H122" si="50">G116*E116+D116</f>
        <v>0.11367848380264399</v>
      </c>
      <c r="I116" s="105">
        <f>D116+(0.25*G116)+(0.75*E116*G116)</f>
        <v>0.12051254654795601</v>
      </c>
    </row>
    <row r="117" spans="2:9">
      <c r="B117" s="64" t="str">
        <f t="shared" ref="B117:C117" si="51">B95</f>
        <v>New Jersey Resources Corporation</v>
      </c>
      <c r="C117" s="106" t="str">
        <f t="shared" si="51"/>
        <v>NJR</v>
      </c>
      <c r="D117" s="30">
        <f t="shared" si="47"/>
        <v>2.8000000000000001E-2</v>
      </c>
      <c r="E117" s="58">
        <f t="shared" si="48"/>
        <v>0.83141554110840987</v>
      </c>
      <c r="F117" s="57">
        <f>'Schedule-4 CAPM 2'!$C$8</f>
        <v>0.14101473478389207</v>
      </c>
      <c r="G117" s="59">
        <f t="shared" ref="G117" si="52">F117-D117</f>
        <v>0.11301473478389207</v>
      </c>
      <c r="H117" s="67">
        <f t="shared" ref="H117" si="53">G117*E117+D117</f>
        <v>0.12196220687357305</v>
      </c>
      <c r="I117" s="105">
        <f t="shared" ref="I117" si="54">D117+(0.25*G117)+(0.75*E117*G117)</f>
        <v>0.12672533885115281</v>
      </c>
    </row>
    <row r="118" spans="2:9">
      <c r="B118" s="64" t="str">
        <f t="shared" ref="B118:C118" si="55">B96</f>
        <v>Northwest Natural Gas Company</v>
      </c>
      <c r="C118" s="106" t="str">
        <f t="shared" si="55"/>
        <v>NWN</v>
      </c>
      <c r="D118" s="30">
        <f t="shared" si="47"/>
        <v>2.8000000000000001E-2</v>
      </c>
      <c r="E118" s="58">
        <f t="shared" si="48"/>
        <v>0.74065627647062882</v>
      </c>
      <c r="F118" s="57">
        <f>'Schedule-4 CAPM 2'!$C$8</f>
        <v>0.14101473478389207</v>
      </c>
      <c r="G118" s="59">
        <f t="shared" si="49"/>
        <v>0.11301473478389207</v>
      </c>
      <c r="H118" s="67">
        <f t="shared" si="50"/>
        <v>0.11170507265135315</v>
      </c>
      <c r="I118" s="105">
        <f t="shared" ref="I118:I122" si="56">D118+(0.25*G118)+(0.75*E118*G118)</f>
        <v>0.11903248818448788</v>
      </c>
    </row>
    <row r="119" spans="2:9">
      <c r="B119" s="64" t="str">
        <f t="shared" ref="B119:C119" si="57">B97</f>
        <v>ONE Gas Inc.</v>
      </c>
      <c r="C119" s="106" t="str">
        <f t="shared" si="57"/>
        <v>OGS</v>
      </c>
      <c r="D119" s="30">
        <f t="shared" si="47"/>
        <v>2.8000000000000001E-2</v>
      </c>
      <c r="E119" s="58">
        <f t="shared" si="48"/>
        <v>0.84855951856970369</v>
      </c>
      <c r="F119" s="57">
        <f>'Schedule-4 CAPM 2'!$C$8</f>
        <v>0.14101473478389207</v>
      </c>
      <c r="G119" s="59">
        <f t="shared" si="49"/>
        <v>0.11301473478389207</v>
      </c>
      <c r="H119" s="67">
        <f t="shared" si="50"/>
        <v>0.1238997289395022</v>
      </c>
      <c r="I119" s="105">
        <f t="shared" si="56"/>
        <v>0.12817848040059968</v>
      </c>
    </row>
    <row r="120" spans="2:9">
      <c r="B120" s="64" t="str">
        <f t="shared" ref="B120:C120" si="58">B98</f>
        <v>South Jersey Industries, Inc.</v>
      </c>
      <c r="C120" s="106" t="str">
        <f t="shared" si="58"/>
        <v>SJI</v>
      </c>
      <c r="D120" s="30">
        <f t="shared" si="47"/>
        <v>2.8000000000000001E-2</v>
      </c>
      <c r="E120" s="58">
        <f t="shared" si="48"/>
        <v>0.85465851559070738</v>
      </c>
      <c r="F120" s="57">
        <f>'Schedule-4 CAPM 2'!$C$8</f>
        <v>0.14101473478389207</v>
      </c>
      <c r="G120" s="59">
        <f t="shared" si="49"/>
        <v>0.11301473478389207</v>
      </c>
      <c r="H120" s="67">
        <f t="shared" si="50"/>
        <v>0.12458900547027868</v>
      </c>
      <c r="I120" s="105">
        <f t="shared" si="56"/>
        <v>0.12869543779868203</v>
      </c>
    </row>
    <row r="121" spans="2:9">
      <c r="B121" s="64" t="str">
        <f t="shared" ref="B121:C121" si="59">B99</f>
        <v>Southwest Gas Corporation</v>
      </c>
      <c r="C121" s="106" t="str">
        <f t="shared" si="59"/>
        <v>SWX</v>
      </c>
      <c r="D121" s="30">
        <f t="shared" si="47"/>
        <v>2.8000000000000001E-2</v>
      </c>
      <c r="E121" s="58">
        <f t="shared" si="48"/>
        <v>0.86800828644543526</v>
      </c>
      <c r="F121" s="57">
        <f>'Schedule-4 CAPM 2'!$C$8</f>
        <v>0.14101473478389207</v>
      </c>
      <c r="G121" s="59">
        <f t="shared" si="49"/>
        <v>0.11301473478389207</v>
      </c>
      <c r="H121" s="67">
        <f t="shared" si="50"/>
        <v>0.12609772628285149</v>
      </c>
      <c r="I121" s="105">
        <f t="shared" si="56"/>
        <v>0.12982697840811164</v>
      </c>
    </row>
    <row r="122" spans="2:9">
      <c r="B122" s="68" t="str">
        <f t="shared" ref="B122:C122" si="60">B100</f>
        <v>Spire, Inc.</v>
      </c>
      <c r="C122" s="107" t="str">
        <f t="shared" si="60"/>
        <v>SR</v>
      </c>
      <c r="D122" s="43">
        <f t="shared" si="47"/>
        <v>2.8000000000000001E-2</v>
      </c>
      <c r="E122" s="55">
        <f t="shared" si="48"/>
        <v>0.76542880952496217</v>
      </c>
      <c r="F122" s="62">
        <f>'Schedule-4 CAPM 2'!$C$8</f>
        <v>0.14101473478389207</v>
      </c>
      <c r="G122" s="63">
        <f t="shared" si="49"/>
        <v>0.11301473478389207</v>
      </c>
      <c r="H122" s="71">
        <f t="shared" si="50"/>
        <v>0.11450473390441383</v>
      </c>
      <c r="I122" s="140">
        <f t="shared" si="56"/>
        <v>0.12113223412428339</v>
      </c>
    </row>
    <row r="123" spans="2:9" ht="13.5" thickBot="1">
      <c r="B123" s="181" t="s">
        <v>111</v>
      </c>
      <c r="C123" s="181"/>
      <c r="D123" s="181"/>
      <c r="E123" s="181"/>
      <c r="F123" s="182"/>
      <c r="G123" s="182"/>
      <c r="H123" s="182">
        <f>AVERAGE(H116:H122)</f>
        <v>0.11949099398923092</v>
      </c>
      <c r="I123" s="182">
        <f>AVERAGE(I116:I122)</f>
        <v>0.12487192918789622</v>
      </c>
    </row>
    <row r="124" spans="2:9">
      <c r="B124" s="52"/>
      <c r="C124" s="49"/>
      <c r="D124" s="49"/>
      <c r="E124" s="49"/>
      <c r="F124" s="53"/>
      <c r="G124" s="53"/>
      <c r="H124" s="53"/>
    </row>
    <row r="125" spans="2:9">
      <c r="B125" s="54" t="s">
        <v>32</v>
      </c>
      <c r="C125" s="49"/>
      <c r="D125" s="49"/>
      <c r="E125" s="49"/>
      <c r="F125" s="49"/>
      <c r="G125" s="49"/>
      <c r="H125" s="49"/>
    </row>
    <row r="126" spans="2:9">
      <c r="B126" s="49" t="str">
        <f>B60</f>
        <v>[1] Source: Blue Chip Financial Forecasts, Vol. 39, No. 12, December 1, 2020, at 14</v>
      </c>
      <c r="C126" s="49"/>
      <c r="D126" s="49"/>
      <c r="E126" s="49"/>
      <c r="F126" s="49"/>
      <c r="G126" s="49"/>
      <c r="H126" s="49"/>
    </row>
    <row r="127" spans="2:9">
      <c r="B127" s="49" t="s">
        <v>124</v>
      </c>
      <c r="C127" s="49"/>
      <c r="D127" s="49"/>
      <c r="E127" s="49"/>
      <c r="F127" s="49"/>
      <c r="G127" s="49"/>
      <c r="H127" s="49"/>
    </row>
    <row r="128" spans="2:9">
      <c r="B128" s="104" t="str">
        <f>B106</f>
        <v>[3] Source: Schedule-4, page 3</v>
      </c>
      <c r="C128" s="49"/>
      <c r="D128" s="49"/>
      <c r="E128" s="49"/>
      <c r="F128" s="49"/>
      <c r="G128" s="49"/>
      <c r="H128" s="49"/>
    </row>
    <row r="129" spans="1:8">
      <c r="B129" s="49" t="s">
        <v>114</v>
      </c>
      <c r="C129" s="49"/>
      <c r="D129" s="49"/>
      <c r="E129" s="49"/>
      <c r="F129" s="49"/>
      <c r="G129" s="49"/>
      <c r="H129" s="49"/>
    </row>
    <row r="130" spans="1:8">
      <c r="B130" s="49" t="s">
        <v>115</v>
      </c>
      <c r="C130" s="49"/>
      <c r="D130" s="49"/>
      <c r="E130" s="49"/>
      <c r="F130" s="49"/>
      <c r="G130" s="49"/>
      <c r="H130" s="49"/>
    </row>
    <row r="131" spans="1:8">
      <c r="A131" s="49"/>
      <c r="B131" s="49" t="s">
        <v>116</v>
      </c>
      <c r="C131" s="49"/>
      <c r="D131" s="49"/>
      <c r="E131" s="49"/>
      <c r="F131" s="49"/>
      <c r="G131" s="49"/>
      <c r="H131" s="49"/>
    </row>
  </sheetData>
  <mergeCells count="6">
    <mergeCell ref="B112:I112"/>
    <mergeCell ref="B2:I2"/>
    <mergeCell ref="B24:I24"/>
    <mergeCell ref="B46:I46"/>
    <mergeCell ref="B68:I68"/>
    <mergeCell ref="B90:I90"/>
  </mergeCells>
  <printOptions horizontalCentered="1"/>
  <pageMargins left="0.7" right="0.7" top="1.25" bottom="0.75" header="0.3" footer="0.3"/>
  <pageSetup scale="59" orientation="portrait" useFirstPageNumber="1" r:id="rId1"/>
  <headerFooter>
    <oddHeader>&amp;RDocket No. UG-200568
Cascade Natural Gas Corp.
Exhibit No.___(AEB-5)
Schedule 4
Page &amp;P of 3</oddHeader>
  </headerFooter>
  <rowBreaks count="1" manualBreakCount="1">
    <brk id="67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pageSetUpPr fitToPage="1"/>
  </sheetPr>
  <dimension ref="B2:H14"/>
  <sheetViews>
    <sheetView zoomScaleNormal="100" zoomScaleSheetLayoutView="85" zoomScalePageLayoutView="90" workbookViewId="0">
      <selection activeCell="J54" sqref="J54"/>
    </sheetView>
  </sheetViews>
  <sheetFormatPr defaultColWidth="9.140625" defaultRowHeight="12.75"/>
  <cols>
    <col min="1" max="1" width="6.140625" style="1" customWidth="1"/>
    <col min="2" max="2" width="51.85546875" style="1" customWidth="1"/>
    <col min="3" max="3" width="7.28515625" style="1" bestFit="1" customWidth="1"/>
    <col min="4" max="4" width="10.140625" style="14" customWidth="1"/>
    <col min="5" max="5" width="15.42578125" style="14" customWidth="1"/>
    <col min="6" max="6" width="12.42578125" style="14" bestFit="1" customWidth="1"/>
    <col min="7" max="7" width="10.28515625" style="14" bestFit="1" customWidth="1"/>
    <col min="8" max="8" width="13" style="14" bestFit="1" customWidth="1"/>
    <col min="9" max="10" width="9.140625" style="1"/>
    <col min="11" max="12" width="9.140625" style="1" customWidth="1"/>
    <col min="13" max="16384" width="9.140625" style="1"/>
  </cols>
  <sheetData>
    <row r="2" spans="2:8" s="135" customFormat="1">
      <c r="B2" s="379" t="s">
        <v>127</v>
      </c>
      <c r="C2" s="379"/>
      <c r="D2" s="379"/>
      <c r="E2" s="379"/>
      <c r="F2" s="146"/>
      <c r="G2" s="146"/>
      <c r="H2" s="146"/>
    </row>
    <row r="3" spans="2:8" s="135" customFormat="1"/>
    <row r="4" spans="2:8" s="135" customFormat="1">
      <c r="B4" s="136" t="s">
        <v>128</v>
      </c>
      <c r="C4" s="206">
        <v>1.5784038085001777E-2</v>
      </c>
      <c r="D4" s="207"/>
      <c r="E4" s="208"/>
    </row>
    <row r="5" spans="2:8" s="135" customFormat="1">
      <c r="B5" s="136"/>
      <c r="C5" s="136"/>
      <c r="D5" s="136"/>
      <c r="E5" s="136"/>
    </row>
    <row r="6" spans="2:8" s="135" customFormat="1">
      <c r="B6" s="136" t="s">
        <v>129</v>
      </c>
      <c r="C6" s="209">
        <v>0.124250112445438</v>
      </c>
      <c r="D6" s="210"/>
      <c r="E6" s="211"/>
      <c r="G6" s="137"/>
    </row>
    <row r="7" spans="2:8" s="135" customFormat="1">
      <c r="B7" s="136"/>
      <c r="C7" s="136"/>
      <c r="D7" s="136"/>
      <c r="E7" s="136"/>
    </row>
    <row r="8" spans="2:8" s="135" customFormat="1">
      <c r="B8" s="136" t="s">
        <v>130</v>
      </c>
      <c r="C8" s="212">
        <f>C6*(1+0.5*C4)+C4</f>
        <v>0.14101473478389207</v>
      </c>
      <c r="D8" s="210"/>
      <c r="E8" s="211"/>
    </row>
    <row r="9" spans="2:8" s="135" customFormat="1">
      <c r="B9" s="136"/>
      <c r="C9" s="138"/>
      <c r="D9" s="139"/>
      <c r="E9" s="139"/>
    </row>
    <row r="10" spans="2:8" s="135" customFormat="1">
      <c r="B10" s="136"/>
      <c r="C10" s="138"/>
      <c r="D10" s="139"/>
      <c r="E10" s="139"/>
    </row>
    <row r="11" spans="2:8">
      <c r="B11" s="16" t="s">
        <v>32</v>
      </c>
      <c r="C11" s="15"/>
      <c r="D11" s="13"/>
      <c r="E11" s="13"/>
      <c r="F11" s="13"/>
      <c r="G11" s="13"/>
      <c r="H11" s="13"/>
    </row>
    <row r="12" spans="2:8">
      <c r="B12" s="135" t="s">
        <v>131</v>
      </c>
      <c r="C12" s="15"/>
      <c r="D12" s="13"/>
      <c r="E12" s="13"/>
      <c r="F12" s="13"/>
      <c r="G12" s="13"/>
      <c r="H12" s="13"/>
    </row>
    <row r="13" spans="2:8">
      <c r="B13" s="135" t="s">
        <v>132</v>
      </c>
      <c r="C13" s="15"/>
      <c r="D13" s="13"/>
      <c r="E13" s="13"/>
      <c r="F13" s="13"/>
      <c r="G13" s="13"/>
      <c r="H13" s="13"/>
    </row>
    <row r="14" spans="2:8">
      <c r="B14" s="135" t="s">
        <v>133</v>
      </c>
      <c r="C14" s="15"/>
      <c r="D14" s="13"/>
      <c r="E14" s="13"/>
      <c r="F14" s="13"/>
      <c r="G14" s="13"/>
      <c r="H14" s="13"/>
    </row>
  </sheetData>
  <mergeCells count="1">
    <mergeCell ref="B2:E2"/>
  </mergeCells>
  <printOptions horizontalCentered="1"/>
  <pageMargins left="0.7" right="0.7" top="1.25" bottom="0.75" header="0.3" footer="0.3"/>
  <pageSetup scale="76" firstPageNumber="3" fitToHeight="6" orientation="portrait" useFirstPageNumber="1" r:id="rId1"/>
  <headerFooter>
    <oddHeader>&amp;RDocket No. UG-200568
Cascade Natural Gas Corp.
Exhibit No.___(AEB-5)
Schedule 4
Page &amp;P of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0495-6408-45BC-9C83-086E5713FFCB}">
  <sheetPr codeName="Sheet1"/>
  <dimension ref="B2:R129"/>
  <sheetViews>
    <sheetView topLeftCell="A35" zoomScale="90" zoomScaleNormal="90" workbookViewId="0">
      <selection activeCell="G84" sqref="G84"/>
    </sheetView>
  </sheetViews>
  <sheetFormatPr defaultColWidth="9.140625" defaultRowHeight="12.75"/>
  <cols>
    <col min="1" max="1" width="2.42578125" style="31" customWidth="1"/>
    <col min="2" max="2" width="9.85546875" style="31" customWidth="1"/>
    <col min="3" max="3" width="9.85546875" style="31" bestFit="1" customWidth="1"/>
    <col min="4" max="4" width="9.85546875" style="31" customWidth="1"/>
    <col min="5" max="5" width="11" style="31" customWidth="1"/>
    <col min="6" max="6" width="7" style="31" bestFit="1" customWidth="1"/>
    <col min="7" max="7" width="28.42578125" style="31" customWidth="1"/>
    <col min="8" max="8" width="14.140625" style="31" customWidth="1"/>
    <col min="9" max="9" width="13.85546875" style="31" bestFit="1" customWidth="1"/>
    <col min="10" max="10" width="11.85546875" style="31" bestFit="1" customWidth="1"/>
    <col min="11" max="11" width="13.7109375" style="31" bestFit="1" customWidth="1"/>
    <col min="12" max="12" width="13.85546875" style="31" bestFit="1" customWidth="1"/>
    <col min="13" max="13" width="11" style="31" bestFit="1" customWidth="1"/>
    <col min="14" max="14" width="12.28515625" style="31" bestFit="1" customWidth="1"/>
    <col min="15" max="15" width="12.42578125" style="31" bestFit="1" customWidth="1"/>
    <col min="16" max="16" width="3.28515625" style="31" customWidth="1"/>
    <col min="17" max="16384" width="9.140625" style="31"/>
  </cols>
  <sheetData>
    <row r="2" spans="2:18">
      <c r="B2" s="380" t="s">
        <v>134</v>
      </c>
      <c r="C2" s="381"/>
      <c r="D2" s="381"/>
      <c r="E2" s="381"/>
    </row>
    <row r="4" spans="2:18" ht="13.5" thickBot="1">
      <c r="C4" s="348" t="s">
        <v>90</v>
      </c>
      <c r="D4" s="348" t="s">
        <v>91</v>
      </c>
      <c r="E4" s="348" t="s">
        <v>92</v>
      </c>
    </row>
    <row r="5" spans="2:18" ht="38.25">
      <c r="B5" s="32"/>
      <c r="C5" s="33" t="s">
        <v>135</v>
      </c>
      <c r="D5" s="33" t="s">
        <v>136</v>
      </c>
      <c r="E5" s="33" t="s">
        <v>15</v>
      </c>
    </row>
    <row r="6" spans="2:18">
      <c r="B6" s="34" t="s">
        <v>137</v>
      </c>
      <c r="C6" s="343">
        <v>0.12418</v>
      </c>
      <c r="D6" s="343">
        <v>7.8020624999999968E-2</v>
      </c>
      <c r="E6" s="343">
        <f>C6-D6</f>
        <v>4.615937500000003E-2</v>
      </c>
      <c r="Q6" s="134"/>
      <c r="R6" s="36"/>
    </row>
    <row r="7" spans="2:18">
      <c r="B7" s="34" t="s">
        <v>138</v>
      </c>
      <c r="C7" s="343">
        <v>0.11983333333333333</v>
      </c>
      <c r="D7" s="343">
        <v>7.8934374999999987E-2</v>
      </c>
      <c r="E7" s="343">
        <f t="shared" ref="E7:E70" si="0">C7-D7</f>
        <v>4.0898958333333346E-2</v>
      </c>
      <c r="Q7" s="134"/>
      <c r="R7" s="36"/>
    </row>
    <row r="8" spans="2:18">
      <c r="B8" s="34" t="s">
        <v>139</v>
      </c>
      <c r="C8" s="343">
        <v>0.11865999999999999</v>
      </c>
      <c r="D8" s="343">
        <v>7.4454461538461553E-2</v>
      </c>
      <c r="E8" s="343">
        <f t="shared" si="0"/>
        <v>4.4205538461538435E-2</v>
      </c>
      <c r="Q8" s="134"/>
      <c r="R8" s="36"/>
    </row>
    <row r="9" spans="2:18">
      <c r="B9" s="34" t="s">
        <v>140</v>
      </c>
      <c r="C9" s="343">
        <v>0.11940000000000001</v>
      </c>
      <c r="D9" s="343">
        <v>7.5184696969696943E-2</v>
      </c>
      <c r="E9" s="343">
        <f t="shared" si="0"/>
        <v>4.4215303030303063E-2</v>
      </c>
      <c r="Q9" s="134"/>
      <c r="R9" s="36"/>
    </row>
    <row r="10" spans="2:18">
      <c r="B10" s="34" t="s">
        <v>141</v>
      </c>
      <c r="C10" s="343">
        <v>0.11749999999999999</v>
      </c>
      <c r="D10" s="343">
        <v>7.0683968253968263E-2</v>
      </c>
      <c r="E10" s="343">
        <f t="shared" si="0"/>
        <v>4.681603174603173E-2</v>
      </c>
      <c r="Q10" s="134"/>
      <c r="R10" s="36"/>
    </row>
    <row r="11" spans="2:18">
      <c r="B11" s="348" t="s">
        <v>142</v>
      </c>
      <c r="C11" s="343">
        <v>0.11708333333333332</v>
      </c>
      <c r="D11" s="343">
        <v>6.8553230769230741E-2</v>
      </c>
      <c r="E11" s="343">
        <f t="shared" si="0"/>
        <v>4.8530102564102576E-2</v>
      </c>
      <c r="Q11" s="134"/>
      <c r="R11" s="36"/>
    </row>
    <row r="12" spans="2:18">
      <c r="B12" s="348" t="s">
        <v>143</v>
      </c>
      <c r="C12" s="343">
        <v>0.11387499999999999</v>
      </c>
      <c r="D12" s="343">
        <v>6.3142727272727309E-2</v>
      </c>
      <c r="E12" s="343">
        <f t="shared" si="0"/>
        <v>5.0732272727272681E-2</v>
      </c>
      <c r="Q12" s="134"/>
      <c r="R12" s="36"/>
    </row>
    <row r="13" spans="2:18">
      <c r="B13" s="348" t="s">
        <v>144</v>
      </c>
      <c r="C13" s="343">
        <v>0.11155555555555557</v>
      </c>
      <c r="D13" s="343">
        <v>6.1389999999999986E-2</v>
      </c>
      <c r="E13" s="343">
        <f t="shared" si="0"/>
        <v>5.0165555555555588E-2</v>
      </c>
      <c r="Q13" s="134"/>
      <c r="R13" s="36"/>
    </row>
    <row r="14" spans="2:18">
      <c r="B14" s="348" t="s">
        <v>145</v>
      </c>
      <c r="C14" s="343">
        <v>0.11120000000000001</v>
      </c>
      <c r="D14" s="343">
        <v>6.5745156249999992E-2</v>
      </c>
      <c r="E14" s="343">
        <f t="shared" si="0"/>
        <v>4.5454843750000015E-2</v>
      </c>
      <c r="Q14" s="134"/>
      <c r="R14" s="36"/>
    </row>
    <row r="15" spans="2:18">
      <c r="B15" s="348" t="s">
        <v>146</v>
      </c>
      <c r="C15" s="343">
        <v>0.10835</v>
      </c>
      <c r="D15" s="343">
        <v>7.3526307692307669E-2</v>
      </c>
      <c r="E15" s="343">
        <f t="shared" si="0"/>
        <v>3.4823692307692333E-2</v>
      </c>
      <c r="Q15" s="134"/>
      <c r="R15" s="36"/>
    </row>
    <row r="16" spans="2:18">
      <c r="B16" s="348" t="s">
        <v>147</v>
      </c>
      <c r="C16" s="343">
        <v>0.10866666666666668</v>
      </c>
      <c r="D16" s="343">
        <v>7.5847727272727289E-2</v>
      </c>
      <c r="E16" s="343">
        <f t="shared" si="0"/>
        <v>3.2818939393939386E-2</v>
      </c>
      <c r="Q16" s="134"/>
      <c r="R16" s="36"/>
    </row>
    <row r="17" spans="2:18">
      <c r="B17" s="348" t="s">
        <v>148</v>
      </c>
      <c r="C17" s="343">
        <v>0.11525833333333334</v>
      </c>
      <c r="D17" s="343">
        <v>7.9568461538461532E-2</v>
      </c>
      <c r="E17" s="343">
        <f t="shared" si="0"/>
        <v>3.5689871794871805E-2</v>
      </c>
      <c r="Q17" s="134"/>
      <c r="R17" s="36"/>
    </row>
    <row r="18" spans="2:18">
      <c r="B18" s="348" t="s">
        <v>149</v>
      </c>
      <c r="C18" s="343">
        <v>0.11</v>
      </c>
      <c r="D18" s="343">
        <v>6.9425846153846171E-2</v>
      </c>
      <c r="E18" s="343">
        <f t="shared" si="0"/>
        <v>4.0574153846153829E-2</v>
      </c>
      <c r="Q18" s="134"/>
      <c r="R18" s="36"/>
    </row>
    <row r="19" spans="2:18">
      <c r="B19" s="348" t="s">
        <v>150</v>
      </c>
      <c r="C19" s="343">
        <v>0.11066666666666668</v>
      </c>
      <c r="D19" s="343">
        <v>6.7118615384615374E-2</v>
      </c>
      <c r="E19" s="343">
        <f t="shared" si="0"/>
        <v>4.3548051282051303E-2</v>
      </c>
      <c r="Q19" s="134"/>
      <c r="R19" s="36"/>
    </row>
    <row r="20" spans="2:18">
      <c r="B20" s="348" t="s">
        <v>151</v>
      </c>
      <c r="C20" s="343">
        <v>0.11606666666666667</v>
      </c>
      <c r="D20" s="343">
        <v>6.2348153846153817E-2</v>
      </c>
      <c r="E20" s="343">
        <f t="shared" si="0"/>
        <v>5.3718512820512848E-2</v>
      </c>
      <c r="Q20" s="134"/>
      <c r="R20" s="36"/>
    </row>
    <row r="21" spans="2:18">
      <c r="B21" s="348" t="s">
        <v>152</v>
      </c>
      <c r="C21" s="343">
        <v>0.11449999999999999</v>
      </c>
      <c r="D21" s="343">
        <v>6.2925692307692321E-2</v>
      </c>
      <c r="E21" s="343">
        <f t="shared" si="0"/>
        <v>5.1574307692307669E-2</v>
      </c>
      <c r="Q21" s="134"/>
      <c r="R21" s="36"/>
    </row>
    <row r="22" spans="2:18">
      <c r="B22" s="348" t="s">
        <v>153</v>
      </c>
      <c r="C22" s="343">
        <v>0.10875000000000001</v>
      </c>
      <c r="D22" s="343">
        <v>6.9183230769230789E-2</v>
      </c>
      <c r="E22" s="343">
        <f t="shared" si="0"/>
        <v>3.9566769230769225E-2</v>
      </c>
      <c r="Q22" s="134"/>
      <c r="R22" s="36"/>
    </row>
    <row r="23" spans="2:18">
      <c r="B23" s="348" t="s">
        <v>154</v>
      </c>
      <c r="C23" s="343">
        <v>0.1125</v>
      </c>
      <c r="D23" s="343">
        <v>6.9644696969696968E-2</v>
      </c>
      <c r="E23" s="343">
        <f t="shared" si="0"/>
        <v>4.2855303030303035E-2</v>
      </c>
      <c r="Q23" s="134"/>
      <c r="R23" s="36"/>
    </row>
    <row r="24" spans="2:18">
      <c r="B24" s="348" t="s">
        <v>155</v>
      </c>
      <c r="C24" s="343">
        <v>0.11194285714285714</v>
      </c>
      <c r="D24" s="343">
        <v>6.6189999999999999E-2</v>
      </c>
      <c r="E24" s="343">
        <f t="shared" si="0"/>
        <v>4.5752857142857137E-2</v>
      </c>
      <c r="G24" s="316" t="s">
        <v>156</v>
      </c>
      <c r="H24" s="316"/>
      <c r="I24" s="316"/>
      <c r="J24" s="316"/>
      <c r="K24" s="316"/>
      <c r="L24" s="316"/>
      <c r="M24" s="316"/>
      <c r="N24" s="316"/>
      <c r="O24" s="316"/>
      <c r="Q24" s="134"/>
      <c r="R24" s="36"/>
    </row>
    <row r="25" spans="2:18" ht="13.5" thickBot="1">
      <c r="B25" s="348" t="s">
        <v>157</v>
      </c>
      <c r="C25" s="343">
        <v>0.11307142857142859</v>
      </c>
      <c r="D25" s="343">
        <v>6.8133281250000011E-2</v>
      </c>
      <c r="E25" s="343">
        <f t="shared" si="0"/>
        <v>4.4938147321428576E-2</v>
      </c>
      <c r="G25" s="316"/>
      <c r="H25" s="316"/>
      <c r="I25" s="316"/>
      <c r="J25" s="316"/>
      <c r="K25" s="316"/>
      <c r="L25" s="316"/>
      <c r="M25" s="316"/>
      <c r="N25" s="316"/>
      <c r="O25" s="316"/>
      <c r="Q25" s="134"/>
      <c r="R25" s="36"/>
    </row>
    <row r="26" spans="2:18">
      <c r="B26" s="348" t="s">
        <v>158</v>
      </c>
      <c r="C26" s="343">
        <v>0.11699999999999999</v>
      </c>
      <c r="D26" s="343">
        <v>6.9324153846153841E-2</v>
      </c>
      <c r="E26" s="343">
        <f t="shared" si="0"/>
        <v>4.7675846153846152E-2</v>
      </c>
      <c r="G26" s="317" t="s">
        <v>159</v>
      </c>
      <c r="H26" s="317"/>
      <c r="I26" s="316"/>
      <c r="J26" s="316"/>
      <c r="K26" s="316"/>
      <c r="L26" s="316"/>
      <c r="M26" s="316"/>
      <c r="N26" s="316"/>
      <c r="O26" s="316"/>
      <c r="Q26" s="134"/>
      <c r="R26" s="36"/>
    </row>
    <row r="27" spans="2:18">
      <c r="B27" s="348" t="s">
        <v>160</v>
      </c>
      <c r="C27" s="343">
        <v>0.12</v>
      </c>
      <c r="D27" s="343">
        <v>6.5281666666666668E-2</v>
      </c>
      <c r="E27" s="343">
        <f t="shared" si="0"/>
        <v>5.4718333333333327E-2</v>
      </c>
      <c r="G27" s="316" t="s">
        <v>161</v>
      </c>
      <c r="H27" s="114">
        <v>0.92199909660740798</v>
      </c>
      <c r="I27" s="316"/>
      <c r="J27" s="316"/>
      <c r="K27" s="316"/>
      <c r="L27" s="316"/>
      <c r="M27" s="316"/>
      <c r="N27" s="316"/>
      <c r="O27" s="316"/>
      <c r="Q27" s="134"/>
      <c r="R27" s="36"/>
    </row>
    <row r="28" spans="2:18">
      <c r="B28" s="34" t="s">
        <v>162</v>
      </c>
      <c r="C28" s="343">
        <v>0.10916666666666668</v>
      </c>
      <c r="D28" s="343">
        <v>6.1372272727272741E-2</v>
      </c>
      <c r="E28" s="343">
        <f t="shared" si="0"/>
        <v>4.7794393939393935E-2</v>
      </c>
      <c r="G28" s="316" t="s">
        <v>163</v>
      </c>
      <c r="H28" s="114">
        <v>0.85008233414487644</v>
      </c>
      <c r="I28" s="316"/>
      <c r="J28" s="316"/>
      <c r="K28" s="316"/>
      <c r="L28" s="316"/>
      <c r="M28" s="316"/>
      <c r="N28" s="316"/>
      <c r="O28" s="316"/>
      <c r="Q28" s="134"/>
      <c r="R28" s="36"/>
    </row>
    <row r="29" spans="2:18">
      <c r="B29" s="348" t="s">
        <v>164</v>
      </c>
      <c r="C29" s="343">
        <v>0.11366666666666665</v>
      </c>
      <c r="D29" s="343">
        <v>5.8462461538461553E-2</v>
      </c>
      <c r="E29" s="343">
        <f t="shared" si="0"/>
        <v>5.5204205128205099E-2</v>
      </c>
      <c r="G29" s="316" t="s">
        <v>165</v>
      </c>
      <c r="H29" s="114">
        <v>0.84871944627346618</v>
      </c>
      <c r="I29" s="316"/>
      <c r="J29" s="316"/>
      <c r="K29" s="316"/>
      <c r="L29" s="316"/>
      <c r="M29" s="316"/>
      <c r="N29" s="316"/>
      <c r="O29" s="316"/>
      <c r="Q29" s="134"/>
      <c r="R29" s="36"/>
    </row>
    <row r="30" spans="2:18">
      <c r="B30" s="348" t="s">
        <v>166</v>
      </c>
      <c r="C30" s="343">
        <v>0.11409999999999999</v>
      </c>
      <c r="D30" s="343">
        <v>5.4731969696969689E-2</v>
      </c>
      <c r="E30" s="343">
        <f t="shared" si="0"/>
        <v>5.9368030303030304E-2</v>
      </c>
      <c r="G30" s="316" t="s">
        <v>167</v>
      </c>
      <c r="H30" s="114">
        <v>3.9267763007060068E-3</v>
      </c>
      <c r="I30" s="316"/>
      <c r="J30" s="316"/>
      <c r="K30" s="316"/>
      <c r="L30" s="316"/>
      <c r="M30" s="316"/>
      <c r="N30" s="316"/>
      <c r="O30" s="316"/>
      <c r="Q30" s="134"/>
      <c r="R30" s="36"/>
    </row>
    <row r="31" spans="2:18" ht="13.5" thickBot="1">
      <c r="B31" s="348" t="s">
        <v>168</v>
      </c>
      <c r="C31" s="343">
        <v>0.1169</v>
      </c>
      <c r="D31" s="343">
        <v>5.1047272727272747E-2</v>
      </c>
      <c r="E31" s="343">
        <f t="shared" si="0"/>
        <v>6.5852727272727257E-2</v>
      </c>
      <c r="G31" s="319" t="s">
        <v>169</v>
      </c>
      <c r="H31" s="319">
        <v>112</v>
      </c>
      <c r="I31" s="316"/>
      <c r="J31" s="316"/>
      <c r="K31" s="316"/>
      <c r="L31" s="316"/>
      <c r="M31" s="316"/>
      <c r="N31" s="316"/>
      <c r="O31" s="316"/>
      <c r="Q31" s="134"/>
      <c r="R31" s="36"/>
    </row>
    <row r="32" spans="2:18">
      <c r="B32" s="34" t="s">
        <v>170</v>
      </c>
      <c r="C32" s="343">
        <v>0.10816666666666667</v>
      </c>
      <c r="D32" s="343">
        <v>5.3729687500000019E-2</v>
      </c>
      <c r="E32" s="343">
        <f t="shared" si="0"/>
        <v>5.4436979166666656E-2</v>
      </c>
      <c r="G32" s="316"/>
      <c r="H32" s="316"/>
      <c r="I32" s="316"/>
      <c r="J32" s="316"/>
      <c r="K32" s="316"/>
      <c r="L32" s="316"/>
      <c r="M32" s="316"/>
      <c r="N32" s="316"/>
      <c r="O32" s="316"/>
      <c r="Q32" s="134"/>
      <c r="R32" s="36"/>
    </row>
    <row r="33" spans="2:18" ht="13.5" thickBot="1">
      <c r="B33" s="34" t="s">
        <v>171</v>
      </c>
      <c r="C33" s="343">
        <v>0.1125</v>
      </c>
      <c r="D33" s="343">
        <v>5.794030769230768E-2</v>
      </c>
      <c r="E33" s="343">
        <f t="shared" si="0"/>
        <v>5.4559692307692323E-2</v>
      </c>
      <c r="G33" s="316" t="s">
        <v>172</v>
      </c>
      <c r="H33" s="316"/>
      <c r="I33" s="316"/>
      <c r="J33" s="316"/>
      <c r="K33" s="316"/>
      <c r="L33" s="316"/>
      <c r="M33" s="316"/>
      <c r="N33" s="316"/>
      <c r="O33" s="316"/>
      <c r="Q33" s="134"/>
      <c r="R33" s="36"/>
    </row>
    <row r="34" spans="2:18">
      <c r="B34" s="34" t="s">
        <v>173</v>
      </c>
      <c r="C34" s="343">
        <v>0.10375</v>
      </c>
      <c r="D34" s="343">
        <v>6.2528484848484861E-2</v>
      </c>
      <c r="E34" s="343">
        <f t="shared" si="0"/>
        <v>4.1221515151515134E-2</v>
      </c>
      <c r="G34" s="320"/>
      <c r="H34" s="320" t="s">
        <v>174</v>
      </c>
      <c r="I34" s="320" t="s">
        <v>175</v>
      </c>
      <c r="J34" s="320" t="s">
        <v>176</v>
      </c>
      <c r="K34" s="320" t="s">
        <v>177</v>
      </c>
      <c r="L34" s="320" t="s">
        <v>178</v>
      </c>
      <c r="M34" s="316"/>
      <c r="N34" s="316"/>
      <c r="O34" s="316"/>
      <c r="Q34" s="134"/>
      <c r="R34" s="36"/>
    </row>
    <row r="35" spans="2:18">
      <c r="B35" s="348" t="s">
        <v>179</v>
      </c>
      <c r="C35" s="343">
        <v>0.10655000000000001</v>
      </c>
      <c r="D35" s="343">
        <v>6.2912615384615386E-2</v>
      </c>
      <c r="E35" s="343">
        <f t="shared" si="0"/>
        <v>4.363738461538462E-2</v>
      </c>
      <c r="G35" s="316" t="s">
        <v>180</v>
      </c>
      <c r="H35" s="316">
        <v>1</v>
      </c>
      <c r="I35" s="114">
        <v>9.6177434187156054E-3</v>
      </c>
      <c r="J35" s="114">
        <v>9.6177434187156054E-3</v>
      </c>
      <c r="K35" s="114">
        <v>623.73607688303412</v>
      </c>
      <c r="L35" s="114">
        <v>3.8614429743867856E-47</v>
      </c>
      <c r="M35" s="316"/>
      <c r="N35" s="316"/>
      <c r="O35" s="316"/>
      <c r="Q35" s="134"/>
      <c r="R35" s="36"/>
    </row>
    <row r="36" spans="2:18">
      <c r="B36" s="34" t="s">
        <v>181</v>
      </c>
      <c r="C36" s="343">
        <v>0.11033333333333334</v>
      </c>
      <c r="D36" s="343">
        <v>5.9723230769230765E-2</v>
      </c>
      <c r="E36" s="343">
        <f t="shared" si="0"/>
        <v>5.0610102564102574E-2</v>
      </c>
      <c r="G36" s="316" t="s">
        <v>182</v>
      </c>
      <c r="H36" s="316">
        <v>110</v>
      </c>
      <c r="I36" s="114">
        <v>1.6961529327364987E-3</v>
      </c>
      <c r="J36" s="114">
        <v>1.5419572115786352E-5</v>
      </c>
      <c r="K36" s="114"/>
      <c r="L36" s="114"/>
      <c r="M36" s="316"/>
      <c r="N36" s="316"/>
      <c r="O36" s="316"/>
      <c r="Q36" s="134"/>
      <c r="R36" s="36"/>
    </row>
    <row r="37" spans="2:18" ht="13.5" thickBot="1">
      <c r="B37" s="348" t="s">
        <v>183</v>
      </c>
      <c r="C37" s="343">
        <v>0.11334</v>
      </c>
      <c r="D37" s="343">
        <v>5.7871875000000017E-2</v>
      </c>
      <c r="E37" s="343">
        <f t="shared" si="0"/>
        <v>5.5468124999999979E-2</v>
      </c>
      <c r="G37" s="319" t="s">
        <v>184</v>
      </c>
      <c r="H37" s="319">
        <v>111</v>
      </c>
      <c r="I37" s="115">
        <v>1.1313896351452104E-2</v>
      </c>
      <c r="J37" s="115"/>
      <c r="K37" s="115"/>
      <c r="L37" s="115"/>
      <c r="M37" s="316"/>
      <c r="N37" s="316"/>
      <c r="O37" s="316"/>
      <c r="Q37" s="134"/>
      <c r="R37" s="36"/>
    </row>
    <row r="38" spans="2:18" ht="13.5" thickBot="1">
      <c r="B38" s="348" t="s">
        <v>185</v>
      </c>
      <c r="C38" s="343">
        <v>0.121</v>
      </c>
      <c r="D38" s="343">
        <v>5.686107692307691E-2</v>
      </c>
      <c r="E38" s="343">
        <f t="shared" si="0"/>
        <v>6.4138923076923093E-2</v>
      </c>
      <c r="G38" s="316"/>
      <c r="H38" s="316"/>
      <c r="I38" s="316"/>
      <c r="J38" s="316"/>
      <c r="K38" s="316"/>
      <c r="L38" s="316"/>
      <c r="M38" s="316"/>
      <c r="N38" s="316"/>
      <c r="O38" s="316"/>
      <c r="Q38" s="134"/>
      <c r="R38" s="36"/>
    </row>
    <row r="39" spans="2:18">
      <c r="B39" s="34" t="s">
        <v>186</v>
      </c>
      <c r="C39" s="343">
        <v>0.11375</v>
      </c>
      <c r="D39" s="343">
        <v>5.4425937500000014E-2</v>
      </c>
      <c r="E39" s="343">
        <f t="shared" si="0"/>
        <v>5.932406249999999E-2</v>
      </c>
      <c r="G39" s="320"/>
      <c r="H39" s="320" t="s">
        <v>187</v>
      </c>
      <c r="I39" s="320" t="s">
        <v>167</v>
      </c>
      <c r="J39" s="320" t="s">
        <v>188</v>
      </c>
      <c r="K39" s="320" t="s">
        <v>189</v>
      </c>
      <c r="L39" s="320" t="s">
        <v>190</v>
      </c>
      <c r="M39" s="320" t="s">
        <v>191</v>
      </c>
      <c r="N39" s="320" t="s">
        <v>192</v>
      </c>
      <c r="O39" s="320" t="s">
        <v>193</v>
      </c>
      <c r="Q39" s="134"/>
      <c r="R39" s="36"/>
    </row>
    <row r="40" spans="2:18">
      <c r="B40" s="348" t="s">
        <v>194</v>
      </c>
      <c r="C40" s="343">
        <v>0.1075</v>
      </c>
      <c r="D40" s="343">
        <v>5.699338461538464E-2</v>
      </c>
      <c r="E40" s="343">
        <f t="shared" si="0"/>
        <v>5.0506615384615358E-2</v>
      </c>
      <c r="G40" s="316" t="s">
        <v>195</v>
      </c>
      <c r="H40" s="116">
        <v>8.5213238402196079E-2</v>
      </c>
      <c r="I40" s="117">
        <v>1.1340288653921826E-3</v>
      </c>
      <c r="J40" s="118">
        <v>75.14203650603433</v>
      </c>
      <c r="K40" s="114">
        <v>2.2541045577482253E-96</v>
      </c>
      <c r="L40" s="114">
        <v>8.2965859367825884E-2</v>
      </c>
      <c r="M40" s="114">
        <v>8.7460617436566274E-2</v>
      </c>
      <c r="N40" s="114">
        <v>8.2965859367825884E-2</v>
      </c>
      <c r="O40" s="114">
        <v>8.7460617436566274E-2</v>
      </c>
      <c r="Q40" s="134"/>
      <c r="R40" s="36"/>
    </row>
    <row r="41" spans="2:18" ht="13.5" thickBot="1">
      <c r="B41" s="348" t="s">
        <v>196</v>
      </c>
      <c r="C41" s="343">
        <v>0.10650000000000001</v>
      </c>
      <c r="D41" s="343">
        <v>5.2970909090909089E-2</v>
      </c>
      <c r="E41" s="343">
        <f t="shared" si="0"/>
        <v>5.3529090909090922E-2</v>
      </c>
      <c r="G41" s="319" t="s">
        <v>136</v>
      </c>
      <c r="H41" s="119">
        <v>-0.57780580830683614</v>
      </c>
      <c r="I41" s="120">
        <v>2.3135637504851845E-2</v>
      </c>
      <c r="J41" s="121">
        <v>-24.974708744708796</v>
      </c>
      <c r="K41" s="115">
        <v>3.8614429743867856E-47</v>
      </c>
      <c r="L41" s="115">
        <v>-0.6236552114939512</v>
      </c>
      <c r="M41" s="115">
        <v>-0.53195640511972109</v>
      </c>
      <c r="N41" s="115">
        <v>-0.6236552114939512</v>
      </c>
      <c r="O41" s="115">
        <v>-0.53195640511972109</v>
      </c>
      <c r="Q41" s="134"/>
      <c r="R41" s="36"/>
    </row>
    <row r="42" spans="2:18">
      <c r="B42" s="34" t="s">
        <v>197</v>
      </c>
      <c r="C42" s="343">
        <v>0.10666666666666667</v>
      </c>
      <c r="D42" s="343">
        <v>5.5132187499999999E-2</v>
      </c>
      <c r="E42" s="343">
        <f t="shared" si="0"/>
        <v>5.1534479166666675E-2</v>
      </c>
      <c r="G42" s="316"/>
      <c r="H42" s="316"/>
      <c r="I42" s="316"/>
      <c r="J42" s="316"/>
      <c r="K42" s="316"/>
      <c r="L42" s="316"/>
      <c r="M42" s="316"/>
      <c r="N42" s="316"/>
      <c r="O42" s="316"/>
      <c r="Q42" s="134"/>
      <c r="R42" s="36"/>
    </row>
    <row r="43" spans="2:18">
      <c r="B43" s="348" t="s">
        <v>198</v>
      </c>
      <c r="C43" s="343">
        <v>0.116425</v>
      </c>
      <c r="D43" s="343">
        <v>5.6129153846153849E-2</v>
      </c>
      <c r="E43" s="343">
        <f t="shared" si="0"/>
        <v>6.0295846153846151E-2</v>
      </c>
      <c r="G43" s="316"/>
      <c r="H43" s="316"/>
      <c r="I43" s="316"/>
      <c r="J43" s="316"/>
      <c r="K43" s="316"/>
      <c r="L43" s="316"/>
      <c r="M43" s="316"/>
      <c r="N43" s="316"/>
      <c r="O43" s="316"/>
      <c r="Q43" s="134"/>
      <c r="R43" s="36"/>
    </row>
    <row r="44" spans="2:18">
      <c r="B44" s="348" t="s">
        <v>199</v>
      </c>
      <c r="C44" s="343">
        <v>0.11499999999999999</v>
      </c>
      <c r="D44" s="343">
        <v>5.0848590909090899E-2</v>
      </c>
      <c r="E44" s="343">
        <f t="shared" si="0"/>
        <v>6.4151409090909092E-2</v>
      </c>
      <c r="G44" s="316"/>
      <c r="H44" s="316"/>
      <c r="I44" s="316"/>
      <c r="J44" s="316"/>
      <c r="K44" s="316"/>
      <c r="L44" s="316"/>
      <c r="M44" s="316"/>
      <c r="N44" s="316"/>
      <c r="O44" s="316"/>
      <c r="Q44" s="134"/>
      <c r="R44" s="36"/>
    </row>
    <row r="45" spans="2:18" ht="13.5" thickBot="1">
      <c r="B45" s="34" t="s">
        <v>200</v>
      </c>
      <c r="C45" s="343">
        <v>0.1101111111111111</v>
      </c>
      <c r="D45" s="343">
        <v>4.9307318181818195E-2</v>
      </c>
      <c r="E45" s="343">
        <f t="shared" si="0"/>
        <v>6.0803792929292909E-2</v>
      </c>
      <c r="G45" s="316"/>
      <c r="H45" s="316"/>
      <c r="I45" s="316"/>
      <c r="J45" s="109" t="s">
        <v>201</v>
      </c>
      <c r="K45" s="109" t="s">
        <v>202</v>
      </c>
      <c r="L45" s="109" t="s">
        <v>203</v>
      </c>
      <c r="Q45" s="134"/>
      <c r="R45" s="36"/>
    </row>
    <row r="46" spans="2:18">
      <c r="B46" s="348" t="s">
        <v>204</v>
      </c>
      <c r="C46" s="343">
        <v>0.11382</v>
      </c>
      <c r="D46" s="343">
        <v>4.8490953125E-2</v>
      </c>
      <c r="E46" s="343">
        <f t="shared" si="0"/>
        <v>6.5329046875000005E-2</v>
      </c>
      <c r="G46" s="353"/>
      <c r="H46" s="353"/>
      <c r="I46" s="353"/>
      <c r="J46" s="354" t="s">
        <v>205</v>
      </c>
      <c r="K46" s="354"/>
      <c r="L46" s="354"/>
      <c r="Q46" s="134"/>
      <c r="R46" s="36"/>
    </row>
    <row r="47" spans="2:18">
      <c r="B47" s="348" t="s">
        <v>206</v>
      </c>
      <c r="C47" s="343">
        <v>0.113625</v>
      </c>
      <c r="D47" s="343">
        <v>4.5979046153846168E-2</v>
      </c>
      <c r="E47" s="343">
        <f t="shared" si="0"/>
        <v>6.7645953846153836E-2</v>
      </c>
      <c r="J47" s="348" t="s">
        <v>207</v>
      </c>
      <c r="K47" s="348" t="s">
        <v>208</v>
      </c>
      <c r="L47" s="348"/>
      <c r="Q47" s="134"/>
      <c r="R47" s="36"/>
    </row>
    <row r="48" spans="2:18">
      <c r="B48" s="348" t="s">
        <v>209</v>
      </c>
      <c r="C48" s="343">
        <v>0.10611999999999999</v>
      </c>
      <c r="D48" s="343">
        <v>5.1104863636363636E-2</v>
      </c>
      <c r="E48" s="343">
        <f t="shared" si="0"/>
        <v>5.5015136363636356E-2</v>
      </c>
      <c r="G48" s="110"/>
      <c r="H48" s="110"/>
      <c r="I48" s="110"/>
      <c r="J48" s="111" t="s">
        <v>210</v>
      </c>
      <c r="K48" s="111" t="s">
        <v>211</v>
      </c>
      <c r="L48" s="111" t="s">
        <v>212</v>
      </c>
      <c r="Q48" s="134"/>
      <c r="R48" s="36"/>
    </row>
    <row r="49" spans="2:18">
      <c r="B49" s="348" t="s">
        <v>213</v>
      </c>
      <c r="C49" s="343">
        <v>0.1084181818181818</v>
      </c>
      <c r="D49" s="343">
        <v>5.1142196969696983E-2</v>
      </c>
      <c r="E49" s="343">
        <f t="shared" si="0"/>
        <v>5.7275984848484819E-2</v>
      </c>
      <c r="Q49" s="134"/>
      <c r="R49" s="36"/>
    </row>
    <row r="50" spans="2:18">
      <c r="B50" s="348" t="s">
        <v>214</v>
      </c>
      <c r="C50" s="343">
        <v>0.11059999999999999</v>
      </c>
      <c r="D50" s="343">
        <v>4.8753138461538476E-2</v>
      </c>
      <c r="E50" s="343">
        <f t="shared" si="0"/>
        <v>6.1846861538461514E-2</v>
      </c>
      <c r="G50" s="31" t="s">
        <v>215</v>
      </c>
      <c r="J50" s="343">
        <f>'Schedule-4 CAPM 1'!D6</f>
        <v>1.6093333333333334E-2</v>
      </c>
      <c r="K50" s="145">
        <f>$H$40+($H$41*J50)</f>
        <v>7.5914416927178069E-2</v>
      </c>
      <c r="L50" s="145">
        <f>J50+K50</f>
        <v>9.2007750260511403E-2</v>
      </c>
      <c r="Q50" s="134"/>
      <c r="R50" s="36"/>
    </row>
    <row r="51" spans="2:18">
      <c r="B51" s="348" t="s">
        <v>216</v>
      </c>
      <c r="C51" s="343">
        <v>0.10573333333333335</v>
      </c>
      <c r="D51" s="343">
        <v>5.3192861538461533E-2</v>
      </c>
      <c r="E51" s="343">
        <f t="shared" si="0"/>
        <v>5.2540471794871813E-2</v>
      </c>
      <c r="G51" s="31" t="s">
        <v>217</v>
      </c>
      <c r="J51" s="128">
        <f>'Schedule-4 CAPM 1'!D28</f>
        <v>1.8200000000000001E-2</v>
      </c>
      <c r="K51" s="145">
        <f>$H$40+($H$41*J51)</f>
        <v>7.4697172691011657E-2</v>
      </c>
      <c r="L51" s="145">
        <f t="shared" ref="L51:L52" si="1">J51+K51</f>
        <v>9.2897172691011665E-2</v>
      </c>
      <c r="Q51" s="134"/>
      <c r="R51" s="36"/>
    </row>
    <row r="52" spans="2:18">
      <c r="B52" s="348" t="s">
        <v>218</v>
      </c>
      <c r="C52" s="343">
        <v>0.1036875</v>
      </c>
      <c r="D52" s="343">
        <v>5.0588015151515148E-2</v>
      </c>
      <c r="E52" s="343">
        <f t="shared" si="0"/>
        <v>5.3099484848484854E-2</v>
      </c>
      <c r="G52" s="110" t="s">
        <v>219</v>
      </c>
      <c r="H52" s="110"/>
      <c r="I52" s="110"/>
      <c r="J52" s="130">
        <f>'Schedule-4 CAPM 1'!D50</f>
        <v>2.8000000000000001E-2</v>
      </c>
      <c r="K52" s="331">
        <f>$H$40+($H$41*J52)</f>
        <v>6.9034675769604661E-2</v>
      </c>
      <c r="L52" s="331">
        <f t="shared" si="1"/>
        <v>9.7034675769604659E-2</v>
      </c>
      <c r="Q52" s="134"/>
      <c r="R52" s="36"/>
    </row>
    <row r="53" spans="2:18" ht="13.5" thickBot="1">
      <c r="B53" s="348" t="s">
        <v>220</v>
      </c>
      <c r="C53" s="343">
        <v>0.10658333333333332</v>
      </c>
      <c r="D53" s="343">
        <v>4.864845454545455E-2</v>
      </c>
      <c r="E53" s="343">
        <f t="shared" si="0"/>
        <v>5.7934878787878771E-2</v>
      </c>
      <c r="G53" s="38" t="s">
        <v>221</v>
      </c>
      <c r="H53" s="38"/>
      <c r="I53" s="38"/>
      <c r="J53" s="330"/>
      <c r="K53" s="330"/>
      <c r="L53" s="330">
        <f>AVERAGE(L50:L52)</f>
        <v>9.3979866240375909E-2</v>
      </c>
      <c r="Q53" s="134"/>
      <c r="R53" s="36"/>
    </row>
    <row r="54" spans="2:18">
      <c r="B54" s="348" t="s">
        <v>222</v>
      </c>
      <c r="C54" s="343">
        <v>0.10650000000000001</v>
      </c>
      <c r="D54" s="343">
        <v>4.6927312499999985E-2</v>
      </c>
      <c r="E54" s="343">
        <f t="shared" si="0"/>
        <v>5.9572687500000027E-2</v>
      </c>
      <c r="Q54" s="134"/>
      <c r="R54" s="36"/>
    </row>
    <row r="55" spans="2:18">
      <c r="B55" s="34" t="s">
        <v>223</v>
      </c>
      <c r="C55" s="343">
        <v>0.10535999999999998</v>
      </c>
      <c r="D55" s="343">
        <v>4.4650938461538468E-2</v>
      </c>
      <c r="E55" s="343">
        <f t="shared" si="0"/>
        <v>6.0709061538461513E-2</v>
      </c>
      <c r="G55" s="112" t="s">
        <v>32</v>
      </c>
      <c r="Q55" s="134"/>
      <c r="R55" s="36"/>
    </row>
    <row r="56" spans="2:18">
      <c r="B56" s="348" t="s">
        <v>224</v>
      </c>
      <c r="C56" s="343">
        <v>0.10471999999999999</v>
      </c>
      <c r="D56" s="343">
        <v>4.4381742424242414E-2</v>
      </c>
      <c r="E56" s="343">
        <f t="shared" si="0"/>
        <v>6.033825757575758E-2</v>
      </c>
      <c r="G56" s="39" t="s">
        <v>225</v>
      </c>
      <c r="Q56" s="134"/>
      <c r="R56" s="36"/>
    </row>
    <row r="57" spans="2:18">
      <c r="B57" s="348" t="s">
        <v>226</v>
      </c>
      <c r="C57" s="343">
        <v>0.10316428571428571</v>
      </c>
      <c r="D57" s="343">
        <v>4.6829078125E-2</v>
      </c>
      <c r="E57" s="343">
        <f t="shared" si="0"/>
        <v>5.6335207589285709E-2</v>
      </c>
      <c r="G57" s="39" t="s">
        <v>227</v>
      </c>
      <c r="Q57" s="134"/>
      <c r="R57" s="36"/>
    </row>
    <row r="58" spans="2:18">
      <c r="B58" s="348" t="s">
        <v>228</v>
      </c>
      <c r="C58" s="343">
        <v>0.10680000000000001</v>
      </c>
      <c r="D58" s="343">
        <v>4.633183076923076E-2</v>
      </c>
      <c r="E58" s="343">
        <f t="shared" si="0"/>
        <v>6.0468169230769246E-2</v>
      </c>
      <c r="G58" s="39" t="s">
        <v>229</v>
      </c>
      <c r="Q58" s="134"/>
      <c r="R58" s="36"/>
    </row>
    <row r="59" spans="2:18">
      <c r="B59" s="348" t="s">
        <v>230</v>
      </c>
      <c r="C59" s="343">
        <v>0.106</v>
      </c>
      <c r="D59" s="343">
        <v>5.1406507692307687E-2</v>
      </c>
      <c r="E59" s="343">
        <f t="shared" si="0"/>
        <v>5.459349230769231E-2</v>
      </c>
      <c r="G59" s="39" t="s">
        <v>231</v>
      </c>
      <c r="Q59" s="134"/>
      <c r="R59" s="36"/>
    </row>
    <row r="60" spans="2:18">
      <c r="B60" s="348" t="s">
        <v>232</v>
      </c>
      <c r="C60" s="343">
        <v>0.10337499999999999</v>
      </c>
      <c r="D60" s="343">
        <v>4.9925692307692303E-2</v>
      </c>
      <c r="E60" s="343">
        <f t="shared" si="0"/>
        <v>5.3449307692307692E-2</v>
      </c>
      <c r="G60" s="39" t="s">
        <v>233</v>
      </c>
      <c r="Q60" s="134"/>
      <c r="R60" s="36"/>
    </row>
    <row r="61" spans="2:18">
      <c r="B61" s="348" t="s">
        <v>234</v>
      </c>
      <c r="C61" s="343">
        <v>0.10142</v>
      </c>
      <c r="D61" s="343">
        <v>4.739560000000001E-2</v>
      </c>
      <c r="E61" s="343">
        <f t="shared" si="0"/>
        <v>5.4024399999999986E-2</v>
      </c>
      <c r="G61" s="316" t="s">
        <v>235</v>
      </c>
      <c r="Q61" s="134"/>
      <c r="R61" s="36"/>
    </row>
    <row r="62" spans="2:18">
      <c r="B62" s="348" t="s">
        <v>236</v>
      </c>
      <c r="C62" s="343">
        <v>0.10518181818181818</v>
      </c>
      <c r="D62" s="343">
        <v>4.7964107692307696E-2</v>
      </c>
      <c r="E62" s="343">
        <f t="shared" si="0"/>
        <v>5.7217710489510486E-2</v>
      </c>
      <c r="G62" s="316" t="s">
        <v>237</v>
      </c>
      <c r="Q62" s="134"/>
      <c r="R62" s="36"/>
    </row>
    <row r="63" spans="2:18">
      <c r="B63" s="348" t="s">
        <v>238</v>
      </c>
      <c r="C63" s="343">
        <v>0.10126666666666666</v>
      </c>
      <c r="D63" s="343">
        <v>4.9891384615384615E-2</v>
      </c>
      <c r="E63" s="343">
        <f t="shared" si="0"/>
        <v>5.1375282051282042E-2</v>
      </c>
      <c r="G63" s="40" t="s">
        <v>239</v>
      </c>
      <c r="Q63" s="134"/>
      <c r="R63" s="36"/>
    </row>
    <row r="64" spans="2:18">
      <c r="B64" s="348" t="s">
        <v>240</v>
      </c>
      <c r="C64" s="343">
        <v>0.1002625</v>
      </c>
      <c r="D64" s="343">
        <v>4.9470430769230793E-2</v>
      </c>
      <c r="E64" s="343">
        <f t="shared" si="0"/>
        <v>5.0792069230769211E-2</v>
      </c>
      <c r="G64" s="39" t="s">
        <v>241</v>
      </c>
      <c r="Q64" s="134"/>
      <c r="R64" s="36"/>
    </row>
    <row r="65" spans="2:18">
      <c r="B65" s="348" t="s">
        <v>242</v>
      </c>
      <c r="C65" s="343">
        <v>0.10117692307692307</v>
      </c>
      <c r="D65" s="343">
        <v>4.6137848484848476E-2</v>
      </c>
      <c r="E65" s="343">
        <f t="shared" si="0"/>
        <v>5.5039074592074591E-2</v>
      </c>
      <c r="G65" s="39"/>
      <c r="Q65" s="134"/>
      <c r="R65" s="36"/>
    </row>
    <row r="66" spans="2:18">
      <c r="B66" s="348" t="s">
        <v>243</v>
      </c>
      <c r="C66" s="343">
        <v>0.10375714285714287</v>
      </c>
      <c r="D66" s="343">
        <v>4.4057984615384606E-2</v>
      </c>
      <c r="E66" s="343">
        <f t="shared" si="0"/>
        <v>5.9699158241758261E-2</v>
      </c>
      <c r="Q66" s="134"/>
      <c r="R66" s="36"/>
    </row>
    <row r="67" spans="2:18">
      <c r="B67" s="348" t="s">
        <v>244</v>
      </c>
      <c r="C67" s="343">
        <v>0.10166666666666667</v>
      </c>
      <c r="D67" s="343">
        <v>4.5697861538461525E-2</v>
      </c>
      <c r="E67" s="343">
        <f t="shared" si="0"/>
        <v>5.5968805128205144E-2</v>
      </c>
      <c r="Q67" s="134"/>
      <c r="R67" s="36"/>
    </row>
    <row r="68" spans="2:18">
      <c r="B68" s="348" t="s">
        <v>245</v>
      </c>
      <c r="C68" s="343">
        <v>0.10551111111111111</v>
      </c>
      <c r="D68" s="343">
        <v>4.4448575757575763E-2</v>
      </c>
      <c r="E68" s="343">
        <f t="shared" si="0"/>
        <v>6.1062535353535348E-2</v>
      </c>
      <c r="Q68" s="134"/>
      <c r="R68" s="36"/>
    </row>
    <row r="69" spans="2:18">
      <c r="B69" s="348" t="s">
        <v>246</v>
      </c>
      <c r="C69" s="343">
        <v>0.10338461538461538</v>
      </c>
      <c r="D69" s="343">
        <v>3.648545454545455E-2</v>
      </c>
      <c r="E69" s="343">
        <f t="shared" si="0"/>
        <v>6.6899160839160837E-2</v>
      </c>
      <c r="Q69" s="134"/>
      <c r="R69" s="36"/>
    </row>
    <row r="70" spans="2:18">
      <c r="B70" s="348" t="s">
        <v>247</v>
      </c>
      <c r="C70" s="343">
        <v>0.102425</v>
      </c>
      <c r="D70" s="343">
        <v>3.4371828125000004E-2</v>
      </c>
      <c r="E70" s="343">
        <f t="shared" si="0"/>
        <v>6.8053171874999999E-2</v>
      </c>
      <c r="Q70" s="134"/>
      <c r="R70" s="36"/>
    </row>
    <row r="71" spans="2:18">
      <c r="B71" s="348" t="s">
        <v>248</v>
      </c>
      <c r="C71" s="343">
        <v>0.10107500000000001</v>
      </c>
      <c r="D71" s="343">
        <v>4.1675338461538453E-2</v>
      </c>
      <c r="E71" s="343">
        <f t="shared" ref="E71:E117" si="2">C71-D71</f>
        <v>5.9399661538461559E-2</v>
      </c>
      <c r="Q71" s="134"/>
      <c r="R71" s="36"/>
    </row>
    <row r="72" spans="2:18">
      <c r="B72" s="348" t="s">
        <v>249</v>
      </c>
      <c r="C72" s="343">
        <v>9.8799999999999999E-2</v>
      </c>
      <c r="D72" s="343">
        <v>4.3207924242424235E-2</v>
      </c>
      <c r="E72" s="343">
        <f t="shared" si="2"/>
        <v>5.5592075757575764E-2</v>
      </c>
      <c r="Q72" s="134"/>
      <c r="R72" s="36"/>
    </row>
    <row r="73" spans="2:18">
      <c r="B73" s="348" t="s">
        <v>250</v>
      </c>
      <c r="C73" s="343">
        <v>0.10304999999999999</v>
      </c>
      <c r="D73" s="343">
        <v>4.3369015151515151E-2</v>
      </c>
      <c r="E73" s="343">
        <f t="shared" si="2"/>
        <v>5.9680984848484837E-2</v>
      </c>
      <c r="Q73" s="134"/>
      <c r="R73" s="36"/>
    </row>
    <row r="74" spans="2:18">
      <c r="B74" s="348" t="s">
        <v>251</v>
      </c>
      <c r="C74" s="343">
        <v>0.10236666666666666</v>
      </c>
      <c r="D74" s="343">
        <v>4.6233281250000008E-2</v>
      </c>
      <c r="E74" s="343">
        <f t="shared" si="2"/>
        <v>5.6133385416666653E-2</v>
      </c>
      <c r="Q74" s="134"/>
      <c r="R74" s="36"/>
    </row>
    <row r="75" spans="2:18">
      <c r="B75" s="348" t="s">
        <v>252</v>
      </c>
      <c r="C75" s="343">
        <v>9.985454545454546E-2</v>
      </c>
      <c r="D75" s="343">
        <v>4.3635553846153849E-2</v>
      </c>
      <c r="E75" s="343">
        <f t="shared" si="2"/>
        <v>5.6218991608391611E-2</v>
      </c>
      <c r="Q75" s="134"/>
      <c r="R75" s="36"/>
    </row>
    <row r="76" spans="2:18">
      <c r="B76" s="348" t="s">
        <v>253</v>
      </c>
      <c r="C76" s="343">
        <v>0.10425</v>
      </c>
      <c r="D76" s="343">
        <v>3.855463636363636E-2</v>
      </c>
      <c r="E76" s="343">
        <f t="shared" si="2"/>
        <v>6.5695363636363635E-2</v>
      </c>
      <c r="Q76" s="134"/>
      <c r="R76" s="36"/>
    </row>
    <row r="77" spans="2:18">
      <c r="B77" s="348" t="s">
        <v>254</v>
      </c>
      <c r="C77" s="343">
        <v>0.10092307692307691</v>
      </c>
      <c r="D77" s="343">
        <v>4.1662787878787896E-2</v>
      </c>
      <c r="E77" s="343">
        <f t="shared" si="2"/>
        <v>5.9260289044289011E-2</v>
      </c>
      <c r="Q77" s="134"/>
      <c r="R77" s="36"/>
    </row>
    <row r="78" spans="2:18">
      <c r="B78" s="348" t="s">
        <v>255</v>
      </c>
      <c r="C78" s="343">
        <v>0.10100000000000001</v>
      </c>
      <c r="D78" s="343">
        <v>4.5583796874999978E-2</v>
      </c>
      <c r="E78" s="343">
        <f t="shared" si="2"/>
        <v>5.5416203125000028E-2</v>
      </c>
      <c r="Q78" s="134"/>
      <c r="R78" s="36"/>
    </row>
    <row r="79" spans="2:18">
      <c r="B79" s="34" t="s">
        <v>256</v>
      </c>
      <c r="C79" s="343">
        <v>9.845000000000001E-2</v>
      </c>
      <c r="D79" s="343">
        <v>4.3380446153846154E-2</v>
      </c>
      <c r="E79" s="343">
        <f t="shared" si="2"/>
        <v>5.5069553846153856E-2</v>
      </c>
      <c r="Q79" s="134"/>
      <c r="R79" s="36"/>
    </row>
    <row r="80" spans="2:18">
      <c r="B80" s="34" t="s">
        <v>257</v>
      </c>
      <c r="C80" s="343">
        <v>9.6500000000000002E-2</v>
      </c>
      <c r="D80" s="343">
        <v>3.692825757575758E-2</v>
      </c>
      <c r="E80" s="343">
        <f t="shared" si="2"/>
        <v>5.9571742424242423E-2</v>
      </c>
      <c r="Q80" s="134"/>
      <c r="R80" s="36"/>
    </row>
    <row r="81" spans="2:18">
      <c r="B81" s="34" t="s">
        <v>258</v>
      </c>
      <c r="C81" s="343">
        <v>9.8750000000000004E-2</v>
      </c>
      <c r="D81" s="343">
        <v>3.0392815384615392E-2</v>
      </c>
      <c r="E81" s="343">
        <f t="shared" si="2"/>
        <v>6.835718461538462E-2</v>
      </c>
      <c r="Q81" s="134"/>
      <c r="R81" s="36"/>
    </row>
    <row r="82" spans="2:18">
      <c r="B82" s="34" t="s">
        <v>259</v>
      </c>
      <c r="C82" s="343">
        <v>9.6319999999999989E-2</v>
      </c>
      <c r="D82" s="343">
        <v>3.1351338461538467E-2</v>
      </c>
      <c r="E82" s="343">
        <f t="shared" si="2"/>
        <v>6.4968661538461522E-2</v>
      </c>
      <c r="Q82" s="134"/>
      <c r="R82" s="36"/>
    </row>
    <row r="83" spans="2:18">
      <c r="B83" s="34" t="s">
        <v>260</v>
      </c>
      <c r="C83" s="343">
        <v>9.8312499999999997E-2</v>
      </c>
      <c r="D83" s="343">
        <v>2.9340830769230764E-2</v>
      </c>
      <c r="E83" s="343">
        <f t="shared" si="2"/>
        <v>6.8971669230769236E-2</v>
      </c>
      <c r="Q83" s="134"/>
      <c r="R83" s="36"/>
    </row>
    <row r="84" spans="2:18">
      <c r="B84" s="34" t="s">
        <v>261</v>
      </c>
      <c r="C84" s="343">
        <v>9.7500000000000003E-2</v>
      </c>
      <c r="D84" s="343">
        <v>2.7412938461538462E-2</v>
      </c>
      <c r="E84" s="343">
        <f t="shared" si="2"/>
        <v>7.0087061538461545E-2</v>
      </c>
      <c r="Q84" s="134"/>
      <c r="R84" s="36"/>
    </row>
    <row r="85" spans="2:18">
      <c r="B85" s="34" t="s">
        <v>262</v>
      </c>
      <c r="C85" s="343">
        <v>0.10055</v>
      </c>
      <c r="D85" s="343">
        <v>2.8642166666666666E-2</v>
      </c>
      <c r="E85" s="343">
        <f t="shared" si="2"/>
        <v>7.1907833333333337E-2</v>
      </c>
      <c r="Q85" s="134"/>
      <c r="R85" s="36"/>
    </row>
    <row r="86" spans="2:18">
      <c r="B86" s="34" t="s">
        <v>263</v>
      </c>
      <c r="C86" s="343">
        <v>9.5666666666666678E-2</v>
      </c>
      <c r="D86" s="343">
        <v>3.1295609374999998E-2</v>
      </c>
      <c r="E86" s="343">
        <f t="shared" si="2"/>
        <v>6.4371057291666672E-2</v>
      </c>
      <c r="Q86" s="134"/>
      <c r="R86" s="36"/>
    </row>
    <row r="87" spans="2:18">
      <c r="B87" s="34" t="s">
        <v>264</v>
      </c>
      <c r="C87" s="343">
        <v>9.4683333333333328E-2</v>
      </c>
      <c r="D87" s="343">
        <v>3.1398800000000004E-2</v>
      </c>
      <c r="E87" s="343">
        <f t="shared" si="2"/>
        <v>6.3284533333333323E-2</v>
      </c>
      <c r="Q87" s="134"/>
      <c r="R87" s="36"/>
    </row>
    <row r="88" spans="2:18">
      <c r="B88" s="34" t="s">
        <v>265</v>
      </c>
      <c r="C88" s="343">
        <v>9.6000000000000002E-2</v>
      </c>
      <c r="D88" s="343">
        <v>3.7113621212121202E-2</v>
      </c>
      <c r="E88" s="343">
        <f t="shared" si="2"/>
        <v>5.88863787878788E-2</v>
      </c>
      <c r="Q88" s="134"/>
      <c r="R88" s="36"/>
    </row>
    <row r="89" spans="2:18">
      <c r="B89" s="34" t="s">
        <v>266</v>
      </c>
      <c r="C89" s="343">
        <v>9.8290909090909109E-2</v>
      </c>
      <c r="D89" s="343">
        <v>3.7872272727272713E-2</v>
      </c>
      <c r="E89" s="343">
        <f t="shared" si="2"/>
        <v>6.0418636363636397E-2</v>
      </c>
      <c r="Q89" s="134"/>
      <c r="R89" s="36"/>
    </row>
    <row r="90" spans="2:18">
      <c r="B90" s="34" t="s">
        <v>267</v>
      </c>
      <c r="C90" s="343">
        <v>9.5416666666666664E-2</v>
      </c>
      <c r="D90" s="343">
        <v>3.6892906249999989E-2</v>
      </c>
      <c r="E90" s="343">
        <f t="shared" si="2"/>
        <v>5.8523760416666674E-2</v>
      </c>
      <c r="Q90" s="134"/>
      <c r="R90" s="36"/>
    </row>
    <row r="91" spans="2:18">
      <c r="B91" s="34" t="s">
        <v>268</v>
      </c>
      <c r="C91" s="343">
        <v>9.8362499999999992E-2</v>
      </c>
      <c r="D91" s="343">
        <v>3.4420169230769224E-2</v>
      </c>
      <c r="E91" s="343">
        <f t="shared" si="2"/>
        <v>6.3942330769230768E-2</v>
      </c>
      <c r="Q91" s="134"/>
      <c r="R91" s="36"/>
    </row>
    <row r="92" spans="2:18">
      <c r="B92" s="34" t="s">
        <v>269</v>
      </c>
      <c r="C92" s="343">
        <v>9.4500000000000015E-2</v>
      </c>
      <c r="D92" s="343">
        <v>3.2637651515151515E-2</v>
      </c>
      <c r="E92" s="343">
        <f t="shared" si="2"/>
        <v>6.1862348484848499E-2</v>
      </c>
      <c r="Q92" s="134"/>
      <c r="R92" s="36"/>
    </row>
    <row r="93" spans="2:18">
      <c r="B93" s="34" t="s">
        <v>270</v>
      </c>
      <c r="C93" s="343">
        <v>0.10283333333333333</v>
      </c>
      <c r="D93" s="343">
        <v>2.9634439393939404E-2</v>
      </c>
      <c r="E93" s="343">
        <f t="shared" si="2"/>
        <v>7.3198893939393925E-2</v>
      </c>
      <c r="Q93" s="134"/>
    </row>
    <row r="94" spans="2:18">
      <c r="B94" s="34" t="s">
        <v>271</v>
      </c>
      <c r="C94" s="343">
        <v>9.4666666666666677E-2</v>
      </c>
      <c r="D94" s="343">
        <v>2.5536187500000005E-2</v>
      </c>
      <c r="E94" s="343">
        <f t="shared" si="2"/>
        <v>6.9130479166666675E-2</v>
      </c>
      <c r="Q94" s="134"/>
    </row>
    <row r="95" spans="2:18">
      <c r="B95" s="34" t="s">
        <v>272</v>
      </c>
      <c r="C95" s="343">
        <v>9.4333333333333338E-2</v>
      </c>
      <c r="D95" s="343">
        <v>2.8846923076923076E-2</v>
      </c>
      <c r="E95" s="343">
        <f t="shared" si="2"/>
        <v>6.5486410256410263E-2</v>
      </c>
      <c r="Q95" s="134"/>
    </row>
    <row r="96" spans="2:18">
      <c r="B96" s="34" t="s">
        <v>273</v>
      </c>
      <c r="C96" s="343">
        <v>9.7500000000000003E-2</v>
      </c>
      <c r="D96" s="343">
        <v>2.9591227272727273E-2</v>
      </c>
      <c r="E96" s="343">
        <f t="shared" si="2"/>
        <v>6.7908772727272734E-2</v>
      </c>
      <c r="Q96" s="134"/>
    </row>
    <row r="97" spans="2:17">
      <c r="B97" s="34" t="s">
        <v>274</v>
      </c>
      <c r="C97" s="343">
        <v>9.6777777777777782E-2</v>
      </c>
      <c r="D97" s="343">
        <v>2.9592590909090898E-2</v>
      </c>
      <c r="E97" s="343">
        <f t="shared" si="2"/>
        <v>6.718518686868688E-2</v>
      </c>
      <c r="Q97" s="134"/>
    </row>
    <row r="98" spans="2:17">
      <c r="B98" s="34" t="s">
        <v>275</v>
      </c>
      <c r="C98" s="343">
        <v>9.4833333333333325E-2</v>
      </c>
      <c r="D98" s="343">
        <v>2.7197200000000001E-2</v>
      </c>
      <c r="E98" s="343">
        <f t="shared" si="2"/>
        <v>6.763613333333332E-2</v>
      </c>
      <c r="Q98" s="134"/>
    </row>
    <row r="99" spans="2:17">
      <c r="B99" s="34" t="s">
        <v>276</v>
      </c>
      <c r="C99" s="343">
        <v>9.4149999999999998E-2</v>
      </c>
      <c r="D99" s="343">
        <v>2.5666046153846152E-2</v>
      </c>
      <c r="E99" s="343">
        <f t="shared" si="2"/>
        <v>6.8483953846153842E-2</v>
      </c>
    </row>
    <row r="100" spans="2:17">
      <c r="B100" s="34" t="s">
        <v>277</v>
      </c>
      <c r="C100" s="343">
        <v>9.4649999999999984E-2</v>
      </c>
      <c r="D100" s="343">
        <v>2.2773333333333333E-2</v>
      </c>
      <c r="E100" s="343">
        <f t="shared" si="2"/>
        <v>7.1876666666666644E-2</v>
      </c>
    </row>
    <row r="101" spans="2:17">
      <c r="B101" s="34" t="s">
        <v>278</v>
      </c>
      <c r="C101" s="343">
        <v>9.6722222222222209E-2</v>
      </c>
      <c r="D101" s="343">
        <v>2.8326507692307684E-2</v>
      </c>
      <c r="E101" s="343">
        <f t="shared" si="2"/>
        <v>6.8395714529914525E-2</v>
      </c>
    </row>
    <row r="102" spans="2:17">
      <c r="B102" s="34" t="s">
        <v>279</v>
      </c>
      <c r="C102" s="343">
        <v>9.6000000000000016E-2</v>
      </c>
      <c r="D102" s="343">
        <v>3.0435492307692304E-2</v>
      </c>
      <c r="E102" s="343">
        <f t="shared" si="2"/>
        <v>6.5564507692307705E-2</v>
      </c>
    </row>
    <row r="103" spans="2:17">
      <c r="B103" s="34" t="s">
        <v>280</v>
      </c>
      <c r="C103" s="343">
        <v>9.4714285714285709E-2</v>
      </c>
      <c r="D103" s="343">
        <v>2.8955353846153841E-2</v>
      </c>
      <c r="E103" s="343">
        <f t="shared" si="2"/>
        <v>6.5758931868131865E-2</v>
      </c>
    </row>
    <row r="104" spans="2:17">
      <c r="B104" s="34" t="s">
        <v>281</v>
      </c>
      <c r="C104" s="343">
        <v>0.10138333333333333</v>
      </c>
      <c r="D104" s="343">
        <v>2.8157476923076918E-2</v>
      </c>
      <c r="E104" s="343">
        <f t="shared" si="2"/>
        <v>7.3225856410256404E-2</v>
      </c>
    </row>
    <row r="105" spans="2:17">
      <c r="B105" s="34" t="s">
        <v>282</v>
      </c>
      <c r="C105" s="343">
        <v>9.6999999999999989E-2</v>
      </c>
      <c r="D105" s="343">
        <v>2.8170630769230768E-2</v>
      </c>
      <c r="E105" s="343">
        <f t="shared" si="2"/>
        <v>6.8829369230769225E-2</v>
      </c>
    </row>
    <row r="106" spans="2:17">
      <c r="B106" s="34" t="s">
        <v>283</v>
      </c>
      <c r="C106" s="343">
        <v>9.6816666666666662E-2</v>
      </c>
      <c r="D106" s="343">
        <v>3.0233969230769233E-2</v>
      </c>
      <c r="E106" s="343">
        <f t="shared" si="2"/>
        <v>6.6582697435897426E-2</v>
      </c>
    </row>
    <row r="107" spans="2:17">
      <c r="B107" s="34" t="s">
        <v>284</v>
      </c>
      <c r="C107" s="343">
        <v>9.4285714285714278E-2</v>
      </c>
      <c r="D107" s="343">
        <v>3.0863630769230772E-2</v>
      </c>
      <c r="E107" s="343">
        <f t="shared" si="2"/>
        <v>6.3422083516483513E-2</v>
      </c>
    </row>
    <row r="108" spans="2:17">
      <c r="B108" s="34" t="s">
        <v>285</v>
      </c>
      <c r="C108" s="343">
        <v>9.7108333333333338E-2</v>
      </c>
      <c r="D108" s="343">
        <v>3.0584523076923074E-2</v>
      </c>
      <c r="E108" s="343">
        <f t="shared" si="2"/>
        <v>6.6523810256410271E-2</v>
      </c>
    </row>
    <row r="109" spans="2:17">
      <c r="B109" s="34" t="s">
        <v>286</v>
      </c>
      <c r="C109" s="343">
        <v>9.5307142857142882E-2</v>
      </c>
      <c r="D109" s="343">
        <v>3.270189393939394E-2</v>
      </c>
      <c r="E109" s="343">
        <f t="shared" si="2"/>
        <v>6.2605248917748935E-2</v>
      </c>
    </row>
    <row r="110" spans="2:17">
      <c r="B110" s="34" t="s">
        <v>287</v>
      </c>
      <c r="C110" s="343">
        <v>9.5500000000000002E-2</v>
      </c>
      <c r="D110" s="343">
        <v>3.0102703124999998E-2</v>
      </c>
      <c r="E110" s="343">
        <f t="shared" si="2"/>
        <v>6.5397296875000011E-2</v>
      </c>
    </row>
    <row r="111" spans="2:17">
      <c r="B111" s="34" t="s">
        <v>288</v>
      </c>
      <c r="C111" s="343">
        <v>9.7266666666666668E-2</v>
      </c>
      <c r="D111" s="343">
        <v>2.7823599999999997E-2</v>
      </c>
      <c r="E111" s="343">
        <f t="shared" si="2"/>
        <v>6.9443066666666664E-2</v>
      </c>
    </row>
    <row r="112" spans="2:17">
      <c r="B112" s="34" t="s">
        <v>289</v>
      </c>
      <c r="C112" s="343">
        <v>9.9500000000000005E-2</v>
      </c>
      <c r="D112" s="343">
        <v>2.2855318181818182E-2</v>
      </c>
      <c r="E112" s="343">
        <f t="shared" si="2"/>
        <v>7.664468181818182E-2</v>
      </c>
    </row>
    <row r="113" spans="2:5">
      <c r="B113" s="34" t="s">
        <v>290</v>
      </c>
      <c r="C113" s="343">
        <v>9.7309523809523818E-2</v>
      </c>
      <c r="D113" s="343">
        <v>2.2538393939393941E-2</v>
      </c>
      <c r="E113" s="343">
        <f t="shared" si="2"/>
        <v>7.4771129870129877E-2</v>
      </c>
    </row>
    <row r="114" spans="2:5">
      <c r="B114" s="34" t="s">
        <v>291</v>
      </c>
      <c r="C114" s="343">
        <v>9.3522222222222229E-2</v>
      </c>
      <c r="D114" s="343">
        <v>1.888032307692307E-2</v>
      </c>
      <c r="E114" s="343">
        <f t="shared" si="2"/>
        <v>7.4641899145299159E-2</v>
      </c>
    </row>
    <row r="115" spans="2:5">
      <c r="B115" s="34" t="s">
        <v>292</v>
      </c>
      <c r="C115" s="343">
        <v>9.5499999999999988E-2</v>
      </c>
      <c r="D115" s="343">
        <v>1.3756846153846161E-2</v>
      </c>
      <c r="E115" s="343">
        <f t="shared" si="2"/>
        <v>8.1743153846153827E-2</v>
      </c>
    </row>
    <row r="116" spans="2:5">
      <c r="B116" s="34">
        <v>2020.3</v>
      </c>
      <c r="C116" s="343">
        <v>9.5187499999999994E-2</v>
      </c>
      <c r="D116" s="343">
        <v>1.3650969696969693E-2</v>
      </c>
      <c r="E116" s="343">
        <f t="shared" si="2"/>
        <v>8.1536530303030305E-2</v>
      </c>
    </row>
    <row r="117" spans="2:5">
      <c r="B117" s="34">
        <v>2020.4</v>
      </c>
      <c r="C117" s="343">
        <v>9.4555555555555559E-2</v>
      </c>
      <c r="D117" s="343">
        <v>1.5911418604651163E-2</v>
      </c>
      <c r="E117" s="343">
        <f t="shared" si="2"/>
        <v>7.86441369509044E-2</v>
      </c>
    </row>
    <row r="118" spans="2:5">
      <c r="B118" s="34"/>
      <c r="C118" s="343"/>
      <c r="D118" s="343"/>
      <c r="E118" s="343"/>
    </row>
    <row r="119" spans="2:5">
      <c r="B119" s="213" t="s">
        <v>221</v>
      </c>
      <c r="C119" s="214">
        <f>AVERAGE(C6:C117)</f>
        <v>0.10476866523605365</v>
      </c>
      <c r="D119" s="214">
        <f t="shared" ref="D119:E119" si="3">AVERAGE(D6:D117)</f>
        <v>4.6318559607446706E-2</v>
      </c>
      <c r="E119" s="214">
        <f t="shared" si="3"/>
        <v>5.845010562860696E-2</v>
      </c>
    </row>
    <row r="120" spans="2:5" ht="13.5" thickBot="1">
      <c r="B120" s="41" t="s">
        <v>293</v>
      </c>
      <c r="C120" s="42">
        <f>MEDIAN(C6:C117)</f>
        <v>0.10371875</v>
      </c>
      <c r="D120" s="42">
        <f t="shared" ref="D120:E120" si="4">MEDIAN(D6:D117)</f>
        <v>4.628255600961538E-2</v>
      </c>
      <c r="E120" s="42">
        <f t="shared" si="4"/>
        <v>5.9346046401515147E-2</v>
      </c>
    </row>
    <row r="121" spans="2:5">
      <c r="B121" s="34"/>
      <c r="C121" s="316"/>
      <c r="D121" s="343"/>
    </row>
    <row r="122" spans="2:5">
      <c r="C122" s="316"/>
      <c r="D122" s="343"/>
    </row>
    <row r="123" spans="2:5">
      <c r="B123" s="34"/>
      <c r="D123" s="343"/>
    </row>
    <row r="124" spans="2:5">
      <c r="B124" s="34"/>
      <c r="D124" s="343"/>
    </row>
    <row r="125" spans="2:5">
      <c r="D125" s="343"/>
    </row>
    <row r="126" spans="2:5">
      <c r="D126" s="343"/>
    </row>
    <row r="127" spans="2:5">
      <c r="D127" s="343"/>
    </row>
    <row r="128" spans="2:5">
      <c r="D128" s="343"/>
    </row>
    <row r="129" spans="4:4">
      <c r="D129" s="343"/>
    </row>
  </sheetData>
  <mergeCells count="1">
    <mergeCell ref="B2:E2"/>
  </mergeCells>
  <printOptions horizontalCentered="1"/>
  <pageMargins left="0.7" right="0.7" top="0.75" bottom="0.75" header="0.3" footer="0.3"/>
  <pageSetup scale="61" fitToWidth="0" orientation="portrait" useFirstPageNumber="1" r:id="rId1"/>
  <headerFooter>
    <oddHeader>&amp;RDocket No. UG-200568
Cascade Natural Gas Corp.
Exhibit No.___(AEB-5)
Schedule 5
Page &amp;P of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AF60-F695-4B03-B1FD-1EA1EF03C9C2}">
  <sheetPr codeName="Sheet2">
    <pageSetUpPr fitToPage="1"/>
  </sheetPr>
  <dimension ref="A1:O29"/>
  <sheetViews>
    <sheetView zoomScaleNormal="100" zoomScaleSheetLayoutView="70" workbookViewId="0">
      <selection activeCell="M54" sqref="M54"/>
    </sheetView>
  </sheetViews>
  <sheetFormatPr defaultColWidth="9.140625" defaultRowHeight="12.75"/>
  <cols>
    <col min="1" max="1" width="3" style="72" customWidth="1"/>
    <col min="2" max="2" width="31.85546875" style="72" customWidth="1"/>
    <col min="3" max="3" width="5.7109375" style="72" bestFit="1" customWidth="1"/>
    <col min="4" max="4" width="13.28515625" style="72" customWidth="1"/>
    <col min="5" max="5" width="12.28515625" style="72" customWidth="1"/>
    <col min="6" max="6" width="14" style="72" customWidth="1"/>
    <col min="7" max="8" width="12" style="72" customWidth="1"/>
    <col min="9" max="9" width="13.42578125" style="72" customWidth="1"/>
    <col min="10" max="10" width="11.5703125" style="72" customWidth="1"/>
    <col min="11" max="11" width="13.140625" style="72" customWidth="1"/>
    <col min="12" max="12" width="12.42578125" style="72" customWidth="1"/>
    <col min="13" max="13" width="13.85546875" style="72" customWidth="1"/>
    <col min="14" max="14" width="19" style="72" bestFit="1" customWidth="1"/>
    <col min="15" max="16384" width="9.140625" style="72"/>
  </cols>
  <sheetData>
    <row r="1" spans="1:15" ht="12.75" customHeight="1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>
      <c r="B2" s="382" t="s">
        <v>294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</row>
    <row r="3" spans="1:15" ht="12.75" customHeight="1"/>
    <row r="4" spans="1:15" ht="12.75" customHeight="1" thickBot="1">
      <c r="D4" s="349" t="s">
        <v>90</v>
      </c>
      <c r="E4" s="349" t="s">
        <v>91</v>
      </c>
      <c r="F4" s="349" t="s">
        <v>92</v>
      </c>
      <c r="G4" s="349" t="s">
        <v>102</v>
      </c>
      <c r="H4" s="349" t="s">
        <v>103</v>
      </c>
      <c r="I4" s="349" t="s">
        <v>104</v>
      </c>
      <c r="J4" s="349" t="s">
        <v>201</v>
      </c>
      <c r="K4" s="349" t="s">
        <v>202</v>
      </c>
      <c r="L4" s="349" t="s">
        <v>203</v>
      </c>
      <c r="M4" s="349" t="s">
        <v>295</v>
      </c>
      <c r="O4" s="74"/>
    </row>
    <row r="5" spans="1:15" ht="63" customHeight="1">
      <c r="A5" s="75"/>
      <c r="B5" s="76"/>
      <c r="C5" s="76"/>
      <c r="D5" s="147" t="s">
        <v>296</v>
      </c>
      <c r="E5" s="147" t="s">
        <v>297</v>
      </c>
      <c r="F5" s="147" t="s">
        <v>298</v>
      </c>
      <c r="G5" s="147" t="s">
        <v>299</v>
      </c>
      <c r="H5" s="147" t="s">
        <v>300</v>
      </c>
      <c r="I5" s="147" t="s">
        <v>301</v>
      </c>
      <c r="J5" s="147" t="s">
        <v>302</v>
      </c>
      <c r="K5" s="77" t="s">
        <v>303</v>
      </c>
      <c r="L5" s="77" t="s">
        <v>304</v>
      </c>
      <c r="M5" s="77" t="s">
        <v>305</v>
      </c>
    </row>
    <row r="6" spans="1:15" ht="12.75" customHeight="1">
      <c r="A6" s="75"/>
      <c r="D6" s="75"/>
      <c r="E6" s="75"/>
      <c r="F6" s="75"/>
      <c r="G6" s="75"/>
      <c r="H6" s="75"/>
      <c r="I6" s="75"/>
      <c r="J6" s="75"/>
      <c r="K6" s="75"/>
      <c r="L6" s="75"/>
      <c r="M6" s="75"/>
      <c r="O6" s="78"/>
    </row>
    <row r="7" spans="1:15">
      <c r="A7" s="79"/>
      <c r="B7" s="316" t="s">
        <v>53</v>
      </c>
      <c r="C7" s="44" t="s">
        <v>54</v>
      </c>
      <c r="D7" s="35">
        <v>0.09</v>
      </c>
      <c r="E7" s="80">
        <v>9279.7000000000007</v>
      </c>
      <c r="F7" s="35">
        <v>0.62</v>
      </c>
      <c r="G7" s="81">
        <f>E7*F7</f>
        <v>5753.4140000000007</v>
      </c>
      <c r="H7" s="81">
        <v>16000</v>
      </c>
      <c r="I7" s="35">
        <v>0.6</v>
      </c>
      <c r="J7" s="81">
        <f>H7*I7</f>
        <v>9600</v>
      </c>
      <c r="K7" s="149">
        <f>IFERROR((J7/G7)^(1/5)-1, " ")</f>
        <v>0.10781979604067837</v>
      </c>
      <c r="L7" s="82">
        <f>IFERROR(2*(1+K7)/(2+K7), " ")</f>
        <v>1.0511522836265257</v>
      </c>
      <c r="M7" s="83">
        <f>D7*L7</f>
        <v>9.4603705526387305E-2</v>
      </c>
      <c r="N7" s="84"/>
      <c r="O7" s="85"/>
    </row>
    <row r="8" spans="1:15">
      <c r="A8" s="79"/>
      <c r="B8" s="316" t="s">
        <v>55</v>
      </c>
      <c r="C8" s="44" t="s">
        <v>56</v>
      </c>
      <c r="D8" s="35">
        <v>9.5000000000000001E-2</v>
      </c>
      <c r="E8" s="80">
        <v>3088.9</v>
      </c>
      <c r="F8" s="35">
        <v>0.502</v>
      </c>
      <c r="G8" s="81">
        <f t="shared" ref="G8:G13" si="0">E8*F8</f>
        <v>1550.6278</v>
      </c>
      <c r="H8" s="81">
        <v>4580</v>
      </c>
      <c r="I8" s="35">
        <v>0.56499999999999995</v>
      </c>
      <c r="J8" s="81">
        <f>H8*I8</f>
        <v>2587.6999999999998</v>
      </c>
      <c r="K8" s="149">
        <f t="shared" ref="K8:K13" si="1">IFERROR((J8/G8)^(1/5)-1, " ")</f>
        <v>0.10785079069694747</v>
      </c>
      <c r="L8" s="82">
        <f t="shared" ref="L8:L12" si="2">IFERROR(2*(1+K8)/(2+K8), " ")</f>
        <v>1.0511662358516787</v>
      </c>
      <c r="M8" s="83">
        <f t="shared" ref="M8:M13" si="3">D8*L8</f>
        <v>9.9860792405909476E-2</v>
      </c>
    </row>
    <row r="9" spans="1:15">
      <c r="A9" s="79"/>
      <c r="B9" s="316" t="s">
        <v>57</v>
      </c>
      <c r="C9" s="44" t="s">
        <v>58</v>
      </c>
      <c r="D9" s="35">
        <v>8.5000000000000006E-2</v>
      </c>
      <c r="E9" s="80">
        <v>1672</v>
      </c>
      <c r="F9" s="35">
        <v>0.51800000000000002</v>
      </c>
      <c r="G9" s="81">
        <f t="shared" si="0"/>
        <v>866.096</v>
      </c>
      <c r="H9" s="81">
        <v>1825</v>
      </c>
      <c r="I9" s="35">
        <v>0.52500000000000002</v>
      </c>
      <c r="J9" s="81">
        <f t="shared" ref="J9:J12" si="4">H9*I9</f>
        <v>958.125</v>
      </c>
      <c r="K9" s="149">
        <f t="shared" si="1"/>
        <v>2.0401827798542937E-2</v>
      </c>
      <c r="L9" s="82">
        <f t="shared" si="2"/>
        <v>1.0100979060293036</v>
      </c>
      <c r="M9" s="83">
        <f t="shared" si="3"/>
        <v>8.5858322012490815E-2</v>
      </c>
    </row>
    <row r="10" spans="1:15">
      <c r="A10" s="79"/>
      <c r="B10" s="316" t="s">
        <v>306</v>
      </c>
      <c r="C10" s="44" t="s">
        <v>60</v>
      </c>
      <c r="D10" s="35">
        <v>8.5000000000000006E-2</v>
      </c>
      <c r="E10" s="80">
        <v>3415.5</v>
      </c>
      <c r="F10" s="35">
        <v>0.623</v>
      </c>
      <c r="G10" s="81">
        <f t="shared" si="0"/>
        <v>2127.8564999999999</v>
      </c>
      <c r="H10" s="81">
        <v>4800</v>
      </c>
      <c r="I10" s="35">
        <v>0.62</v>
      </c>
      <c r="J10" s="81">
        <f t="shared" si="4"/>
        <v>2976</v>
      </c>
      <c r="K10" s="149">
        <f t="shared" si="1"/>
        <v>6.9394923423376387E-2</v>
      </c>
      <c r="L10" s="82">
        <f t="shared" si="2"/>
        <v>1.0335339198129361</v>
      </c>
      <c r="M10" s="83">
        <f t="shared" si="3"/>
        <v>8.7850383184099573E-2</v>
      </c>
    </row>
    <row r="11" spans="1:15">
      <c r="A11" s="79"/>
      <c r="B11" s="316" t="s">
        <v>61</v>
      </c>
      <c r="C11" s="44" t="s">
        <v>62</v>
      </c>
      <c r="D11" s="35">
        <v>0.12</v>
      </c>
      <c r="E11" s="80">
        <v>3493.9</v>
      </c>
      <c r="F11" s="35">
        <v>0.40799999999999997</v>
      </c>
      <c r="G11" s="81">
        <f t="shared" si="0"/>
        <v>1425.5111999999999</v>
      </c>
      <c r="H11" s="81">
        <v>5500</v>
      </c>
      <c r="I11" s="35">
        <v>0.41</v>
      </c>
      <c r="J11" s="81">
        <f t="shared" si="4"/>
        <v>2255</v>
      </c>
      <c r="K11" s="149">
        <f t="shared" si="1"/>
        <v>9.6062154627631902E-2</v>
      </c>
      <c r="L11" s="82">
        <f t="shared" si="2"/>
        <v>1.0458298216088433</v>
      </c>
      <c r="M11" s="83">
        <f t="shared" si="3"/>
        <v>0.12549957859306118</v>
      </c>
    </row>
    <row r="12" spans="1:15">
      <c r="A12" s="79"/>
      <c r="B12" s="316" t="s">
        <v>63</v>
      </c>
      <c r="C12" s="44" t="s">
        <v>64</v>
      </c>
      <c r="D12" s="35">
        <v>0.1</v>
      </c>
      <c r="E12" s="80">
        <v>4806.3999999999996</v>
      </c>
      <c r="F12" s="35">
        <v>0.52100000000000002</v>
      </c>
      <c r="G12" s="81">
        <f t="shared" si="0"/>
        <v>2504.1343999999999</v>
      </c>
      <c r="H12" s="81">
        <v>7200</v>
      </c>
      <c r="I12" s="35">
        <v>0.55500000000000005</v>
      </c>
      <c r="J12" s="81">
        <f t="shared" si="4"/>
        <v>3996.0000000000005</v>
      </c>
      <c r="K12" s="149">
        <f t="shared" si="1"/>
        <v>9.7977824890920884E-2</v>
      </c>
      <c r="L12" s="82">
        <f t="shared" si="2"/>
        <v>1.0467010774510996</v>
      </c>
      <c r="M12" s="83">
        <f t="shared" si="3"/>
        <v>0.10467010774510997</v>
      </c>
    </row>
    <row r="13" spans="1:15">
      <c r="A13" s="79"/>
      <c r="B13" s="215" t="s">
        <v>65</v>
      </c>
      <c r="C13" s="179" t="s">
        <v>66</v>
      </c>
      <c r="D13" s="216">
        <v>7.0000000000000007E-2</v>
      </c>
      <c r="E13" s="217">
        <v>4625.6000000000004</v>
      </c>
      <c r="F13" s="216">
        <v>0.55000000000000004</v>
      </c>
      <c r="G13" s="148">
        <f t="shared" si="0"/>
        <v>2544.0800000000004</v>
      </c>
      <c r="H13" s="148">
        <v>7200</v>
      </c>
      <c r="I13" s="216">
        <v>0.55000000000000004</v>
      </c>
      <c r="J13" s="148">
        <f>H13*I13</f>
        <v>3960.0000000000005</v>
      </c>
      <c r="K13" s="150">
        <f t="shared" si="1"/>
        <v>9.2528775475132718E-2</v>
      </c>
      <c r="L13" s="218">
        <f>IFERROR(2*(1+K13)/(2+K13), " ")</f>
        <v>1.0442186394565223</v>
      </c>
      <c r="M13" s="219">
        <f t="shared" si="3"/>
        <v>7.3095304761956567E-2</v>
      </c>
      <c r="N13" s="93"/>
    </row>
    <row r="14" spans="1:15" ht="12.75" customHeight="1">
      <c r="A14" s="79"/>
      <c r="B14" s="95" t="s">
        <v>111</v>
      </c>
      <c r="C14" s="94"/>
      <c r="D14" s="96"/>
      <c r="E14" s="96"/>
      <c r="F14" s="96"/>
      <c r="G14" s="96"/>
      <c r="H14" s="96"/>
      <c r="I14" s="96"/>
      <c r="J14" s="96"/>
      <c r="K14" s="96"/>
      <c r="L14" s="93"/>
      <c r="M14" s="97">
        <f>AVERAGE(M7:M13)</f>
        <v>9.5919742032716401E-2</v>
      </c>
    </row>
    <row r="15" spans="1:15" ht="12.75" customHeight="1" thickBot="1">
      <c r="A15" s="79"/>
      <c r="B15" s="86" t="s">
        <v>5</v>
      </c>
      <c r="C15" s="87"/>
      <c r="D15" s="88"/>
      <c r="E15" s="88"/>
      <c r="F15" s="88"/>
      <c r="G15" s="88"/>
      <c r="H15" s="88"/>
      <c r="I15" s="88"/>
      <c r="J15" s="88"/>
      <c r="K15" s="88"/>
      <c r="L15" s="86"/>
      <c r="M15" s="89">
        <f>MEDIAN(M7:M13)</f>
        <v>9.4603705526387305E-2</v>
      </c>
      <c r="N15" s="93"/>
    </row>
    <row r="16" spans="1:15" ht="12.75" customHeight="1">
      <c r="B16" s="98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2:14" ht="12.75" customHeight="1">
      <c r="B17" s="93" t="s">
        <v>32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</row>
    <row r="18" spans="2:14" ht="12.75" customHeight="1">
      <c r="B18" s="99" t="s">
        <v>98</v>
      </c>
      <c r="C18" s="93"/>
      <c r="D18" s="93"/>
      <c r="E18" s="93"/>
      <c r="F18" s="93"/>
      <c r="G18" s="100"/>
      <c r="H18" s="101"/>
      <c r="I18" s="101"/>
      <c r="J18" s="101"/>
      <c r="K18" s="101"/>
      <c r="L18" s="101"/>
      <c r="M18" s="101"/>
      <c r="N18" s="102"/>
    </row>
    <row r="19" spans="2:14" ht="12.75" customHeight="1">
      <c r="B19" s="92" t="s">
        <v>99</v>
      </c>
      <c r="G19" s="91"/>
      <c r="H19" s="91"/>
      <c r="I19" s="85"/>
      <c r="J19" s="91"/>
      <c r="K19" s="91"/>
      <c r="L19" s="91"/>
      <c r="N19" s="91"/>
    </row>
    <row r="20" spans="2:14" ht="12.75" customHeight="1">
      <c r="B20" s="92" t="s">
        <v>307</v>
      </c>
      <c r="G20" s="85"/>
      <c r="H20" s="132"/>
      <c r="K20" s="85"/>
      <c r="L20" s="85"/>
      <c r="N20" s="85"/>
    </row>
    <row r="21" spans="2:14" ht="12.75" customHeight="1">
      <c r="B21" s="90" t="s">
        <v>308</v>
      </c>
      <c r="H21" s="133"/>
    </row>
    <row r="22" spans="2:14" ht="12.75" customHeight="1">
      <c r="B22" s="92" t="s">
        <v>309</v>
      </c>
      <c r="H22" s="133"/>
    </row>
    <row r="23" spans="2:14" ht="12.75" customHeight="1">
      <c r="B23" s="92" t="s">
        <v>310</v>
      </c>
      <c r="H23" s="133"/>
    </row>
    <row r="24" spans="2:14" ht="12.75" customHeight="1">
      <c r="B24" s="90" t="s">
        <v>311</v>
      </c>
      <c r="H24" s="133"/>
    </row>
    <row r="25" spans="2:14" ht="12.75" customHeight="1">
      <c r="B25" s="90" t="s">
        <v>312</v>
      </c>
      <c r="H25" s="133"/>
    </row>
    <row r="26" spans="2:14" ht="12.75" customHeight="1">
      <c r="B26" s="90" t="s">
        <v>313</v>
      </c>
      <c r="H26" s="133"/>
    </row>
    <row r="27" spans="2:14" ht="12.75" customHeight="1">
      <c r="B27" s="90" t="s">
        <v>314</v>
      </c>
      <c r="H27" s="133"/>
    </row>
    <row r="28" spans="2:14" ht="12.75" customHeight="1">
      <c r="B28" s="90"/>
    </row>
    <row r="29" spans="2:14" ht="12.75" customHeight="1">
      <c r="B29" s="90"/>
      <c r="H29" s="133"/>
    </row>
  </sheetData>
  <mergeCells count="1">
    <mergeCell ref="B2:M2"/>
  </mergeCells>
  <conditionalFormatting sqref="D7:J13 D14:K15">
    <cfRule type="expression" dxfId="2" priority="3">
      <formula>$D7="Yes"</formula>
    </cfRule>
  </conditionalFormatting>
  <conditionalFormatting sqref="B7:C13">
    <cfRule type="expression" dxfId="1" priority="1">
      <formula>"(blank)"</formula>
    </cfRule>
  </conditionalFormatting>
  <conditionalFormatting sqref="B7:C13">
    <cfRule type="expression" dxfId="0" priority="2">
      <formula>#REF!</formula>
    </cfRule>
  </conditionalFormatting>
  <pageMargins left="0.7" right="0.7" top="0.75" bottom="0.75" header="0.3" footer="0.3"/>
  <pageSetup scale="74" orientation="landscape" useFirstPageNumber="1" r:id="rId1"/>
  <headerFooter>
    <oddHeader>&amp;RDocket No. UG-200568
Cascade Natural Gas Corp.
Exhibit No.___(AEB-5)
Schedule 6
Page &amp;P of 1</oddHead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79E-0DB8-4F1C-8ABB-ABC6A6780130}">
  <dimension ref="B2:S126"/>
  <sheetViews>
    <sheetView tabSelected="1" view="pageBreakPreview" zoomScale="60" zoomScaleNormal="90" workbookViewId="0">
      <selection activeCell="J68" sqref="J68"/>
    </sheetView>
  </sheetViews>
  <sheetFormatPr defaultColWidth="9.140625" defaultRowHeight="12.75"/>
  <cols>
    <col min="1" max="1" width="2.42578125" style="31" customWidth="1"/>
    <col min="2" max="2" width="9.85546875" style="31" customWidth="1"/>
    <col min="3" max="3" width="9.85546875" style="31" bestFit="1" customWidth="1"/>
    <col min="4" max="4" width="9.85546875" style="31" customWidth="1"/>
    <col min="5" max="5" width="11" style="31" customWidth="1"/>
    <col min="6" max="7" width="2.5703125" style="31" customWidth="1"/>
    <col min="8" max="8" width="48" style="31" customWidth="1"/>
    <col min="9" max="9" width="14.140625" style="31" customWidth="1"/>
    <col min="10" max="10" width="13.85546875" style="31" bestFit="1" customWidth="1"/>
    <col min="11" max="11" width="11.28515625" style="31" bestFit="1" customWidth="1"/>
    <col min="12" max="12" width="16.140625" style="31" bestFit="1" customWidth="1"/>
    <col min="13" max="13" width="15.42578125" style="31" bestFit="1" customWidth="1"/>
    <col min="14" max="14" width="12.7109375" style="31" customWidth="1"/>
    <col min="15" max="15" width="12.28515625" style="31" bestFit="1" customWidth="1"/>
    <col min="16" max="16" width="12.42578125" style="31" bestFit="1" customWidth="1"/>
    <col min="17" max="17" width="3.28515625" style="31" customWidth="1"/>
    <col min="18" max="16384" width="9.140625" style="31"/>
  </cols>
  <sheetData>
    <row r="2" spans="2:19">
      <c r="B2" s="380" t="s">
        <v>134</v>
      </c>
      <c r="C2" s="380"/>
      <c r="D2" s="380"/>
      <c r="E2" s="380"/>
      <c r="F2" s="347"/>
    </row>
    <row r="4" spans="2:19" ht="13.5" thickBot="1">
      <c r="C4" s="348" t="s">
        <v>90</v>
      </c>
      <c r="D4" s="348" t="s">
        <v>91</v>
      </c>
      <c r="E4" s="348" t="s">
        <v>92</v>
      </c>
      <c r="F4" s="348"/>
    </row>
    <row r="5" spans="2:19" ht="51">
      <c r="B5" s="32"/>
      <c r="C5" s="33" t="s">
        <v>135</v>
      </c>
      <c r="D5" s="315" t="s">
        <v>315</v>
      </c>
      <c r="E5" s="33" t="s">
        <v>15</v>
      </c>
      <c r="F5" s="314"/>
    </row>
    <row r="6" spans="2:19">
      <c r="B6" s="34">
        <v>1992.4</v>
      </c>
      <c r="C6" s="343">
        <v>0.11940000000000001</v>
      </c>
      <c r="D6" s="343">
        <v>8.6099999999999996E-2</v>
      </c>
      <c r="E6" s="343">
        <f t="shared" ref="E6:E67" si="0">C6-D6</f>
        <v>3.330000000000001E-2</v>
      </c>
      <c r="F6" s="343"/>
      <c r="R6" s="134"/>
      <c r="S6" s="36"/>
    </row>
    <row r="7" spans="2:19">
      <c r="B7" s="34">
        <v>1993.1</v>
      </c>
      <c r="C7" s="343">
        <v>0.11749999999999999</v>
      </c>
      <c r="D7" s="343">
        <v>8.3103278688524615E-2</v>
      </c>
      <c r="E7" s="343">
        <f t="shared" si="0"/>
        <v>3.4396721311475378E-2</v>
      </c>
      <c r="F7" s="343"/>
      <c r="R7" s="134"/>
      <c r="S7" s="36"/>
    </row>
    <row r="8" spans="2:19">
      <c r="B8" s="348">
        <v>1993.2</v>
      </c>
      <c r="C8" s="343">
        <v>0.1171</v>
      </c>
      <c r="D8" s="343">
        <v>8.1112698412698359E-2</v>
      </c>
      <c r="E8" s="343">
        <f t="shared" si="0"/>
        <v>3.5987301587301637E-2</v>
      </c>
      <c r="F8" s="343"/>
      <c r="R8" s="134"/>
      <c r="S8" s="36"/>
    </row>
    <row r="9" spans="2:19">
      <c r="B9" s="348">
        <v>1993.3</v>
      </c>
      <c r="C9" s="343">
        <v>0.1139</v>
      </c>
      <c r="D9" s="343">
        <v>7.6223809523809513E-2</v>
      </c>
      <c r="E9" s="343">
        <f t="shared" si="0"/>
        <v>3.7676190476190488E-2</v>
      </c>
      <c r="F9" s="343"/>
      <c r="R9" s="134"/>
      <c r="S9" s="36"/>
    </row>
    <row r="10" spans="2:19">
      <c r="B10" s="348">
        <v>1993.4</v>
      </c>
      <c r="C10" s="343">
        <v>0.1116</v>
      </c>
      <c r="D10" s="343">
        <v>7.5628571428571434E-2</v>
      </c>
      <c r="E10" s="343">
        <f t="shared" si="0"/>
        <v>3.5971428571428571E-2</v>
      </c>
      <c r="F10" s="343"/>
      <c r="R10" s="134"/>
      <c r="S10" s="36"/>
    </row>
    <row r="11" spans="2:19">
      <c r="B11" s="348">
        <v>1994.1</v>
      </c>
      <c r="C11" s="343">
        <v>0.11119999999999999</v>
      </c>
      <c r="D11" s="343">
        <v>7.8565079365079352E-2</v>
      </c>
      <c r="E11" s="343">
        <f t="shared" si="0"/>
        <v>3.2634920634920642E-2</v>
      </c>
      <c r="F11" s="343"/>
      <c r="R11" s="134"/>
      <c r="S11" s="36"/>
    </row>
    <row r="12" spans="2:19">
      <c r="B12" s="348">
        <v>1994.2</v>
      </c>
      <c r="C12" s="343">
        <v>0.1084</v>
      </c>
      <c r="D12" s="343">
        <v>8.5777419354838708E-2</v>
      </c>
      <c r="E12" s="343">
        <f t="shared" si="0"/>
        <v>2.2622580645161289E-2</v>
      </c>
      <c r="F12" s="343"/>
      <c r="R12" s="134"/>
      <c r="S12" s="36"/>
    </row>
    <row r="13" spans="2:19">
      <c r="B13" s="348">
        <v>1994.3</v>
      </c>
      <c r="C13" s="343">
        <v>0.1087</v>
      </c>
      <c r="D13" s="343">
        <v>8.8345161290322591E-2</v>
      </c>
      <c r="E13" s="343">
        <f t="shared" si="0"/>
        <v>2.0354838709677414E-2</v>
      </c>
      <c r="F13" s="343"/>
      <c r="R13" s="134"/>
      <c r="S13" s="36"/>
    </row>
    <row r="14" spans="2:19">
      <c r="B14" s="348">
        <v>1994.4</v>
      </c>
      <c r="C14" s="343">
        <v>0.1153</v>
      </c>
      <c r="D14" s="343">
        <v>9.2490322580645171E-2</v>
      </c>
      <c r="E14" s="343">
        <f t="shared" si="0"/>
        <v>2.2809677419354829E-2</v>
      </c>
      <c r="F14" s="343"/>
      <c r="R14" s="134"/>
      <c r="S14" s="36"/>
    </row>
    <row r="15" spans="2:19">
      <c r="B15" s="348">
        <v>1995.2</v>
      </c>
      <c r="C15" s="343">
        <v>0.11</v>
      </c>
      <c r="D15" s="343">
        <v>8.3104761904761904E-2</v>
      </c>
      <c r="E15" s="343">
        <f t="shared" si="0"/>
        <v>2.6895238095238097E-2</v>
      </c>
      <c r="F15" s="343"/>
      <c r="R15" s="134"/>
      <c r="S15" s="36"/>
    </row>
    <row r="16" spans="2:19">
      <c r="B16" s="348">
        <v>1995.3</v>
      </c>
      <c r="C16" s="343">
        <v>0.11070000000000001</v>
      </c>
      <c r="D16" s="343">
        <v>8.1131746031746013E-2</v>
      </c>
      <c r="E16" s="343">
        <f t="shared" si="0"/>
        <v>2.9568253968253994E-2</v>
      </c>
      <c r="F16" s="343"/>
      <c r="R16" s="134"/>
      <c r="S16" s="36"/>
    </row>
    <row r="17" spans="2:19">
      <c r="B17" s="348">
        <v>1995.4</v>
      </c>
      <c r="C17" s="343">
        <v>0.11609999999999999</v>
      </c>
      <c r="D17" s="343">
        <v>7.7553225806451576E-2</v>
      </c>
      <c r="E17" s="343">
        <f t="shared" si="0"/>
        <v>3.8546774193548419E-2</v>
      </c>
      <c r="F17" s="343"/>
      <c r="R17" s="134"/>
      <c r="S17" s="36"/>
    </row>
    <row r="18" spans="2:19">
      <c r="B18" s="348">
        <v>1996.1</v>
      </c>
      <c r="C18" s="343">
        <v>0.1145</v>
      </c>
      <c r="D18" s="343">
        <v>7.8621311475409877E-2</v>
      </c>
      <c r="E18" s="343">
        <f t="shared" si="0"/>
        <v>3.5878688524590127E-2</v>
      </c>
      <c r="F18" s="343"/>
      <c r="R18" s="134"/>
      <c r="S18" s="36"/>
    </row>
    <row r="19" spans="2:19">
      <c r="B19" s="348">
        <v>1996.2</v>
      </c>
      <c r="C19" s="343">
        <v>0.10879999999999999</v>
      </c>
      <c r="D19" s="343">
        <v>8.4238095238095223E-2</v>
      </c>
      <c r="E19" s="343">
        <f t="shared" si="0"/>
        <v>2.4561904761904771E-2</v>
      </c>
      <c r="F19" s="343"/>
      <c r="R19" s="134"/>
      <c r="S19" s="36"/>
    </row>
    <row r="20" spans="2:19">
      <c r="B20" s="348">
        <v>1996.3</v>
      </c>
      <c r="C20" s="343">
        <v>0.1125</v>
      </c>
      <c r="D20" s="343">
        <v>8.3667187500000045E-2</v>
      </c>
      <c r="E20" s="343">
        <f t="shared" si="0"/>
        <v>2.8832812499999957E-2</v>
      </c>
      <c r="F20" s="343"/>
      <c r="R20" s="134"/>
      <c r="S20" s="36"/>
    </row>
    <row r="21" spans="2:19">
      <c r="B21" s="348">
        <v>1996.4</v>
      </c>
      <c r="C21" s="343">
        <v>0.1119</v>
      </c>
      <c r="D21" s="343">
        <v>8.0098360655737708E-2</v>
      </c>
      <c r="E21" s="343">
        <f t="shared" si="0"/>
        <v>3.1801639344262292E-2</v>
      </c>
      <c r="F21" s="343"/>
      <c r="R21" s="134"/>
      <c r="S21" s="36"/>
    </row>
    <row r="22" spans="2:19">
      <c r="B22" s="348">
        <v>1997.1</v>
      </c>
      <c r="C22" s="343">
        <v>0.11310000000000001</v>
      </c>
      <c r="D22" s="343">
        <v>8.1603333333333319E-2</v>
      </c>
      <c r="E22" s="343">
        <f t="shared" si="0"/>
        <v>3.1496666666666687E-2</v>
      </c>
      <c r="F22" s="343"/>
      <c r="R22" s="134"/>
      <c r="S22" s="36"/>
    </row>
    <row r="23" spans="2:19">
      <c r="B23" s="348">
        <v>1997.2</v>
      </c>
      <c r="C23" s="343">
        <v>0.11700000000000001</v>
      </c>
      <c r="D23" s="343">
        <v>8.2746875000000025E-2</v>
      </c>
      <c r="E23" s="343">
        <f t="shared" si="0"/>
        <v>3.4253124999999982E-2</v>
      </c>
      <c r="F23" s="343"/>
      <c r="R23" s="134"/>
      <c r="S23" s="36"/>
    </row>
    <row r="24" spans="2:19">
      <c r="B24" s="348">
        <v>1997.3</v>
      </c>
      <c r="C24" s="343">
        <v>0.12</v>
      </c>
      <c r="D24" s="343">
        <v>7.8589062500000015E-2</v>
      </c>
      <c r="E24" s="343">
        <f t="shared" si="0"/>
        <v>4.1410937499999981E-2</v>
      </c>
      <c r="F24" s="343"/>
      <c r="H24" s="316" t="s">
        <v>156</v>
      </c>
      <c r="I24" s="316"/>
      <c r="J24" s="316"/>
      <c r="K24" s="316"/>
      <c r="L24" s="316"/>
      <c r="M24" s="316"/>
      <c r="N24" s="316"/>
      <c r="O24" s="316"/>
      <c r="P24" s="316"/>
      <c r="R24" s="134"/>
      <c r="S24" s="36"/>
    </row>
    <row r="25" spans="2:19" ht="13.5" thickBot="1">
      <c r="B25" s="34">
        <v>1997.4</v>
      </c>
      <c r="C25" s="343">
        <v>0.10920000000000001</v>
      </c>
      <c r="D25" s="343">
        <v>7.5271666666666667E-2</v>
      </c>
      <c r="E25" s="343">
        <f t="shared" si="0"/>
        <v>3.3928333333333338E-2</v>
      </c>
      <c r="F25" s="343"/>
      <c r="H25" s="316"/>
      <c r="I25" s="316"/>
      <c r="J25" s="316"/>
      <c r="K25" s="316"/>
      <c r="L25" s="316"/>
      <c r="M25" s="316"/>
      <c r="N25" s="316"/>
      <c r="O25" s="316"/>
      <c r="P25" s="316"/>
      <c r="R25" s="134"/>
      <c r="S25" s="36"/>
    </row>
    <row r="26" spans="2:19">
      <c r="B26" s="348">
        <v>1998.2</v>
      </c>
      <c r="C26" s="343">
        <v>0.1137</v>
      </c>
      <c r="D26" s="343">
        <v>7.3007936507936536E-2</v>
      </c>
      <c r="E26" s="343">
        <f t="shared" si="0"/>
        <v>4.069206349206346E-2</v>
      </c>
      <c r="F26" s="343"/>
      <c r="H26" s="317" t="s">
        <v>159</v>
      </c>
      <c r="I26" s="317"/>
      <c r="J26" s="316"/>
      <c r="K26" s="316"/>
      <c r="L26" s="316"/>
      <c r="M26" s="316"/>
      <c r="N26" s="316"/>
      <c r="O26" s="316"/>
      <c r="P26" s="316"/>
      <c r="R26" s="134"/>
      <c r="S26" s="36"/>
    </row>
    <row r="27" spans="2:19">
      <c r="B27" s="348">
        <v>1998.3</v>
      </c>
      <c r="C27" s="343">
        <v>0.11409999999999999</v>
      </c>
      <c r="D27" s="343">
        <v>7.1901562500000002E-2</v>
      </c>
      <c r="E27" s="343">
        <f t="shared" si="0"/>
        <v>4.2198437499999991E-2</v>
      </c>
      <c r="F27" s="343"/>
      <c r="H27" s="316" t="s">
        <v>161</v>
      </c>
      <c r="I27" s="318">
        <v>0.91516700253693761</v>
      </c>
      <c r="J27" s="316"/>
      <c r="K27" s="316"/>
      <c r="L27" s="316"/>
      <c r="M27" s="316"/>
      <c r="N27" s="316"/>
      <c r="O27" s="316"/>
      <c r="P27" s="316"/>
      <c r="R27" s="134"/>
      <c r="S27" s="36"/>
    </row>
    <row r="28" spans="2:19">
      <c r="B28" s="348">
        <v>1998.4</v>
      </c>
      <c r="C28" s="343">
        <v>0.1169</v>
      </c>
      <c r="D28" s="343">
        <v>7.2262903225806432E-2</v>
      </c>
      <c r="E28" s="343">
        <f t="shared" si="0"/>
        <v>4.4637096774193571E-2</v>
      </c>
      <c r="F28" s="343"/>
      <c r="H28" s="316" t="s">
        <v>163</v>
      </c>
      <c r="I28" s="318">
        <v>0.83753064253244314</v>
      </c>
      <c r="J28" s="316"/>
      <c r="K28" s="316"/>
      <c r="L28" s="316"/>
      <c r="M28" s="316"/>
      <c r="N28" s="316"/>
      <c r="O28" s="316"/>
      <c r="P28" s="316"/>
      <c r="R28" s="134"/>
      <c r="S28" s="36"/>
    </row>
    <row r="29" spans="2:19">
      <c r="B29" s="34">
        <v>1999.1</v>
      </c>
      <c r="C29" s="343">
        <v>0.1082</v>
      </c>
      <c r="D29" s="343">
        <v>7.4259016393442609E-2</v>
      </c>
      <c r="E29" s="343">
        <f t="shared" si="0"/>
        <v>3.3940983606557396E-2</v>
      </c>
      <c r="F29" s="343"/>
      <c r="H29" s="316" t="s">
        <v>165</v>
      </c>
      <c r="I29" s="318">
        <v>0.83601223732246599</v>
      </c>
      <c r="J29" s="316"/>
      <c r="K29" s="316"/>
      <c r="L29" s="316"/>
      <c r="M29" s="316"/>
      <c r="N29" s="316"/>
      <c r="O29" s="316"/>
      <c r="P29" s="316"/>
      <c r="R29" s="134"/>
      <c r="S29" s="36"/>
    </row>
    <row r="30" spans="2:19">
      <c r="B30" s="34">
        <v>1999.2</v>
      </c>
      <c r="C30" s="343">
        <v>0.1125</v>
      </c>
      <c r="D30" s="343">
        <v>7.7579687500000022E-2</v>
      </c>
      <c r="E30" s="343">
        <f t="shared" si="0"/>
        <v>3.4920312499999981E-2</v>
      </c>
      <c r="F30" s="343"/>
      <c r="H30" s="316" t="s">
        <v>167</v>
      </c>
      <c r="I30" s="318">
        <v>4.0738978299212558E-3</v>
      </c>
      <c r="J30" s="316"/>
      <c r="K30" s="316"/>
      <c r="L30" s="316"/>
      <c r="M30" s="316"/>
      <c r="N30" s="316"/>
      <c r="O30" s="316"/>
      <c r="P30" s="316"/>
      <c r="R30" s="134"/>
      <c r="S30" s="36"/>
    </row>
    <row r="31" spans="2:19" ht="13.5" thickBot="1">
      <c r="B31" s="34">
        <v>1999.4</v>
      </c>
      <c r="C31" s="343">
        <v>0.1038</v>
      </c>
      <c r="D31" s="343">
        <v>8.2409523809523808E-2</v>
      </c>
      <c r="E31" s="343">
        <f t="shared" si="0"/>
        <v>2.1390476190476196E-2</v>
      </c>
      <c r="F31" s="343"/>
      <c r="H31" s="319" t="s">
        <v>169</v>
      </c>
      <c r="I31" s="319">
        <v>109</v>
      </c>
      <c r="J31" s="316"/>
      <c r="K31" s="316"/>
      <c r="L31" s="316"/>
      <c r="M31" s="316"/>
      <c r="N31" s="316"/>
      <c r="O31" s="316"/>
      <c r="P31" s="316"/>
      <c r="R31" s="134"/>
      <c r="S31" s="36"/>
    </row>
    <row r="32" spans="2:19">
      <c r="B32" s="348">
        <v>2000.1</v>
      </c>
      <c r="C32" s="343">
        <v>0.1066</v>
      </c>
      <c r="D32" s="343">
        <v>8.3773015873015902E-2</v>
      </c>
      <c r="E32" s="343">
        <f t="shared" si="0"/>
        <v>2.2826984126984098E-2</v>
      </c>
      <c r="F32" s="343"/>
      <c r="H32" s="316"/>
      <c r="I32" s="316"/>
      <c r="J32" s="316"/>
      <c r="K32" s="316"/>
      <c r="L32" s="316"/>
      <c r="M32" s="316"/>
      <c r="N32" s="316"/>
      <c r="O32" s="316"/>
      <c r="P32" s="316"/>
      <c r="R32" s="134"/>
      <c r="S32" s="36"/>
    </row>
    <row r="33" spans="2:19" ht="13.5" thickBot="1">
      <c r="B33" s="34">
        <v>2000.2</v>
      </c>
      <c r="C33" s="343">
        <v>0.1103</v>
      </c>
      <c r="D33" s="343">
        <v>8.5830158730158701E-2</v>
      </c>
      <c r="E33" s="343">
        <f t="shared" si="0"/>
        <v>2.4469841269841294E-2</v>
      </c>
      <c r="F33" s="343"/>
      <c r="H33" s="316" t="s">
        <v>172</v>
      </c>
      <c r="I33" s="316"/>
      <c r="J33" s="316"/>
      <c r="K33" s="316"/>
      <c r="L33" s="316"/>
      <c r="M33" s="316"/>
      <c r="N33" s="316"/>
      <c r="O33" s="316"/>
      <c r="P33" s="316"/>
      <c r="R33" s="134"/>
      <c r="S33" s="36"/>
    </row>
    <row r="34" spans="2:19">
      <c r="B34" s="348">
        <v>2000.3</v>
      </c>
      <c r="C34" s="343">
        <v>0.1133</v>
      </c>
      <c r="D34" s="343">
        <v>8.2958730158730148E-2</v>
      </c>
      <c r="E34" s="343">
        <f t="shared" si="0"/>
        <v>3.0341269841269849E-2</v>
      </c>
      <c r="F34" s="343"/>
      <c r="H34" s="320"/>
      <c r="I34" s="320" t="s">
        <v>174</v>
      </c>
      <c r="J34" s="320" t="s">
        <v>175</v>
      </c>
      <c r="K34" s="320" t="s">
        <v>176</v>
      </c>
      <c r="L34" s="320" t="s">
        <v>177</v>
      </c>
      <c r="M34" s="320" t="s">
        <v>178</v>
      </c>
      <c r="N34" s="316"/>
      <c r="O34" s="316"/>
      <c r="P34" s="316"/>
      <c r="R34" s="134"/>
      <c r="S34" s="36"/>
    </row>
    <row r="35" spans="2:19">
      <c r="B35" s="348">
        <v>2000.4</v>
      </c>
      <c r="C35" s="343">
        <v>0.121</v>
      </c>
      <c r="D35" s="343">
        <v>8.1893220338983039E-2</v>
      </c>
      <c r="E35" s="343">
        <f t="shared" si="0"/>
        <v>3.9106779661016958E-2</v>
      </c>
      <c r="F35" s="343"/>
      <c r="H35" s="316" t="s">
        <v>180</v>
      </c>
      <c r="I35" s="316">
        <v>1</v>
      </c>
      <c r="J35" s="318">
        <v>9.1544716964125691E-3</v>
      </c>
      <c r="K35" s="318">
        <v>9.1544716964125691E-3</v>
      </c>
      <c r="L35" s="318">
        <v>551.58572759707374</v>
      </c>
      <c r="M35" s="318">
        <v>5.0146060668988491E-44</v>
      </c>
      <c r="N35" s="316"/>
      <c r="O35" s="316"/>
      <c r="P35" s="316"/>
      <c r="R35" s="134"/>
      <c r="S35" s="36"/>
    </row>
    <row r="36" spans="2:19">
      <c r="B36" s="34">
        <v>2001.1</v>
      </c>
      <c r="C36" s="343">
        <v>0.1138</v>
      </c>
      <c r="D36" s="343">
        <v>7.9235000000000014E-2</v>
      </c>
      <c r="E36" s="343">
        <f t="shared" si="0"/>
        <v>3.4564999999999985E-2</v>
      </c>
      <c r="F36" s="343"/>
      <c r="H36" s="316" t="s">
        <v>182</v>
      </c>
      <c r="I36" s="316">
        <v>107</v>
      </c>
      <c r="J36" s="318">
        <v>1.7758408575641715E-3</v>
      </c>
      <c r="K36" s="318">
        <v>1.6596643528637115E-5</v>
      </c>
      <c r="L36" s="318"/>
      <c r="M36" s="318"/>
      <c r="N36" s="316"/>
      <c r="O36" s="316"/>
      <c r="P36" s="316"/>
      <c r="R36" s="134"/>
      <c r="S36" s="36"/>
    </row>
    <row r="37" spans="2:19" ht="13.5" thickBot="1">
      <c r="B37" s="348">
        <v>2001.2</v>
      </c>
      <c r="C37" s="343">
        <v>0.1075</v>
      </c>
      <c r="D37" s="343">
        <v>8.0646031746031729E-2</v>
      </c>
      <c r="E37" s="343">
        <f t="shared" si="0"/>
        <v>2.6853968253968269E-2</v>
      </c>
      <c r="F37" s="343"/>
      <c r="H37" s="319" t="s">
        <v>184</v>
      </c>
      <c r="I37" s="319">
        <v>108</v>
      </c>
      <c r="J37" s="321">
        <v>1.0930312553976741E-2</v>
      </c>
      <c r="K37" s="321"/>
      <c r="L37" s="321"/>
      <c r="M37" s="321"/>
      <c r="N37" s="316"/>
      <c r="O37" s="316"/>
      <c r="P37" s="316"/>
      <c r="R37" s="134"/>
      <c r="S37" s="36"/>
    </row>
    <row r="38" spans="2:19" ht="13.5" thickBot="1">
      <c r="B38" s="348">
        <v>2001.4</v>
      </c>
      <c r="C38" s="343">
        <v>0.1065</v>
      </c>
      <c r="D38" s="343">
        <v>8.0762711864406797E-2</v>
      </c>
      <c r="E38" s="343">
        <f t="shared" si="0"/>
        <v>2.57372881355932E-2</v>
      </c>
      <c r="F38" s="343"/>
      <c r="H38" s="316"/>
      <c r="I38" s="316"/>
      <c r="J38" s="316"/>
      <c r="K38" s="316"/>
      <c r="L38" s="316"/>
      <c r="M38" s="316"/>
      <c r="N38" s="316"/>
      <c r="O38" s="316"/>
      <c r="P38" s="316"/>
      <c r="R38" s="134"/>
      <c r="S38" s="36"/>
    </row>
    <row r="39" spans="2:19">
      <c r="B39" s="34">
        <v>2002.1</v>
      </c>
      <c r="C39" s="343">
        <v>0.1067</v>
      </c>
      <c r="D39" s="343">
        <v>8.2084999999999991E-2</v>
      </c>
      <c r="E39" s="343">
        <f t="shared" si="0"/>
        <v>2.4615000000000012E-2</v>
      </c>
      <c r="F39" s="343"/>
      <c r="H39" s="320"/>
      <c r="I39" s="320" t="s">
        <v>187</v>
      </c>
      <c r="J39" s="320" t="s">
        <v>167</v>
      </c>
      <c r="K39" s="320" t="s">
        <v>188</v>
      </c>
      <c r="L39" s="320" t="s">
        <v>189</v>
      </c>
      <c r="M39" s="320" t="s">
        <v>190</v>
      </c>
      <c r="N39" s="320" t="s">
        <v>191</v>
      </c>
      <c r="O39" s="320" t="s">
        <v>192</v>
      </c>
      <c r="P39" s="320" t="s">
        <v>193</v>
      </c>
      <c r="R39" s="134"/>
      <c r="S39" s="36"/>
    </row>
    <row r="40" spans="2:19">
      <c r="B40" s="348">
        <v>2002.2</v>
      </c>
      <c r="C40" s="343">
        <v>0.1164</v>
      </c>
      <c r="D40" s="343">
        <v>8.2789062499999955E-2</v>
      </c>
      <c r="E40" s="343">
        <f t="shared" si="0"/>
        <v>3.3610937500000049E-2</v>
      </c>
      <c r="F40" s="343"/>
      <c r="H40" s="316" t="s">
        <v>195</v>
      </c>
      <c r="I40" s="322">
        <v>7.8599428820421313E-2</v>
      </c>
      <c r="J40" s="323">
        <v>1.6566688528563075E-3</v>
      </c>
      <c r="K40" s="324">
        <v>47.444260622698323</v>
      </c>
      <c r="L40" s="318">
        <v>1.0901407196804706E-73</v>
      </c>
      <c r="M40" s="318">
        <v>7.5315276036630935E-2</v>
      </c>
      <c r="N40" s="318">
        <v>8.1883581604211692E-2</v>
      </c>
      <c r="O40" s="318">
        <v>7.5315276036630935E-2</v>
      </c>
      <c r="P40" s="318">
        <v>8.1883581604211692E-2</v>
      </c>
      <c r="R40" s="134"/>
      <c r="S40" s="36"/>
    </row>
    <row r="41" spans="2:19" ht="13.5" thickBot="1">
      <c r="B41" s="348">
        <v>2002.3</v>
      </c>
      <c r="C41" s="343">
        <v>0.115</v>
      </c>
      <c r="D41" s="343">
        <v>7.8187500000000007E-2</v>
      </c>
      <c r="E41" s="343">
        <f t="shared" si="0"/>
        <v>3.6812499999999998E-2</v>
      </c>
      <c r="F41" s="343"/>
      <c r="H41" s="319" t="s">
        <v>315</v>
      </c>
      <c r="I41" s="325">
        <v>-0.59512342608978852</v>
      </c>
      <c r="J41" s="326">
        <v>2.5339645557465016E-2</v>
      </c>
      <c r="K41" s="327">
        <v>-23.485862291963517</v>
      </c>
      <c r="L41" s="321">
        <v>5.0146060668987775E-44</v>
      </c>
      <c r="M41" s="321">
        <v>-0.64535631804905347</v>
      </c>
      <c r="N41" s="321">
        <v>-0.54489053413052357</v>
      </c>
      <c r="O41" s="321">
        <v>-0.64535631804905347</v>
      </c>
      <c r="P41" s="321">
        <v>-0.54489053413052357</v>
      </c>
      <c r="R41" s="134"/>
      <c r="S41" s="36"/>
    </row>
    <row r="42" spans="2:19">
      <c r="B42" s="34">
        <v>2002.4</v>
      </c>
      <c r="C42" s="343">
        <v>0.1101</v>
      </c>
      <c r="D42" s="343">
        <v>7.789193548387098E-2</v>
      </c>
      <c r="E42" s="343">
        <f t="shared" si="0"/>
        <v>3.2208064516129023E-2</v>
      </c>
      <c r="F42" s="343"/>
      <c r="H42" s="316"/>
      <c r="I42" s="316"/>
      <c r="J42" s="316"/>
      <c r="K42" s="316"/>
      <c r="L42" s="316"/>
      <c r="M42" s="316"/>
      <c r="N42" s="316"/>
      <c r="O42" s="316"/>
      <c r="P42" s="316"/>
      <c r="R42" s="134"/>
      <c r="S42" s="36"/>
    </row>
    <row r="43" spans="2:19">
      <c r="B43" s="348">
        <v>2003.1</v>
      </c>
      <c r="C43" s="343">
        <v>0.1138</v>
      </c>
      <c r="D43" s="343">
        <v>7.2285245901639317E-2</v>
      </c>
      <c r="E43" s="343">
        <f t="shared" si="0"/>
        <v>4.1514754098360682E-2</v>
      </c>
      <c r="F43" s="343"/>
      <c r="H43" s="316"/>
      <c r="I43" s="316"/>
      <c r="J43" s="316"/>
      <c r="K43" s="316"/>
      <c r="L43" s="316"/>
      <c r="M43" s="316"/>
      <c r="N43" s="316"/>
      <c r="O43" s="316"/>
      <c r="P43" s="316"/>
      <c r="R43" s="134"/>
      <c r="S43" s="36"/>
    </row>
    <row r="44" spans="2:19">
      <c r="B44" s="348">
        <v>2003.2</v>
      </c>
      <c r="C44" s="343">
        <v>0.11360000000000001</v>
      </c>
      <c r="D44" s="343">
        <v>6.5652380952380962E-2</v>
      </c>
      <c r="E44" s="343">
        <f t="shared" si="0"/>
        <v>4.7947619047619044E-2</v>
      </c>
      <c r="F44" s="343"/>
      <c r="H44" s="316"/>
      <c r="I44" s="316"/>
      <c r="J44" s="316"/>
      <c r="K44" s="316"/>
      <c r="L44" s="316"/>
      <c r="M44" s="316"/>
      <c r="N44" s="316"/>
      <c r="O44" s="316"/>
      <c r="P44" s="316"/>
      <c r="R44" s="134"/>
      <c r="S44" s="36"/>
    </row>
    <row r="45" spans="2:19" ht="13.5" thickBot="1">
      <c r="B45" s="348">
        <v>2003.3</v>
      </c>
      <c r="C45" s="343">
        <v>0.1061</v>
      </c>
      <c r="D45" s="343">
        <v>6.8728124999999973E-2</v>
      </c>
      <c r="E45" s="343">
        <f t="shared" si="0"/>
        <v>3.7371875000000027E-2</v>
      </c>
      <c r="F45" s="343"/>
      <c r="H45" s="316"/>
      <c r="I45" s="316"/>
      <c r="J45" s="316"/>
      <c r="K45" s="109" t="s">
        <v>201</v>
      </c>
      <c r="L45" s="109" t="s">
        <v>202</v>
      </c>
      <c r="M45" s="109" t="s">
        <v>203</v>
      </c>
      <c r="N45" s="329" t="s">
        <v>295</v>
      </c>
      <c r="O45" s="329" t="s">
        <v>316</v>
      </c>
      <c r="R45" s="134"/>
      <c r="S45" s="36"/>
    </row>
    <row r="46" spans="2:19">
      <c r="B46" s="348">
        <v>2003.4</v>
      </c>
      <c r="C46" s="343">
        <v>0.1084</v>
      </c>
      <c r="D46" s="343">
        <v>6.697213114754097E-2</v>
      </c>
      <c r="E46" s="343">
        <f t="shared" si="0"/>
        <v>4.1427868852459027E-2</v>
      </c>
      <c r="F46" s="343"/>
      <c r="H46" s="353"/>
      <c r="I46" s="353"/>
      <c r="J46" s="353"/>
      <c r="K46" s="341" t="s">
        <v>317</v>
      </c>
      <c r="L46" s="341" t="s">
        <v>318</v>
      </c>
      <c r="M46" s="341" t="s">
        <v>319</v>
      </c>
      <c r="N46" s="341"/>
      <c r="O46" s="341"/>
      <c r="R46" s="134"/>
      <c r="S46" s="36"/>
    </row>
    <row r="47" spans="2:19">
      <c r="B47" s="348">
        <v>2004.1</v>
      </c>
      <c r="C47" s="343">
        <v>0.1106</v>
      </c>
      <c r="D47" s="343">
        <v>6.2845161290322596E-2</v>
      </c>
      <c r="E47" s="343">
        <f t="shared" si="0"/>
        <v>4.7754838709677408E-2</v>
      </c>
      <c r="F47" s="343"/>
      <c r="K47" s="340" t="s">
        <v>320</v>
      </c>
      <c r="L47" s="340" t="s">
        <v>321</v>
      </c>
      <c r="M47" s="340" t="s">
        <v>320</v>
      </c>
      <c r="N47" s="340" t="s">
        <v>208</v>
      </c>
      <c r="O47" s="340"/>
      <c r="R47" s="134"/>
      <c r="S47" s="36"/>
    </row>
    <row r="48" spans="2:19">
      <c r="B48" s="348">
        <v>2004.2</v>
      </c>
      <c r="C48" s="343">
        <v>0.1057</v>
      </c>
      <c r="D48" s="343">
        <v>6.6824193548387104E-2</v>
      </c>
      <c r="E48" s="343">
        <f t="shared" si="0"/>
        <v>3.8875806451612899E-2</v>
      </c>
      <c r="F48" s="343"/>
      <c r="H48" s="110"/>
      <c r="I48" s="110"/>
      <c r="J48" s="110"/>
      <c r="K48" s="342" t="s">
        <v>322</v>
      </c>
      <c r="L48" s="342" t="s">
        <v>323</v>
      </c>
      <c r="M48" s="342" t="s">
        <v>322</v>
      </c>
      <c r="N48" s="342" t="s">
        <v>211</v>
      </c>
      <c r="O48" s="342" t="s">
        <v>212</v>
      </c>
      <c r="R48" s="134"/>
      <c r="S48" s="36"/>
    </row>
    <row r="49" spans="2:19">
      <c r="B49" s="348">
        <v>2004.3</v>
      </c>
      <c r="C49" s="343">
        <v>0.1037</v>
      </c>
      <c r="D49" s="343">
        <v>6.4618750000000003E-2</v>
      </c>
      <c r="E49" s="343">
        <f t="shared" si="0"/>
        <v>3.9081249999999998E-2</v>
      </c>
      <c r="F49" s="343"/>
      <c r="N49" s="328"/>
      <c r="O49" s="328"/>
      <c r="R49" s="134"/>
      <c r="S49" s="36"/>
    </row>
    <row r="50" spans="2:19">
      <c r="B50" s="348">
        <v>2004.4</v>
      </c>
      <c r="C50" s="343">
        <v>0.1066</v>
      </c>
      <c r="D50" s="343">
        <v>6.1432258064516111E-2</v>
      </c>
      <c r="E50" s="343">
        <f t="shared" si="0"/>
        <v>4.5167741935483889E-2</v>
      </c>
      <c r="F50" s="343"/>
      <c r="H50" s="332" t="s">
        <v>324</v>
      </c>
      <c r="K50" s="338">
        <v>3.2099999999999997E-2</v>
      </c>
      <c r="L50" s="338"/>
      <c r="M50" s="338">
        <f>K50</f>
        <v>3.2099999999999997E-2</v>
      </c>
      <c r="N50" s="343">
        <f>$I$40+($I$41*M50)</f>
        <v>5.9495966842939105E-2</v>
      </c>
      <c r="O50" s="343">
        <f>SUM(M50:N50)</f>
        <v>9.1595966842939108E-2</v>
      </c>
      <c r="R50" s="134"/>
      <c r="S50" s="36"/>
    </row>
    <row r="51" spans="2:19">
      <c r="B51" s="348">
        <v>2005.1</v>
      </c>
      <c r="C51" s="343">
        <v>0.1065</v>
      </c>
      <c r="D51" s="343">
        <v>5.9099999999999986E-2</v>
      </c>
      <c r="E51" s="343">
        <f t="shared" si="0"/>
        <v>4.7400000000000012E-2</v>
      </c>
      <c r="F51" s="343"/>
      <c r="H51" s="332" t="s">
        <v>325</v>
      </c>
      <c r="K51" s="338">
        <f>AVERAGE(1.6%, 1.8%, 1.8%, 1.9%, 2%)</f>
        <v>1.8200000000000001E-2</v>
      </c>
      <c r="L51" s="338">
        <v>1.676552197802195E-2</v>
      </c>
      <c r="M51" s="338">
        <f>K51+L51</f>
        <v>3.4965521978021954E-2</v>
      </c>
      <c r="N51" s="343">
        <f t="shared" ref="N51:N52" si="1">$I$40+($I$41*M51)</f>
        <v>5.7790627585843093E-2</v>
      </c>
      <c r="O51" s="343">
        <f t="shared" ref="O51:O52" si="2">SUM(M51:N51)</f>
        <v>9.2756149563865048E-2</v>
      </c>
      <c r="R51" s="134"/>
      <c r="S51" s="36"/>
    </row>
    <row r="52" spans="2:19">
      <c r="B52" s="34">
        <v>2005.2</v>
      </c>
      <c r="C52" s="343">
        <v>0.10539999999999999</v>
      </c>
      <c r="D52" s="343">
        <v>5.8395312499999984E-2</v>
      </c>
      <c r="E52" s="343">
        <f t="shared" si="0"/>
        <v>4.700468750000001E-2</v>
      </c>
      <c r="F52" s="343"/>
      <c r="H52" s="333" t="s">
        <v>326</v>
      </c>
      <c r="I52" s="110"/>
      <c r="J52" s="110"/>
      <c r="K52" s="331">
        <v>2.8000000000000001E-2</v>
      </c>
      <c r="L52" s="331">
        <v>1.676552197802195E-2</v>
      </c>
      <c r="M52" s="331">
        <f>K52+L52</f>
        <v>4.4765521978021951E-2</v>
      </c>
      <c r="N52" s="331">
        <f t="shared" si="1"/>
        <v>5.1958418010163168E-2</v>
      </c>
      <c r="O52" s="331">
        <f t="shared" si="2"/>
        <v>9.6723939988185126E-2</v>
      </c>
      <c r="R52" s="134"/>
      <c r="S52" s="36"/>
    </row>
    <row r="53" spans="2:19" ht="13.5" thickBot="1">
      <c r="B53" s="348">
        <v>2005.3</v>
      </c>
      <c r="C53" s="343">
        <v>0.1047</v>
      </c>
      <c r="D53" s="343">
        <v>5.8134375000000009E-2</v>
      </c>
      <c r="E53" s="343">
        <f t="shared" si="0"/>
        <v>4.6565624999999992E-2</v>
      </c>
      <c r="F53" s="343"/>
      <c r="H53" s="38" t="s">
        <v>221</v>
      </c>
      <c r="I53" s="38"/>
      <c r="J53" s="38"/>
      <c r="K53" s="330"/>
      <c r="L53" s="330"/>
      <c r="M53" s="330"/>
      <c r="N53" s="330"/>
      <c r="O53" s="330">
        <f>AVERAGE(O50:O52)</f>
        <v>9.3692018798329765E-2</v>
      </c>
      <c r="R53" s="134"/>
      <c r="S53" s="36"/>
    </row>
    <row r="54" spans="2:19">
      <c r="B54" s="348">
        <v>2005.4</v>
      </c>
      <c r="C54" s="343">
        <v>0.1032</v>
      </c>
      <c r="D54" s="343">
        <v>6.1357142857142867E-2</v>
      </c>
      <c r="E54" s="343">
        <f t="shared" si="0"/>
        <v>4.1842857142857133E-2</v>
      </c>
      <c r="F54" s="343"/>
      <c r="R54" s="134"/>
      <c r="S54" s="36"/>
    </row>
    <row r="55" spans="2:19">
      <c r="B55" s="348">
        <v>2006.1</v>
      </c>
      <c r="C55" s="343">
        <v>0.10680000000000001</v>
      </c>
      <c r="D55" s="343">
        <v>6.1511290322580639E-2</v>
      </c>
      <c r="E55" s="343">
        <f t="shared" si="0"/>
        <v>4.5288709677419367E-2</v>
      </c>
      <c r="F55" s="343"/>
      <c r="H55" s="335" t="s">
        <v>32</v>
      </c>
      <c r="R55" s="134"/>
      <c r="S55" s="36"/>
    </row>
    <row r="56" spans="2:19">
      <c r="B56" s="348">
        <v>2006.2</v>
      </c>
      <c r="C56" s="343">
        <v>0.106</v>
      </c>
      <c r="D56" s="343">
        <v>6.5814285714285714E-2</v>
      </c>
      <c r="E56" s="343">
        <f t="shared" si="0"/>
        <v>4.0185714285714283E-2</v>
      </c>
      <c r="F56" s="343"/>
      <c r="H56" s="336" t="s">
        <v>225</v>
      </c>
      <c r="R56" s="134"/>
      <c r="S56" s="36"/>
    </row>
    <row r="57" spans="2:19">
      <c r="B57" s="348">
        <v>2006.3</v>
      </c>
      <c r="C57" s="343">
        <v>0.10340000000000001</v>
      </c>
      <c r="D57" s="343">
        <v>6.4320634920634889E-2</v>
      </c>
      <c r="E57" s="343">
        <f t="shared" si="0"/>
        <v>3.9079365079365116E-2</v>
      </c>
      <c r="F57" s="343"/>
      <c r="H57" s="336" t="s">
        <v>227</v>
      </c>
      <c r="R57" s="134"/>
      <c r="S57" s="36"/>
    </row>
    <row r="58" spans="2:19">
      <c r="B58" s="348">
        <v>2006.4</v>
      </c>
      <c r="C58" s="343">
        <v>0.1014</v>
      </c>
      <c r="D58" s="343">
        <v>6.1143548387096798E-2</v>
      </c>
      <c r="E58" s="343">
        <f t="shared" si="0"/>
        <v>4.0256451612903206E-2</v>
      </c>
      <c r="F58" s="343"/>
      <c r="H58" s="336" t="s">
        <v>229</v>
      </c>
      <c r="R58" s="134"/>
      <c r="S58" s="36"/>
    </row>
    <row r="59" spans="2:19">
      <c r="B59" s="348">
        <v>2007.1</v>
      </c>
      <c r="C59" s="343">
        <v>0.1052</v>
      </c>
      <c r="D59" s="343">
        <v>6.1224193548387082E-2</v>
      </c>
      <c r="E59" s="343">
        <f t="shared" si="0"/>
        <v>4.397580645161292E-2</v>
      </c>
      <c r="F59" s="343"/>
      <c r="H59" s="334" t="s">
        <v>231</v>
      </c>
      <c r="R59" s="134"/>
      <c r="S59" s="36"/>
    </row>
    <row r="60" spans="2:19">
      <c r="B60" s="348">
        <v>2007.2</v>
      </c>
      <c r="C60" s="343">
        <v>0.1013</v>
      </c>
      <c r="D60" s="343">
        <v>6.3362500000000002E-2</v>
      </c>
      <c r="E60" s="343">
        <f t="shared" si="0"/>
        <v>3.7937499999999999E-2</v>
      </c>
      <c r="F60" s="343"/>
      <c r="H60" s="339" t="s">
        <v>233</v>
      </c>
      <c r="R60" s="134"/>
      <c r="S60" s="36"/>
    </row>
    <row r="61" spans="2:19">
      <c r="B61" s="348">
        <v>2007.3</v>
      </c>
      <c r="C61" s="343">
        <v>0.1003</v>
      </c>
      <c r="D61" s="343">
        <v>6.4850793650793659E-2</v>
      </c>
      <c r="E61" s="343">
        <f t="shared" si="0"/>
        <v>3.5449206349206341E-2</v>
      </c>
      <c r="F61" s="343"/>
      <c r="H61" s="334" t="s">
        <v>235</v>
      </c>
      <c r="R61" s="134"/>
      <c r="S61" s="36"/>
    </row>
    <row r="62" spans="2:19">
      <c r="B62" s="348">
        <v>2007.4</v>
      </c>
      <c r="C62" s="343">
        <v>0.1012</v>
      </c>
      <c r="D62" s="343">
        <v>6.3808064516129026E-2</v>
      </c>
      <c r="E62" s="343">
        <f t="shared" si="0"/>
        <v>3.7391935483870972E-2</v>
      </c>
      <c r="F62" s="343"/>
      <c r="H62" s="334" t="s">
        <v>327</v>
      </c>
      <c r="R62" s="134"/>
      <c r="S62" s="36"/>
    </row>
    <row r="63" spans="2:19">
      <c r="B63" s="348">
        <v>2008.1</v>
      </c>
      <c r="C63" s="343">
        <v>0.1038</v>
      </c>
      <c r="D63" s="343">
        <v>6.5381967213114733E-2</v>
      </c>
      <c r="E63" s="343">
        <f t="shared" si="0"/>
        <v>3.841803278688527E-2</v>
      </c>
      <c r="F63" s="343"/>
      <c r="H63" s="334" t="s">
        <v>328</v>
      </c>
      <c r="R63" s="134"/>
      <c r="S63" s="36"/>
    </row>
    <row r="64" spans="2:19">
      <c r="B64" s="348">
        <v>2008.2</v>
      </c>
      <c r="C64" s="343">
        <v>0.1017</v>
      </c>
      <c r="D64" s="343">
        <v>6.8434375000000019E-2</v>
      </c>
      <c r="E64" s="343">
        <f t="shared" si="0"/>
        <v>3.3265624999999979E-2</v>
      </c>
      <c r="F64" s="343"/>
      <c r="H64" s="334" t="s">
        <v>241</v>
      </c>
      <c r="R64" s="134"/>
      <c r="S64" s="36"/>
    </row>
    <row r="65" spans="2:19">
      <c r="B65" s="348">
        <v>2008.3</v>
      </c>
      <c r="C65" s="343">
        <v>0.1055</v>
      </c>
      <c r="D65" s="343">
        <v>7.0304687500000004E-2</v>
      </c>
      <c r="E65" s="343">
        <f t="shared" si="0"/>
        <v>3.5195312499999992E-2</v>
      </c>
      <c r="F65" s="343"/>
      <c r="H65" s="337" t="str">
        <f>"[10] Equals "&amp;TEXT(I40,"0.000000")&amp;" + ("&amp;TEXT(I41,"0.000000")&amp;" x Column [9])"</f>
        <v>[10] Equals 0.078599 + (-0.595123 x Column [9])</v>
      </c>
      <c r="R65" s="134"/>
      <c r="S65" s="36"/>
    </row>
    <row r="66" spans="2:19">
      <c r="B66" s="348">
        <v>2008.4</v>
      </c>
      <c r="C66" s="343">
        <v>0.10340000000000001</v>
      </c>
      <c r="D66" s="343">
        <v>8.5306451612903247E-2</v>
      </c>
      <c r="E66" s="343">
        <f t="shared" si="0"/>
        <v>1.8093548387096758E-2</v>
      </c>
      <c r="F66" s="343"/>
      <c r="H66" s="336" t="s">
        <v>329</v>
      </c>
      <c r="R66" s="134"/>
      <c r="S66" s="36"/>
    </row>
    <row r="67" spans="2:19">
      <c r="B67" s="348">
        <v>2009.1</v>
      </c>
      <c r="C67" s="343">
        <v>0.1024</v>
      </c>
      <c r="D67" s="343">
        <v>7.8849180327868862E-2</v>
      </c>
      <c r="E67" s="343">
        <f t="shared" si="0"/>
        <v>2.3550819672131143E-2</v>
      </c>
      <c r="F67" s="343"/>
      <c r="R67" s="134"/>
      <c r="S67" s="36"/>
    </row>
    <row r="68" spans="2:19">
      <c r="B68" s="348">
        <v>2009.2</v>
      </c>
      <c r="C68" s="343">
        <v>0.1011</v>
      </c>
      <c r="D68" s="343">
        <v>7.6874603174603179E-2</v>
      </c>
      <c r="E68" s="343">
        <f t="shared" ref="E68:E114" si="3">C68-D68</f>
        <v>2.4225396825396817E-2</v>
      </c>
      <c r="F68" s="343"/>
      <c r="R68" s="134"/>
      <c r="S68" s="36"/>
    </row>
    <row r="69" spans="2:19">
      <c r="B69" s="348">
        <v>2009.3</v>
      </c>
      <c r="C69" s="343">
        <v>9.8799999999999999E-2</v>
      </c>
      <c r="D69" s="343">
        <v>6.4546875000000004E-2</v>
      </c>
      <c r="E69" s="343">
        <f t="shared" si="3"/>
        <v>3.4253124999999995E-2</v>
      </c>
      <c r="F69" s="343"/>
      <c r="R69" s="134"/>
      <c r="S69" s="36"/>
    </row>
    <row r="70" spans="2:19">
      <c r="B70" s="348">
        <v>2009.4</v>
      </c>
      <c r="C70" s="343">
        <v>0.1031</v>
      </c>
      <c r="D70" s="343">
        <v>6.1943548387096758E-2</v>
      </c>
      <c r="E70" s="343">
        <f t="shared" si="3"/>
        <v>4.1156451612903239E-2</v>
      </c>
      <c r="F70" s="343"/>
      <c r="R70" s="134"/>
      <c r="S70" s="36"/>
    </row>
    <row r="71" spans="2:19">
      <c r="B71" s="348">
        <v>2010.1</v>
      </c>
      <c r="C71" s="343">
        <v>0.1024</v>
      </c>
      <c r="D71" s="343">
        <v>6.2095081967213091E-2</v>
      </c>
      <c r="E71" s="343">
        <f t="shared" si="3"/>
        <v>4.0304918032786914E-2</v>
      </c>
      <c r="F71" s="343"/>
      <c r="R71" s="134"/>
      <c r="S71" s="36"/>
    </row>
    <row r="72" spans="2:19">
      <c r="B72" s="348">
        <v>2010.2</v>
      </c>
      <c r="C72" s="343">
        <v>9.9900000000000003E-2</v>
      </c>
      <c r="D72" s="343">
        <v>6.1168749999999994E-2</v>
      </c>
      <c r="E72" s="343">
        <f t="shared" si="3"/>
        <v>3.8731250000000009E-2</v>
      </c>
      <c r="F72" s="343"/>
      <c r="R72" s="134"/>
      <c r="S72" s="36"/>
    </row>
    <row r="73" spans="2:19">
      <c r="B73" s="348">
        <v>2010.3</v>
      </c>
      <c r="C73" s="343">
        <v>0.1043</v>
      </c>
      <c r="D73" s="343">
        <v>5.6839062499999995E-2</v>
      </c>
      <c r="E73" s="343">
        <f t="shared" si="3"/>
        <v>4.7460937500000008E-2</v>
      </c>
      <c r="F73" s="343"/>
      <c r="R73" s="134"/>
      <c r="S73" s="36"/>
    </row>
    <row r="74" spans="2:19">
      <c r="B74" s="348">
        <v>2010.4</v>
      </c>
      <c r="C74" s="343">
        <v>0.1009</v>
      </c>
      <c r="D74" s="343">
        <v>5.8434920634920624E-2</v>
      </c>
      <c r="E74" s="343">
        <f t="shared" si="3"/>
        <v>4.2465079365079379E-2</v>
      </c>
      <c r="F74" s="343"/>
      <c r="R74" s="134"/>
      <c r="S74" s="36"/>
    </row>
    <row r="75" spans="2:19">
      <c r="B75" s="348">
        <v>2011.1</v>
      </c>
      <c r="C75" s="343">
        <v>0.10100000000000001</v>
      </c>
      <c r="D75" s="343">
        <v>6.0396774193548365E-2</v>
      </c>
      <c r="E75" s="343">
        <f t="shared" si="3"/>
        <v>4.0603225806451641E-2</v>
      </c>
      <c r="F75" s="343"/>
      <c r="R75" s="134"/>
      <c r="S75" s="36"/>
    </row>
    <row r="76" spans="2:19">
      <c r="B76" s="34">
        <v>2011.2</v>
      </c>
      <c r="C76" s="343">
        <v>9.8500000000000004E-2</v>
      </c>
      <c r="D76" s="343">
        <v>5.793809523809524E-2</v>
      </c>
      <c r="E76" s="343">
        <f t="shared" si="3"/>
        <v>4.0561904761904764E-2</v>
      </c>
      <c r="F76" s="343"/>
      <c r="R76" s="134"/>
      <c r="S76" s="36"/>
    </row>
    <row r="77" spans="2:19">
      <c r="B77" s="34">
        <v>2011.3</v>
      </c>
      <c r="C77" s="343">
        <v>9.6500000000000002E-2</v>
      </c>
      <c r="D77" s="343">
        <v>5.3354687499999998E-2</v>
      </c>
      <c r="E77" s="343">
        <f t="shared" si="3"/>
        <v>4.3145312500000005E-2</v>
      </c>
      <c r="F77" s="343"/>
      <c r="R77" s="134"/>
      <c r="S77" s="36"/>
    </row>
    <row r="78" spans="2:19">
      <c r="B78" s="34">
        <v>2011.4</v>
      </c>
      <c r="C78" s="343">
        <v>9.8799999999999999E-2</v>
      </c>
      <c r="D78" s="343">
        <v>5.080819672131149E-2</v>
      </c>
      <c r="E78" s="343">
        <f t="shared" si="3"/>
        <v>4.7991803278688509E-2</v>
      </c>
      <c r="F78" s="343"/>
      <c r="R78" s="134"/>
      <c r="S78" s="36"/>
    </row>
    <row r="79" spans="2:19">
      <c r="B79" s="34">
        <v>2012.1</v>
      </c>
      <c r="C79" s="343">
        <v>9.6299999999999997E-2</v>
      </c>
      <c r="D79" s="343">
        <v>5.0727419354838703E-2</v>
      </c>
      <c r="E79" s="343">
        <f t="shared" si="3"/>
        <v>4.5572580645161294E-2</v>
      </c>
      <c r="F79" s="343"/>
      <c r="R79" s="134"/>
      <c r="S79" s="36"/>
    </row>
    <row r="80" spans="2:19">
      <c r="B80" s="34">
        <v>2012.2</v>
      </c>
      <c r="C80" s="343">
        <v>9.8299999999999998E-2</v>
      </c>
      <c r="D80" s="343">
        <v>4.9946875000000002E-2</v>
      </c>
      <c r="E80" s="343">
        <f t="shared" si="3"/>
        <v>4.8353124999999997E-2</v>
      </c>
      <c r="F80" s="343"/>
      <c r="R80" s="134"/>
      <c r="S80" s="36"/>
    </row>
    <row r="81" spans="2:19">
      <c r="B81" s="34">
        <v>2012.3</v>
      </c>
      <c r="C81" s="343">
        <v>9.7500000000000003E-2</v>
      </c>
      <c r="D81" s="343">
        <v>4.8474603174603191E-2</v>
      </c>
      <c r="E81" s="343">
        <f t="shared" si="3"/>
        <v>4.9025396825396812E-2</v>
      </c>
      <c r="F81" s="343"/>
      <c r="R81" s="134"/>
      <c r="S81" s="36"/>
    </row>
    <row r="82" spans="2:19">
      <c r="B82" s="34">
        <v>2012.4</v>
      </c>
      <c r="C82" s="343">
        <v>0.10059999999999999</v>
      </c>
      <c r="D82" s="343">
        <v>4.5052459016393452E-2</v>
      </c>
      <c r="E82" s="343">
        <f t="shared" si="3"/>
        <v>5.5547540983606543E-2</v>
      </c>
      <c r="F82" s="343"/>
      <c r="R82" s="134"/>
      <c r="S82" s="36"/>
    </row>
    <row r="83" spans="2:19">
      <c r="B83" s="34">
        <v>2013.1</v>
      </c>
      <c r="C83" s="343">
        <v>9.5699999999999993E-2</v>
      </c>
      <c r="D83" s="343">
        <v>4.7060000000000005E-2</v>
      </c>
      <c r="E83" s="343">
        <f t="shared" si="3"/>
        <v>4.8639999999999989E-2</v>
      </c>
      <c r="F83" s="343"/>
      <c r="R83" s="134"/>
      <c r="S83" s="36"/>
    </row>
    <row r="84" spans="2:19">
      <c r="B84" s="34">
        <v>2013.2</v>
      </c>
      <c r="C84" s="343">
        <v>9.4700000000000006E-2</v>
      </c>
      <c r="D84" s="343">
        <v>4.7287500000000017E-2</v>
      </c>
      <c r="E84" s="343">
        <f t="shared" si="3"/>
        <v>4.7412499999999989E-2</v>
      </c>
      <c r="F84" s="343"/>
      <c r="R84" s="134"/>
      <c r="S84" s="36"/>
    </row>
    <row r="85" spans="2:19">
      <c r="B85" s="34">
        <v>2013.3</v>
      </c>
      <c r="C85" s="343">
        <v>9.6000000000000002E-2</v>
      </c>
      <c r="D85" s="343">
        <v>5.2629687499999994E-2</v>
      </c>
      <c r="E85" s="343">
        <f t="shared" si="3"/>
        <v>4.3370312500000008E-2</v>
      </c>
      <c r="F85" s="343"/>
      <c r="R85" s="134"/>
      <c r="S85" s="36"/>
    </row>
    <row r="86" spans="2:19">
      <c r="B86" s="34">
        <v>2013.4</v>
      </c>
      <c r="C86" s="343">
        <v>9.8299999999999998E-2</v>
      </c>
      <c r="D86" s="343">
        <v>5.2204838709677431E-2</v>
      </c>
      <c r="E86" s="343">
        <f t="shared" si="3"/>
        <v>4.6095161290322567E-2</v>
      </c>
      <c r="F86" s="343"/>
      <c r="R86" s="134"/>
      <c r="S86" s="36"/>
    </row>
    <row r="87" spans="2:19">
      <c r="B87" s="34">
        <v>2014.1</v>
      </c>
      <c r="C87" s="343">
        <v>9.5399999999999999E-2</v>
      </c>
      <c r="D87" s="343">
        <v>5.0334426229508199E-2</v>
      </c>
      <c r="E87" s="343">
        <f t="shared" si="3"/>
        <v>4.50655737704918E-2</v>
      </c>
      <c r="F87" s="343"/>
      <c r="R87" s="134"/>
      <c r="S87" s="36"/>
    </row>
    <row r="88" spans="2:19">
      <c r="B88" s="34">
        <v>2014.2</v>
      </c>
      <c r="C88" s="343">
        <v>9.8400000000000001E-2</v>
      </c>
      <c r="D88" s="343">
        <v>4.7541269841269829E-2</v>
      </c>
      <c r="E88" s="343">
        <f t="shared" si="3"/>
        <v>5.0858730158730173E-2</v>
      </c>
      <c r="F88" s="343"/>
      <c r="R88" s="134"/>
      <c r="S88" s="36"/>
    </row>
    <row r="89" spans="2:19">
      <c r="B89" s="34">
        <v>2014.3</v>
      </c>
      <c r="C89" s="343">
        <v>9.4500000000000001E-2</v>
      </c>
      <c r="D89" s="343">
        <v>4.7003124999999993E-2</v>
      </c>
      <c r="E89" s="343">
        <f t="shared" si="3"/>
        <v>4.7496875000000008E-2</v>
      </c>
      <c r="F89" s="343"/>
      <c r="R89" s="134"/>
      <c r="S89" s="36"/>
    </row>
    <row r="90" spans="2:19">
      <c r="B90" s="34">
        <v>2014.4</v>
      </c>
      <c r="C90" s="343">
        <v>0.1028</v>
      </c>
      <c r="D90" s="343">
        <v>4.7025396825396838E-2</v>
      </c>
      <c r="E90" s="343">
        <f t="shared" si="3"/>
        <v>5.5774603174603164E-2</v>
      </c>
      <c r="F90" s="343"/>
      <c r="R90" s="134"/>
      <c r="S90" s="36"/>
    </row>
    <row r="91" spans="2:19">
      <c r="B91" s="34">
        <v>2015.1</v>
      </c>
      <c r="C91" s="343">
        <v>9.4700000000000006E-2</v>
      </c>
      <c r="D91" s="343">
        <v>4.4498360655737708E-2</v>
      </c>
      <c r="E91" s="343">
        <f t="shared" si="3"/>
        <v>5.0201639344262299E-2</v>
      </c>
      <c r="F91" s="343"/>
      <c r="R91" s="134"/>
      <c r="S91" s="36"/>
    </row>
    <row r="92" spans="2:19">
      <c r="B92" s="34">
        <v>2015.2</v>
      </c>
      <c r="C92" s="343">
        <v>9.4299999999999995E-2</v>
      </c>
      <c r="D92" s="343">
        <v>4.845781250000001E-2</v>
      </c>
      <c r="E92" s="343">
        <f t="shared" si="3"/>
        <v>4.5842187499999985E-2</v>
      </c>
      <c r="F92" s="343"/>
      <c r="R92" s="134"/>
      <c r="S92" s="36"/>
    </row>
    <row r="93" spans="2:19">
      <c r="B93" s="34">
        <v>2015.3</v>
      </c>
      <c r="C93" s="343">
        <v>9.7500000000000003E-2</v>
      </c>
      <c r="D93" s="343">
        <v>5.2885937499999994E-2</v>
      </c>
      <c r="E93" s="343">
        <f t="shared" si="3"/>
        <v>4.461406250000001E-2</v>
      </c>
      <c r="F93" s="343"/>
      <c r="R93" s="134"/>
    </row>
    <row r="94" spans="2:19">
      <c r="B94" s="34">
        <v>2015.4</v>
      </c>
      <c r="C94" s="343">
        <v>9.6799999999999997E-2</v>
      </c>
      <c r="D94" s="343">
        <v>5.5275806451612917E-2</v>
      </c>
      <c r="E94" s="343">
        <f t="shared" si="3"/>
        <v>4.152419354838708E-2</v>
      </c>
      <c r="F94" s="343"/>
      <c r="R94" s="134"/>
    </row>
    <row r="95" spans="2:19">
      <c r="B95" s="34">
        <v>2016.1</v>
      </c>
      <c r="C95" s="343">
        <v>9.4799999999999995E-2</v>
      </c>
      <c r="D95" s="343">
        <v>5.2880327868852453E-2</v>
      </c>
      <c r="E95" s="343">
        <f t="shared" si="3"/>
        <v>4.1919672131147542E-2</v>
      </c>
      <c r="F95" s="343"/>
      <c r="R95" s="134"/>
    </row>
    <row r="96" spans="2:19">
      <c r="B96" s="34">
        <v>2016.2</v>
      </c>
      <c r="C96" s="343">
        <v>9.4200000000000006E-2</v>
      </c>
      <c r="D96" s="343">
        <v>4.600312500000002E-2</v>
      </c>
      <c r="E96" s="343">
        <f t="shared" si="3"/>
        <v>4.8196874999999986E-2</v>
      </c>
      <c r="F96" s="343"/>
      <c r="R96" s="134"/>
    </row>
    <row r="97" spans="2:18">
      <c r="B97" s="34">
        <v>2016.3</v>
      </c>
      <c r="C97" s="343">
        <v>9.4700000000000006E-2</v>
      </c>
      <c r="D97" s="343">
        <v>4.2110937500000001E-2</v>
      </c>
      <c r="E97" s="343">
        <f t="shared" si="3"/>
        <v>5.2589062500000006E-2</v>
      </c>
      <c r="F97" s="343"/>
      <c r="R97" s="134"/>
    </row>
    <row r="98" spans="2:18">
      <c r="B98" s="34">
        <v>2016.4</v>
      </c>
      <c r="C98" s="343">
        <v>9.6699999999999994E-2</v>
      </c>
      <c r="D98" s="343">
        <v>4.5939999999999995E-2</v>
      </c>
      <c r="E98" s="343">
        <f t="shared" si="3"/>
        <v>5.076E-2</v>
      </c>
      <c r="F98" s="343"/>
      <c r="R98" s="134"/>
    </row>
    <row r="99" spans="2:18">
      <c r="B99" s="34">
        <v>2017.1</v>
      </c>
      <c r="C99" s="343">
        <v>9.6000000000000002E-2</v>
      </c>
      <c r="D99" s="343">
        <v>4.6048387096774182E-2</v>
      </c>
      <c r="E99" s="343">
        <f t="shared" si="3"/>
        <v>4.995161290322582E-2</v>
      </c>
      <c r="F99" s="343"/>
    </row>
    <row r="100" spans="2:18">
      <c r="B100" s="34">
        <v>2017.2</v>
      </c>
      <c r="C100" s="343">
        <v>9.4700000000000006E-2</v>
      </c>
      <c r="D100" s="343">
        <v>4.4412698412698424E-2</v>
      </c>
      <c r="E100" s="343">
        <f t="shared" si="3"/>
        <v>5.0287301587301582E-2</v>
      </c>
      <c r="F100" s="343"/>
    </row>
    <row r="101" spans="2:18">
      <c r="B101" s="34">
        <v>2017.3</v>
      </c>
      <c r="C101" s="343">
        <v>0.1014</v>
      </c>
      <c r="D101" s="343">
        <v>4.275000000000001E-2</v>
      </c>
      <c r="E101" s="343">
        <f t="shared" si="3"/>
        <v>5.8649999999999994E-2</v>
      </c>
      <c r="F101" s="343"/>
    </row>
    <row r="102" spans="2:18">
      <c r="B102" s="34">
        <v>2017.4</v>
      </c>
      <c r="C102" s="343">
        <v>9.7000000000000003E-2</v>
      </c>
      <c r="D102" s="343">
        <v>4.1874193548387097E-2</v>
      </c>
      <c r="E102" s="343">
        <f t="shared" si="3"/>
        <v>5.5125806451612906E-2</v>
      </c>
      <c r="F102" s="343"/>
    </row>
    <row r="103" spans="2:18">
      <c r="B103" s="34">
        <v>2018.1</v>
      </c>
      <c r="C103" s="343">
        <v>9.6799999999999997E-2</v>
      </c>
      <c r="D103" s="343">
        <v>4.3719672131147538E-2</v>
      </c>
      <c r="E103" s="343">
        <f t="shared" si="3"/>
        <v>5.3080327868852459E-2</v>
      </c>
      <c r="F103" s="343"/>
    </row>
    <row r="104" spans="2:18">
      <c r="B104" s="34">
        <v>2018.2</v>
      </c>
      <c r="C104" s="343">
        <v>9.4299999999999995E-2</v>
      </c>
      <c r="D104" s="343">
        <v>4.6657812499999986E-2</v>
      </c>
      <c r="E104" s="343">
        <f t="shared" si="3"/>
        <v>4.7642187500000009E-2</v>
      </c>
      <c r="F104" s="343"/>
    </row>
    <row r="105" spans="2:18">
      <c r="B105" s="34">
        <v>2018.3</v>
      </c>
      <c r="C105" s="343">
        <v>9.7100000000000006E-2</v>
      </c>
      <c r="D105" s="343">
        <v>4.6822222222222216E-2</v>
      </c>
      <c r="E105" s="343">
        <f t="shared" si="3"/>
        <v>5.0277777777777789E-2</v>
      </c>
      <c r="F105" s="343"/>
    </row>
    <row r="106" spans="2:18">
      <c r="B106" s="34">
        <v>2018.4</v>
      </c>
      <c r="C106" s="343">
        <v>9.5299999999999996E-2</v>
      </c>
      <c r="D106" s="343">
        <v>4.9493548387096763E-2</v>
      </c>
      <c r="E106" s="343">
        <f t="shared" si="3"/>
        <v>4.5806451612903233E-2</v>
      </c>
      <c r="F106" s="343"/>
    </row>
    <row r="107" spans="2:18">
      <c r="B107" s="34">
        <v>2019.1</v>
      </c>
      <c r="C107" s="343">
        <v>9.5500000000000002E-2</v>
      </c>
      <c r="D107" s="343">
        <v>4.771666666666665E-2</v>
      </c>
      <c r="E107" s="343">
        <f t="shared" si="3"/>
        <v>4.7783333333333351E-2</v>
      </c>
      <c r="F107" s="343"/>
    </row>
    <row r="108" spans="2:18">
      <c r="B108" s="34">
        <v>2019.2</v>
      </c>
      <c r="C108" s="343">
        <v>9.7299999999999998E-2</v>
      </c>
      <c r="D108" s="343">
        <v>4.4461904761904772E-2</v>
      </c>
      <c r="E108" s="343">
        <f t="shared" si="3"/>
        <v>5.2838095238095226E-2</v>
      </c>
      <c r="F108" s="343"/>
    </row>
    <row r="109" spans="2:18">
      <c r="B109" s="34">
        <v>2019.3</v>
      </c>
      <c r="C109" s="343">
        <v>9.9500000000000005E-2</v>
      </c>
      <c r="D109" s="343">
        <v>3.8281249999999996E-2</v>
      </c>
      <c r="E109" s="343">
        <f t="shared" si="3"/>
        <v>6.1218750000000009E-2</v>
      </c>
      <c r="F109" s="343"/>
    </row>
    <row r="110" spans="2:18">
      <c r="B110" s="34">
        <v>2019.4</v>
      </c>
      <c r="C110" s="343">
        <v>9.7299999999999998E-2</v>
      </c>
      <c r="D110" s="343">
        <v>3.7350000000000001E-2</v>
      </c>
      <c r="E110" s="343">
        <f t="shared" si="3"/>
        <v>5.9949999999999996E-2</v>
      </c>
      <c r="F110" s="343"/>
    </row>
    <row r="111" spans="2:18">
      <c r="B111" s="34">
        <v>2020.1</v>
      </c>
      <c r="C111" s="343">
        <v>9.35E-2</v>
      </c>
      <c r="D111" s="343">
        <v>3.6738709677419351E-2</v>
      </c>
      <c r="E111" s="343">
        <f t="shared" si="3"/>
        <v>5.6761290322580649E-2</v>
      </c>
      <c r="F111" s="343"/>
    </row>
    <row r="112" spans="2:18">
      <c r="B112" s="34">
        <v>2020.2</v>
      </c>
      <c r="C112" s="343">
        <v>9.5500000000000002E-2</v>
      </c>
      <c r="D112" s="343">
        <v>3.6276190476190483E-2</v>
      </c>
      <c r="E112" s="343">
        <f t="shared" si="3"/>
        <v>5.9223809523809519E-2</v>
      </c>
      <c r="F112" s="343"/>
    </row>
    <row r="113" spans="2:6">
      <c r="B113" s="34">
        <v>2020.3</v>
      </c>
      <c r="C113" s="343">
        <v>9.5200000000000007E-2</v>
      </c>
      <c r="D113" s="343">
        <v>3.10578125E-2</v>
      </c>
      <c r="E113" s="343">
        <f t="shared" si="3"/>
        <v>6.4142187500000003E-2</v>
      </c>
      <c r="F113" s="343"/>
    </row>
    <row r="114" spans="2:6">
      <c r="B114" s="34">
        <v>2020.4</v>
      </c>
      <c r="C114" s="343">
        <v>9.4600000000000004E-2</v>
      </c>
      <c r="D114" s="343">
        <v>3.2260000000000004E-2</v>
      </c>
      <c r="E114" s="343">
        <f t="shared" si="3"/>
        <v>6.234E-2</v>
      </c>
      <c r="F114" s="343"/>
    </row>
    <row r="115" spans="2:6">
      <c r="B115" s="34"/>
      <c r="C115" s="343"/>
      <c r="D115" s="343"/>
      <c r="E115" s="343"/>
      <c r="F115" s="343"/>
    </row>
    <row r="116" spans="2:6">
      <c r="B116" s="213" t="s">
        <v>221</v>
      </c>
      <c r="C116" s="214">
        <f>AVERAGE(C6:C114)</f>
        <v>0.10433486238532111</v>
      </c>
      <c r="D116" s="214">
        <f>AVERAGE(D6:D114)</f>
        <v>6.3539115451279937E-2</v>
      </c>
      <c r="E116" s="214">
        <f>AVERAGE(E6:E114)</f>
        <v>4.0795746934041192E-2</v>
      </c>
      <c r="F116" s="313"/>
    </row>
    <row r="117" spans="2:6" ht="13.5" thickBot="1">
      <c r="B117" s="41" t="s">
        <v>293</v>
      </c>
      <c r="C117" s="42">
        <f>MEDIAN(C6:C114)</f>
        <v>0.10340000000000001</v>
      </c>
      <c r="D117" s="42">
        <f>MEDIAN(D6:D114)</f>
        <v>6.3362500000000002E-2</v>
      </c>
      <c r="E117" s="42">
        <f>MEDIAN(E6:E114)</f>
        <v>4.1156451612903239E-2</v>
      </c>
      <c r="F117" s="313"/>
    </row>
    <row r="118" spans="2:6">
      <c r="B118" s="34"/>
      <c r="C118" s="316"/>
      <c r="D118" s="343"/>
    </row>
    <row r="119" spans="2:6">
      <c r="C119" s="316"/>
      <c r="D119" s="343"/>
    </row>
    <row r="120" spans="2:6">
      <c r="B120" s="34"/>
      <c r="D120" s="343"/>
    </row>
    <row r="121" spans="2:6">
      <c r="B121" s="34"/>
      <c r="D121" s="343"/>
    </row>
    <row r="122" spans="2:6">
      <c r="D122" s="343"/>
    </row>
    <row r="123" spans="2:6">
      <c r="D123" s="343"/>
    </row>
    <row r="124" spans="2:6">
      <c r="D124" s="343"/>
    </row>
    <row r="125" spans="2:6">
      <c r="D125" s="343"/>
    </row>
    <row r="126" spans="2:6">
      <c r="D126" s="343"/>
    </row>
  </sheetData>
  <mergeCells count="1">
    <mergeCell ref="B2:E2"/>
  </mergeCells>
  <printOptions horizontalCentered="1"/>
  <pageMargins left="0.7" right="0.7" top="0.75" bottom="0.75" header="0.3" footer="0.3"/>
  <pageSetup scale="58" fitToWidth="0" orientation="portrait" useFirstPageNumber="1" r:id="rId1"/>
  <headerFooter>
    <oddHeader>&amp;RDocket No. UG-200568
Cascade Natural Gas Corp.
Exhibit No.___(AEB-5)
Schedule 7
Page &amp;P of 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0D3B-A979-4335-B886-C5B76F3BDE5B}">
  <sheetPr>
    <pageSetUpPr fitToPage="1"/>
  </sheetPr>
  <dimension ref="A1:L43"/>
  <sheetViews>
    <sheetView zoomScaleNormal="100" workbookViewId="0">
      <selection activeCell="I38" sqref="I38"/>
    </sheetView>
  </sheetViews>
  <sheetFormatPr defaultColWidth="8.85546875" defaultRowHeight="12.75"/>
  <cols>
    <col min="1" max="1" width="42.7109375" style="37" bestFit="1" customWidth="1"/>
    <col min="2" max="2" width="6.5703125" style="37" bestFit="1" customWidth="1"/>
    <col min="3" max="3" width="11.7109375" style="37" customWidth="1"/>
    <col min="4" max="4" width="14.7109375" style="37" customWidth="1"/>
    <col min="5" max="5" width="12.42578125" style="37" customWidth="1"/>
    <col min="6" max="6" width="13" style="37" customWidth="1"/>
    <col min="7" max="7" width="15.140625" style="37" customWidth="1"/>
    <col min="8" max="8" width="14.5703125" style="37" customWidth="1"/>
    <col min="9" max="9" width="15.5703125" style="37" customWidth="1"/>
    <col min="10" max="10" width="10.28515625" style="37" customWidth="1"/>
    <col min="11" max="11" width="8.85546875" style="37"/>
    <col min="12" max="12" width="9.85546875" style="37" customWidth="1"/>
    <col min="13" max="16384" width="8.85546875" style="37"/>
  </cols>
  <sheetData>
    <row r="1" spans="1:12">
      <c r="A1" s="239"/>
      <c r="B1" s="239"/>
      <c r="C1" s="239"/>
      <c r="D1" s="239"/>
      <c r="E1" s="239"/>
      <c r="F1" s="316"/>
      <c r="G1" s="316"/>
      <c r="H1" s="316"/>
      <c r="I1" s="316"/>
      <c r="J1" s="316"/>
      <c r="K1" s="316"/>
      <c r="L1" s="316"/>
    </row>
    <row r="2" spans="1:12">
      <c r="A2" s="239" t="s">
        <v>330</v>
      </c>
      <c r="B2" s="239"/>
      <c r="C2" s="239"/>
      <c r="D2" s="239"/>
      <c r="E2" s="239"/>
      <c r="F2" s="239"/>
      <c r="G2" s="239"/>
      <c r="H2" s="239"/>
      <c r="I2" s="239"/>
      <c r="J2" s="316"/>
      <c r="K2" s="316"/>
      <c r="L2" s="316"/>
    </row>
    <row r="3" spans="1:12">
      <c r="A3" s="239" t="s">
        <v>331</v>
      </c>
      <c r="B3" s="239"/>
      <c r="C3" s="239"/>
      <c r="D3" s="239"/>
      <c r="E3" s="239"/>
      <c r="F3" s="239"/>
      <c r="G3" s="239"/>
      <c r="H3" s="239"/>
      <c r="I3" s="239"/>
      <c r="J3" s="316"/>
      <c r="K3" s="316"/>
      <c r="L3" s="316"/>
    </row>
    <row r="4" spans="1:12">
      <c r="A4" s="239"/>
      <c r="B4" s="239"/>
      <c r="C4" s="109"/>
      <c r="D4" s="109"/>
      <c r="E4" s="109"/>
      <c r="F4" s="109"/>
      <c r="G4" s="109"/>
      <c r="H4" s="109"/>
      <c r="I4" s="109"/>
      <c r="J4" s="316"/>
      <c r="K4" s="316"/>
      <c r="L4" s="316"/>
    </row>
    <row r="5" spans="1:12">
      <c r="A5" s="240"/>
      <c r="B5" s="240"/>
      <c r="C5" s="241" t="s">
        <v>332</v>
      </c>
      <c r="D5" s="239"/>
      <c r="E5" s="239"/>
      <c r="F5" s="316"/>
      <c r="G5" s="316"/>
      <c r="H5" s="316"/>
      <c r="I5" s="316"/>
      <c r="J5" s="316"/>
      <c r="K5" s="316"/>
      <c r="L5" s="316"/>
    </row>
    <row r="6" spans="1:12">
      <c r="A6" s="240"/>
      <c r="B6" s="240"/>
      <c r="C6" s="239" t="s">
        <v>333</v>
      </c>
      <c r="D6" s="239"/>
      <c r="E6" s="239"/>
      <c r="F6" s="316"/>
      <c r="G6" s="316"/>
      <c r="H6" s="316"/>
      <c r="I6" s="316"/>
      <c r="J6" s="316"/>
      <c r="K6" s="316"/>
      <c r="L6" s="316"/>
    </row>
    <row r="7" spans="1:12">
      <c r="A7" s="242" t="s">
        <v>40</v>
      </c>
      <c r="B7" s="242" t="s">
        <v>41</v>
      </c>
      <c r="C7" s="243" t="s">
        <v>334</v>
      </c>
      <c r="D7" s="243" t="s">
        <v>335</v>
      </c>
      <c r="E7" s="243" t="s">
        <v>336</v>
      </c>
      <c r="F7" s="243" t="s">
        <v>337</v>
      </c>
      <c r="G7" s="243" t="s">
        <v>338</v>
      </c>
      <c r="H7" s="243" t="s">
        <v>339</v>
      </c>
      <c r="I7" s="243" t="s">
        <v>340</v>
      </c>
      <c r="J7" s="316"/>
      <c r="K7" s="316"/>
      <c r="L7" s="316"/>
    </row>
    <row r="8" spans="1:12" ht="13.5" thickBot="1">
      <c r="A8" s="244"/>
      <c r="B8" s="244"/>
      <c r="C8" s="245" t="s">
        <v>341</v>
      </c>
      <c r="D8" s="245" t="s">
        <v>322</v>
      </c>
      <c r="E8" s="246" t="s">
        <v>342</v>
      </c>
      <c r="F8" s="245" t="s">
        <v>343</v>
      </c>
      <c r="G8" s="245" t="s">
        <v>344</v>
      </c>
      <c r="H8" s="246"/>
      <c r="I8" s="246"/>
      <c r="J8" s="316"/>
      <c r="K8" s="316"/>
      <c r="L8" s="316"/>
    </row>
    <row r="9" spans="1:12">
      <c r="A9" s="247" t="s">
        <v>345</v>
      </c>
      <c r="B9" s="248" t="s">
        <v>54</v>
      </c>
      <c r="C9" s="249">
        <v>0.09</v>
      </c>
      <c r="D9" s="250">
        <v>0.5</v>
      </c>
      <c r="E9" s="251">
        <f>C9*D9</f>
        <v>4.4999999999999998E-2</v>
      </c>
      <c r="F9" s="249">
        <v>8.6999977068145107E-2</v>
      </c>
      <c r="G9" s="251">
        <v>0.54344827586206901</v>
      </c>
      <c r="H9" s="252">
        <f>F9*G9</f>
        <v>4.7279987537723001E-2</v>
      </c>
      <c r="I9" s="252">
        <f>E9+H9</f>
        <v>9.2279987537722999E-2</v>
      </c>
      <c r="J9" s="253"/>
      <c r="K9" s="253"/>
      <c r="L9" s="254"/>
    </row>
    <row r="10" spans="1:12">
      <c r="A10" s="247" t="s">
        <v>346</v>
      </c>
      <c r="B10" s="248" t="s">
        <v>347</v>
      </c>
      <c r="C10" s="249">
        <v>9.5000000000000001E-2</v>
      </c>
      <c r="D10" s="250">
        <v>0.57999999999999996</v>
      </c>
      <c r="E10" s="249">
        <f t="shared" ref="E10:E17" si="0">C10*D10</f>
        <v>5.5099999999999996E-2</v>
      </c>
      <c r="F10" s="249">
        <v>9.2504180431862454E-2</v>
      </c>
      <c r="G10" s="249">
        <v>0.56230769230769229</v>
      </c>
      <c r="H10" s="255">
        <f t="shared" ref="H10:H17" si="1">F10*G10</f>
        <v>5.2015812227454959E-2</v>
      </c>
      <c r="I10" s="255">
        <f t="shared" ref="I10:I17" si="2">E10+H10</f>
        <v>0.10711581222745495</v>
      </c>
      <c r="J10" s="253"/>
      <c r="K10" s="253"/>
      <c r="L10" s="254"/>
    </row>
    <row r="11" spans="1:12">
      <c r="A11" s="256" t="s">
        <v>348</v>
      </c>
      <c r="B11" s="248" t="s">
        <v>56</v>
      </c>
      <c r="C11" s="249">
        <v>9.5000000000000001E-2</v>
      </c>
      <c r="D11" s="250">
        <v>0.35</v>
      </c>
      <c r="E11" s="249">
        <f t="shared" si="0"/>
        <v>3.3249999999999995E-2</v>
      </c>
      <c r="F11" s="249">
        <v>3.5349169544695185E-2</v>
      </c>
      <c r="G11" s="249">
        <v>0.35499999999999998</v>
      </c>
      <c r="H11" s="255">
        <f t="shared" si="1"/>
        <v>1.254895518836679E-2</v>
      </c>
      <c r="I11" s="255">
        <f t="shared" si="2"/>
        <v>4.5798955188366783E-2</v>
      </c>
      <c r="J11" s="253"/>
      <c r="K11" s="253"/>
      <c r="L11" s="254"/>
    </row>
    <row r="12" spans="1:12">
      <c r="A12" s="247" t="s">
        <v>349</v>
      </c>
      <c r="B12" s="248" t="s">
        <v>350</v>
      </c>
      <c r="C12" s="249">
        <v>0.11</v>
      </c>
      <c r="D12" s="249">
        <v>0.39</v>
      </c>
      <c r="E12" s="249">
        <f t="shared" si="0"/>
        <v>4.2900000000000001E-2</v>
      </c>
      <c r="F12" s="249">
        <v>3.2242618260252208E-3</v>
      </c>
      <c r="G12" s="249">
        <v>0.53714285714285714</v>
      </c>
      <c r="H12" s="255">
        <f t="shared" si="1"/>
        <v>1.731889209407833E-3</v>
      </c>
      <c r="I12" s="255">
        <f t="shared" si="2"/>
        <v>4.4631889209407832E-2</v>
      </c>
      <c r="J12" s="253"/>
      <c r="K12" s="253"/>
      <c r="L12" s="254"/>
    </row>
    <row r="13" spans="1:12">
      <c r="A13" s="247" t="s">
        <v>351</v>
      </c>
      <c r="B13" s="248" t="s">
        <v>58</v>
      </c>
      <c r="C13" s="249">
        <v>8.5000000000000006E-2</v>
      </c>
      <c r="D13" s="250">
        <v>0.39</v>
      </c>
      <c r="E13" s="249">
        <f t="shared" si="0"/>
        <v>3.3150000000000006E-2</v>
      </c>
      <c r="F13" s="249">
        <v>1.9873151501885934E-2</v>
      </c>
      <c r="G13" s="249">
        <v>0.50451612903225818</v>
      </c>
      <c r="H13" s="255">
        <f t="shared" si="1"/>
        <v>1.00263254674031E-2</v>
      </c>
      <c r="I13" s="255">
        <f t="shared" si="2"/>
        <v>4.3176325467403104E-2</v>
      </c>
      <c r="J13" s="253"/>
      <c r="K13" s="253"/>
      <c r="L13" s="254"/>
    </row>
    <row r="14" spans="1:12">
      <c r="A14" s="247" t="s">
        <v>352</v>
      </c>
      <c r="B14" s="248" t="s">
        <v>60</v>
      </c>
      <c r="C14" s="249">
        <v>8.5000000000000006E-2</v>
      </c>
      <c r="D14" s="249">
        <v>0.41</v>
      </c>
      <c r="E14" s="249">
        <f t="shared" si="0"/>
        <v>3.4849999999999999E-2</v>
      </c>
      <c r="F14" s="249">
        <v>1.920615874449649E-2</v>
      </c>
      <c r="G14" s="249">
        <v>0.56719999999999993</v>
      </c>
      <c r="H14" s="255">
        <f t="shared" si="1"/>
        <v>1.0893733239878408E-2</v>
      </c>
      <c r="I14" s="255">
        <f t="shared" si="2"/>
        <v>4.5743733239878404E-2</v>
      </c>
      <c r="J14" s="253"/>
      <c r="K14" s="253"/>
      <c r="L14" s="254"/>
    </row>
    <row r="15" spans="1:12">
      <c r="A15" s="247" t="s">
        <v>353</v>
      </c>
      <c r="B15" s="248" t="s">
        <v>62</v>
      </c>
      <c r="C15" s="249">
        <v>0.12</v>
      </c>
      <c r="D15" s="250">
        <v>0.44</v>
      </c>
      <c r="E15" s="249">
        <f t="shared" si="0"/>
        <v>5.28E-2</v>
      </c>
      <c r="F15" s="249">
        <v>6.9453697845910864E-2</v>
      </c>
      <c r="G15" s="249">
        <v>0.48875000000000002</v>
      </c>
      <c r="H15" s="255">
        <f t="shared" si="1"/>
        <v>3.3945494822188935E-2</v>
      </c>
      <c r="I15" s="255">
        <f t="shared" si="2"/>
        <v>8.6745494822188934E-2</v>
      </c>
      <c r="J15" s="253"/>
      <c r="K15" s="253"/>
      <c r="L15" s="254"/>
    </row>
    <row r="16" spans="1:12">
      <c r="A16" s="247" t="s">
        <v>354</v>
      </c>
      <c r="B16" s="248" t="s">
        <v>64</v>
      </c>
      <c r="C16" s="249">
        <v>0.1</v>
      </c>
      <c r="D16" s="250">
        <v>0.56000000000000005</v>
      </c>
      <c r="E16" s="249">
        <f t="shared" si="0"/>
        <v>5.6000000000000008E-2</v>
      </c>
      <c r="F16" s="249">
        <v>5.5498988608301811E-2</v>
      </c>
      <c r="G16" s="249">
        <v>0.38850000000000007</v>
      </c>
      <c r="H16" s="255">
        <f t="shared" si="1"/>
        <v>2.1561357074325257E-2</v>
      </c>
      <c r="I16" s="255">
        <f t="shared" si="2"/>
        <v>7.7561357074325266E-2</v>
      </c>
      <c r="J16" s="253"/>
      <c r="K16" s="253"/>
      <c r="L16" s="254"/>
    </row>
    <row r="17" spans="1:12">
      <c r="A17" s="257" t="s">
        <v>355</v>
      </c>
      <c r="B17" s="258" t="s">
        <v>66</v>
      </c>
      <c r="C17" s="259">
        <v>7.0000000000000007E-2</v>
      </c>
      <c r="D17" s="260">
        <v>0.4</v>
      </c>
      <c r="E17" s="259">
        <f t="shared" si="0"/>
        <v>2.8000000000000004E-2</v>
      </c>
      <c r="F17" s="259">
        <v>2.2364407690312754E-2</v>
      </c>
      <c r="G17" s="259">
        <v>0.31428571428571428</v>
      </c>
      <c r="H17" s="261">
        <f t="shared" si="1"/>
        <v>7.0288138455268656E-3</v>
      </c>
      <c r="I17" s="261">
        <f t="shared" si="2"/>
        <v>3.502881384552687E-2</v>
      </c>
      <c r="J17" s="253"/>
      <c r="K17" s="253"/>
      <c r="L17" s="254"/>
    </row>
    <row r="18" spans="1:12">
      <c r="A18" s="316" t="s">
        <v>111</v>
      </c>
      <c r="B18" s="316"/>
      <c r="C18" s="262">
        <f t="shared" ref="C18:I18" si="3">AVERAGE(C9:C17)</f>
        <v>9.4444444444444456E-2</v>
      </c>
      <c r="D18" s="262">
        <f t="shared" si="3"/>
        <v>0.44666666666666671</v>
      </c>
      <c r="E18" s="262">
        <f t="shared" si="3"/>
        <v>4.2338888888888891E-2</v>
      </c>
      <c r="F18" s="262">
        <f t="shared" si="3"/>
        <v>4.4941554806848423E-2</v>
      </c>
      <c r="G18" s="262">
        <f t="shared" si="3"/>
        <v>0.47346118540339899</v>
      </c>
      <c r="H18" s="262">
        <f t="shared" si="3"/>
        <v>2.1892485401363907E-2</v>
      </c>
      <c r="I18" s="262">
        <f t="shared" si="3"/>
        <v>6.4231374290252802E-2</v>
      </c>
      <c r="J18" s="263"/>
      <c r="K18" s="316"/>
      <c r="L18" s="316"/>
    </row>
    <row r="19" spans="1:12">
      <c r="A19" s="215" t="s">
        <v>5</v>
      </c>
      <c r="B19" s="215"/>
      <c r="C19" s="264">
        <f t="shared" ref="C19:I19" si="4">MEDIAN(C9:C17)</f>
        <v>9.5000000000000001E-2</v>
      </c>
      <c r="D19" s="264">
        <f t="shared" si="4"/>
        <v>0.41</v>
      </c>
      <c r="E19" s="264">
        <f t="shared" si="4"/>
        <v>4.2900000000000001E-2</v>
      </c>
      <c r="F19" s="264">
        <f t="shared" si="4"/>
        <v>3.5349169544695185E-2</v>
      </c>
      <c r="G19" s="264">
        <f t="shared" si="4"/>
        <v>0.50451612903225818</v>
      </c>
      <c r="H19" s="264">
        <f t="shared" si="4"/>
        <v>1.254895518836679E-2</v>
      </c>
      <c r="I19" s="264">
        <f t="shared" si="4"/>
        <v>4.5798955188366783E-2</v>
      </c>
      <c r="J19" s="263"/>
      <c r="K19" s="316"/>
      <c r="L19" s="316"/>
    </row>
    <row r="20" spans="1:12">
      <c r="A20" s="316"/>
      <c r="B20" s="316"/>
      <c r="C20" s="262"/>
      <c r="D20" s="262"/>
      <c r="E20" s="265" t="s">
        <v>356</v>
      </c>
      <c r="F20" s="262"/>
      <c r="G20" s="262"/>
      <c r="H20" s="262" t="s">
        <v>356</v>
      </c>
      <c r="I20" s="262" t="s">
        <v>356</v>
      </c>
      <c r="J20" s="316"/>
      <c r="K20" s="316"/>
      <c r="L20" s="316"/>
    </row>
    <row r="21" spans="1:12">
      <c r="A21" s="266" t="s">
        <v>32</v>
      </c>
      <c r="B21" s="316"/>
      <c r="C21" s="262"/>
      <c r="D21" s="262"/>
      <c r="E21" s="265"/>
      <c r="F21" s="262"/>
      <c r="G21" s="262"/>
      <c r="H21" s="262"/>
      <c r="I21" s="262"/>
      <c r="J21" s="316"/>
      <c r="K21" s="316"/>
      <c r="L21" s="316"/>
    </row>
    <row r="22" spans="1:12">
      <c r="A22" s="316" t="s">
        <v>357</v>
      </c>
      <c r="B22" s="316"/>
      <c r="C22" s="265"/>
      <c r="D22" s="265"/>
      <c r="E22" s="316"/>
      <c r="F22" s="316"/>
      <c r="G22" s="316"/>
      <c r="H22" s="316"/>
      <c r="I22" s="316"/>
      <c r="J22" s="316"/>
      <c r="K22" s="316"/>
      <c r="L22" s="316"/>
    </row>
    <row r="23" spans="1:12">
      <c r="A23" s="316"/>
      <c r="B23" s="316"/>
      <c r="C23" s="263"/>
      <c r="D23" s="316"/>
      <c r="E23" s="316"/>
      <c r="F23" s="316"/>
      <c r="G23" s="316"/>
      <c r="H23" s="316"/>
      <c r="I23" s="316"/>
      <c r="J23" s="316"/>
      <c r="K23" s="316"/>
      <c r="L23" s="316"/>
    </row>
    <row r="24" spans="1:12">
      <c r="A24" s="316"/>
      <c r="B24" s="316"/>
      <c r="C24" s="263"/>
      <c r="D24" s="316"/>
      <c r="E24" s="316"/>
      <c r="F24" s="316"/>
      <c r="G24" s="316"/>
      <c r="H24" s="316"/>
      <c r="I24" s="316"/>
      <c r="J24" s="316"/>
      <c r="K24" s="316"/>
      <c r="L24" s="316"/>
    </row>
    <row r="25" spans="1:12">
      <c r="A25" s="316"/>
      <c r="B25" s="316"/>
      <c r="C25" s="263"/>
      <c r="D25" s="316"/>
      <c r="E25" s="316"/>
      <c r="F25" s="316"/>
      <c r="G25" s="316"/>
      <c r="H25" s="316"/>
      <c r="I25" s="316"/>
      <c r="J25" s="316"/>
      <c r="K25" s="316"/>
      <c r="L25" s="316"/>
    </row>
    <row r="26" spans="1:12">
      <c r="A26" s="316"/>
      <c r="B26" s="316"/>
      <c r="C26" s="263"/>
      <c r="D26" s="263"/>
      <c r="E26" s="263"/>
      <c r="F26" s="316"/>
      <c r="G26" s="316"/>
      <c r="H26" s="316"/>
      <c r="I26" s="316"/>
      <c r="J26" s="316"/>
      <c r="K26" s="316"/>
      <c r="L26" s="316"/>
    </row>
    <row r="27" spans="1:12">
      <c r="A27" s="316"/>
      <c r="B27" s="316"/>
      <c r="C27" s="263"/>
      <c r="D27" s="263"/>
      <c r="E27" s="263"/>
      <c r="F27" s="316"/>
      <c r="G27" s="316"/>
      <c r="H27" s="316"/>
      <c r="I27" s="316"/>
      <c r="J27" s="316"/>
      <c r="K27" s="316"/>
      <c r="L27" s="316"/>
    </row>
    <row r="28" spans="1:12">
      <c r="A28" s="316"/>
      <c r="B28" s="316"/>
      <c r="C28" s="263"/>
      <c r="D28" s="263"/>
      <c r="E28" s="263"/>
      <c r="F28" s="316"/>
      <c r="G28" s="316"/>
      <c r="H28" s="316"/>
      <c r="I28" s="316"/>
      <c r="J28" s="316"/>
      <c r="K28" s="316"/>
      <c r="L28" s="316"/>
    </row>
    <row r="29" spans="1:12">
      <c r="A29" s="316"/>
      <c r="B29" s="316"/>
      <c r="C29" s="263"/>
      <c r="D29" s="263"/>
      <c r="E29" s="263"/>
      <c r="F29" s="316"/>
      <c r="G29" s="316"/>
      <c r="H29" s="316"/>
      <c r="I29" s="316"/>
      <c r="J29" s="316"/>
      <c r="K29" s="316"/>
      <c r="L29" s="316"/>
    </row>
    <row r="30" spans="1:12">
      <c r="A30" s="316"/>
      <c r="B30" s="316"/>
      <c r="C30" s="263"/>
      <c r="D30" s="263"/>
      <c r="E30" s="263"/>
      <c r="F30" s="316"/>
      <c r="G30" s="316"/>
      <c r="H30" s="316"/>
      <c r="I30" s="316"/>
      <c r="J30" s="316"/>
      <c r="K30" s="316"/>
      <c r="L30" s="316"/>
    </row>
    <row r="31" spans="1:12">
      <c r="A31" s="316"/>
      <c r="B31" s="316"/>
      <c r="C31" s="263"/>
      <c r="D31" s="263"/>
      <c r="E31" s="263"/>
      <c r="F31" s="316"/>
      <c r="G31" s="316"/>
      <c r="H31" s="316"/>
      <c r="I31" s="316"/>
      <c r="J31" s="316"/>
      <c r="K31" s="316"/>
      <c r="L31" s="316"/>
    </row>
    <row r="32" spans="1:12">
      <c r="A32" s="316"/>
      <c r="B32" s="316"/>
      <c r="C32" s="263"/>
      <c r="D32" s="263"/>
      <c r="E32" s="263"/>
      <c r="F32" s="316"/>
      <c r="G32" s="316"/>
      <c r="H32" s="316"/>
      <c r="I32" s="316"/>
      <c r="J32" s="316"/>
      <c r="K32" s="316"/>
      <c r="L32" s="316"/>
    </row>
    <row r="33" spans="3:5">
      <c r="C33" s="263"/>
      <c r="D33" s="263"/>
      <c r="E33" s="263"/>
    </row>
    <row r="34" spans="3:5">
      <c r="C34" s="263"/>
      <c r="D34" s="263"/>
      <c r="E34" s="263"/>
    </row>
    <row r="35" spans="3:5">
      <c r="C35" s="263"/>
      <c r="D35" s="263"/>
      <c r="E35" s="263"/>
    </row>
    <row r="36" spans="3:5">
      <c r="C36" s="263"/>
      <c r="D36" s="263"/>
      <c r="E36" s="263"/>
    </row>
    <row r="37" spans="3:5">
      <c r="C37" s="263"/>
      <c r="D37" s="316"/>
      <c r="E37" s="316"/>
    </row>
    <row r="38" spans="3:5">
      <c r="C38" s="263"/>
      <c r="D38" s="316"/>
      <c r="E38" s="316"/>
    </row>
    <row r="39" spans="3:5">
      <c r="C39" s="263"/>
      <c r="D39" s="316"/>
      <c r="E39" s="316"/>
    </row>
    <row r="40" spans="3:5">
      <c r="C40" s="263"/>
      <c r="D40" s="316"/>
      <c r="E40" s="316"/>
    </row>
    <row r="41" spans="3:5">
      <c r="C41" s="263"/>
      <c r="D41" s="316"/>
      <c r="E41" s="316"/>
    </row>
    <row r="42" spans="3:5">
      <c r="C42" s="263"/>
      <c r="D42" s="316"/>
      <c r="E42" s="316"/>
    </row>
    <row r="43" spans="3:5">
      <c r="C43" s="263"/>
      <c r="D43" s="316"/>
      <c r="E43" s="316"/>
    </row>
  </sheetData>
  <pageMargins left="0.7" right="0.7" top="1.25" bottom="0.75" header="0.3" footer="0.3"/>
  <pageSetup scale="85" orientation="landscape" useFirstPageNumber="1" r:id="rId1"/>
  <headerFooter alignWithMargins="0">
    <oddHeader>&amp;RDocket No. UG-200568
Cascade Natural Gas Corp.
Exhibit No.___(AEB-5)
Schedule 8
Page &amp;P of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F4A3-5EED-42CF-AEDC-518C4ED61F57}">
  <dimension ref="A2:R77"/>
  <sheetViews>
    <sheetView zoomScaleNormal="100" zoomScaleSheetLayoutView="80" workbookViewId="0">
      <selection activeCell="K11" sqref="K11"/>
    </sheetView>
  </sheetViews>
  <sheetFormatPr defaultColWidth="9.140625" defaultRowHeight="12.75"/>
  <cols>
    <col min="1" max="1" width="45.85546875" style="267" bestFit="1" customWidth="1"/>
    <col min="2" max="2" width="11" style="267" bestFit="1" customWidth="1"/>
    <col min="3" max="3" width="9.140625" style="267"/>
    <col min="4" max="4" width="11" style="267" customWidth="1"/>
    <col min="5" max="5" width="10.28515625" style="267" customWidth="1"/>
    <col min="6" max="7" width="9.140625" style="267"/>
    <col min="8" max="8" width="9.140625" style="267" customWidth="1"/>
    <col min="9" max="9" width="9.28515625" style="267" bestFit="1" customWidth="1"/>
    <col min="10" max="16384" width="9.140625" style="267"/>
  </cols>
  <sheetData>
    <row r="2" spans="1:18">
      <c r="A2" s="383" t="s">
        <v>358</v>
      </c>
      <c r="B2" s="383"/>
      <c r="C2" s="383"/>
      <c r="D2" s="383"/>
      <c r="E2" s="383"/>
      <c r="F2" s="383"/>
      <c r="G2" s="383"/>
      <c r="H2" s="383"/>
      <c r="I2" s="383"/>
    </row>
    <row r="3" spans="1:18">
      <c r="B3" s="350" t="s">
        <v>90</v>
      </c>
      <c r="C3" s="350" t="s">
        <v>91</v>
      </c>
      <c r="D3" s="350" t="s">
        <v>92</v>
      </c>
      <c r="E3" s="350" t="s">
        <v>102</v>
      </c>
      <c r="F3" s="350" t="s">
        <v>103</v>
      </c>
      <c r="G3" s="350" t="s">
        <v>104</v>
      </c>
      <c r="H3" s="350" t="s">
        <v>201</v>
      </c>
      <c r="I3" s="350" t="s">
        <v>202</v>
      </c>
    </row>
    <row r="4" spans="1:18" ht="39" thickBot="1">
      <c r="A4" s="268" t="s">
        <v>40</v>
      </c>
      <c r="B4" s="268" t="s">
        <v>42</v>
      </c>
      <c r="C4" s="268" t="s">
        <v>44</v>
      </c>
      <c r="D4" s="268" t="s">
        <v>45</v>
      </c>
      <c r="E4" s="268" t="s">
        <v>46</v>
      </c>
      <c r="F4" s="268" t="s">
        <v>359</v>
      </c>
      <c r="G4" s="268" t="s">
        <v>48</v>
      </c>
      <c r="H4" s="268" t="s">
        <v>49</v>
      </c>
      <c r="I4" s="268" t="s">
        <v>360</v>
      </c>
    </row>
    <row r="5" spans="1:18">
      <c r="A5" s="269" t="s">
        <v>345</v>
      </c>
      <c r="B5" s="270">
        <v>2.2999999999999998</v>
      </c>
      <c r="C5" s="271">
        <v>2.4109688634356911E-2</v>
      </c>
      <c r="D5" s="272">
        <f t="shared" ref="D5:D13" si="0">C5*(1+0.5*H5)</f>
        <v>2.4971610003035171E-2</v>
      </c>
      <c r="E5" s="273">
        <v>7.0000000000000007E-2</v>
      </c>
      <c r="F5" s="274">
        <v>7.2499999999999995E-2</v>
      </c>
      <c r="G5" s="274">
        <v>7.1999999999999995E-2</v>
      </c>
      <c r="H5" s="272">
        <f>AVERAGE(E5:G5)</f>
        <v>7.1500000000000008E-2</v>
      </c>
      <c r="I5" s="275">
        <f>H5+D5</f>
        <v>9.6471610003035183E-2</v>
      </c>
      <c r="J5" s="276"/>
      <c r="L5" s="277"/>
      <c r="M5" s="277"/>
      <c r="P5" s="276"/>
      <c r="Q5" s="276"/>
      <c r="R5" s="278"/>
    </row>
    <row r="6" spans="1:18">
      <c r="A6" s="269" t="s">
        <v>346</v>
      </c>
      <c r="B6" s="279">
        <v>1.69</v>
      </c>
      <c r="C6" s="280">
        <v>1.8525352782211856E-2</v>
      </c>
      <c r="D6" s="281">
        <f t="shared" si="0"/>
        <v>1.9161698650280834E-2</v>
      </c>
      <c r="E6" s="273">
        <v>0.09</v>
      </c>
      <c r="F6" s="274">
        <v>4.7399999999999998E-2</v>
      </c>
      <c r="G6" s="274" t="s">
        <v>361</v>
      </c>
      <c r="H6" s="281">
        <f t="shared" ref="H6:H12" si="1">AVERAGE(E6:G6)</f>
        <v>6.8699999999999997E-2</v>
      </c>
      <c r="I6" s="282">
        <f t="shared" ref="I6:I13" si="2">H6+D6</f>
        <v>8.7861698650280831E-2</v>
      </c>
      <c r="L6" s="277"/>
      <c r="M6" s="277"/>
      <c r="P6" s="276"/>
      <c r="Q6" s="276"/>
      <c r="R6" s="278"/>
    </row>
    <row r="7" spans="1:18">
      <c r="A7" s="269" t="s">
        <v>348</v>
      </c>
      <c r="B7" s="279">
        <v>1.33</v>
      </c>
      <c r="C7" s="280">
        <v>4.5953976972282477E-2</v>
      </c>
      <c r="D7" s="281">
        <f t="shared" si="0"/>
        <v>4.7026236434969074E-2</v>
      </c>
      <c r="E7" s="273">
        <v>0.02</v>
      </c>
      <c r="F7" s="274">
        <v>0.06</v>
      </c>
      <c r="G7" s="274">
        <v>0.06</v>
      </c>
      <c r="H7" s="281">
        <f t="shared" si="1"/>
        <v>4.6666666666666669E-2</v>
      </c>
      <c r="I7" s="282">
        <f t="shared" si="2"/>
        <v>9.3692903101635749E-2</v>
      </c>
      <c r="L7" s="277"/>
      <c r="M7" s="277"/>
      <c r="P7" s="276"/>
      <c r="Q7" s="276"/>
      <c r="R7" s="278"/>
    </row>
    <row r="8" spans="1:18">
      <c r="A8" s="269" t="s">
        <v>349</v>
      </c>
      <c r="B8" s="279">
        <v>0.84</v>
      </c>
      <c r="C8" s="280">
        <v>3.6656483209555314E-2</v>
      </c>
      <c r="D8" s="281">
        <f t="shared" si="0"/>
        <v>3.7892417635104154E-2</v>
      </c>
      <c r="E8" s="273">
        <v>0.13</v>
      </c>
      <c r="F8" s="274">
        <v>1.6500000000000001E-2</v>
      </c>
      <c r="G8" s="274">
        <v>5.5800000000000002E-2</v>
      </c>
      <c r="H8" s="281">
        <f t="shared" si="1"/>
        <v>6.7433333333333345E-2</v>
      </c>
      <c r="I8" s="282">
        <f t="shared" si="2"/>
        <v>0.10532575096843749</v>
      </c>
      <c r="L8" s="277"/>
      <c r="M8" s="277"/>
      <c r="P8" s="276"/>
      <c r="Q8" s="276"/>
      <c r="R8" s="278"/>
    </row>
    <row r="9" spans="1:18">
      <c r="A9" s="269" t="s">
        <v>351</v>
      </c>
      <c r="B9" s="279">
        <v>1.92</v>
      </c>
      <c r="C9" s="280">
        <v>4.2275247384894479E-2</v>
      </c>
      <c r="D9" s="281">
        <f t="shared" si="0"/>
        <v>4.443974005100107E-2</v>
      </c>
      <c r="E9" s="273">
        <v>0.245</v>
      </c>
      <c r="F9" s="274">
        <v>3.1E-2</v>
      </c>
      <c r="G9" s="274">
        <v>3.1199999999999999E-2</v>
      </c>
      <c r="H9" s="281">
        <f>AVERAGE(E9:G9)</f>
        <v>0.1024</v>
      </c>
      <c r="I9" s="282">
        <f t="shared" si="2"/>
        <v>0.14683974005100109</v>
      </c>
      <c r="L9" s="277"/>
      <c r="M9" s="277"/>
      <c r="P9" s="276"/>
      <c r="Q9" s="276"/>
      <c r="R9" s="278"/>
    </row>
    <row r="10" spans="1:18">
      <c r="A10" s="269" t="s">
        <v>352</v>
      </c>
      <c r="B10" s="279">
        <v>2.16</v>
      </c>
      <c r="C10" s="280">
        <v>3.0093904210621768E-2</v>
      </c>
      <c r="D10" s="281">
        <f t="shared" si="0"/>
        <v>3.0946564829922717E-2</v>
      </c>
      <c r="E10" s="273">
        <v>6.5000000000000002E-2</v>
      </c>
      <c r="F10" s="274">
        <v>0.05</v>
      </c>
      <c r="G10" s="274">
        <v>5.5E-2</v>
      </c>
      <c r="H10" s="281">
        <f t="shared" si="1"/>
        <v>5.6666666666666671E-2</v>
      </c>
      <c r="I10" s="282">
        <f t="shared" si="2"/>
        <v>8.7613231496589394E-2</v>
      </c>
      <c r="L10" s="277"/>
      <c r="M10" s="277"/>
      <c r="P10" s="276"/>
      <c r="Q10" s="276"/>
      <c r="R10" s="278"/>
    </row>
    <row r="11" spans="1:18">
      <c r="A11" s="269" t="s">
        <v>353</v>
      </c>
      <c r="B11" s="279">
        <v>1.18</v>
      </c>
      <c r="C11" s="280">
        <v>5.9180500328734308E-2</v>
      </c>
      <c r="D11" s="281">
        <f t="shared" si="0"/>
        <v>6.2468963463667648E-2</v>
      </c>
      <c r="E11" s="273">
        <v>0.125</v>
      </c>
      <c r="F11" s="274">
        <v>0.104</v>
      </c>
      <c r="G11" s="274">
        <v>0.10440000000000001</v>
      </c>
      <c r="H11" s="281">
        <f t="shared" si="1"/>
        <v>0.11113333333333332</v>
      </c>
      <c r="I11" s="282">
        <f t="shared" si="2"/>
        <v>0.17360229679700095</v>
      </c>
      <c r="L11" s="277"/>
      <c r="M11" s="277"/>
      <c r="P11" s="276"/>
      <c r="Q11" s="276"/>
      <c r="R11" s="278"/>
    </row>
    <row r="12" spans="1:18">
      <c r="A12" s="269" t="s">
        <v>354</v>
      </c>
      <c r="B12" s="279">
        <v>2.2799999999999998</v>
      </c>
      <c r="C12" s="280">
        <v>3.4364779271247141E-2</v>
      </c>
      <c r="D12" s="281">
        <f t="shared" si="0"/>
        <v>3.5395722649384558E-2</v>
      </c>
      <c r="E12" s="273">
        <v>0.09</v>
      </c>
      <c r="F12" s="274">
        <v>0.04</v>
      </c>
      <c r="G12" s="274">
        <v>0.05</v>
      </c>
      <c r="H12" s="281">
        <f t="shared" si="1"/>
        <v>0.06</v>
      </c>
      <c r="I12" s="282">
        <f t="shared" si="2"/>
        <v>9.5395722649384562E-2</v>
      </c>
      <c r="L12" s="277"/>
      <c r="M12" s="277"/>
      <c r="P12" s="276"/>
      <c r="Q12" s="276"/>
      <c r="R12" s="278"/>
    </row>
    <row r="13" spans="1:18">
      <c r="A13" s="269" t="s">
        <v>355</v>
      </c>
      <c r="B13" s="283">
        <v>2.4900000000000002</v>
      </c>
      <c r="C13" s="284">
        <v>4.4376325682209838E-2</v>
      </c>
      <c r="D13" s="285">
        <f t="shared" si="0"/>
        <v>4.5496088300257607E-2</v>
      </c>
      <c r="E13" s="286">
        <v>5.5E-2</v>
      </c>
      <c r="F13" s="284">
        <v>4.7800000000000002E-2</v>
      </c>
      <c r="G13" s="284">
        <v>4.8599999999999997E-2</v>
      </c>
      <c r="H13" s="285">
        <f>AVERAGE(E13:G13)</f>
        <v>5.0466666666666667E-2</v>
      </c>
      <c r="I13" s="287">
        <f t="shared" si="2"/>
        <v>9.5962754966924274E-2</v>
      </c>
      <c r="L13" s="277"/>
      <c r="M13" s="277"/>
      <c r="P13" s="276"/>
      <c r="Q13" s="276"/>
      <c r="R13" s="278"/>
    </row>
    <row r="14" spans="1:18">
      <c r="A14" s="288" t="s">
        <v>362</v>
      </c>
      <c r="B14" s="289"/>
      <c r="C14" s="290"/>
      <c r="D14" s="291"/>
      <c r="E14" s="291"/>
      <c r="F14" s="291"/>
      <c r="G14" s="291"/>
      <c r="H14" s="285"/>
      <c r="I14" s="292" cm="1">
        <f t="array" ref="I14">MEDIAN(IF(I5:I13&gt;0.07,I5:I13))</f>
        <v>9.5962754966924274E-2</v>
      </c>
    </row>
    <row r="15" spans="1:18">
      <c r="I15" s="276"/>
    </row>
    <row r="16" spans="1:18">
      <c r="A16" s="293" t="s">
        <v>32</v>
      </c>
      <c r="I16" s="276"/>
    </row>
    <row r="17" spans="1:16">
      <c r="A17" s="311" t="s">
        <v>363</v>
      </c>
      <c r="I17" s="276"/>
    </row>
    <row r="18" spans="1:16">
      <c r="A18" s="311" t="s">
        <v>364</v>
      </c>
      <c r="I18" s="276"/>
    </row>
    <row r="19" spans="1:16">
      <c r="A19" s="311" t="s">
        <v>365</v>
      </c>
      <c r="I19" s="276"/>
    </row>
    <row r="20" spans="1:16">
      <c r="A20" s="311" t="s">
        <v>366</v>
      </c>
      <c r="I20" s="276"/>
    </row>
    <row r="21" spans="1:16">
      <c r="A21" s="311" t="s">
        <v>367</v>
      </c>
      <c r="I21" s="276"/>
    </row>
    <row r="22" spans="1:16">
      <c r="A22" s="311" t="s">
        <v>368</v>
      </c>
      <c r="I22" s="276"/>
    </row>
    <row r="23" spans="1:16">
      <c r="A23" s="311" t="s">
        <v>369</v>
      </c>
      <c r="I23" s="276"/>
    </row>
    <row r="24" spans="1:16">
      <c r="A24" s="311" t="s">
        <v>370</v>
      </c>
      <c r="I24" s="276"/>
    </row>
    <row r="25" spans="1:16" ht="12.75" customHeight="1">
      <c r="A25" s="312" t="s">
        <v>371</v>
      </c>
    </row>
    <row r="28" spans="1:16">
      <c r="A28" s="383" t="s">
        <v>372</v>
      </c>
      <c r="B28" s="383"/>
      <c r="C28" s="383"/>
      <c r="D28" s="383"/>
      <c r="E28" s="383"/>
      <c r="F28" s="383"/>
      <c r="G28" s="383"/>
      <c r="H28" s="383"/>
      <c r="I28" s="383"/>
    </row>
    <row r="29" spans="1:16">
      <c r="B29" s="350" t="s">
        <v>90</v>
      </c>
      <c r="C29" s="350" t="s">
        <v>91</v>
      </c>
      <c r="D29" s="350" t="s">
        <v>92</v>
      </c>
      <c r="E29" s="350" t="s">
        <v>102</v>
      </c>
      <c r="F29" s="350" t="s">
        <v>103</v>
      </c>
      <c r="G29" s="350" t="s">
        <v>104</v>
      </c>
      <c r="H29" s="350" t="s">
        <v>201</v>
      </c>
      <c r="I29" s="350" t="s">
        <v>202</v>
      </c>
    </row>
    <row r="30" spans="1:16" ht="39" thickBot="1">
      <c r="A30" s="268" t="s">
        <v>40</v>
      </c>
      <c r="B30" s="268" t="s">
        <v>42</v>
      </c>
      <c r="C30" s="268" t="s">
        <v>44</v>
      </c>
      <c r="D30" s="268" t="s">
        <v>45</v>
      </c>
      <c r="E30" s="268" t="s">
        <v>46</v>
      </c>
      <c r="F30" s="268" t="s">
        <v>359</v>
      </c>
      <c r="G30" s="268" t="s">
        <v>48</v>
      </c>
      <c r="H30" s="268" t="s">
        <v>49</v>
      </c>
      <c r="I30" s="268" t="s">
        <v>51</v>
      </c>
    </row>
    <row r="31" spans="1:16">
      <c r="A31" s="269" t="str">
        <f t="shared" ref="A31:B39" si="3">A5</f>
        <v>Atmos Energy Company (NYSE-ATO)</v>
      </c>
      <c r="B31" s="270">
        <f t="shared" si="3"/>
        <v>2.2999999999999998</v>
      </c>
      <c r="C31" s="271">
        <v>2.3406144816216255E-2</v>
      </c>
      <c r="D31" s="272">
        <f t="shared" ref="D31:D39" si="4">C31*(1+0.5*H31)</f>
        <v>2.4242914493395985E-2</v>
      </c>
      <c r="E31" s="280">
        <f t="shared" ref="E31:G39" si="5">E5</f>
        <v>7.0000000000000007E-2</v>
      </c>
      <c r="F31" s="280">
        <f t="shared" si="5"/>
        <v>7.2499999999999995E-2</v>
      </c>
      <c r="G31" s="280">
        <f t="shared" si="5"/>
        <v>7.1999999999999995E-2</v>
      </c>
      <c r="H31" s="272">
        <f>AVERAGE(E31:G31)</f>
        <v>7.1500000000000008E-2</v>
      </c>
      <c r="I31" s="275">
        <f>H31+D31</f>
        <v>9.5742914493395989E-2</v>
      </c>
      <c r="P31" s="276"/>
    </row>
    <row r="32" spans="1:16">
      <c r="A32" s="269" t="str">
        <f t="shared" si="3"/>
        <v>Chesapeake Utilities (NYSE-CPK)</v>
      </c>
      <c r="B32" s="279">
        <f t="shared" si="3"/>
        <v>1.69</v>
      </c>
      <c r="C32" s="280">
        <v>1.9869924560504088E-2</v>
      </c>
      <c r="D32" s="281">
        <f t="shared" si="4"/>
        <v>2.0552456469157404E-2</v>
      </c>
      <c r="E32" s="280">
        <f t="shared" si="5"/>
        <v>0.09</v>
      </c>
      <c r="F32" s="280">
        <f t="shared" si="5"/>
        <v>4.7399999999999998E-2</v>
      </c>
      <c r="G32" s="280" t="str">
        <f t="shared" si="5"/>
        <v>na</v>
      </c>
      <c r="H32" s="281">
        <f t="shared" ref="H32:H39" si="6">AVERAGE(E32:G32)</f>
        <v>6.8699999999999997E-2</v>
      </c>
      <c r="I32" s="282">
        <f t="shared" ref="I32:I38" si="7">H32+D32</f>
        <v>8.9252456469157401E-2</v>
      </c>
      <c r="P32" s="276"/>
    </row>
    <row r="33" spans="1:16">
      <c r="A33" s="269" t="str">
        <f t="shared" si="3"/>
        <v>New Jersey Resources Corp. (NYSE-NJR)</v>
      </c>
      <c r="B33" s="279">
        <f t="shared" si="3"/>
        <v>1.33</v>
      </c>
      <c r="C33" s="280">
        <v>4.4608270194562864E-2</v>
      </c>
      <c r="D33" s="281">
        <f t="shared" si="4"/>
        <v>4.5649129832435999E-2</v>
      </c>
      <c r="E33" s="280">
        <f t="shared" si="5"/>
        <v>0.02</v>
      </c>
      <c r="F33" s="280">
        <f t="shared" si="5"/>
        <v>0.06</v>
      </c>
      <c r="G33" s="280">
        <f t="shared" si="5"/>
        <v>0.06</v>
      </c>
      <c r="H33" s="281">
        <f t="shared" si="6"/>
        <v>4.6666666666666669E-2</v>
      </c>
      <c r="I33" s="282">
        <f t="shared" si="7"/>
        <v>9.2315796499102667E-2</v>
      </c>
      <c r="P33" s="276"/>
    </row>
    <row r="34" spans="1:16">
      <c r="A34" s="269" t="str">
        <f t="shared" si="3"/>
        <v>Nisource Inc (NYSE-NI)</v>
      </c>
      <c r="B34" s="279">
        <f t="shared" si="3"/>
        <v>0.84</v>
      </c>
      <c r="C34" s="280">
        <v>3.6573089284920653E-2</v>
      </c>
      <c r="D34" s="281">
        <f t="shared" si="4"/>
        <v>3.7806211945310558E-2</v>
      </c>
      <c r="E34" s="280">
        <f t="shared" si="5"/>
        <v>0.13</v>
      </c>
      <c r="F34" s="280">
        <f t="shared" si="5"/>
        <v>1.6500000000000001E-2</v>
      </c>
      <c r="G34" s="280">
        <f t="shared" si="5"/>
        <v>5.5800000000000002E-2</v>
      </c>
      <c r="H34" s="281">
        <f t="shared" si="6"/>
        <v>6.7433333333333345E-2</v>
      </c>
      <c r="I34" s="282">
        <f t="shared" si="7"/>
        <v>0.1052395452786439</v>
      </c>
      <c r="P34" s="276"/>
    </row>
    <row r="35" spans="1:16">
      <c r="A35" s="269" t="str">
        <f t="shared" si="3"/>
        <v>Northwest Natural Gas Co. (NYSE-NWN)</v>
      </c>
      <c r="B35" s="279">
        <f t="shared" si="3"/>
        <v>1.92</v>
      </c>
      <c r="C35" s="280">
        <v>3.9285355041181337E-2</v>
      </c>
      <c r="D35" s="281">
        <f t="shared" si="4"/>
        <v>4.1296765219289815E-2</v>
      </c>
      <c r="E35" s="280">
        <f t="shared" si="5"/>
        <v>0.245</v>
      </c>
      <c r="F35" s="280">
        <f t="shared" si="5"/>
        <v>3.1E-2</v>
      </c>
      <c r="G35" s="280">
        <f t="shared" si="5"/>
        <v>3.1199999999999999E-2</v>
      </c>
      <c r="H35" s="281">
        <f t="shared" si="6"/>
        <v>0.1024</v>
      </c>
      <c r="I35" s="282">
        <f t="shared" si="7"/>
        <v>0.14369676521928981</v>
      </c>
      <c r="P35" s="276"/>
    </row>
    <row r="36" spans="1:16">
      <c r="A36" s="269" t="str">
        <f t="shared" si="3"/>
        <v>ONE Gas, Inc. (NYSE-OGS)</v>
      </c>
      <c r="B36" s="279">
        <f t="shared" si="3"/>
        <v>2.16</v>
      </c>
      <c r="C36" s="280">
        <v>2.9583435516660258E-2</v>
      </c>
      <c r="D36" s="281">
        <f t="shared" si="4"/>
        <v>3.0421632856298966E-2</v>
      </c>
      <c r="E36" s="280">
        <f t="shared" si="5"/>
        <v>6.5000000000000002E-2</v>
      </c>
      <c r="F36" s="280">
        <f t="shared" si="5"/>
        <v>0.05</v>
      </c>
      <c r="G36" s="280">
        <f t="shared" si="5"/>
        <v>5.5E-2</v>
      </c>
      <c r="H36" s="281">
        <f t="shared" si="6"/>
        <v>5.6666666666666671E-2</v>
      </c>
      <c r="I36" s="282">
        <f t="shared" si="7"/>
        <v>8.7088299522965637E-2</v>
      </c>
      <c r="P36" s="276"/>
    </row>
    <row r="37" spans="1:16">
      <c r="A37" s="269" t="str">
        <f t="shared" si="3"/>
        <v>South Jersey Industries, Inc. (NYSE-SJI)</v>
      </c>
      <c r="B37" s="279">
        <f t="shared" si="3"/>
        <v>1.18</v>
      </c>
      <c r="C37" s="280">
        <v>5.4924905838657591E-2</v>
      </c>
      <c r="D37" s="281">
        <f t="shared" si="4"/>
        <v>5.7976899773092339E-2</v>
      </c>
      <c r="E37" s="280">
        <f t="shared" si="5"/>
        <v>0.125</v>
      </c>
      <c r="F37" s="280">
        <f t="shared" si="5"/>
        <v>0.104</v>
      </c>
      <c r="G37" s="280">
        <f t="shared" si="5"/>
        <v>0.10440000000000001</v>
      </c>
      <c r="H37" s="281">
        <f t="shared" si="6"/>
        <v>0.11113333333333332</v>
      </c>
      <c r="I37" s="282">
        <f t="shared" si="7"/>
        <v>0.16911023310642564</v>
      </c>
      <c r="P37" s="276"/>
    </row>
    <row r="38" spans="1:16">
      <c r="A38" s="269" t="str">
        <f t="shared" si="3"/>
        <v>Southwest Gas Company (NYSE-SWX)</v>
      </c>
      <c r="B38" s="279">
        <f t="shared" si="3"/>
        <v>2.2799999999999998</v>
      </c>
      <c r="C38" s="280">
        <v>3.4221549166920634E-2</v>
      </c>
      <c r="D38" s="281">
        <f t="shared" si="4"/>
        <v>3.5248195641928257E-2</v>
      </c>
      <c r="E38" s="280">
        <f t="shared" si="5"/>
        <v>0.09</v>
      </c>
      <c r="F38" s="280">
        <f t="shared" si="5"/>
        <v>0.04</v>
      </c>
      <c r="G38" s="280">
        <f t="shared" si="5"/>
        <v>0.05</v>
      </c>
      <c r="H38" s="281">
        <f t="shared" si="6"/>
        <v>0.06</v>
      </c>
      <c r="I38" s="282">
        <f t="shared" si="7"/>
        <v>9.5248195641928254E-2</v>
      </c>
      <c r="P38" s="276"/>
    </row>
    <row r="39" spans="1:16">
      <c r="A39" s="269" t="str">
        <f t="shared" si="3"/>
        <v>Spire (NYSE-SR)</v>
      </c>
      <c r="B39" s="283">
        <f t="shared" si="3"/>
        <v>2.4900000000000002</v>
      </c>
      <c r="C39" s="284">
        <v>4.2753728790494716E-2</v>
      </c>
      <c r="D39" s="285">
        <f t="shared" si="4"/>
        <v>4.3832547880308201E-2</v>
      </c>
      <c r="E39" s="284">
        <f t="shared" si="5"/>
        <v>5.5E-2</v>
      </c>
      <c r="F39" s="284">
        <f t="shared" si="5"/>
        <v>4.7800000000000002E-2</v>
      </c>
      <c r="G39" s="284">
        <f t="shared" si="5"/>
        <v>4.8599999999999997E-2</v>
      </c>
      <c r="H39" s="285">
        <f t="shared" si="6"/>
        <v>5.0466666666666667E-2</v>
      </c>
      <c r="I39" s="287">
        <f>H39+D39</f>
        <v>9.4299214546974874E-2</v>
      </c>
      <c r="P39" s="276"/>
    </row>
    <row r="40" spans="1:16">
      <c r="A40" s="288" t="s">
        <v>362</v>
      </c>
      <c r="B40" s="294"/>
      <c r="C40" s="291"/>
      <c r="D40" s="291"/>
      <c r="E40" s="291"/>
      <c r="F40" s="291"/>
      <c r="G40" s="291"/>
      <c r="H40" s="285"/>
      <c r="I40" s="292">
        <f t="array" ref="I40">MEDIAN(IF(I31:I39&gt;0.07,I31:I39))</f>
        <v>9.5248195641928254E-2</v>
      </c>
    </row>
    <row r="41" spans="1:16">
      <c r="I41" s="276"/>
    </row>
    <row r="42" spans="1:16">
      <c r="A42" s="293" t="s">
        <v>32</v>
      </c>
    </row>
    <row r="43" spans="1:16">
      <c r="A43" s="267" t="str">
        <f t="shared" ref="A43:A51" si="8">A17</f>
        <v>[1] JRW-8.2</v>
      </c>
    </row>
    <row r="44" spans="1:16">
      <c r="A44" s="267" t="str">
        <f t="shared" si="8"/>
        <v>[2] JRW-8.2</v>
      </c>
    </row>
    <row r="45" spans="1:16">
      <c r="A45" s="267" t="str">
        <f t="shared" si="8"/>
        <v>[3] Equals [2] X (1 + .5 X [7])</v>
      </c>
    </row>
    <row r="46" spans="1:16">
      <c r="A46" s="267" t="str">
        <f t="shared" si="8"/>
        <v>[4] JRW-8.4</v>
      </c>
    </row>
    <row r="47" spans="1:16">
      <c r="A47" s="267" t="str">
        <f t="shared" si="8"/>
        <v>[5] JRW-8.5</v>
      </c>
    </row>
    <row r="48" spans="1:16">
      <c r="A48" s="267" t="str">
        <f t="shared" si="8"/>
        <v>[6] JRW-8.5</v>
      </c>
    </row>
    <row r="49" spans="1:9">
      <c r="A49" s="267" t="str">
        <f t="shared" si="8"/>
        <v>[7] Equals average of [4], [5], and [6]</v>
      </c>
    </row>
    <row r="50" spans="1:9">
      <c r="A50" s="267" t="str">
        <f t="shared" si="8"/>
        <v>[8] Equals [3] + [7]</v>
      </c>
    </row>
    <row r="51" spans="1:9">
      <c r="A51" s="267" t="str">
        <f t="shared" si="8"/>
        <v>[9]  Excludes companies with ROEs less than 7%.</v>
      </c>
    </row>
    <row r="54" spans="1:9">
      <c r="A54" s="383" t="s">
        <v>373</v>
      </c>
      <c r="B54" s="383"/>
      <c r="C54" s="383"/>
      <c r="D54" s="383"/>
      <c r="E54" s="383"/>
      <c r="F54" s="383"/>
      <c r="G54" s="383"/>
      <c r="H54" s="383"/>
      <c r="I54" s="383"/>
    </row>
    <row r="55" spans="1:9">
      <c r="B55" s="350" t="s">
        <v>90</v>
      </c>
      <c r="C55" s="350" t="s">
        <v>91</v>
      </c>
      <c r="D55" s="350" t="s">
        <v>92</v>
      </c>
      <c r="E55" s="350" t="s">
        <v>102</v>
      </c>
      <c r="F55" s="350" t="s">
        <v>103</v>
      </c>
      <c r="G55" s="350" t="s">
        <v>104</v>
      </c>
      <c r="H55" s="350" t="s">
        <v>201</v>
      </c>
      <c r="I55" s="350" t="s">
        <v>202</v>
      </c>
    </row>
    <row r="56" spans="1:9" ht="39" thickBot="1">
      <c r="A56" s="268" t="s">
        <v>40</v>
      </c>
      <c r="B56" s="268" t="s">
        <v>42</v>
      </c>
      <c r="C56" s="268" t="s">
        <v>44</v>
      </c>
      <c r="D56" s="268" t="s">
        <v>45</v>
      </c>
      <c r="E56" s="268" t="s">
        <v>46</v>
      </c>
      <c r="F56" s="268" t="s">
        <v>359</v>
      </c>
      <c r="G56" s="268" t="s">
        <v>48</v>
      </c>
      <c r="H56" s="268" t="s">
        <v>49</v>
      </c>
      <c r="I56" s="268" t="s">
        <v>51</v>
      </c>
    </row>
    <row r="57" spans="1:9">
      <c r="A57" s="269" t="str">
        <f t="shared" ref="A57:B65" si="9">A31</f>
        <v>Atmos Energy Company (NYSE-ATO)</v>
      </c>
      <c r="B57" s="270">
        <f t="shared" si="9"/>
        <v>2.2999999999999998</v>
      </c>
      <c r="C57" s="271">
        <v>2.3189662886921807E-2</v>
      </c>
      <c r="D57" s="272">
        <f t="shared" ref="D57:D65" si="10">C57*(1+0.5*H57)</f>
        <v>2.4018693335129258E-2</v>
      </c>
      <c r="E57" s="280">
        <f t="shared" ref="E57:G65" si="11">E31</f>
        <v>7.0000000000000007E-2</v>
      </c>
      <c r="F57" s="280">
        <f t="shared" si="11"/>
        <v>7.2499999999999995E-2</v>
      </c>
      <c r="G57" s="280">
        <f t="shared" si="11"/>
        <v>7.1999999999999995E-2</v>
      </c>
      <c r="H57" s="272">
        <f>AVERAGE(E57:G57)</f>
        <v>7.1500000000000008E-2</v>
      </c>
      <c r="I57" s="275">
        <f>H57+D57</f>
        <v>9.5518693335129273E-2</v>
      </c>
    </row>
    <row r="58" spans="1:9">
      <c r="A58" s="269" t="str">
        <f t="shared" si="9"/>
        <v>Chesapeake Utilities (NYSE-CPK)</v>
      </c>
      <c r="B58" s="279">
        <f t="shared" si="9"/>
        <v>1.69</v>
      </c>
      <c r="C58" s="280">
        <v>1.9713204898472964E-2</v>
      </c>
      <c r="D58" s="281">
        <f t="shared" si="10"/>
        <v>2.0390353486735513E-2</v>
      </c>
      <c r="E58" s="280">
        <f t="shared" si="11"/>
        <v>0.09</v>
      </c>
      <c r="F58" s="280">
        <f t="shared" si="11"/>
        <v>4.7399999999999998E-2</v>
      </c>
      <c r="G58" s="280" t="str">
        <f t="shared" si="11"/>
        <v>na</v>
      </c>
      <c r="H58" s="281">
        <f t="shared" ref="H58:H65" si="12">AVERAGE(E58:G58)</f>
        <v>6.8699999999999997E-2</v>
      </c>
      <c r="I58" s="282">
        <f t="shared" ref="I58:I64" si="13">H58+D58</f>
        <v>8.909035348673551E-2</v>
      </c>
    </row>
    <row r="59" spans="1:9">
      <c r="A59" s="269" t="str">
        <f t="shared" si="9"/>
        <v>New Jersey Resources Corp. (NYSE-NJR)</v>
      </c>
      <c r="B59" s="279">
        <f t="shared" si="9"/>
        <v>1.33</v>
      </c>
      <c r="C59" s="280">
        <v>4.2698544411115605E-2</v>
      </c>
      <c r="D59" s="281">
        <f t="shared" si="10"/>
        <v>4.3694843780708308E-2</v>
      </c>
      <c r="E59" s="280">
        <f t="shared" si="11"/>
        <v>0.02</v>
      </c>
      <c r="F59" s="280">
        <f t="shared" si="11"/>
        <v>0.06</v>
      </c>
      <c r="G59" s="280">
        <f t="shared" si="11"/>
        <v>0.06</v>
      </c>
      <c r="H59" s="281">
        <f t="shared" si="12"/>
        <v>4.6666666666666669E-2</v>
      </c>
      <c r="I59" s="282">
        <f t="shared" si="13"/>
        <v>9.0361510447374976E-2</v>
      </c>
    </row>
    <row r="60" spans="1:9">
      <c r="A60" s="269" t="str">
        <f t="shared" si="9"/>
        <v>Nisource Inc (NYSE-NI)</v>
      </c>
      <c r="B60" s="279">
        <f t="shared" si="9"/>
        <v>0.84</v>
      </c>
      <c r="C60" s="280">
        <v>3.5734268020527732E-2</v>
      </c>
      <c r="D60" s="281">
        <f t="shared" si="10"/>
        <v>3.693910842395319E-2</v>
      </c>
      <c r="E60" s="280">
        <f t="shared" si="11"/>
        <v>0.13</v>
      </c>
      <c r="F60" s="280">
        <f t="shared" si="11"/>
        <v>1.6500000000000001E-2</v>
      </c>
      <c r="G60" s="280">
        <f t="shared" si="11"/>
        <v>5.5800000000000002E-2</v>
      </c>
      <c r="H60" s="281">
        <f t="shared" si="12"/>
        <v>6.7433333333333345E-2</v>
      </c>
      <c r="I60" s="282">
        <f t="shared" si="13"/>
        <v>0.10437244175728654</v>
      </c>
    </row>
    <row r="61" spans="1:9">
      <c r="A61" s="269" t="str">
        <f t="shared" si="9"/>
        <v>Northwest Natural Gas Co. (NYSE-NWN)</v>
      </c>
      <c r="B61" s="279">
        <f t="shared" si="9"/>
        <v>1.92</v>
      </c>
      <c r="C61" s="280">
        <v>3.5145964120875187E-2</v>
      </c>
      <c r="D61" s="281">
        <f t="shared" si="10"/>
        <v>3.6945437483863995E-2</v>
      </c>
      <c r="E61" s="280">
        <f t="shared" si="11"/>
        <v>0.245</v>
      </c>
      <c r="F61" s="280">
        <f t="shared" si="11"/>
        <v>3.1E-2</v>
      </c>
      <c r="G61" s="280">
        <f t="shared" si="11"/>
        <v>3.1199999999999999E-2</v>
      </c>
      <c r="H61" s="281">
        <f t="shared" si="12"/>
        <v>0.1024</v>
      </c>
      <c r="I61" s="282">
        <f t="shared" si="13"/>
        <v>0.13934543748386399</v>
      </c>
    </row>
    <row r="62" spans="1:9">
      <c r="A62" s="269" t="str">
        <f t="shared" si="9"/>
        <v>ONE Gas, Inc. (NYSE-OGS)</v>
      </c>
      <c r="B62" s="279">
        <f t="shared" si="9"/>
        <v>2.16</v>
      </c>
      <c r="C62" s="280">
        <v>2.8282573827249659E-2</v>
      </c>
      <c r="D62" s="281">
        <f t="shared" si="10"/>
        <v>2.9083913419021733E-2</v>
      </c>
      <c r="E62" s="280">
        <f t="shared" si="11"/>
        <v>6.5000000000000002E-2</v>
      </c>
      <c r="F62" s="280">
        <f t="shared" si="11"/>
        <v>0.05</v>
      </c>
      <c r="G62" s="280">
        <f t="shared" si="11"/>
        <v>5.5E-2</v>
      </c>
      <c r="H62" s="281">
        <f t="shared" si="12"/>
        <v>5.6666666666666671E-2</v>
      </c>
      <c r="I62" s="282">
        <f t="shared" si="13"/>
        <v>8.5750580085688408E-2</v>
      </c>
    </row>
    <row r="63" spans="1:9">
      <c r="A63" s="269" t="str">
        <f t="shared" si="9"/>
        <v>South Jersey Industries, Inc. (NYSE-SJI)</v>
      </c>
      <c r="B63" s="279">
        <f t="shared" si="9"/>
        <v>1.18</v>
      </c>
      <c r="C63" s="280">
        <v>5.0043367679030372E-2</v>
      </c>
      <c r="D63" s="281">
        <f t="shared" si="10"/>
        <v>5.28241108097285E-2</v>
      </c>
      <c r="E63" s="280">
        <f t="shared" si="11"/>
        <v>0.125</v>
      </c>
      <c r="F63" s="280">
        <f t="shared" si="11"/>
        <v>0.104</v>
      </c>
      <c r="G63" s="280">
        <f t="shared" si="11"/>
        <v>0.10440000000000001</v>
      </c>
      <c r="H63" s="281">
        <f t="shared" si="12"/>
        <v>0.11113333333333332</v>
      </c>
      <c r="I63" s="282">
        <f t="shared" si="13"/>
        <v>0.16395744414306182</v>
      </c>
    </row>
    <row r="64" spans="1:9">
      <c r="A64" s="269" t="str">
        <f t="shared" si="9"/>
        <v>Southwest Gas Company (NYSE-SWX)</v>
      </c>
      <c r="B64" s="279">
        <f t="shared" si="9"/>
        <v>2.2799999999999998</v>
      </c>
      <c r="C64" s="280">
        <v>3.3537404059631362E-2</v>
      </c>
      <c r="D64" s="281">
        <f t="shared" si="10"/>
        <v>3.4543526181420307E-2</v>
      </c>
      <c r="E64" s="280">
        <f t="shared" si="11"/>
        <v>0.09</v>
      </c>
      <c r="F64" s="280">
        <f t="shared" si="11"/>
        <v>0.04</v>
      </c>
      <c r="G64" s="280">
        <f t="shared" si="11"/>
        <v>0.05</v>
      </c>
      <c r="H64" s="281">
        <f t="shared" si="12"/>
        <v>0.06</v>
      </c>
      <c r="I64" s="282">
        <f t="shared" si="13"/>
        <v>9.4543526181420312E-2</v>
      </c>
    </row>
    <row r="65" spans="1:9">
      <c r="A65" s="269" t="str">
        <f t="shared" si="9"/>
        <v>Spire (NYSE-SR)</v>
      </c>
      <c r="B65" s="283">
        <f t="shared" si="9"/>
        <v>2.4900000000000002</v>
      </c>
      <c r="C65" s="284">
        <v>3.8640220627445529E-2</v>
      </c>
      <c r="D65" s="281">
        <f t="shared" si="10"/>
        <v>3.9615242194611405E-2</v>
      </c>
      <c r="E65" s="280">
        <f t="shared" si="11"/>
        <v>5.5E-2</v>
      </c>
      <c r="F65" s="280">
        <f t="shared" si="11"/>
        <v>4.7800000000000002E-2</v>
      </c>
      <c r="G65" s="280">
        <f t="shared" si="11"/>
        <v>4.8599999999999997E-2</v>
      </c>
      <c r="H65" s="281">
        <f t="shared" si="12"/>
        <v>5.0466666666666667E-2</v>
      </c>
      <c r="I65" s="287">
        <f>H65+D65</f>
        <v>9.0081908861278065E-2</v>
      </c>
    </row>
    <row r="66" spans="1:9">
      <c r="A66" s="288" t="s">
        <v>362</v>
      </c>
      <c r="B66" s="289"/>
      <c r="C66" s="290"/>
      <c r="D66" s="290"/>
      <c r="E66" s="290"/>
      <c r="F66" s="290"/>
      <c r="G66" s="290"/>
      <c r="H66" s="295"/>
      <c r="I66" s="292" cm="1">
        <f t="array" ref="I66">MEDIAN(IF(I57:I65&gt;0.07,I57:I65))</f>
        <v>9.4543526181420312E-2</v>
      </c>
    </row>
    <row r="67" spans="1:9">
      <c r="I67" s="276"/>
    </row>
    <row r="68" spans="1:9">
      <c r="A68" s="293" t="s">
        <v>32</v>
      </c>
    </row>
    <row r="69" spans="1:9">
      <c r="A69" s="267" t="str">
        <f>A43</f>
        <v>[1] JRW-8.2</v>
      </c>
    </row>
    <row r="70" spans="1:9">
      <c r="A70" s="267" t="str">
        <f t="shared" ref="A70:A77" si="14">A44</f>
        <v>[2] JRW-8.2</v>
      </c>
    </row>
    <row r="71" spans="1:9">
      <c r="A71" s="267" t="str">
        <f t="shared" si="14"/>
        <v>[3] Equals [2] X (1 + .5 X [7])</v>
      </c>
    </row>
    <row r="72" spans="1:9">
      <c r="A72" s="267" t="str">
        <f t="shared" si="14"/>
        <v>[4] JRW-8.4</v>
      </c>
    </row>
    <row r="73" spans="1:9">
      <c r="A73" s="267" t="str">
        <f t="shared" si="14"/>
        <v>[5] JRW-8.5</v>
      </c>
    </row>
    <row r="74" spans="1:9">
      <c r="A74" s="267" t="str">
        <f t="shared" si="14"/>
        <v>[6] JRW-8.5</v>
      </c>
    </row>
    <row r="75" spans="1:9">
      <c r="A75" s="267" t="str">
        <f t="shared" si="14"/>
        <v>[7] Equals average of [4], [5], and [6]</v>
      </c>
    </row>
    <row r="76" spans="1:9">
      <c r="A76" s="267" t="str">
        <f t="shared" si="14"/>
        <v>[8] Equals [3] + [7]</v>
      </c>
    </row>
    <row r="77" spans="1:9">
      <c r="A77" s="267" t="str">
        <f t="shared" si="14"/>
        <v>[9]  Excludes companies with ROEs less than 7%.</v>
      </c>
    </row>
  </sheetData>
  <mergeCells count="3">
    <mergeCell ref="A2:I2"/>
    <mergeCell ref="A28:I28"/>
    <mergeCell ref="A54:I54"/>
  </mergeCells>
  <printOptions horizontalCentered="1"/>
  <pageMargins left="0.7" right="0.7" top="1.1145833333333299" bottom="0.75" header="0.3" footer="0.3"/>
  <pageSetup scale="77" orientation="landscape" useFirstPageNumber="1" r:id="rId1"/>
  <headerFooter>
    <oddHeader>&amp;RDocket No. UG-200568
Cascade Natural Gas Corp.
Exhibit No.___(AEB-5)
Schedule 9
Page &amp;P of 3</oddHeader>
  </headerFooter>
  <rowBreaks count="2" manualBreakCount="2">
    <brk id="25" max="10" man="1"/>
    <brk id="51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FDBA-56C8-4254-9A3E-0140BE0A4320}">
  <dimension ref="A2:D24"/>
  <sheetViews>
    <sheetView zoomScaleNormal="100" workbookViewId="0">
      <selection activeCell="J27" sqref="J27"/>
    </sheetView>
  </sheetViews>
  <sheetFormatPr defaultColWidth="9" defaultRowHeight="12.75"/>
  <cols>
    <col min="1" max="1" width="3.5703125" style="2" customWidth="1"/>
    <col min="2" max="2" width="27" style="2" customWidth="1"/>
    <col min="3" max="3" width="14.7109375" style="2" customWidth="1"/>
    <col min="4" max="4" width="15.140625" style="2" customWidth="1"/>
    <col min="5" max="16384" width="9" style="2"/>
  </cols>
  <sheetData>
    <row r="2" spans="1:4">
      <c r="A2" s="296"/>
      <c r="B2" s="384" t="s">
        <v>374</v>
      </c>
      <c r="C2" s="384"/>
      <c r="D2" s="384"/>
    </row>
    <row r="3" spans="1:4">
      <c r="A3" s="296"/>
    </row>
    <row r="4" spans="1:4" ht="13.5" thickBot="1">
      <c r="A4" s="296"/>
      <c r="C4" s="351" t="s">
        <v>90</v>
      </c>
      <c r="D4" s="351" t="s">
        <v>91</v>
      </c>
    </row>
    <row r="5" spans="1:4" ht="25.5">
      <c r="B5" s="297" t="s">
        <v>375</v>
      </c>
      <c r="C5" s="297" t="s">
        <v>376</v>
      </c>
      <c r="D5" s="298" t="s">
        <v>377</v>
      </c>
    </row>
    <row r="6" spans="1:4">
      <c r="B6" s="299">
        <v>2009</v>
      </c>
      <c r="C6" s="300">
        <v>59.65</v>
      </c>
      <c r="D6" s="301"/>
    </row>
    <row r="7" spans="1:4">
      <c r="B7" s="299">
        <v>2010</v>
      </c>
      <c r="C7" s="300">
        <v>83.66</v>
      </c>
      <c r="D7" s="302">
        <f>C7/C6-1</f>
        <v>0.40251466890192789</v>
      </c>
    </row>
    <row r="8" spans="1:4">
      <c r="B8" s="299">
        <v>2011</v>
      </c>
      <c r="C8" s="303">
        <v>97.05</v>
      </c>
      <c r="D8" s="302">
        <f t="shared" ref="D8:D16" si="0">C8/C7-1</f>
        <v>0.16005259383217796</v>
      </c>
    </row>
    <row r="9" spans="1:4">
      <c r="B9" s="299">
        <v>2012</v>
      </c>
      <c r="C9" s="303">
        <v>102.47</v>
      </c>
      <c r="D9" s="302">
        <f t="shared" si="0"/>
        <v>5.5847501287995982E-2</v>
      </c>
    </row>
    <row r="10" spans="1:4">
      <c r="B10" s="299">
        <v>2013</v>
      </c>
      <c r="C10" s="303">
        <v>107.45</v>
      </c>
      <c r="D10" s="302">
        <f t="shared" si="0"/>
        <v>4.8599590123938663E-2</v>
      </c>
    </row>
    <row r="11" spans="1:4">
      <c r="B11" s="299">
        <v>2014</v>
      </c>
      <c r="C11" s="303">
        <v>113.01</v>
      </c>
      <c r="D11" s="302">
        <f t="shared" si="0"/>
        <v>5.1744997673336401E-2</v>
      </c>
    </row>
    <row r="12" spans="1:4">
      <c r="B12" s="299">
        <f>B11+1</f>
        <v>2015</v>
      </c>
      <c r="C12" s="303">
        <v>106.32</v>
      </c>
      <c r="D12" s="302">
        <f t="shared" si="0"/>
        <v>-5.9198301035306766E-2</v>
      </c>
    </row>
    <row r="13" spans="1:4">
      <c r="B13" s="299">
        <f t="shared" ref="B13:B15" si="1">B12+1</f>
        <v>2016</v>
      </c>
      <c r="C13" s="303">
        <v>108.86</v>
      </c>
      <c r="D13" s="302">
        <f t="shared" si="0"/>
        <v>2.3890142964635208E-2</v>
      </c>
    </row>
    <row r="14" spans="1:4">
      <c r="B14" s="299">
        <f t="shared" si="1"/>
        <v>2017</v>
      </c>
      <c r="C14" s="303">
        <v>124.94</v>
      </c>
      <c r="D14" s="302">
        <f t="shared" si="0"/>
        <v>0.14771265846040782</v>
      </c>
    </row>
    <row r="15" spans="1:4">
      <c r="B15" s="299">
        <f t="shared" si="1"/>
        <v>2018</v>
      </c>
      <c r="C15" s="303">
        <v>148.34</v>
      </c>
      <c r="D15" s="302">
        <f t="shared" si="0"/>
        <v>0.18728989915159278</v>
      </c>
    </row>
    <row r="16" spans="1:4">
      <c r="B16" s="304">
        <v>2019</v>
      </c>
      <c r="C16" s="305">
        <v>156.27297983231367</v>
      </c>
      <c r="D16" s="306">
        <f t="shared" si="0"/>
        <v>5.3478359392703734E-2</v>
      </c>
    </row>
    <row r="17" spans="2:4">
      <c r="B17" s="307" t="s">
        <v>378</v>
      </c>
      <c r="C17" s="308">
        <f>(((C16/C6)^(1/10))-1)</f>
        <v>0.10110147534411618</v>
      </c>
      <c r="D17" s="309"/>
    </row>
    <row r="18" spans="2:4">
      <c r="B18" s="238" t="s">
        <v>379</v>
      </c>
      <c r="C18" s="238"/>
      <c r="D18" s="310">
        <f>AVERAGE(D7:D16)</f>
        <v>0.10719321107534097</v>
      </c>
    </row>
    <row r="20" spans="2:4">
      <c r="B20" s="112" t="s">
        <v>32</v>
      </c>
    </row>
    <row r="21" spans="2:4">
      <c r="B21" s="39" t="s">
        <v>380</v>
      </c>
    </row>
    <row r="22" spans="2:4">
      <c r="B22" s="2" t="s">
        <v>381</v>
      </c>
    </row>
    <row r="23" spans="2:4">
      <c r="B23" s="2" t="s">
        <v>382</v>
      </c>
    </row>
    <row r="24" spans="2:4">
      <c r="B24" s="2" t="s">
        <v>383</v>
      </c>
    </row>
  </sheetData>
  <mergeCells count="1">
    <mergeCell ref="B2:D2"/>
  </mergeCells>
  <pageMargins left="0.7" right="0.7" top="0.75" bottom="0.75" header="0.3" footer="0.3"/>
  <pageSetup orientation="portrait" useFirstPageNumber="1" horizontalDpi="300" verticalDpi="300" r:id="rId1"/>
  <headerFooter>
    <oddHeader>&amp;RDocket No. UG-200568
Cascade Natural Gas Corp.
Exhibit No.___(AEB-5)
Schedule 10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AA47F03-43A0-46B3-B545-DA8EDA7F1E5D}"/>
</file>

<file path=customXml/itemProps2.xml><?xml version="1.0" encoding="utf-8"?>
<ds:datastoreItem xmlns:ds="http://schemas.openxmlformats.org/officeDocument/2006/customXml" ds:itemID="{A055AAF1-3795-47A5-92AC-FE221F51A703}">
  <ds:schemaRefs>
    <ds:schemaRef ds:uri="http://schemas.microsoft.com/office/2006/metadata/properties"/>
    <ds:schemaRef ds:uri="http://schemas.microsoft.com/office/infopath/2007/PartnerControls"/>
    <ds:schemaRef ds:uri="71dd3525-89f3-46f2-a456-9b7e0f9c3ff1"/>
  </ds:schemaRefs>
</ds:datastoreItem>
</file>

<file path=customXml/itemProps3.xml><?xml version="1.0" encoding="utf-8"?>
<ds:datastoreItem xmlns:ds="http://schemas.openxmlformats.org/officeDocument/2006/customXml" ds:itemID="{244F0DD6-E73D-4A9E-9450-01C4F647B2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CD38E0-5C18-49D1-8C93-8E18F319E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Schedule-1 Summary</vt:lpstr>
      <vt:lpstr>Schedule-2 Constant DCF</vt:lpstr>
      <vt:lpstr>Schedule-3 Constant DCF Alt (1)</vt:lpstr>
      <vt:lpstr>Schedule-3 Constant DCF Alt (2)</vt:lpstr>
      <vt:lpstr>Schedule-4 CAPM 1</vt:lpstr>
      <vt:lpstr>Schedule-4 CAPM 2</vt:lpstr>
      <vt:lpstr>Schedule-5 Risk Premium</vt:lpstr>
      <vt:lpstr>Schedule-6 Expected Earnings</vt:lpstr>
      <vt:lpstr>Schedule-7 Alt Risk Premium DCP</vt:lpstr>
      <vt:lpstr>Schedule-8 Int. Growth Rate JRW</vt:lpstr>
      <vt:lpstr>Schedule-9 Woolridge CGDCF</vt:lpstr>
      <vt:lpstr>Schedule-10 S&amp;P 500 EPS</vt:lpstr>
      <vt:lpstr>'Schedule-1 Summary'!Print_Area</vt:lpstr>
      <vt:lpstr>'Schedule-2 Constant DCF'!Print_Area</vt:lpstr>
      <vt:lpstr>'Schedule-3 Constant DCF Alt (1)'!Print_Area</vt:lpstr>
      <vt:lpstr>'Schedule-4 CAPM 1'!Print_Area</vt:lpstr>
      <vt:lpstr>'Schedule-4 CAPM 2'!Print_Area</vt:lpstr>
      <vt:lpstr>'Schedule-5 Risk Premium'!Print_Area</vt:lpstr>
      <vt:lpstr>'Schedule-6 Expected Earnings'!Print_Area</vt:lpstr>
      <vt:lpstr>'Schedule-7 Alt Risk Premium DCP'!Print_Area</vt:lpstr>
      <vt:lpstr>'Schedule-8 Int. Growth Rate JRW'!Print_Area</vt:lpstr>
      <vt:lpstr>'Schedule-9 Woolridge CGDCF'!Print_Area</vt:lpstr>
      <vt:lpstr>'Schedule-5 Risk Premium'!Print_Titles</vt:lpstr>
      <vt:lpstr>'Schedule-7 Alt Risk Premium DCP'!Print_Titles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nstandish</dc:creator>
  <cp:keywords/>
  <dc:description/>
  <cp:lastModifiedBy>Peters, Maryalice</cp:lastModifiedBy>
  <cp:revision/>
  <cp:lastPrinted>2020-12-31T22:07:21Z</cp:lastPrinted>
  <dcterms:created xsi:type="dcterms:W3CDTF">2012-10-05T12:50:21Z</dcterms:created>
  <dcterms:modified xsi:type="dcterms:W3CDTF">2020-12-31T22:07:32Z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{2DFBD68E-B919-4C30-ACDA-48FDE1F982CF}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