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iu\OneDrive - Washington State Executive Branch Agencies\Northwest Natural\UG-181053 NWN GRC\Jing Liu Rebuttal Testimony\"/>
    </mc:Choice>
  </mc:AlternateContent>
  <bookViews>
    <workbookView xWindow="0" yWindow="0" windowWidth="23040" windowHeight="9375"/>
  </bookViews>
  <sheets>
    <sheet name="Cost of Service" sheetId="10" r:id="rId1"/>
  </sheets>
  <definedNames>
    <definedName name="_xlnm.Print_Area" localSheetId="0">'Cost of Service'!$A$1:$AO$80</definedName>
  </definedNames>
  <calcPr calcId="152511"/>
</workbook>
</file>

<file path=xl/calcChain.xml><?xml version="1.0" encoding="utf-8"?>
<calcChain xmlns="http://schemas.openxmlformats.org/spreadsheetml/2006/main">
  <c r="E53" i="10" l="1"/>
  <c r="E28" i="10"/>
  <c r="E79" i="10" l="1"/>
  <c r="D9" i="10"/>
  <c r="G77" i="10" l="1"/>
  <c r="H77" i="10"/>
  <c r="I77" i="10"/>
  <c r="J77" i="10"/>
  <c r="K77" i="10"/>
  <c r="L77" i="10"/>
  <c r="M77" i="10"/>
  <c r="N77" i="10"/>
  <c r="O77" i="10"/>
  <c r="P77" i="10"/>
  <c r="Q77" i="10"/>
  <c r="R77" i="10"/>
  <c r="S77" i="10"/>
  <c r="T77" i="10"/>
  <c r="U77" i="10"/>
  <c r="V77" i="10"/>
  <c r="W77" i="10"/>
  <c r="X77" i="10"/>
  <c r="Y77" i="10"/>
  <c r="B69" i="10"/>
  <c r="F77" i="10"/>
  <c r="E77" i="10"/>
  <c r="E29" i="10"/>
  <c r="F29" i="10" l="1"/>
  <c r="F28" i="10"/>
  <c r="A29" i="10"/>
  <c r="A30" i="10" s="1"/>
  <c r="A33" i="10" s="1"/>
  <c r="A34" i="10" s="1"/>
  <c r="A35" i="10" s="1"/>
  <c r="A38" i="10" s="1"/>
  <c r="A39" i="10" s="1"/>
  <c r="A40" i="10" s="1"/>
  <c r="A41" i="10" s="1"/>
  <c r="A43" i="10" s="1"/>
  <c r="A44" i="10" s="1"/>
  <c r="A46" i="10" s="1"/>
  <c r="A49" i="10" s="1"/>
  <c r="AO28" i="10"/>
  <c r="AO63" i="10" s="1"/>
  <c r="AM28" i="10"/>
  <c r="AM63" i="10" s="1"/>
  <c r="AN28" i="10"/>
  <c r="AN63" i="10" s="1"/>
  <c r="AO69" i="10"/>
  <c r="AO64" i="10" s="1"/>
  <c r="E69" i="10"/>
  <c r="F69" i="10"/>
  <c r="G69" i="10"/>
  <c r="H69" i="10"/>
  <c r="H64" i="10" s="1"/>
  <c r="I69" i="10"/>
  <c r="J69" i="10"/>
  <c r="J64" i="10" s="1"/>
  <c r="K69" i="10"/>
  <c r="K64" i="10" s="1"/>
  <c r="L69" i="10"/>
  <c r="M69" i="10"/>
  <c r="N69" i="10"/>
  <c r="N64" i="10" s="1"/>
  <c r="O69" i="10"/>
  <c r="O64" i="10" s="1"/>
  <c r="P69" i="10"/>
  <c r="Q69" i="10"/>
  <c r="Q64" i="10" s="1"/>
  <c r="R69" i="10"/>
  <c r="S69" i="10"/>
  <c r="T69" i="10"/>
  <c r="T64" i="10" s="1"/>
  <c r="U69" i="10"/>
  <c r="U64" i="10" s="1"/>
  <c r="V69" i="10"/>
  <c r="V64" i="10" s="1"/>
  <c r="W69" i="10"/>
  <c r="X69" i="10"/>
  <c r="Y69" i="10"/>
  <c r="Z69" i="10"/>
  <c r="Z64" i="10" s="1"/>
  <c r="AA69" i="10"/>
  <c r="AB69" i="10"/>
  <c r="AB64" i="10" s="1"/>
  <c r="AC69" i="10"/>
  <c r="AC64" i="10" s="1"/>
  <c r="AD69" i="10"/>
  <c r="AD64" i="10" s="1"/>
  <c r="AE69" i="10"/>
  <c r="AE64" i="10" s="1"/>
  <c r="AF69" i="10"/>
  <c r="AF64" i="10"/>
  <c r="AG69" i="10"/>
  <c r="AG64" i="10" s="1"/>
  <c r="AH69" i="10"/>
  <c r="AH64" i="10" s="1"/>
  <c r="AI69" i="10"/>
  <c r="AI64" i="10"/>
  <c r="AJ69" i="10"/>
  <c r="AJ64" i="10" s="1"/>
  <c r="AK69" i="10"/>
  <c r="AK64" i="10" s="1"/>
  <c r="AL69" i="10"/>
  <c r="AL64" i="10" s="1"/>
  <c r="AM69" i="10"/>
  <c r="AM64" i="10" s="1"/>
  <c r="AN69" i="10"/>
  <c r="AN64" i="10" s="1"/>
  <c r="E63" i="10"/>
  <c r="G28" i="10"/>
  <c r="G63" i="10" s="1"/>
  <c r="I28" i="10"/>
  <c r="I63" i="10" s="1"/>
  <c r="K28" i="10"/>
  <c r="K63" i="10" s="1"/>
  <c r="M28" i="10"/>
  <c r="M63" i="10" s="1"/>
  <c r="N28" i="10"/>
  <c r="N63" i="10" s="1"/>
  <c r="O28" i="10"/>
  <c r="O63" i="10" s="1"/>
  <c r="P28" i="10"/>
  <c r="P63" i="10" s="1"/>
  <c r="Q28" i="10"/>
  <c r="Q63" i="10" s="1"/>
  <c r="R28" i="10"/>
  <c r="R63" i="10" s="1"/>
  <c r="S28" i="10"/>
  <c r="S63" i="10" s="1"/>
  <c r="T28" i="10"/>
  <c r="T63" i="10" s="1"/>
  <c r="U28" i="10"/>
  <c r="U63" i="10" s="1"/>
  <c r="V28" i="10"/>
  <c r="V63" i="10" s="1"/>
  <c r="W28" i="10"/>
  <c r="W63" i="10" s="1"/>
  <c r="X28" i="10"/>
  <c r="X63" i="10" s="1"/>
  <c r="Y28" i="10"/>
  <c r="Y63" i="10" s="1"/>
  <c r="Z28" i="10"/>
  <c r="Z63" i="10" s="1"/>
  <c r="AA28" i="10"/>
  <c r="AA63" i="10" s="1"/>
  <c r="AB28" i="10"/>
  <c r="AB63" i="10" s="1"/>
  <c r="AC28" i="10"/>
  <c r="AC63" i="10" s="1"/>
  <c r="AD28" i="10"/>
  <c r="AD63" i="10" s="1"/>
  <c r="AE28" i="10"/>
  <c r="AE63" i="10" s="1"/>
  <c r="AF28" i="10"/>
  <c r="AF63" i="10" s="1"/>
  <c r="AG28" i="10"/>
  <c r="AG63" i="10" s="1"/>
  <c r="AH28" i="10"/>
  <c r="AH63" i="10" s="1"/>
  <c r="AI28" i="10"/>
  <c r="AI63" i="10" s="1"/>
  <c r="AJ28" i="10"/>
  <c r="AJ63" i="10" s="1"/>
  <c r="AK28" i="10"/>
  <c r="AK63" i="10" s="1"/>
  <c r="AL28" i="10"/>
  <c r="AL63" i="10" s="1"/>
  <c r="E80" i="10"/>
  <c r="F10" i="10"/>
  <c r="F11" i="10"/>
  <c r="L28" i="10"/>
  <c r="L63" i="10" s="1"/>
  <c r="J28" i="10"/>
  <c r="J63" i="10" s="1"/>
  <c r="H28" i="10"/>
  <c r="H63" i="10" s="1"/>
  <c r="E64" i="10"/>
  <c r="AA64" i="10"/>
  <c r="S64" i="10"/>
  <c r="L64" i="10" l="1"/>
  <c r="Y64" i="10"/>
  <c r="Y65" i="10" s="1"/>
  <c r="Y66" i="10" s="1"/>
  <c r="F64" i="10"/>
  <c r="AA65" i="10"/>
  <c r="AA66" i="10" s="1"/>
  <c r="G29" i="10"/>
  <c r="H29" i="10" s="1"/>
  <c r="U65" i="10"/>
  <c r="U66" i="10" s="1"/>
  <c r="AF65" i="10"/>
  <c r="AF66" i="10" s="1"/>
  <c r="E65" i="10"/>
  <c r="E66" i="10" s="1"/>
  <c r="I64" i="10"/>
  <c r="I65" i="10" s="1"/>
  <c r="I66" i="10" s="1"/>
  <c r="L65" i="10"/>
  <c r="L66" i="10" s="1"/>
  <c r="O65" i="10"/>
  <c r="O66" i="10" s="1"/>
  <c r="AH65" i="10"/>
  <c r="AH66" i="10" s="1"/>
  <c r="AN65" i="10"/>
  <c r="AN66" i="10" s="1"/>
  <c r="AJ65" i="10"/>
  <c r="AJ66" i="10" s="1"/>
  <c r="AE65" i="10"/>
  <c r="AE66" i="10" s="1"/>
  <c r="J65" i="10"/>
  <c r="J66" i="10" s="1"/>
  <c r="AM65" i="10"/>
  <c r="AM66" i="10" s="1"/>
  <c r="AG65" i="10"/>
  <c r="AG66" i="10" s="1"/>
  <c r="AD65" i="10"/>
  <c r="AD66" i="10" s="1"/>
  <c r="N65" i="10"/>
  <c r="N66" i="10" s="1"/>
  <c r="AI65" i="10"/>
  <c r="AI66" i="10" s="1"/>
  <c r="AB65" i="10"/>
  <c r="AB66" i="10" s="1"/>
  <c r="S65" i="10"/>
  <c r="S66" i="10" s="1"/>
  <c r="T65" i="10"/>
  <c r="T66" i="10" s="1"/>
  <c r="Q65" i="10"/>
  <c r="Q66" i="10" s="1"/>
  <c r="K65" i="10"/>
  <c r="K66" i="10" s="1"/>
  <c r="H65" i="10"/>
  <c r="H66" i="10" s="1"/>
  <c r="AO65" i="10"/>
  <c r="AO66" i="10" s="1"/>
  <c r="W64" i="10"/>
  <c r="W65" i="10" s="1"/>
  <c r="W66" i="10" s="1"/>
  <c r="D12" i="10"/>
  <c r="F9" i="10"/>
  <c r="F12" i="10" s="1"/>
  <c r="AK65" i="10"/>
  <c r="AK66" i="10" s="1"/>
  <c r="R64" i="10"/>
  <c r="R65" i="10" s="1"/>
  <c r="R66" i="10" s="1"/>
  <c r="AC65" i="10"/>
  <c r="AC66" i="10" s="1"/>
  <c r="X64" i="10"/>
  <c r="X65" i="10" s="1"/>
  <c r="X66" i="10" s="1"/>
  <c r="M64" i="10"/>
  <c r="M65" i="10" s="1"/>
  <c r="M66" i="10" s="1"/>
  <c r="P64" i="10"/>
  <c r="P65" i="10" s="1"/>
  <c r="P66" i="10" s="1"/>
  <c r="F63" i="10"/>
  <c r="AP28" i="10"/>
  <c r="AL65" i="10"/>
  <c r="AL66" i="10" s="1"/>
  <c r="G64" i="10"/>
  <c r="G65" i="10" s="1"/>
  <c r="G66" i="10" s="1"/>
  <c r="Z65" i="10"/>
  <c r="Z66" i="10" s="1"/>
  <c r="V65" i="10"/>
  <c r="V66" i="10" s="1"/>
  <c r="E39" i="10" l="1"/>
  <c r="E72" i="10"/>
  <c r="F65" i="10"/>
  <c r="F66" i="10" s="1"/>
  <c r="F53" i="10" s="1"/>
  <c r="E30" i="10"/>
  <c r="I29" i="10"/>
  <c r="E40" i="10"/>
  <c r="E56" i="10" s="1"/>
  <c r="E38" i="10"/>
  <c r="AP66" i="10" l="1"/>
  <c r="G53" i="10"/>
  <c r="H53" i="10" s="1"/>
  <c r="F38" i="10"/>
  <c r="F72" i="10"/>
  <c r="G72" i="10" s="1"/>
  <c r="J29" i="10"/>
  <c r="F39" i="10"/>
  <c r="E41" i="10"/>
  <c r="F40" i="10"/>
  <c r="E57" i="10"/>
  <c r="E33" i="10" s="1"/>
  <c r="K29" i="10" l="1"/>
  <c r="G38" i="10"/>
  <c r="G40" i="10"/>
  <c r="G39" i="10"/>
  <c r="F30" i="10"/>
  <c r="F41" i="10"/>
  <c r="F56" i="10"/>
  <c r="F57" i="10" s="1"/>
  <c r="F33" i="10" s="1"/>
  <c r="E58" i="10"/>
  <c r="E59" i="10" s="1"/>
  <c r="E34" i="10" s="1"/>
  <c r="E35" i="10" s="1"/>
  <c r="E43" i="10" s="1"/>
  <c r="H39" i="10"/>
  <c r="I53" i="10"/>
  <c r="H38" i="10"/>
  <c r="H40" i="10"/>
  <c r="H72" i="10"/>
  <c r="G30" i="10"/>
  <c r="L29" i="10" l="1"/>
  <c r="M29" i="10" s="1"/>
  <c r="G41" i="10"/>
  <c r="G56" i="10"/>
  <c r="G57" i="10" s="1"/>
  <c r="G33" i="10" s="1"/>
  <c r="F58" i="10"/>
  <c r="F59" i="10" s="1"/>
  <c r="F34" i="10" s="1"/>
  <c r="F35" i="10" s="1"/>
  <c r="F43" i="10" s="1"/>
  <c r="E60" i="10"/>
  <c r="E74" i="10" s="1"/>
  <c r="H56" i="10"/>
  <c r="I72" i="10"/>
  <c r="H30" i="10"/>
  <c r="H41" i="10"/>
  <c r="J53" i="10"/>
  <c r="I39" i="10"/>
  <c r="I38" i="10"/>
  <c r="I40" i="10"/>
  <c r="E44" i="10"/>
  <c r="E46" i="10" s="1"/>
  <c r="F60" i="10" l="1"/>
  <c r="F74" i="10" s="1"/>
  <c r="H57" i="10"/>
  <c r="H33" i="10" s="1"/>
  <c r="I56" i="10"/>
  <c r="I57" i="10" s="1"/>
  <c r="I33" i="10" s="1"/>
  <c r="E49" i="10"/>
  <c r="J40" i="10"/>
  <c r="J39" i="10"/>
  <c r="K53" i="10"/>
  <c r="J38" i="10"/>
  <c r="J72" i="10"/>
  <c r="I30" i="10"/>
  <c r="I41" i="10"/>
  <c r="G58" i="10"/>
  <c r="G59" i="10" s="1"/>
  <c r="G34" i="10" s="1"/>
  <c r="G35" i="10" s="1"/>
  <c r="G43" i="10" s="1"/>
  <c r="N29" i="10"/>
  <c r="F44" i="10"/>
  <c r="F46" i="10" s="1"/>
  <c r="G60" i="10" l="1"/>
  <c r="G74" i="10" s="1"/>
  <c r="H58" i="10"/>
  <c r="H59" i="10" s="1"/>
  <c r="H34" i="10" s="1"/>
  <c r="H35" i="10" s="1"/>
  <c r="H43" i="10" s="1"/>
  <c r="H44" i="10" s="1"/>
  <c r="H46" i="10" s="1"/>
  <c r="F49" i="10"/>
  <c r="J41" i="10"/>
  <c r="J30" i="10"/>
  <c r="K72" i="10"/>
  <c r="I58" i="10"/>
  <c r="I59" i="10" s="1"/>
  <c r="I34" i="10" s="1"/>
  <c r="I35" i="10" s="1"/>
  <c r="I43" i="10" s="1"/>
  <c r="G44" i="10"/>
  <c r="G46" i="10" s="1"/>
  <c r="J56" i="10"/>
  <c r="O29" i="10"/>
  <c r="K40" i="10"/>
  <c r="L53" i="10"/>
  <c r="K39" i="10"/>
  <c r="K38" i="10"/>
  <c r="H60" i="10" l="1"/>
  <c r="H74" i="10" s="1"/>
  <c r="I60" i="10"/>
  <c r="I74" i="10" s="1"/>
  <c r="K56" i="10"/>
  <c r="K57" i="10" s="1"/>
  <c r="K33" i="10" s="1"/>
  <c r="I44" i="10"/>
  <c r="I46" i="10" s="1"/>
  <c r="G49" i="10"/>
  <c r="K41" i="10"/>
  <c r="P29" i="10"/>
  <c r="H49" i="10"/>
  <c r="J57" i="10"/>
  <c r="J33" i="10" s="1"/>
  <c r="K30" i="10"/>
  <c r="L72" i="10"/>
  <c r="L38" i="10"/>
  <c r="L40" i="10"/>
  <c r="M53" i="10"/>
  <c r="L39" i="10"/>
  <c r="L56" i="10" l="1"/>
  <c r="L57" i="10" s="1"/>
  <c r="L33" i="10" s="1"/>
  <c r="I49" i="10"/>
  <c r="L41" i="10"/>
  <c r="K58" i="10"/>
  <c r="K59" i="10" s="1"/>
  <c r="K34" i="10" s="1"/>
  <c r="K35" i="10" s="1"/>
  <c r="K43" i="10" s="1"/>
  <c r="J58" i="10"/>
  <c r="J59" i="10" s="1"/>
  <c r="Q29" i="10"/>
  <c r="M39" i="10"/>
  <c r="M40" i="10"/>
  <c r="M38" i="10"/>
  <c r="N53" i="10"/>
  <c r="L30" i="10"/>
  <c r="M72" i="10"/>
  <c r="M41" i="10" l="1"/>
  <c r="K60" i="10"/>
  <c r="K74" i="10" s="1"/>
  <c r="K44" i="10"/>
  <c r="K46" i="10" s="1"/>
  <c r="M30" i="10"/>
  <c r="N72" i="10"/>
  <c r="M56" i="10"/>
  <c r="L58" i="10"/>
  <c r="L59" i="10" s="1"/>
  <c r="L34" i="10" s="1"/>
  <c r="L35" i="10" s="1"/>
  <c r="L43" i="10" s="1"/>
  <c r="N40" i="10"/>
  <c r="O53" i="10"/>
  <c r="N38" i="10"/>
  <c r="N39" i="10"/>
  <c r="R29" i="10"/>
  <c r="J34" i="10"/>
  <c r="J35" i="10" s="1"/>
  <c r="J43" i="10" s="1"/>
  <c r="J60" i="10"/>
  <c r="J74" i="10" s="1"/>
  <c r="K49" i="10" l="1"/>
  <c r="N56" i="10"/>
  <c r="N57" i="10" s="1"/>
  <c r="N33" i="10" s="1"/>
  <c r="L44" i="10"/>
  <c r="L46" i="10" s="1"/>
  <c r="N41" i="10"/>
  <c r="M57" i="10"/>
  <c r="M33" i="10" s="1"/>
  <c r="N30" i="10"/>
  <c r="O72" i="10"/>
  <c r="J44" i="10"/>
  <c r="J46" i="10" s="1"/>
  <c r="S29" i="10"/>
  <c r="O39" i="10"/>
  <c r="P53" i="10"/>
  <c r="O40" i="10"/>
  <c r="O38" i="10"/>
  <c r="L60" i="10"/>
  <c r="L74" i="10" s="1"/>
  <c r="L49" i="10" l="1"/>
  <c r="J49" i="10"/>
  <c r="M58" i="10"/>
  <c r="M59" i="10" s="1"/>
  <c r="M34" i="10" s="1"/>
  <c r="M35" i="10" s="1"/>
  <c r="M43" i="10" s="1"/>
  <c r="O30" i="10"/>
  <c r="P72" i="10"/>
  <c r="O41" i="10"/>
  <c r="T29" i="10"/>
  <c r="N58" i="10"/>
  <c r="N59" i="10" s="1"/>
  <c r="N34" i="10" s="1"/>
  <c r="N35" i="10" s="1"/>
  <c r="N43" i="10" s="1"/>
  <c r="P38" i="10"/>
  <c r="Q53" i="10"/>
  <c r="P40" i="10"/>
  <c r="P39" i="10"/>
  <c r="O56" i="10"/>
  <c r="M60" i="10" l="1"/>
  <c r="M74" i="10" s="1"/>
  <c r="P56" i="10"/>
  <c r="P57" i="10" s="1"/>
  <c r="P33" i="10" s="1"/>
  <c r="N60" i="10"/>
  <c r="N74" i="10" s="1"/>
  <c r="P41" i="10"/>
  <c r="N44" i="10"/>
  <c r="N46" i="10" s="1"/>
  <c r="O57" i="10"/>
  <c r="O33" i="10" s="1"/>
  <c r="M44" i="10"/>
  <c r="M46" i="10" s="1"/>
  <c r="U29" i="10"/>
  <c r="Q40" i="10"/>
  <c r="R53" i="10"/>
  <c r="Q39" i="10"/>
  <c r="Q38" i="10"/>
  <c r="P30" i="10"/>
  <c r="Q72" i="10"/>
  <c r="M49" i="10" l="1"/>
  <c r="N49" i="10"/>
  <c r="O58" i="10"/>
  <c r="O59" i="10" s="1"/>
  <c r="O34" i="10" s="1"/>
  <c r="O35" i="10" s="1"/>
  <c r="O43" i="10" s="1"/>
  <c r="R38" i="10"/>
  <c r="S53" i="10"/>
  <c r="R40" i="10"/>
  <c r="R39" i="10"/>
  <c r="V29" i="10"/>
  <c r="Q56" i="10"/>
  <c r="Q30" i="10"/>
  <c r="R72" i="10"/>
  <c r="P58" i="10"/>
  <c r="P59" i="10" s="1"/>
  <c r="P34" i="10" s="1"/>
  <c r="P35" i="10" s="1"/>
  <c r="P43" i="10" s="1"/>
  <c r="Q41" i="10"/>
  <c r="O60" i="10" l="1"/>
  <c r="O74" i="10" s="1"/>
  <c r="P44" i="10"/>
  <c r="P46" i="10" s="1"/>
  <c r="W29" i="10"/>
  <c r="R30" i="10"/>
  <c r="S72" i="10"/>
  <c r="R56" i="10"/>
  <c r="Q57" i="10"/>
  <c r="Q33" i="10" s="1"/>
  <c r="P60" i="10"/>
  <c r="P74" i="10" s="1"/>
  <c r="S40" i="10"/>
  <c r="T53" i="10"/>
  <c r="S39" i="10"/>
  <c r="S38" i="10"/>
  <c r="O44" i="10"/>
  <c r="O46" i="10" s="1"/>
  <c r="R41" i="10"/>
  <c r="Q58" i="10" l="1"/>
  <c r="Q59" i="10" s="1"/>
  <c r="Q34" i="10" s="1"/>
  <c r="Q35" i="10" s="1"/>
  <c r="Q43" i="10" s="1"/>
  <c r="S56" i="10"/>
  <c r="S57" i="10" s="1"/>
  <c r="P49" i="10"/>
  <c r="T40" i="10"/>
  <c r="T39" i="10"/>
  <c r="T38" i="10"/>
  <c r="U53" i="10"/>
  <c r="R57" i="10"/>
  <c r="R33" i="10" s="1"/>
  <c r="O49" i="10"/>
  <c r="S30" i="10"/>
  <c r="T72" i="10"/>
  <c r="S41" i="10"/>
  <c r="X29" i="10"/>
  <c r="Q60" i="10" l="1"/>
  <c r="Q74" i="10" s="1"/>
  <c r="S33" i="10"/>
  <c r="S58" i="10"/>
  <c r="S59" i="10" s="1"/>
  <c r="S34" i="10" s="1"/>
  <c r="T41" i="10"/>
  <c r="Y29" i="10"/>
  <c r="Q44" i="10"/>
  <c r="Q46" i="10" s="1"/>
  <c r="U72" i="10"/>
  <c r="T30" i="10"/>
  <c r="R58" i="10"/>
  <c r="R59" i="10" s="1"/>
  <c r="R34" i="10" s="1"/>
  <c r="R35" i="10" s="1"/>
  <c r="R43" i="10" s="1"/>
  <c r="T56" i="10"/>
  <c r="U39" i="10"/>
  <c r="U40" i="10"/>
  <c r="U38" i="10"/>
  <c r="V53" i="10"/>
  <c r="S35" i="10" l="1"/>
  <c r="S43" i="10" s="1"/>
  <c r="S44" i="10" s="1"/>
  <c r="S46" i="10" s="1"/>
  <c r="S60" i="10"/>
  <c r="S74" i="10" s="1"/>
  <c r="U41" i="10"/>
  <c r="U56" i="10"/>
  <c r="U57" i="10" s="1"/>
  <c r="U33" i="10" s="1"/>
  <c r="Q49" i="10"/>
  <c r="T57" i="10"/>
  <c r="T33" i="10" s="1"/>
  <c r="R60" i="10"/>
  <c r="R74" i="10" s="1"/>
  <c r="V72" i="10"/>
  <c r="U30" i="10"/>
  <c r="W53" i="10"/>
  <c r="V38" i="10"/>
  <c r="V40" i="10"/>
  <c r="V39" i="10"/>
  <c r="R44" i="10"/>
  <c r="R46" i="10" s="1"/>
  <c r="Z29" i="10"/>
  <c r="R49" i="10" l="1"/>
  <c r="S49" i="10"/>
  <c r="V56" i="10"/>
  <c r="AA29" i="10"/>
  <c r="V41" i="10"/>
  <c r="W72" i="10"/>
  <c r="V30" i="10"/>
  <c r="T58" i="10"/>
  <c r="T59" i="10" s="1"/>
  <c r="T34" i="10" s="1"/>
  <c r="T35" i="10" s="1"/>
  <c r="T43" i="10" s="1"/>
  <c r="U58" i="10"/>
  <c r="U59" i="10" s="1"/>
  <c r="U34" i="10" s="1"/>
  <c r="U35" i="10" s="1"/>
  <c r="U43" i="10" s="1"/>
  <c r="W38" i="10"/>
  <c r="X53" i="10"/>
  <c r="W39" i="10"/>
  <c r="W40" i="10"/>
  <c r="W41" i="10" l="1"/>
  <c r="W56" i="10"/>
  <c r="W57" i="10" s="1"/>
  <c r="W33" i="10" s="1"/>
  <c r="U60" i="10"/>
  <c r="U74" i="10" s="1"/>
  <c r="U44" i="10"/>
  <c r="U46" i="10" s="1"/>
  <c r="T44" i="10"/>
  <c r="T46" i="10" s="1"/>
  <c r="X38" i="10"/>
  <c r="X39" i="10"/>
  <c r="X40" i="10"/>
  <c r="Y53" i="10"/>
  <c r="AB29" i="10"/>
  <c r="W30" i="10"/>
  <c r="X72" i="10"/>
  <c r="V57" i="10"/>
  <c r="V33" i="10" s="1"/>
  <c r="T60" i="10"/>
  <c r="T74" i="10" s="1"/>
  <c r="V58" i="10" l="1"/>
  <c r="V59" i="10" s="1"/>
  <c r="V34" i="10" s="1"/>
  <c r="V35" i="10" s="1"/>
  <c r="V43" i="10" s="1"/>
  <c r="X41" i="10"/>
  <c r="U49" i="10"/>
  <c r="T49" i="10"/>
  <c r="AC29" i="10"/>
  <c r="Z53" i="10"/>
  <c r="Y38" i="10"/>
  <c r="Y39" i="10"/>
  <c r="Y40" i="10"/>
  <c r="W58" i="10"/>
  <c r="W59" i="10" s="1"/>
  <c r="X30" i="10"/>
  <c r="Y72" i="10"/>
  <c r="X56" i="10"/>
  <c r="V60" i="10" l="1"/>
  <c r="V74" i="10" s="1"/>
  <c r="Y41" i="10"/>
  <c r="W34" i="10"/>
  <c r="W35" i="10" s="1"/>
  <c r="W43" i="10" s="1"/>
  <c r="W60" i="10"/>
  <c r="W74" i="10" s="1"/>
  <c r="Z39" i="10"/>
  <c r="Z38" i="10"/>
  <c r="AA53" i="10"/>
  <c r="Z40" i="10"/>
  <c r="V44" i="10"/>
  <c r="V46" i="10" s="1"/>
  <c r="AD29" i="10"/>
  <c r="Z72" i="10"/>
  <c r="Y30" i="10"/>
  <c r="X57" i="10"/>
  <c r="X33" i="10" s="1"/>
  <c r="Y56" i="10"/>
  <c r="Z41" i="10" l="1"/>
  <c r="V49" i="10"/>
  <c r="Z56" i="10"/>
  <c r="Z30" i="10"/>
  <c r="AA72" i="10"/>
  <c r="AE29" i="10"/>
  <c r="X58" i="10"/>
  <c r="X59" i="10" s="1"/>
  <c r="X34" i="10" s="1"/>
  <c r="X35" i="10" s="1"/>
  <c r="X43" i="10" s="1"/>
  <c r="Y57" i="10"/>
  <c r="Y33" i="10" s="1"/>
  <c r="AB53" i="10"/>
  <c r="AA40" i="10"/>
  <c r="AA39" i="10"/>
  <c r="AA38" i="10"/>
  <c r="W44" i="10"/>
  <c r="W46" i="10" s="1"/>
  <c r="Y58" i="10" l="1"/>
  <c r="Y59" i="10" s="1"/>
  <c r="Y34" i="10" s="1"/>
  <c r="Y35" i="10" s="1"/>
  <c r="Y43" i="10" s="1"/>
  <c r="W49" i="10"/>
  <c r="X44" i="10"/>
  <c r="X46" i="10" s="1"/>
  <c r="AF29" i="10"/>
  <c r="Z57" i="10"/>
  <c r="Z33" i="10" s="1"/>
  <c r="AB40" i="10"/>
  <c r="AB39" i="10"/>
  <c r="AB38" i="10"/>
  <c r="AC53" i="10"/>
  <c r="AB72" i="10"/>
  <c r="AA30" i="10"/>
  <c r="AA56" i="10"/>
  <c r="AA41" i="10"/>
  <c r="X60" i="10"/>
  <c r="X74" i="10" s="1"/>
  <c r="Z58" i="10" l="1"/>
  <c r="Z59" i="10" s="1"/>
  <c r="Z34" i="10" s="1"/>
  <c r="Z35" i="10" s="1"/>
  <c r="Z43" i="10" s="1"/>
  <c r="Y60" i="10"/>
  <c r="Y74" i="10" s="1"/>
  <c r="X49" i="10"/>
  <c r="AC40" i="10"/>
  <c r="AC39" i="10"/>
  <c r="AD53" i="10"/>
  <c r="AC38" i="10"/>
  <c r="AA57" i="10"/>
  <c r="AA33" i="10" s="1"/>
  <c r="AC72" i="10"/>
  <c r="AB30" i="10"/>
  <c r="AB56" i="10"/>
  <c r="AG29" i="10"/>
  <c r="Y44" i="10"/>
  <c r="Y46" i="10" s="1"/>
  <c r="AB41" i="10"/>
  <c r="Z60" i="10" l="1"/>
  <c r="Z74" i="10" s="1"/>
  <c r="AC56" i="10"/>
  <c r="AC57" i="10" s="1"/>
  <c r="AC33" i="10" s="1"/>
  <c r="AC41" i="10"/>
  <c r="AB57" i="10"/>
  <c r="AB33" i="10" s="1"/>
  <c r="AE53" i="10"/>
  <c r="AD40" i="10"/>
  <c r="AD38" i="10"/>
  <c r="AD39" i="10"/>
  <c r="Z44" i="10"/>
  <c r="Z46" i="10" s="1"/>
  <c r="AA58" i="10"/>
  <c r="AA59" i="10" s="1"/>
  <c r="AA34" i="10" s="1"/>
  <c r="AA35" i="10" s="1"/>
  <c r="AA43" i="10" s="1"/>
  <c r="Y49" i="10"/>
  <c r="AH29" i="10"/>
  <c r="AC30" i="10"/>
  <c r="AD72" i="10"/>
  <c r="AA60" i="10" l="1"/>
  <c r="AA74" i="10" s="1"/>
  <c r="AC58" i="10"/>
  <c r="AC59" i="10" s="1"/>
  <c r="AC34" i="10" s="1"/>
  <c r="AC35" i="10" s="1"/>
  <c r="AC43" i="10" s="1"/>
  <c r="AD56" i="10"/>
  <c r="AB58" i="10"/>
  <c r="AB59" i="10" s="1"/>
  <c r="AB34" i="10" s="1"/>
  <c r="AB35" i="10" s="1"/>
  <c r="AB43" i="10" s="1"/>
  <c r="Z49" i="10"/>
  <c r="AA44" i="10"/>
  <c r="AA46" i="10" s="1"/>
  <c r="AD41" i="10"/>
  <c r="AI29" i="10"/>
  <c r="AJ29" i="10" s="1"/>
  <c r="AK29" i="10" s="1"/>
  <c r="AL29" i="10" s="1"/>
  <c r="AM29" i="10" s="1"/>
  <c r="AN29" i="10" s="1"/>
  <c r="AO29" i="10" s="1"/>
  <c r="AE72" i="10"/>
  <c r="AD30" i="10"/>
  <c r="AE38" i="10"/>
  <c r="AE39" i="10"/>
  <c r="AE40" i="10"/>
  <c r="AF53" i="10"/>
  <c r="AE56" i="10" l="1"/>
  <c r="AE57" i="10" s="1"/>
  <c r="AE33" i="10" s="1"/>
  <c r="AC60" i="10"/>
  <c r="AC74" i="10" s="1"/>
  <c r="AB60" i="10"/>
  <c r="AB74" i="10" s="1"/>
  <c r="AA49" i="10"/>
  <c r="AF39" i="10"/>
  <c r="AF38" i="10"/>
  <c r="AG53" i="10"/>
  <c r="AF40" i="10"/>
  <c r="AF72" i="10"/>
  <c r="AE30" i="10"/>
  <c r="AB44" i="10"/>
  <c r="AB46" i="10" s="1"/>
  <c r="AC44" i="10"/>
  <c r="AC46" i="10" s="1"/>
  <c r="AD57" i="10"/>
  <c r="AD33" i="10" s="1"/>
  <c r="AE41" i="10"/>
  <c r="AD58" i="10" l="1"/>
  <c r="AD59" i="10" s="1"/>
  <c r="AD34" i="10" s="1"/>
  <c r="AD35" i="10" s="1"/>
  <c r="AD43" i="10" s="1"/>
  <c r="AF56" i="10"/>
  <c r="AF57" i="10" s="1"/>
  <c r="AF33" i="10" s="1"/>
  <c r="AB49" i="10"/>
  <c r="AG38" i="10"/>
  <c r="AH53" i="10"/>
  <c r="AG39" i="10"/>
  <c r="AG40" i="10"/>
  <c r="AF41" i="10"/>
  <c r="AC49" i="10"/>
  <c r="AE58" i="10"/>
  <c r="AE59" i="10" s="1"/>
  <c r="AE34" i="10" s="1"/>
  <c r="AE35" i="10" s="1"/>
  <c r="AE43" i="10" s="1"/>
  <c r="AG72" i="10"/>
  <c r="AF30" i="10"/>
  <c r="AD60" i="10" l="1"/>
  <c r="AD74" i="10" s="1"/>
  <c r="AE44" i="10"/>
  <c r="AE46" i="10" s="1"/>
  <c r="AG30" i="10"/>
  <c r="AH72" i="10"/>
  <c r="AI53" i="10"/>
  <c r="AH40" i="10"/>
  <c r="AH38" i="10"/>
  <c r="AH39" i="10"/>
  <c r="AE60" i="10"/>
  <c r="AE74" i="10" s="1"/>
  <c r="AG41" i="10"/>
  <c r="AF58" i="10"/>
  <c r="AF59" i="10" s="1"/>
  <c r="AF34" i="10" s="1"/>
  <c r="AF35" i="10" s="1"/>
  <c r="AF43" i="10" s="1"/>
  <c r="AD44" i="10"/>
  <c r="AD46" i="10" s="1"/>
  <c r="AG56" i="10"/>
  <c r="AF60" i="10" l="1"/>
  <c r="AF74" i="10" s="1"/>
  <c r="AH41" i="10"/>
  <c r="AH56" i="10"/>
  <c r="AH57" i="10" s="1"/>
  <c r="AH33" i="10" s="1"/>
  <c r="AD49" i="10"/>
  <c r="AF44" i="10"/>
  <c r="AF46" i="10" s="1"/>
  <c r="AE49" i="10"/>
  <c r="AG57" i="10"/>
  <c r="AG33" i="10" s="1"/>
  <c r="AI38" i="10"/>
  <c r="AJ53" i="10"/>
  <c r="AI39" i="10"/>
  <c r="AI40" i="10"/>
  <c r="AH30" i="10"/>
  <c r="AI72" i="10"/>
  <c r="AF49" i="10" l="1"/>
  <c r="AI30" i="10"/>
  <c r="AJ72" i="10"/>
  <c r="AJ39" i="10"/>
  <c r="AJ40" i="10"/>
  <c r="AJ38" i="10"/>
  <c r="AK53" i="10"/>
  <c r="AI41" i="10"/>
  <c r="AG58" i="10"/>
  <c r="AG59" i="10" s="1"/>
  <c r="AG34" i="10" s="1"/>
  <c r="AG35" i="10" s="1"/>
  <c r="AG43" i="10" s="1"/>
  <c r="AI56" i="10"/>
  <c r="AH58" i="10"/>
  <c r="AH59" i="10" s="1"/>
  <c r="AH34" i="10" s="1"/>
  <c r="AH35" i="10" s="1"/>
  <c r="AH43" i="10" s="1"/>
  <c r="AJ41" i="10" l="1"/>
  <c r="AG60" i="10"/>
  <c r="AG74" i="10" s="1"/>
  <c r="AH44" i="10"/>
  <c r="AH46" i="10" s="1"/>
  <c r="AG44" i="10"/>
  <c r="AG46" i="10" s="1"/>
  <c r="AL53" i="10"/>
  <c r="AK40" i="10"/>
  <c r="AK39" i="10"/>
  <c r="AK38" i="10"/>
  <c r="AI57" i="10"/>
  <c r="AI33" i="10" s="1"/>
  <c r="AJ56" i="10"/>
  <c r="AH60" i="10"/>
  <c r="AH74" i="10" s="1"/>
  <c r="AK72" i="10"/>
  <c r="AJ30" i="10"/>
  <c r="AI58" i="10" l="1"/>
  <c r="AI59" i="10" s="1"/>
  <c r="AI34" i="10" s="1"/>
  <c r="AI35" i="10" s="1"/>
  <c r="AI43" i="10" s="1"/>
  <c r="AH49" i="10"/>
  <c r="AK56" i="10"/>
  <c r="AJ57" i="10"/>
  <c r="AJ33" i="10" s="1"/>
  <c r="AL40" i="10"/>
  <c r="AL39" i="10"/>
  <c r="AL38" i="10"/>
  <c r="AM53" i="10"/>
  <c r="AK30" i="10"/>
  <c r="AL72" i="10"/>
  <c r="AG49" i="10"/>
  <c r="AK41" i="10"/>
  <c r="AI60" i="10" l="1"/>
  <c r="AI74" i="10" s="1"/>
  <c r="AJ58" i="10"/>
  <c r="AJ59" i="10" s="1"/>
  <c r="AJ34" i="10" s="1"/>
  <c r="AJ35" i="10" s="1"/>
  <c r="AJ43" i="10" s="1"/>
  <c r="AL41" i="10"/>
  <c r="AM72" i="10"/>
  <c r="AL30" i="10"/>
  <c r="AM40" i="10"/>
  <c r="AN53" i="10"/>
  <c r="AM38" i="10"/>
  <c r="AM39" i="10"/>
  <c r="AI44" i="10"/>
  <c r="AI46" i="10" s="1"/>
  <c r="AI49" i="10" s="1"/>
  <c r="AK57" i="10"/>
  <c r="AK33" i="10" s="1"/>
  <c r="AL56" i="10"/>
  <c r="AJ60" i="10" l="1"/>
  <c r="AJ74" i="10" s="1"/>
  <c r="AK58" i="10"/>
  <c r="AK59" i="10" s="1"/>
  <c r="AK34" i="10" s="1"/>
  <c r="AK35" i="10" s="1"/>
  <c r="AK43" i="10" s="1"/>
  <c r="AM41" i="10"/>
  <c r="AO53" i="10"/>
  <c r="AN38" i="10"/>
  <c r="AN39" i="10"/>
  <c r="AN40" i="10"/>
  <c r="AL57" i="10"/>
  <c r="AL33" i="10" s="1"/>
  <c r="AM56" i="10"/>
  <c r="AJ44" i="10"/>
  <c r="AJ46" i="10" s="1"/>
  <c r="AJ49" i="10" s="1"/>
  <c r="AM30" i="10"/>
  <c r="AN72" i="10"/>
  <c r="AL58" i="10" l="1"/>
  <c r="AL59" i="10" s="1"/>
  <c r="AL34" i="10" s="1"/>
  <c r="AL35" i="10" s="1"/>
  <c r="AL43" i="10" s="1"/>
  <c r="AK60" i="10"/>
  <c r="AK74" i="10" s="1"/>
  <c r="AO72" i="10"/>
  <c r="AO30" i="10" s="1"/>
  <c r="AN30" i="10"/>
  <c r="AM57" i="10"/>
  <c r="AM33" i="10" s="1"/>
  <c r="AN41" i="10"/>
  <c r="AK44" i="10"/>
  <c r="AK46" i="10" s="1"/>
  <c r="AK49" i="10" s="1"/>
  <c r="AO39" i="10"/>
  <c r="AO38" i="10"/>
  <c r="AO40" i="10"/>
  <c r="AN56" i="10"/>
  <c r="AL60" i="10" l="1"/>
  <c r="AL74" i="10" s="1"/>
  <c r="AO41" i="10"/>
  <c r="AL44" i="10"/>
  <c r="AL46" i="10" s="1"/>
  <c r="AL49" i="10" s="1"/>
  <c r="AN57" i="10"/>
  <c r="AN33" i="10" s="1"/>
  <c r="AO56" i="10"/>
  <c r="AM58" i="10"/>
  <c r="AM59" i="10" s="1"/>
  <c r="AM34" i="10" s="1"/>
  <c r="AM35" i="10" s="1"/>
  <c r="AM43" i="10" s="1"/>
  <c r="AN58" i="10" l="1"/>
  <c r="AN59" i="10" s="1"/>
  <c r="AN34" i="10" s="1"/>
  <c r="AN35" i="10" s="1"/>
  <c r="AN43" i="10" s="1"/>
  <c r="AM44" i="10"/>
  <c r="AM46" i="10" s="1"/>
  <c r="AM49" i="10" s="1"/>
  <c r="AO57" i="10"/>
  <c r="AO33" i="10" s="1"/>
  <c r="AM60" i="10"/>
  <c r="AM74" i="10" s="1"/>
  <c r="AN60" i="10" l="1"/>
  <c r="AN74" i="10" s="1"/>
  <c r="AO58" i="10"/>
  <c r="AO59" i="10" s="1"/>
  <c r="AO34" i="10" s="1"/>
  <c r="AO35" i="10" s="1"/>
  <c r="AO43" i="10" s="1"/>
  <c r="AN44" i="10"/>
  <c r="AN46" i="10" s="1"/>
  <c r="AN49" i="10" s="1"/>
  <c r="AO60" i="10" l="1"/>
  <c r="AO74" i="10" s="1"/>
  <c r="AO44" i="10"/>
  <c r="AO46" i="10" s="1"/>
  <c r="AO49" i="10" s="1"/>
</calcChain>
</file>

<file path=xl/sharedStrings.xml><?xml version="1.0" encoding="utf-8"?>
<sst xmlns="http://schemas.openxmlformats.org/spreadsheetml/2006/main" count="91" uniqueCount="86">
  <si>
    <t>NW Natural</t>
  </si>
  <si>
    <t>Depreciation</t>
  </si>
  <si>
    <t>Property Taxes</t>
  </si>
  <si>
    <t>Taxes on Equity Return</t>
  </si>
  <si>
    <t>State</t>
  </si>
  <si>
    <t>Federal</t>
  </si>
  <si>
    <t xml:space="preserve">      Total Taxes</t>
  </si>
  <si>
    <t>Return on Rate Base</t>
  </si>
  <si>
    <t>Debt</t>
  </si>
  <si>
    <t>Common Equity</t>
  </si>
  <si>
    <t xml:space="preserve">      Total Return</t>
  </si>
  <si>
    <t>Subtotal Cost of Service</t>
  </si>
  <si>
    <t>Revenue Sensitive Items</t>
  </si>
  <si>
    <t>Total Cost of Service</t>
  </si>
  <si>
    <t>Cost of Capital</t>
  </si>
  <si>
    <t xml:space="preserve">Weighted </t>
  </si>
  <si>
    <t>% of Capital</t>
  </si>
  <si>
    <t>Cost</t>
  </si>
  <si>
    <t>State Tax Rate</t>
  </si>
  <si>
    <t>Federal Tax Rate</t>
  </si>
  <si>
    <t>Depreciation Rate</t>
  </si>
  <si>
    <t>Property Tax Rate</t>
  </si>
  <si>
    <t>Income Taxes</t>
  </si>
  <si>
    <t>Gross up of Equity Return</t>
  </si>
  <si>
    <t>Less:  State tax</t>
  </si>
  <si>
    <t>Federal Taxable Income</t>
  </si>
  <si>
    <t>Less:  Federal Tax</t>
  </si>
  <si>
    <t>Return</t>
  </si>
  <si>
    <t>Deferred Taxes</t>
  </si>
  <si>
    <t>Book Depreciation</t>
  </si>
  <si>
    <t>Tax Depreciation</t>
  </si>
  <si>
    <t>Book-Tax Difference</t>
  </si>
  <si>
    <t>Tax Effect</t>
  </si>
  <si>
    <t>Input Capital Costs and Rates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</si>
  <si>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</si>
  <si>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</si>
  <si>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</si>
  <si>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</si>
  <si>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</si>
  <si>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</si>
  <si>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</si>
  <si>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</si>
  <si>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</si>
  <si>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</si>
  <si>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</si>
  <si>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</si>
  <si>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</si>
  <si>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</si>
  <si>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</si>
  <si>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</si>
  <si>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</si>
  <si>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</si>
  <si>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</si>
  <si>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</si>
  <si>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</si>
  <si>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</si>
  <si>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</si>
  <si>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</si>
  <si>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</si>
  <si>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</si>
  <si>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</si>
  <si>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</si>
  <si>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</si>
  <si>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</si>
  <si>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</si>
  <si>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</si>
  <si>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</si>
  <si>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</si>
  <si>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</si>
  <si>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</si>
  <si>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Rate Base - net of deprec. &amp; def. tax</t>
  </si>
  <si>
    <t>Property Tax Base</t>
  </si>
  <si>
    <t>Investment</t>
  </si>
  <si>
    <t>Tax Calculation Check</t>
  </si>
  <si>
    <t>Bonus Tax Depreciation toggled  (1 = yes, 2 = no)</t>
  </si>
  <si>
    <t>Year 37</t>
  </si>
  <si>
    <t>Determination of Cost of Service</t>
  </si>
  <si>
    <t>Annual Cost of Service as % of Investment</t>
  </si>
  <si>
    <t>O&amp;M</t>
  </si>
  <si>
    <t>Incremental O&amp;M</t>
  </si>
  <si>
    <t>Inflation Rate</t>
  </si>
  <si>
    <t xml:space="preserve">Revenue Sensitive Rate (held to franchise rate/reg com fee) </t>
  </si>
  <si>
    <t>MACRS Depreciation - 20</t>
  </si>
  <si>
    <t>MACRS Depreciation - 20 - Bonus</t>
  </si>
  <si>
    <t>Short Term Debt</t>
  </si>
  <si>
    <t>Tax Gross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</si>
</sst>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"/>
    <numFmt numFmtId="165" formatCode="0.000%"/>
    <numFmt numFmtId="166" formatCode="#,##0.0000"/>
    <numFmt numFmtId="167" formatCode="#,##0.00000"/>
    <numFmt numFmtId="168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2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top"/>
    </xf>
    <xf numFmtId="4" fontId="5" fillId="0" borderId="0" applyFont="0" applyFill="0" applyBorder="0" applyAlignment="0" applyProtection="0">
      <alignment vertical="top"/>
    </xf>
    <xf numFmtId="3" fontId="5" fillId="0" borderId="0" applyFont="0" applyFill="0" applyBorder="0" applyAlignment="0" applyProtection="0">
      <alignment vertical="top"/>
    </xf>
    <xf numFmtId="5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2" fontId="5" fillId="0" borderId="0" applyFon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4" fillId="0" borderId="0"/>
    <xf numFmtId="10" fontId="5" fillId="0" borderId="0" applyFont="0" applyFill="0" applyBorder="0" applyAlignment="0" applyProtection="0">
      <alignment vertical="top"/>
    </xf>
    <xf numFmtId="0" fontId="5" fillId="0" borderId="1" applyNumberFormat="0" applyFont="0" applyFill="0" applyAlignment="0" applyProtection="0">
      <alignment vertical="top"/>
    </xf>
    <xf numFmtId="44" fontId="5" fillId="0" borderId="0" applyFont="0" applyFill="0" applyBorder="0" applyAlignment="0" applyProtection="0"/>
  </cellStyleXfs>
  <cellXfs count="74">
    <xf numFmtId="0" fontId="0" fillId="0" borderId="0" xfId="0">
      <alignment vertical="top"/>
    </xf>
    <xf numFmtId="0" fontId="0" fillId="0" borderId="0" xfId="0" applyFont="1">
      <alignment vertical="top"/>
    </xf>
    <xf numFmtId="3" fontId="5" fillId="0" borderId="0" xfId="2" applyFont="1">
      <alignment vertical="top"/>
    </xf>
    <xf numFmtId="3" fontId="5" fillId="0" borderId="0" xfId="2" applyFont="1">
      <alignment vertical="top"/>
    </xf>
    <xf numFmtId="5" fontId="5" fillId="0" borderId="0" xfId="3" applyFont="1">
      <alignment vertical="top"/>
    </xf>
    <xf numFmtId="10" fontId="5" fillId="0" borderId="0" xfId="9" applyFont="1">
      <alignment vertical="top"/>
    </xf>
    <xf numFmtId="5" fontId="5" fillId="0" borderId="0" xfId="3" applyFont="1" applyFill="1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horizontal="center" vertical="top"/>
    </xf>
    <xf numFmtId="5" fontId="5" fillId="0" borderId="2" xfId="3" applyFont="1" applyFill="1" applyBorder="1">
      <alignment vertical="top"/>
    </xf>
    <xf numFmtId="0" fontId="1" fillId="0" borderId="3" xfId="0" applyFont="1" applyBorder="1" applyAlignment="1">
      <alignment horizontal="center" vertical="top"/>
    </xf>
    <xf numFmtId="10" fontId="0" fillId="0" borderId="2" xfId="0" applyNumberFormat="1" applyBorder="1">
      <alignment vertical="top"/>
    </xf>
    <xf numFmtId="10" fontId="0" fillId="0" borderId="3" xfId="0" applyNumberFormat="1" applyBorder="1">
      <alignment vertical="top"/>
    </xf>
    <xf numFmtId="0" fontId="1" fillId="0" borderId="0" xfId="0" quotePrefix="1" applyFont="1" applyAlignment="1">
      <alignment horizontal="left" vertical="top"/>
    </xf>
    <xf numFmtId="3" fontId="1" fillId="0" borderId="3" xfId="2" applyFont="1" applyBorder="1" applyAlignment="1">
      <alignment horizontal="center" vertical="top"/>
    </xf>
    <xf numFmtId="3" fontId="1" fillId="0" borderId="3" xfId="2" quotePrefix="1" applyFont="1" applyBorder="1" applyAlignment="1">
      <alignment horizontal="center" vertical="top"/>
    </xf>
    <xf numFmtId="0" fontId="2" fillId="0" borderId="0" xfId="0" applyFont="1">
      <alignment vertical="top"/>
    </xf>
    <xf numFmtId="3" fontId="0" fillId="0" borderId="0" xfId="0" applyNumberFormat="1">
      <alignment vertical="top"/>
    </xf>
    <xf numFmtId="0" fontId="1" fillId="0" borderId="4" xfId="0" quotePrefix="1" applyFont="1" applyBorder="1" applyAlignment="1">
      <alignment horizontal="left" vertical="top"/>
    </xf>
    <xf numFmtId="0" fontId="1" fillId="0" borderId="5" xfId="0" applyFont="1" applyBorder="1">
      <alignment vertical="top"/>
    </xf>
    <xf numFmtId="0" fontId="0" fillId="0" borderId="5" xfId="0" applyFont="1" applyBorder="1">
      <alignment vertical="top"/>
    </xf>
    <xf numFmtId="3" fontId="5" fillId="0" borderId="6" xfId="2" applyFont="1" applyBorder="1">
      <alignment vertical="top"/>
    </xf>
    <xf numFmtId="0" fontId="1" fillId="0" borderId="7" xfId="0" applyFont="1" applyBorder="1">
      <alignment vertical="top"/>
    </xf>
    <xf numFmtId="0" fontId="1" fillId="0" borderId="0" xfId="0" applyFont="1" applyBorder="1">
      <alignment vertical="top"/>
    </xf>
    <xf numFmtId="0" fontId="0" fillId="0" borderId="0" xfId="0" applyFont="1" applyBorder="1">
      <alignment vertical="top"/>
    </xf>
    <xf numFmtId="3" fontId="5" fillId="0" borderId="8" xfId="2" applyFont="1" applyBorder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0" fillId="0" borderId="8" xfId="0" applyBorder="1">
      <alignment vertical="top"/>
    </xf>
    <xf numFmtId="10" fontId="0" fillId="0" borderId="0" xfId="0" applyNumberFormat="1" applyBorder="1">
      <alignment vertical="top"/>
    </xf>
    <xf numFmtId="10" fontId="0" fillId="0" borderId="8" xfId="0" applyNumberFormat="1" applyBorder="1">
      <alignment vertical="top"/>
    </xf>
    <xf numFmtId="10" fontId="5" fillId="0" borderId="8" xfId="9" applyFont="1" applyBorder="1">
      <alignment vertical="top"/>
    </xf>
    <xf numFmtId="0" fontId="1" fillId="0" borderId="11" xfId="0" applyFont="1" applyBorder="1">
      <alignment vertical="top"/>
    </xf>
    <xf numFmtId="0" fontId="1" fillId="0" borderId="12" xfId="0" applyFont="1" applyBorder="1">
      <alignment vertical="top"/>
    </xf>
    <xf numFmtId="0" fontId="0" fillId="0" borderId="12" xfId="0" applyBorder="1">
      <alignment vertical="top"/>
    </xf>
    <xf numFmtId="37" fontId="5" fillId="0" borderId="0" xfId="1" applyNumberFormat="1" applyFont="1">
      <alignment vertical="top"/>
    </xf>
    <xf numFmtId="37" fontId="5" fillId="0" borderId="0" xfId="2" applyNumberFormat="1" applyFont="1">
      <alignment vertical="top"/>
    </xf>
    <xf numFmtId="37" fontId="5" fillId="0" borderId="3" xfId="2" applyNumberFormat="1" applyFont="1" applyBorder="1">
      <alignment vertical="top"/>
    </xf>
    <xf numFmtId="37" fontId="5" fillId="0" borderId="0" xfId="2" applyNumberFormat="1" applyFont="1" applyBorder="1">
      <alignment vertical="top"/>
    </xf>
    <xf numFmtId="37" fontId="0" fillId="0" borderId="0" xfId="0" applyNumberFormat="1">
      <alignment vertical="top"/>
    </xf>
    <xf numFmtId="10" fontId="3" fillId="0" borderId="0" xfId="9" applyNumberFormat="1" applyFont="1" applyFill="1" applyProtection="1">
      <alignment vertical="top"/>
    </xf>
    <xf numFmtId="3" fontId="5" fillId="0" borderId="0" xfId="2" applyFont="1" applyBorder="1">
      <alignment vertical="top"/>
    </xf>
    <xf numFmtId="10" fontId="5" fillId="0" borderId="0" xfId="9" applyFont="1" applyBorder="1">
      <alignment vertical="top"/>
    </xf>
    <xf numFmtId="3" fontId="5" fillId="0" borderId="0" xfId="2" applyFont="1" applyProtection="1">
      <alignment vertical="top"/>
      <protection hidden="1"/>
    </xf>
    <xf numFmtId="3" fontId="5" fillId="0" borderId="0" xfId="2" applyFont="1">
      <alignment vertical="top"/>
    </xf>
    <xf numFmtId="166" fontId="5" fillId="0" borderId="0" xfId="1" applyNumberFormat="1" applyFont="1">
      <alignment vertical="top"/>
    </xf>
    <xf numFmtId="0" fontId="1" fillId="0" borderId="0" xfId="8" applyFont="1" applyFill="1" applyAlignment="1" applyProtection="1">
      <alignment horizontal="left"/>
    </xf>
    <xf numFmtId="3" fontId="5" fillId="0" borderId="0" xfId="1" applyNumberFormat="1" applyFont="1">
      <alignment vertical="top"/>
    </xf>
    <xf numFmtId="3" fontId="5" fillId="0" borderId="0" xfId="2" applyFont="1" applyProtection="1">
      <alignment vertical="top"/>
      <protection hidden="1"/>
    </xf>
    <xf numFmtId="3" fontId="5" fillId="0" borderId="8" xfId="1" applyNumberFormat="1" applyFont="1" applyBorder="1">
      <alignment vertical="top"/>
    </xf>
    <xf numFmtId="7" fontId="0" fillId="0" borderId="0" xfId="0" applyNumberFormat="1">
      <alignment vertical="top"/>
    </xf>
    <xf numFmtId="164" fontId="5" fillId="0" borderId="0" xfId="1" applyNumberFormat="1" applyFont="1" applyAlignment="1">
      <alignment horizontal="center" vertical="top"/>
    </xf>
    <xf numFmtId="3" fontId="5" fillId="0" borderId="0" xfId="1" applyNumberFormat="1" applyFont="1">
      <alignment vertical="top"/>
    </xf>
    <xf numFmtId="8" fontId="0" fillId="0" borderId="0" xfId="0" applyNumberFormat="1" applyFont="1">
      <alignment vertical="top"/>
    </xf>
    <xf numFmtId="3" fontId="5" fillId="0" borderId="0" xfId="1" applyNumberFormat="1" applyFont="1">
      <alignment vertical="top"/>
    </xf>
    <xf numFmtId="10" fontId="2" fillId="0" borderId="0" xfId="9" applyNumberFormat="1" applyFont="1" applyFill="1" applyProtection="1">
      <alignment vertical="top"/>
    </xf>
    <xf numFmtId="10" fontId="1" fillId="0" borderId="0" xfId="9" applyNumberFormat="1" applyFont="1" applyFill="1" applyProtection="1">
      <alignment vertical="top"/>
    </xf>
    <xf numFmtId="4" fontId="0" fillId="0" borderId="0" xfId="1" applyFont="1">
      <alignment vertical="top"/>
    </xf>
    <xf numFmtId="3" fontId="0" fillId="0" borderId="0" xfId="1" applyNumberFormat="1" applyFont="1">
      <alignment vertical="top"/>
    </xf>
    <xf numFmtId="167" fontId="0" fillId="0" borderId="0" xfId="1" applyNumberFormat="1" applyFont="1">
      <alignment vertical="top"/>
    </xf>
    <xf numFmtId="1" fontId="0" fillId="0" borderId="0" xfId="0" applyNumberFormat="1">
      <alignment vertical="top"/>
    </xf>
    <xf numFmtId="4" fontId="0" fillId="0" borderId="0" xfId="1" applyNumberFormat="1" applyFont="1">
      <alignment vertical="top"/>
    </xf>
    <xf numFmtId="165" fontId="0" fillId="0" borderId="0" xfId="0" applyNumberFormat="1" applyBorder="1">
      <alignment vertical="top"/>
    </xf>
    <xf numFmtId="165" fontId="0" fillId="0" borderId="8" xfId="0" applyNumberFormat="1" applyBorder="1">
      <alignment vertical="top"/>
    </xf>
    <xf numFmtId="165" fontId="0" fillId="0" borderId="9" xfId="0" applyNumberFormat="1" applyBorder="1">
      <alignment vertical="top"/>
    </xf>
    <xf numFmtId="165" fontId="0" fillId="0" borderId="10" xfId="0" applyNumberFormat="1" applyBorder="1">
      <alignment vertical="top"/>
    </xf>
    <xf numFmtId="10" fontId="0" fillId="0" borderId="0" xfId="0" applyNumberFormat="1">
      <alignment vertical="top"/>
    </xf>
    <xf numFmtId="44" fontId="5" fillId="0" borderId="0" xfId="11" applyFont="1" applyAlignment="1">
      <alignment vertical="top"/>
    </xf>
    <xf numFmtId="10" fontId="5" fillId="0" borderId="8" xfId="9" applyFont="1" applyFill="1" applyBorder="1">
      <alignment vertical="top"/>
    </xf>
    <xf numFmtId="44" fontId="5" fillId="0" borderId="8" xfId="11" applyFont="1" applyFill="1" applyBorder="1" applyAlignment="1">
      <alignment vertical="top"/>
    </xf>
    <xf numFmtId="168" fontId="5" fillId="2" borderId="13" xfId="11" applyNumberFormat="1" applyFont="1" applyFill="1" applyBorder="1" applyAlignment="1">
      <alignment vertical="top"/>
    </xf>
    <xf numFmtId="0" fontId="1" fillId="0" borderId="0" xfId="0" applyFont="1" applyAlignment="1">
      <alignment horizontal="center" vertical="top"/>
    </xf>
  </cellXfs>
  <cellStyles count="12">
    <cellStyle name="Comma" xfId="1" builtinId="3"/>
    <cellStyle name="Comma0" xfId="2"/>
    <cellStyle name="Currency" xfId="11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Lane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showGridLines="0" tabSelected="1" view="pageBreakPreview" zoomScale="60" zoomScaleNormal="100" zoomScalePageLayoutView="85" workbookViewId="0">
      <selection activeCell="E20" sqref="E20"/>
    </sheetView>
  </sheetViews>
  <sheetFormatPr defaultColWidth="10.42578125" defaultRowHeight="15" x14ac:dyDescent="0.25"/>
  <cols>
    <col min="1" max="2" width="5.5703125" style="7" customWidth="1"/>
    <col min="3" max="3" width="28.42578125" style="7" customWidth="1"/>
    <col min="4" max="41" width="13.5703125" customWidth="1"/>
  </cols>
  <sheetData>
    <row r="1" spans="1:12" x14ac:dyDescent="0.2">
      <c r="A1" s="48" t="s">
        <v>0</v>
      </c>
      <c r="D1" s="1"/>
      <c r="E1" s="73"/>
      <c r="F1" s="73"/>
      <c r="I1" s="46"/>
    </row>
    <row r="2" spans="1:12" x14ac:dyDescent="0.25">
      <c r="A2" s="7" t="s">
        <v>76</v>
      </c>
      <c r="D2" s="1"/>
      <c r="E2" s="1"/>
      <c r="F2" s="3"/>
      <c r="G2" s="3"/>
    </row>
    <row r="3" spans="1:12" ht="15.75" thickBot="1" x14ac:dyDescent="0.3">
      <c r="D3" s="1"/>
      <c r="E3" s="1"/>
      <c r="F3" s="3"/>
      <c r="G3" s="3"/>
    </row>
    <row r="4" spans="1:12" x14ac:dyDescent="0.25">
      <c r="A4" s="18" t="s">
        <v>33</v>
      </c>
      <c r="B4" s="19"/>
      <c r="C4" s="19"/>
      <c r="D4" s="20"/>
      <c r="E4" s="20"/>
      <c r="F4" s="21"/>
      <c r="G4" s="43"/>
    </row>
    <row r="5" spans="1:12" x14ac:dyDescent="0.25">
      <c r="A5" s="22"/>
      <c r="B5" s="23"/>
      <c r="C5" s="23"/>
      <c r="D5" s="24"/>
      <c r="E5" s="24"/>
      <c r="F5" s="25"/>
      <c r="G5" s="43"/>
    </row>
    <row r="6" spans="1:12" x14ac:dyDescent="0.25">
      <c r="A6" s="22"/>
      <c r="B6" s="23"/>
      <c r="C6" s="23"/>
      <c r="D6" s="26"/>
      <c r="E6" s="26"/>
      <c r="F6" s="27" t="s">
        <v>15</v>
      </c>
      <c r="G6" s="26"/>
    </row>
    <row r="7" spans="1:12" x14ac:dyDescent="0.25">
      <c r="A7" s="22" t="s">
        <v>14</v>
      </c>
      <c r="B7" s="23"/>
      <c r="C7" s="23"/>
      <c r="D7" s="10" t="s">
        <v>16</v>
      </c>
      <c r="E7" s="10" t="s">
        <v>17</v>
      </c>
      <c r="F7" s="28" t="s">
        <v>17</v>
      </c>
      <c r="G7" s="26"/>
    </row>
    <row r="8" spans="1:12" x14ac:dyDescent="0.25">
      <c r="A8" s="22"/>
      <c r="B8" s="23"/>
      <c r="C8" s="23"/>
      <c r="D8" s="29"/>
      <c r="E8" s="29"/>
      <c r="F8" s="30"/>
      <c r="G8" s="29"/>
    </row>
    <row r="9" spans="1:12" x14ac:dyDescent="0.25">
      <c r="A9" s="22" t="s">
        <v>8</v>
      </c>
      <c r="B9" s="23"/>
      <c r="C9" s="23"/>
      <c r="D9" s="31">
        <f>1-D11-D10</f>
        <v>0.5</v>
      </c>
      <c r="E9" s="64">
        <v>5.0659999999999997E-2</v>
      </c>
      <c r="F9" s="65">
        <f>D9*E9</f>
        <v>2.5329999999999998E-2</v>
      </c>
      <c r="G9" s="31"/>
    </row>
    <row r="10" spans="1:12" x14ac:dyDescent="0.25">
      <c r="A10" s="22" t="s">
        <v>84</v>
      </c>
      <c r="B10" s="23"/>
      <c r="C10" s="23"/>
      <c r="D10" s="31">
        <v>0.01</v>
      </c>
      <c r="E10" s="64">
        <v>2.1860000000000001E-2</v>
      </c>
      <c r="F10" s="65">
        <f>D10*E10</f>
        <v>2.186E-4</v>
      </c>
      <c r="G10" s="31"/>
    </row>
    <row r="11" spans="1:12" x14ac:dyDescent="0.25">
      <c r="A11" s="22" t="s">
        <v>9</v>
      </c>
      <c r="B11" s="23"/>
      <c r="C11" s="23"/>
      <c r="D11" s="12">
        <v>0.49</v>
      </c>
      <c r="E11" s="64">
        <v>9.4E-2</v>
      </c>
      <c r="F11" s="66">
        <f>D11*E11</f>
        <v>4.6059999999999997E-2</v>
      </c>
      <c r="G11" s="31"/>
    </row>
    <row r="12" spans="1:12" ht="15.75" thickBot="1" x14ac:dyDescent="0.3">
      <c r="A12" s="22"/>
      <c r="B12" s="23"/>
      <c r="C12" s="23"/>
      <c r="D12" s="11">
        <f>D9+D10+D11</f>
        <v>1</v>
      </c>
      <c r="E12" s="64"/>
      <c r="F12" s="67">
        <f>F9+F10+F11</f>
        <v>7.1608599999999994E-2</v>
      </c>
      <c r="G12" s="31"/>
    </row>
    <row r="13" spans="1:12" ht="15.75" thickTop="1" x14ac:dyDescent="0.25">
      <c r="A13" s="22"/>
      <c r="B13" s="23"/>
      <c r="C13" s="23"/>
      <c r="D13" s="29"/>
      <c r="E13" s="29"/>
      <c r="F13" s="30"/>
      <c r="G13" s="29"/>
    </row>
    <row r="14" spans="1:12" x14ac:dyDescent="0.25">
      <c r="A14" s="22" t="s">
        <v>18</v>
      </c>
      <c r="B14" s="23"/>
      <c r="C14" s="23"/>
      <c r="D14" s="29"/>
      <c r="E14" s="29"/>
      <c r="F14" s="32">
        <v>0</v>
      </c>
      <c r="G14" s="31"/>
    </row>
    <row r="15" spans="1:12" x14ac:dyDescent="0.25">
      <c r="A15" s="22" t="s">
        <v>19</v>
      </c>
      <c r="B15" s="23"/>
      <c r="C15" s="23"/>
      <c r="D15" s="29"/>
      <c r="E15" s="29"/>
      <c r="F15" s="32">
        <v>0.21</v>
      </c>
      <c r="G15" s="31"/>
    </row>
    <row r="16" spans="1:12" x14ac:dyDescent="0.25">
      <c r="A16" s="22" t="s">
        <v>81</v>
      </c>
      <c r="B16" s="23"/>
      <c r="C16" s="23"/>
      <c r="D16" s="29"/>
      <c r="E16" s="29"/>
      <c r="F16" s="33">
        <v>4.052E-2</v>
      </c>
      <c r="G16" s="44"/>
      <c r="I16" s="62"/>
      <c r="K16" s="61"/>
      <c r="L16" s="61"/>
    </row>
    <row r="17" spans="1:42" x14ac:dyDescent="0.25">
      <c r="A17" s="22" t="s">
        <v>20</v>
      </c>
      <c r="B17" s="23"/>
      <c r="C17" s="23"/>
      <c r="D17" s="29"/>
      <c r="E17" s="29"/>
      <c r="F17" s="70">
        <v>2.5999999999999999E-2</v>
      </c>
      <c r="G17" s="49"/>
      <c r="K17" s="60"/>
      <c r="L17" s="60"/>
    </row>
    <row r="18" spans="1:42" x14ac:dyDescent="0.25">
      <c r="A18" s="22" t="s">
        <v>21</v>
      </c>
      <c r="B18" s="23"/>
      <c r="C18" s="23"/>
      <c r="D18" s="29"/>
      <c r="E18" s="29"/>
      <c r="F18" s="33">
        <v>1.4999999999999999E-2</v>
      </c>
      <c r="G18" s="49"/>
      <c r="K18" s="63"/>
      <c r="L18" s="63"/>
    </row>
    <row r="19" spans="1:42" x14ac:dyDescent="0.25">
      <c r="A19" s="22" t="s">
        <v>79</v>
      </c>
      <c r="B19" s="23"/>
      <c r="C19" s="23"/>
      <c r="D19" s="29"/>
      <c r="E19" s="29"/>
      <c r="F19" s="71">
        <v>54.05</v>
      </c>
      <c r="G19" s="49"/>
      <c r="K19" s="56"/>
      <c r="L19" s="60"/>
    </row>
    <row r="20" spans="1:42" x14ac:dyDescent="0.25">
      <c r="A20" s="22" t="s">
        <v>80</v>
      </c>
      <c r="B20" s="23"/>
      <c r="C20" s="23"/>
      <c r="D20" s="29"/>
      <c r="E20" s="29"/>
      <c r="F20" s="33">
        <v>2.5000000000000001E-2</v>
      </c>
      <c r="G20" s="54"/>
      <c r="K20" s="59"/>
      <c r="L20" s="59"/>
    </row>
    <row r="21" spans="1:42" x14ac:dyDescent="0.25">
      <c r="A21" s="22" t="s">
        <v>74</v>
      </c>
      <c r="B21" s="23"/>
      <c r="C21" s="23"/>
      <c r="D21" s="29"/>
      <c r="E21" s="29"/>
      <c r="F21" s="51">
        <v>2</v>
      </c>
      <c r="G21" s="49"/>
      <c r="H21" s="56"/>
      <c r="I21" s="56"/>
      <c r="J21" s="56"/>
      <c r="K21" s="56"/>
      <c r="L21" s="56"/>
      <c r="M21" s="56"/>
      <c r="N21" s="56"/>
    </row>
    <row r="22" spans="1:42" x14ac:dyDescent="0.25">
      <c r="A22" s="22"/>
      <c r="B22" s="23"/>
      <c r="C22" s="23"/>
      <c r="D22" s="29"/>
      <c r="E22" s="29"/>
      <c r="F22" s="51"/>
      <c r="H22" s="69"/>
      <c r="I22" s="56"/>
      <c r="J22" s="56"/>
      <c r="K22" s="56"/>
      <c r="L22" s="56"/>
      <c r="M22" s="56"/>
      <c r="N22" s="56"/>
    </row>
    <row r="23" spans="1:42" ht="15.75" thickBot="1" x14ac:dyDescent="0.3">
      <c r="A23" s="34" t="s">
        <v>72</v>
      </c>
      <c r="B23" s="35"/>
      <c r="C23" s="35"/>
      <c r="D23" s="35"/>
      <c r="E23" s="36"/>
      <c r="F23" s="72">
        <v>3507</v>
      </c>
      <c r="J23" s="53"/>
    </row>
    <row r="25" spans="1:42" x14ac:dyDescent="0.25">
      <c r="B25"/>
      <c r="C25"/>
      <c r="D25" s="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</row>
    <row r="26" spans="1:42" x14ac:dyDescent="0.25">
      <c r="E26" s="14" t="s">
        <v>34</v>
      </c>
      <c r="F26" s="15" t="s">
        <v>35</v>
      </c>
      <c r="G26" s="15" t="s">
        <v>36</v>
      </c>
      <c r="H26" s="15" t="s">
        <v>37</v>
      </c>
      <c r="I26" s="15" t="s">
        <v>38</v>
      </c>
      <c r="J26" s="15" t="s">
        <v>39</v>
      </c>
      <c r="K26" s="15" t="s">
        <v>40</v>
      </c>
      <c r="L26" s="15" t="s">
        <v>41</v>
      </c>
      <c r="M26" s="15" t="s">
        <v>42</v>
      </c>
      <c r="N26" s="15" t="s">
        <v>43</v>
      </c>
      <c r="O26" s="15" t="s">
        <v>44</v>
      </c>
      <c r="P26" s="15" t="s">
        <v>45</v>
      </c>
      <c r="Q26" s="15" t="s">
        <v>46</v>
      </c>
      <c r="R26" s="15" t="s">
        <v>47</v>
      </c>
      <c r="S26" s="15" t="s">
        <v>48</v>
      </c>
      <c r="T26" s="15" t="s">
        <v>49</v>
      </c>
      <c r="U26" s="15" t="s">
        <v>50</v>
      </c>
      <c r="V26" s="15" t="s">
        <v>51</v>
      </c>
      <c r="W26" s="15" t="s">
        <v>52</v>
      </c>
      <c r="X26" s="15" t="s">
        <v>53</v>
      </c>
      <c r="Y26" s="15" t="s">
        <v>54</v>
      </c>
      <c r="Z26" s="15" t="s">
        <v>55</v>
      </c>
      <c r="AA26" s="15" t="s">
        <v>56</v>
      </c>
      <c r="AB26" s="15" t="s">
        <v>57</v>
      </c>
      <c r="AC26" s="15" t="s">
        <v>58</v>
      </c>
      <c r="AD26" s="15" t="s">
        <v>59</v>
      </c>
      <c r="AE26" s="15" t="s">
        <v>60</v>
      </c>
      <c r="AF26" s="15" t="s">
        <v>61</v>
      </c>
      <c r="AG26" s="15" t="s">
        <v>62</v>
      </c>
      <c r="AH26" s="15" t="s">
        <v>63</v>
      </c>
      <c r="AI26" s="15" t="s">
        <v>64</v>
      </c>
      <c r="AJ26" s="15" t="s">
        <v>65</v>
      </c>
      <c r="AK26" s="15" t="s">
        <v>66</v>
      </c>
      <c r="AL26" s="15" t="s">
        <v>67</v>
      </c>
      <c r="AM26" s="15" t="s">
        <v>68</v>
      </c>
      <c r="AN26" s="15" t="s">
        <v>69</v>
      </c>
      <c r="AO26" s="15" t="s">
        <v>75</v>
      </c>
    </row>
    <row r="27" spans="1:42" x14ac:dyDescent="0.25">
      <c r="D27" s="1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50"/>
    </row>
    <row r="28" spans="1:42" x14ac:dyDescent="0.25">
      <c r="A28" s="8">
        <v>1</v>
      </c>
      <c r="B28" s="7" t="s">
        <v>1</v>
      </c>
      <c r="D28" s="1"/>
      <c r="E28" s="38">
        <f>$F23*$F17</f>
        <v>91.182000000000002</v>
      </c>
      <c r="F28" s="38">
        <f>$F23*$F17</f>
        <v>91.182000000000002</v>
      </c>
      <c r="G28" s="38">
        <f t="shared" ref="G28:AO28" si="0">$F23*$F17</f>
        <v>91.182000000000002</v>
      </c>
      <c r="H28" s="38">
        <f t="shared" si="0"/>
        <v>91.182000000000002</v>
      </c>
      <c r="I28" s="38">
        <f t="shared" si="0"/>
        <v>91.182000000000002</v>
      </c>
      <c r="J28" s="38">
        <f t="shared" si="0"/>
        <v>91.182000000000002</v>
      </c>
      <c r="K28" s="38">
        <f t="shared" si="0"/>
        <v>91.182000000000002</v>
      </c>
      <c r="L28" s="38">
        <f t="shared" si="0"/>
        <v>91.182000000000002</v>
      </c>
      <c r="M28" s="38">
        <f t="shared" si="0"/>
        <v>91.182000000000002</v>
      </c>
      <c r="N28" s="38">
        <f t="shared" si="0"/>
        <v>91.182000000000002</v>
      </c>
      <c r="O28" s="38">
        <f t="shared" si="0"/>
        <v>91.182000000000002</v>
      </c>
      <c r="P28" s="38">
        <f t="shared" si="0"/>
        <v>91.182000000000002</v>
      </c>
      <c r="Q28" s="38">
        <f t="shared" si="0"/>
        <v>91.182000000000002</v>
      </c>
      <c r="R28" s="38">
        <f t="shared" si="0"/>
        <v>91.182000000000002</v>
      </c>
      <c r="S28" s="38">
        <f t="shared" si="0"/>
        <v>91.182000000000002</v>
      </c>
      <c r="T28" s="38">
        <f t="shared" si="0"/>
        <v>91.182000000000002</v>
      </c>
      <c r="U28" s="38">
        <f t="shared" si="0"/>
        <v>91.182000000000002</v>
      </c>
      <c r="V28" s="38">
        <f t="shared" si="0"/>
        <v>91.182000000000002</v>
      </c>
      <c r="W28" s="38">
        <f t="shared" si="0"/>
        <v>91.182000000000002</v>
      </c>
      <c r="X28" s="38">
        <f t="shared" si="0"/>
        <v>91.182000000000002</v>
      </c>
      <c r="Y28" s="38">
        <f t="shared" si="0"/>
        <v>91.182000000000002</v>
      </c>
      <c r="Z28" s="38">
        <f t="shared" si="0"/>
        <v>91.182000000000002</v>
      </c>
      <c r="AA28" s="38">
        <f t="shared" si="0"/>
        <v>91.182000000000002</v>
      </c>
      <c r="AB28" s="38">
        <f t="shared" si="0"/>
        <v>91.182000000000002</v>
      </c>
      <c r="AC28" s="38">
        <f t="shared" si="0"/>
        <v>91.182000000000002</v>
      </c>
      <c r="AD28" s="38">
        <f t="shared" si="0"/>
        <v>91.182000000000002</v>
      </c>
      <c r="AE28" s="38">
        <f t="shared" si="0"/>
        <v>91.182000000000002</v>
      </c>
      <c r="AF28" s="38">
        <f t="shared" si="0"/>
        <v>91.182000000000002</v>
      </c>
      <c r="AG28" s="38">
        <f t="shared" si="0"/>
        <v>91.182000000000002</v>
      </c>
      <c r="AH28" s="38">
        <f t="shared" si="0"/>
        <v>91.182000000000002</v>
      </c>
      <c r="AI28" s="38">
        <f t="shared" si="0"/>
        <v>91.182000000000002</v>
      </c>
      <c r="AJ28" s="38">
        <f t="shared" si="0"/>
        <v>91.182000000000002</v>
      </c>
      <c r="AK28" s="38">
        <f t="shared" si="0"/>
        <v>91.182000000000002</v>
      </c>
      <c r="AL28" s="38">
        <f t="shared" si="0"/>
        <v>91.182000000000002</v>
      </c>
      <c r="AM28" s="38">
        <f t="shared" si="0"/>
        <v>91.182000000000002</v>
      </c>
      <c r="AN28" s="38">
        <f t="shared" si="0"/>
        <v>91.182000000000002</v>
      </c>
      <c r="AO28" s="38">
        <f t="shared" si="0"/>
        <v>91.182000000000002</v>
      </c>
      <c r="AP28" s="17">
        <f>SUM(E28:AO28)</f>
        <v>3373.7339999999972</v>
      </c>
    </row>
    <row r="29" spans="1:42" x14ac:dyDescent="0.25">
      <c r="A29" s="8">
        <f>+A28+1</f>
        <v>2</v>
      </c>
      <c r="B29" s="7" t="s">
        <v>78</v>
      </c>
      <c r="D29" s="1"/>
      <c r="E29" s="38">
        <f>+F19</f>
        <v>54.05</v>
      </c>
      <c r="F29" s="38">
        <f>+E29*(1+$F$20)</f>
        <v>55.40124999999999</v>
      </c>
      <c r="G29" s="38">
        <f t="shared" ref="G29:AO29" si="1">+F29*(1+$F$20)</f>
        <v>56.786281249999988</v>
      </c>
      <c r="H29" s="38">
        <f t="shared" si="1"/>
        <v>58.205938281249985</v>
      </c>
      <c r="I29" s="38">
        <f t="shared" si="1"/>
        <v>59.661086738281227</v>
      </c>
      <c r="J29" s="38">
        <f t="shared" si="1"/>
        <v>61.152613906738253</v>
      </c>
      <c r="K29" s="38">
        <f t="shared" si="1"/>
        <v>62.681429254406702</v>
      </c>
      <c r="L29" s="38">
        <f t="shared" si="1"/>
        <v>64.248464985766859</v>
      </c>
      <c r="M29" s="38">
        <f t="shared" si="1"/>
        <v>65.854676610411019</v>
      </c>
      <c r="N29" s="38">
        <f t="shared" si="1"/>
        <v>67.501043525671292</v>
      </c>
      <c r="O29" s="38">
        <f t="shared" si="1"/>
        <v>69.188569613813073</v>
      </c>
      <c r="P29" s="38">
        <f t="shared" si="1"/>
        <v>70.918283854158389</v>
      </c>
      <c r="Q29" s="38">
        <f t="shared" si="1"/>
        <v>72.691240950512338</v>
      </c>
      <c r="R29" s="38">
        <f t="shared" si="1"/>
        <v>74.508521974275141</v>
      </c>
      <c r="S29" s="38">
        <f t="shared" si="1"/>
        <v>76.371235023632011</v>
      </c>
      <c r="T29" s="38">
        <f t="shared" si="1"/>
        <v>78.280515899222806</v>
      </c>
      <c r="U29" s="38">
        <f t="shared" si="1"/>
        <v>80.237528796703373</v>
      </c>
      <c r="V29" s="38">
        <f t="shared" si="1"/>
        <v>82.243467016620954</v>
      </c>
      <c r="W29" s="38">
        <f t="shared" si="1"/>
        <v>84.299553692036469</v>
      </c>
      <c r="X29" s="38">
        <f t="shared" si="1"/>
        <v>86.407042534337378</v>
      </c>
      <c r="Y29" s="38">
        <f t="shared" si="1"/>
        <v>88.567218597695799</v>
      </c>
      <c r="Z29" s="38">
        <f t="shared" si="1"/>
        <v>90.781399062638187</v>
      </c>
      <c r="AA29" s="38">
        <f t="shared" si="1"/>
        <v>93.050934039204137</v>
      </c>
      <c r="AB29" s="38">
        <f t="shared" si="1"/>
        <v>95.377207390184225</v>
      </c>
      <c r="AC29" s="38">
        <f t="shared" si="1"/>
        <v>97.761637574938817</v>
      </c>
      <c r="AD29" s="38">
        <f t="shared" si="1"/>
        <v>100.20567851431228</v>
      </c>
      <c r="AE29" s="38">
        <f t="shared" si="1"/>
        <v>102.71082047717007</v>
      </c>
      <c r="AF29" s="38">
        <f t="shared" si="1"/>
        <v>105.27859098909931</v>
      </c>
      <c r="AG29" s="38">
        <f t="shared" si="1"/>
        <v>107.91055576382679</v>
      </c>
      <c r="AH29" s="38">
        <f t="shared" si="1"/>
        <v>110.60831965792245</v>
      </c>
      <c r="AI29" s="38">
        <f t="shared" si="1"/>
        <v>113.3735276493705</v>
      </c>
      <c r="AJ29" s="38">
        <f t="shared" si="1"/>
        <v>116.20786584060475</v>
      </c>
      <c r="AK29" s="38">
        <f t="shared" si="1"/>
        <v>119.11306248661987</v>
      </c>
      <c r="AL29" s="38">
        <f t="shared" si="1"/>
        <v>122.09088904878536</v>
      </c>
      <c r="AM29" s="38">
        <f t="shared" si="1"/>
        <v>125.14316127500499</v>
      </c>
      <c r="AN29" s="38">
        <f t="shared" si="1"/>
        <v>128.2717403068801</v>
      </c>
      <c r="AO29" s="38">
        <f t="shared" si="1"/>
        <v>131.47853381455209</v>
      </c>
      <c r="AP29" s="17"/>
    </row>
    <row r="30" spans="1:42" x14ac:dyDescent="0.25">
      <c r="A30" s="8">
        <f>+A29+1</f>
        <v>3</v>
      </c>
      <c r="B30" s="7" t="s">
        <v>2</v>
      </c>
      <c r="D30" s="1"/>
      <c r="E30" s="38">
        <f>E72*$F18</f>
        <v>51.921135</v>
      </c>
      <c r="F30" s="38">
        <f t="shared" ref="F30:AO30" si="2">F72*$F18</f>
        <v>50.553405000000005</v>
      </c>
      <c r="G30" s="38">
        <f t="shared" si="2"/>
        <v>49.185675000000003</v>
      </c>
      <c r="H30" s="38">
        <f t="shared" si="2"/>
        <v>47.817945000000009</v>
      </c>
      <c r="I30" s="38">
        <f t="shared" si="2"/>
        <v>46.450215000000014</v>
      </c>
      <c r="J30" s="38">
        <f t="shared" si="2"/>
        <v>45.082485000000013</v>
      </c>
      <c r="K30" s="38">
        <f t="shared" si="2"/>
        <v>43.714755000000018</v>
      </c>
      <c r="L30" s="38">
        <f t="shared" si="2"/>
        <v>42.347025000000023</v>
      </c>
      <c r="M30" s="38">
        <f t="shared" si="2"/>
        <v>40.979295000000029</v>
      </c>
      <c r="N30" s="38">
        <f t="shared" si="2"/>
        <v>39.611565000000027</v>
      </c>
      <c r="O30" s="38">
        <f t="shared" si="2"/>
        <v>38.243835000000033</v>
      </c>
      <c r="P30" s="38">
        <f t="shared" si="2"/>
        <v>36.876105000000038</v>
      </c>
      <c r="Q30" s="38">
        <f t="shared" si="2"/>
        <v>35.508375000000036</v>
      </c>
      <c r="R30" s="38">
        <f t="shared" si="2"/>
        <v>34.140645000000042</v>
      </c>
      <c r="S30" s="38">
        <f t="shared" si="2"/>
        <v>32.772915000000047</v>
      </c>
      <c r="T30" s="38">
        <f t="shared" si="2"/>
        <v>31.405185000000049</v>
      </c>
      <c r="U30" s="38">
        <f t="shared" si="2"/>
        <v>30.037455000000048</v>
      </c>
      <c r="V30" s="38">
        <f t="shared" si="2"/>
        <v>28.669725000000046</v>
      </c>
      <c r="W30" s="38">
        <f t="shared" si="2"/>
        <v>27.301995000000048</v>
      </c>
      <c r="X30" s="38">
        <f t="shared" si="2"/>
        <v>25.934265000000046</v>
      </c>
      <c r="Y30" s="38">
        <f t="shared" si="2"/>
        <v>24.566535000000048</v>
      </c>
      <c r="Z30" s="38">
        <f t="shared" si="2"/>
        <v>23.198805000000046</v>
      </c>
      <c r="AA30" s="38">
        <f t="shared" si="2"/>
        <v>21.831075000000048</v>
      </c>
      <c r="AB30" s="38">
        <f t="shared" si="2"/>
        <v>20.463345000000047</v>
      </c>
      <c r="AC30" s="38">
        <f t="shared" si="2"/>
        <v>19.095615000000045</v>
      </c>
      <c r="AD30" s="38">
        <f t="shared" si="2"/>
        <v>17.727885000000047</v>
      </c>
      <c r="AE30" s="38">
        <f t="shared" si="2"/>
        <v>16.360155000000045</v>
      </c>
      <c r="AF30" s="38">
        <f t="shared" si="2"/>
        <v>14.992425000000045</v>
      </c>
      <c r="AG30" s="38">
        <f t="shared" si="2"/>
        <v>13.624695000000045</v>
      </c>
      <c r="AH30" s="38">
        <f t="shared" si="2"/>
        <v>12.256965000000045</v>
      </c>
      <c r="AI30" s="38">
        <f t="shared" si="2"/>
        <v>10.889235000000046</v>
      </c>
      <c r="AJ30" s="38">
        <f t="shared" si="2"/>
        <v>9.5215050000000456</v>
      </c>
      <c r="AK30" s="38">
        <f t="shared" si="2"/>
        <v>8.153775000000044</v>
      </c>
      <c r="AL30" s="38">
        <f t="shared" si="2"/>
        <v>6.7860450000000441</v>
      </c>
      <c r="AM30" s="38">
        <f t="shared" si="2"/>
        <v>5.4183150000000442</v>
      </c>
      <c r="AN30" s="38">
        <f t="shared" si="2"/>
        <v>4.0505850000000443</v>
      </c>
      <c r="AO30" s="38">
        <f t="shared" si="2"/>
        <v>2.682855000000044</v>
      </c>
    </row>
    <row r="31" spans="1:42" x14ac:dyDescent="0.25">
      <c r="D31" s="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</row>
    <row r="32" spans="1:42" x14ac:dyDescent="0.25">
      <c r="B32" s="7" t="s">
        <v>3</v>
      </c>
      <c r="D32" s="1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1:41" x14ac:dyDescent="0.25">
      <c r="A33" s="8">
        <f>+A30+1</f>
        <v>4</v>
      </c>
      <c r="C33" s="7" t="s">
        <v>4</v>
      </c>
      <c r="D33" s="1"/>
      <c r="E33" s="38">
        <f>E57</f>
        <v>0</v>
      </c>
      <c r="F33" s="38">
        <f>F57</f>
        <v>0</v>
      </c>
      <c r="G33" s="38">
        <f>G57</f>
        <v>0</v>
      </c>
      <c r="H33" s="38">
        <f t="shared" ref="H33:AN33" si="3">H57</f>
        <v>0</v>
      </c>
      <c r="I33" s="38">
        <f t="shared" si="3"/>
        <v>0</v>
      </c>
      <c r="J33" s="38">
        <f t="shared" si="3"/>
        <v>0</v>
      </c>
      <c r="K33" s="38">
        <f t="shared" si="3"/>
        <v>0</v>
      </c>
      <c r="L33" s="38">
        <f t="shared" si="3"/>
        <v>0</v>
      </c>
      <c r="M33" s="38">
        <f t="shared" si="3"/>
        <v>0</v>
      </c>
      <c r="N33" s="38">
        <f t="shared" si="3"/>
        <v>0</v>
      </c>
      <c r="O33" s="38">
        <f t="shared" si="3"/>
        <v>0</v>
      </c>
      <c r="P33" s="38">
        <f t="shared" si="3"/>
        <v>0</v>
      </c>
      <c r="Q33" s="38">
        <f t="shared" si="3"/>
        <v>0</v>
      </c>
      <c r="R33" s="38">
        <f t="shared" si="3"/>
        <v>0</v>
      </c>
      <c r="S33" s="38">
        <f t="shared" si="3"/>
        <v>0</v>
      </c>
      <c r="T33" s="38">
        <f t="shared" si="3"/>
        <v>0</v>
      </c>
      <c r="U33" s="38">
        <f t="shared" si="3"/>
        <v>0</v>
      </c>
      <c r="V33" s="38">
        <f t="shared" si="3"/>
        <v>0</v>
      </c>
      <c r="W33" s="38">
        <f t="shared" si="3"/>
        <v>0</v>
      </c>
      <c r="X33" s="38">
        <f t="shared" si="3"/>
        <v>0</v>
      </c>
      <c r="Y33" s="38">
        <f t="shared" si="3"/>
        <v>0</v>
      </c>
      <c r="Z33" s="38">
        <f t="shared" si="3"/>
        <v>0</v>
      </c>
      <c r="AA33" s="38">
        <f t="shared" si="3"/>
        <v>0</v>
      </c>
      <c r="AB33" s="38">
        <f t="shared" si="3"/>
        <v>0</v>
      </c>
      <c r="AC33" s="38">
        <f t="shared" si="3"/>
        <v>0</v>
      </c>
      <c r="AD33" s="38">
        <f t="shared" si="3"/>
        <v>0</v>
      </c>
      <c r="AE33" s="38">
        <f t="shared" si="3"/>
        <v>0</v>
      </c>
      <c r="AF33" s="38">
        <f t="shared" si="3"/>
        <v>0</v>
      </c>
      <c r="AG33" s="38">
        <f t="shared" si="3"/>
        <v>0</v>
      </c>
      <c r="AH33" s="38">
        <f t="shared" si="3"/>
        <v>0</v>
      </c>
      <c r="AI33" s="38">
        <f t="shared" si="3"/>
        <v>0</v>
      </c>
      <c r="AJ33" s="38">
        <f t="shared" si="3"/>
        <v>0</v>
      </c>
      <c r="AK33" s="38">
        <f t="shared" si="3"/>
        <v>0</v>
      </c>
      <c r="AL33" s="38">
        <f t="shared" si="3"/>
        <v>0</v>
      </c>
      <c r="AM33" s="38">
        <f t="shared" si="3"/>
        <v>0</v>
      </c>
      <c r="AN33" s="38">
        <f t="shared" si="3"/>
        <v>0</v>
      </c>
      <c r="AO33" s="38">
        <f>AO57</f>
        <v>0</v>
      </c>
    </row>
    <row r="34" spans="1:41" x14ac:dyDescent="0.25">
      <c r="A34" s="8">
        <f>+A33+1</f>
        <v>5</v>
      </c>
      <c r="C34" s="7" t="s">
        <v>5</v>
      </c>
      <c r="D34" s="1"/>
      <c r="E34" s="39">
        <f>E59</f>
        <v>42.529834371265224</v>
      </c>
      <c r="F34" s="39">
        <f>F59</f>
        <v>41.146786682359995</v>
      </c>
      <c r="G34" s="39">
        <f>G59</f>
        <v>39.631146113650011</v>
      </c>
      <c r="H34" s="39">
        <f t="shared" ref="H34:AN34" si="4">H59</f>
        <v>38.162708066551417</v>
      </c>
      <c r="I34" s="39">
        <f t="shared" si="4"/>
        <v>36.737939146932078</v>
      </c>
      <c r="J34" s="39">
        <f t="shared" si="4"/>
        <v>35.353577760208481</v>
      </c>
      <c r="K34" s="39">
        <f t="shared" si="4"/>
        <v>34.006588811420976</v>
      </c>
      <c r="L34" s="39">
        <f t="shared" si="4"/>
        <v>32.694163705233755</v>
      </c>
      <c r="M34" s="39">
        <f t="shared" si="4"/>
        <v>31.401036366998976</v>
      </c>
      <c r="N34" s="39">
        <f t="shared" si="4"/>
        <v>30.110672324175233</v>
      </c>
      <c r="O34" s="39">
        <f t="shared" si="4"/>
        <v>28.820308281351494</v>
      </c>
      <c r="P34" s="39">
        <f t="shared" si="4"/>
        <v>27.529944238527747</v>
      </c>
      <c r="Q34" s="39">
        <f t="shared" si="4"/>
        <v>26.239580195704008</v>
      </c>
      <c r="R34" s="39">
        <f t="shared" si="4"/>
        <v>24.949216152880261</v>
      </c>
      <c r="S34" s="39">
        <f t="shared" si="4"/>
        <v>23.658852110056515</v>
      </c>
      <c r="T34" s="39">
        <f t="shared" si="4"/>
        <v>22.368488067232775</v>
      </c>
      <c r="U34" s="39">
        <f t="shared" si="4"/>
        <v>21.078124024409032</v>
      </c>
      <c r="V34" s="39">
        <f t="shared" si="4"/>
        <v>19.787759981585285</v>
      </c>
      <c r="W34" s="39">
        <f t="shared" si="4"/>
        <v>18.497395938761546</v>
      </c>
      <c r="X34" s="39">
        <f t="shared" si="4"/>
        <v>17.207031895937803</v>
      </c>
      <c r="Y34" s="39">
        <f t="shared" si="4"/>
        <v>16.017731985278186</v>
      </c>
      <c r="Z34" s="39">
        <f t="shared" si="4"/>
        <v>15.030515039022058</v>
      </c>
      <c r="AA34" s="39">
        <f t="shared" si="4"/>
        <v>14.14436222493006</v>
      </c>
      <c r="AB34" s="39">
        <f t="shared" si="4"/>
        <v>13.258209410838063</v>
      </c>
      <c r="AC34" s="39">
        <f t="shared" si="4"/>
        <v>12.372056596746065</v>
      </c>
      <c r="AD34" s="39">
        <f t="shared" si="4"/>
        <v>11.485903782654066</v>
      </c>
      <c r="AE34" s="39">
        <f t="shared" si="4"/>
        <v>10.599750968562066</v>
      </c>
      <c r="AF34" s="39">
        <f t="shared" si="4"/>
        <v>9.7135981544700662</v>
      </c>
      <c r="AG34" s="39">
        <f t="shared" si="4"/>
        <v>8.8274453403780662</v>
      </c>
      <c r="AH34" s="39">
        <f t="shared" si="4"/>
        <v>7.9412925262860679</v>
      </c>
      <c r="AI34" s="39">
        <f t="shared" si="4"/>
        <v>7.0551397121940687</v>
      </c>
      <c r="AJ34" s="39">
        <f t="shared" si="4"/>
        <v>6.1689868981020677</v>
      </c>
      <c r="AK34" s="39">
        <f t="shared" si="4"/>
        <v>5.2828340840100694</v>
      </c>
      <c r="AL34" s="39">
        <f t="shared" si="4"/>
        <v>4.3966812699180693</v>
      </c>
      <c r="AM34" s="39">
        <f t="shared" si="4"/>
        <v>3.5105284558260701</v>
      </c>
      <c r="AN34" s="39">
        <f t="shared" si="4"/>
        <v>2.6243756417340696</v>
      </c>
      <c r="AO34" s="39">
        <f>AO59</f>
        <v>1.7382228276420688</v>
      </c>
    </row>
    <row r="35" spans="1:41" x14ac:dyDescent="0.25">
      <c r="A35" s="8">
        <f>+A34+1</f>
        <v>6</v>
      </c>
      <c r="C35" s="7" t="s">
        <v>6</v>
      </c>
      <c r="D35" s="1"/>
      <c r="E35" s="38">
        <f>E33+E34</f>
        <v>42.529834371265224</v>
      </c>
      <c r="F35" s="38">
        <f>F33+F34</f>
        <v>41.146786682359995</v>
      </c>
      <c r="G35" s="38">
        <f>G33+G34</f>
        <v>39.631146113650011</v>
      </c>
      <c r="H35" s="38">
        <f t="shared" ref="H35:AN35" si="5">H33+H34</f>
        <v>38.162708066551417</v>
      </c>
      <c r="I35" s="38">
        <f t="shared" si="5"/>
        <v>36.737939146932078</v>
      </c>
      <c r="J35" s="38">
        <f t="shared" si="5"/>
        <v>35.353577760208481</v>
      </c>
      <c r="K35" s="38">
        <f t="shared" si="5"/>
        <v>34.006588811420976</v>
      </c>
      <c r="L35" s="38">
        <f t="shared" si="5"/>
        <v>32.694163705233755</v>
      </c>
      <c r="M35" s="38">
        <f t="shared" si="5"/>
        <v>31.401036366998976</v>
      </c>
      <c r="N35" s="38">
        <f t="shared" si="5"/>
        <v>30.110672324175233</v>
      </c>
      <c r="O35" s="38">
        <f t="shared" si="5"/>
        <v>28.820308281351494</v>
      </c>
      <c r="P35" s="38">
        <f t="shared" si="5"/>
        <v>27.529944238527747</v>
      </c>
      <c r="Q35" s="38">
        <f t="shared" si="5"/>
        <v>26.239580195704008</v>
      </c>
      <c r="R35" s="38">
        <f t="shared" si="5"/>
        <v>24.949216152880261</v>
      </c>
      <c r="S35" s="38">
        <f t="shared" si="5"/>
        <v>23.658852110056515</v>
      </c>
      <c r="T35" s="38">
        <f t="shared" si="5"/>
        <v>22.368488067232775</v>
      </c>
      <c r="U35" s="38">
        <f t="shared" si="5"/>
        <v>21.078124024409032</v>
      </c>
      <c r="V35" s="38">
        <f t="shared" si="5"/>
        <v>19.787759981585285</v>
      </c>
      <c r="W35" s="38">
        <f t="shared" si="5"/>
        <v>18.497395938761546</v>
      </c>
      <c r="X35" s="38">
        <f t="shared" si="5"/>
        <v>17.207031895937803</v>
      </c>
      <c r="Y35" s="38">
        <f t="shared" si="5"/>
        <v>16.017731985278186</v>
      </c>
      <c r="Z35" s="38">
        <f t="shared" si="5"/>
        <v>15.030515039022058</v>
      </c>
      <c r="AA35" s="38">
        <f t="shared" si="5"/>
        <v>14.14436222493006</v>
      </c>
      <c r="AB35" s="38">
        <f t="shared" si="5"/>
        <v>13.258209410838063</v>
      </c>
      <c r="AC35" s="38">
        <f t="shared" si="5"/>
        <v>12.372056596746065</v>
      </c>
      <c r="AD35" s="38">
        <f t="shared" si="5"/>
        <v>11.485903782654066</v>
      </c>
      <c r="AE35" s="38">
        <f t="shared" si="5"/>
        <v>10.599750968562066</v>
      </c>
      <c r="AF35" s="38">
        <f t="shared" si="5"/>
        <v>9.7135981544700662</v>
      </c>
      <c r="AG35" s="38">
        <f t="shared" si="5"/>
        <v>8.8274453403780662</v>
      </c>
      <c r="AH35" s="38">
        <f t="shared" si="5"/>
        <v>7.9412925262860679</v>
      </c>
      <c r="AI35" s="38">
        <f t="shared" si="5"/>
        <v>7.0551397121940687</v>
      </c>
      <c r="AJ35" s="38">
        <f t="shared" si="5"/>
        <v>6.1689868981020677</v>
      </c>
      <c r="AK35" s="38">
        <f t="shared" si="5"/>
        <v>5.2828340840100694</v>
      </c>
      <c r="AL35" s="38">
        <f t="shared" si="5"/>
        <v>4.3966812699180693</v>
      </c>
      <c r="AM35" s="38">
        <f t="shared" si="5"/>
        <v>3.5105284558260701</v>
      </c>
      <c r="AN35" s="38">
        <f t="shared" si="5"/>
        <v>2.6243756417340696</v>
      </c>
      <c r="AO35" s="38">
        <f>AO33+AO34</f>
        <v>1.7382228276420688</v>
      </c>
    </row>
    <row r="36" spans="1:41" x14ac:dyDescent="0.25">
      <c r="D36" s="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</row>
    <row r="37" spans="1:41" x14ac:dyDescent="0.25">
      <c r="B37" s="7" t="s">
        <v>7</v>
      </c>
      <c r="D37" s="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</row>
    <row r="38" spans="1:41" x14ac:dyDescent="0.25">
      <c r="A38" s="8">
        <f>+A35+1</f>
        <v>7</v>
      </c>
      <c r="C38" s="7" t="s">
        <v>8</v>
      </c>
      <c r="D38" s="1"/>
      <c r="E38" s="38">
        <f t="shared" ref="E38:AO38" si="6">E53*$F9</f>
        <v>87.570224955675002</v>
      </c>
      <c r="F38" s="38">
        <f t="shared" si="6"/>
        <v>84.722487619465511</v>
      </c>
      <c r="G38" s="38">
        <f t="shared" si="6"/>
        <v>81.601737503317523</v>
      </c>
      <c r="H38" s="38">
        <f t="shared" si="6"/>
        <v>78.578178817540518</v>
      </c>
      <c r="I38" s="38">
        <f t="shared" si="6"/>
        <v>75.644536195945534</v>
      </c>
      <c r="J38" s="38">
        <f t="shared" si="6"/>
        <v>72.794093915896539</v>
      </c>
      <c r="K38" s="38">
        <f t="shared" si="6"/>
        <v>70.020602624385049</v>
      </c>
      <c r="L38" s="38">
        <f t="shared" si="6"/>
        <v>67.318279338030052</v>
      </c>
      <c r="M38" s="38">
        <f t="shared" si="6"/>
        <v>64.655690743938067</v>
      </c>
      <c r="N38" s="38">
        <f t="shared" si="6"/>
        <v>61.998791859301569</v>
      </c>
      <c r="O38" s="38">
        <f t="shared" si="6"/>
        <v>59.341892974665072</v>
      </c>
      <c r="P38" s="38">
        <f t="shared" si="6"/>
        <v>56.684994090028574</v>
      </c>
      <c r="Q38" s="38">
        <f t="shared" si="6"/>
        <v>54.028095205392084</v>
      </c>
      <c r="R38" s="38">
        <f t="shared" si="6"/>
        <v>51.371196320755587</v>
      </c>
      <c r="S38" s="38">
        <f t="shared" si="6"/>
        <v>48.714297436119089</v>
      </c>
      <c r="T38" s="38">
        <f t="shared" si="6"/>
        <v>46.057398551482599</v>
      </c>
      <c r="U38" s="38">
        <f t="shared" si="6"/>
        <v>43.400499666846102</v>
      </c>
      <c r="V38" s="38">
        <f t="shared" si="6"/>
        <v>40.743600782209604</v>
      </c>
      <c r="W38" s="38">
        <f t="shared" si="6"/>
        <v>38.086701897573114</v>
      </c>
      <c r="X38" s="38">
        <f t="shared" si="6"/>
        <v>35.429803012936617</v>
      </c>
      <c r="Y38" s="38">
        <f t="shared" si="6"/>
        <v>32.980998256090615</v>
      </c>
      <c r="Z38" s="38">
        <f t="shared" si="6"/>
        <v>30.948288480900121</v>
      </c>
      <c r="AA38" s="38">
        <f t="shared" si="6"/>
        <v>29.123672833500127</v>
      </c>
      <c r="AB38" s="38">
        <f t="shared" si="6"/>
        <v>27.299057186100136</v>
      </c>
      <c r="AC38" s="38">
        <f t="shared" si="6"/>
        <v>25.474441538700137</v>
      </c>
      <c r="AD38" s="38">
        <f t="shared" si="6"/>
        <v>23.649825891300139</v>
      </c>
      <c r="AE38" s="38">
        <f t="shared" si="6"/>
        <v>21.825210243900138</v>
      </c>
      <c r="AF38" s="38">
        <f t="shared" si="6"/>
        <v>20.000594596500139</v>
      </c>
      <c r="AG38" s="38">
        <f t="shared" si="6"/>
        <v>18.175978949100141</v>
      </c>
      <c r="AH38" s="38">
        <f t="shared" si="6"/>
        <v>16.35136330170014</v>
      </c>
      <c r="AI38" s="38">
        <f t="shared" si="6"/>
        <v>14.526747654300141</v>
      </c>
      <c r="AJ38" s="38">
        <f t="shared" si="6"/>
        <v>12.702132006900142</v>
      </c>
      <c r="AK38" s="38">
        <f t="shared" si="6"/>
        <v>10.877516359500143</v>
      </c>
      <c r="AL38" s="38">
        <f t="shared" si="6"/>
        <v>9.0529007121001435</v>
      </c>
      <c r="AM38" s="38">
        <f t="shared" si="6"/>
        <v>7.2282850647001444</v>
      </c>
      <c r="AN38" s="38">
        <f t="shared" si="6"/>
        <v>5.4036694173001436</v>
      </c>
      <c r="AO38" s="38">
        <f t="shared" si="6"/>
        <v>3.5790537699001423</v>
      </c>
    </row>
    <row r="39" spans="1:41" x14ac:dyDescent="0.25">
      <c r="A39" s="8">
        <f>+A38+1</f>
        <v>8</v>
      </c>
      <c r="C39" s="23" t="s">
        <v>84</v>
      </c>
      <c r="D39" s="1"/>
      <c r="E39" s="38">
        <f t="shared" ref="E39:AO39" si="7">E53*$F10</f>
        <v>0.75573830143350007</v>
      </c>
      <c r="F39" s="38">
        <f t="shared" si="7"/>
        <v>0.73116209212851013</v>
      </c>
      <c r="G39" s="38">
        <f t="shared" si="7"/>
        <v>0.70422975989835024</v>
      </c>
      <c r="H39" s="38">
        <f t="shared" si="7"/>
        <v>0.67813619777001022</v>
      </c>
      <c r="I39" s="38">
        <f t="shared" si="7"/>
        <v>0.65281861873011027</v>
      </c>
      <c r="J39" s="38">
        <f t="shared" si="7"/>
        <v>0.62821906553553031</v>
      </c>
      <c r="K39" s="38">
        <f t="shared" si="7"/>
        <v>0.60428360575170037</v>
      </c>
      <c r="L39" s="38">
        <f t="shared" si="7"/>
        <v>0.58096233175260059</v>
      </c>
      <c r="M39" s="38">
        <f t="shared" si="7"/>
        <v>0.55798397144196055</v>
      </c>
      <c r="N39" s="38">
        <f t="shared" si="7"/>
        <v>0.53505471379563063</v>
      </c>
      <c r="O39" s="38">
        <f t="shared" si="7"/>
        <v>0.51212545614930061</v>
      </c>
      <c r="P39" s="38">
        <f t="shared" si="7"/>
        <v>0.48919619850297069</v>
      </c>
      <c r="Q39" s="38">
        <f t="shared" si="7"/>
        <v>0.46626694085664072</v>
      </c>
      <c r="R39" s="38">
        <f t="shared" si="7"/>
        <v>0.44333768321031075</v>
      </c>
      <c r="S39" s="38">
        <f t="shared" si="7"/>
        <v>0.42040842556398084</v>
      </c>
      <c r="T39" s="38">
        <f t="shared" si="7"/>
        <v>0.39747916791765087</v>
      </c>
      <c r="U39" s="38">
        <f t="shared" si="7"/>
        <v>0.3745499102713209</v>
      </c>
      <c r="V39" s="38">
        <f t="shared" si="7"/>
        <v>0.35162065262499093</v>
      </c>
      <c r="W39" s="38">
        <f t="shared" si="7"/>
        <v>0.32869139497866096</v>
      </c>
      <c r="X39" s="38">
        <f t="shared" si="7"/>
        <v>0.30576213733233104</v>
      </c>
      <c r="Y39" s="38">
        <f t="shared" si="7"/>
        <v>0.28462874926101106</v>
      </c>
      <c r="Z39" s="38">
        <f t="shared" si="7"/>
        <v>0.26708629537800105</v>
      </c>
      <c r="AA39" s="38">
        <f t="shared" si="7"/>
        <v>0.25133971107000114</v>
      </c>
      <c r="AB39" s="38">
        <f t="shared" si="7"/>
        <v>0.23559312676200117</v>
      </c>
      <c r="AC39" s="38">
        <f t="shared" si="7"/>
        <v>0.2198465424540012</v>
      </c>
      <c r="AD39" s="38">
        <f t="shared" si="7"/>
        <v>0.20409995814600121</v>
      </c>
      <c r="AE39" s="38">
        <f t="shared" si="7"/>
        <v>0.18835337383800121</v>
      </c>
      <c r="AF39" s="38">
        <f t="shared" si="7"/>
        <v>0.17260678953000122</v>
      </c>
      <c r="AG39" s="38">
        <f t="shared" si="7"/>
        <v>0.15686020522200123</v>
      </c>
      <c r="AH39" s="38">
        <f t="shared" si="7"/>
        <v>0.14111362091400123</v>
      </c>
      <c r="AI39" s="38">
        <f t="shared" si="7"/>
        <v>0.12536703660600124</v>
      </c>
      <c r="AJ39" s="38">
        <f t="shared" si="7"/>
        <v>0.10962045229800123</v>
      </c>
      <c r="AK39" s="38">
        <f t="shared" si="7"/>
        <v>9.3873867990001233E-2</v>
      </c>
      <c r="AL39" s="38">
        <f t="shared" si="7"/>
        <v>7.8127283682001239E-2</v>
      </c>
      <c r="AM39" s="38">
        <f t="shared" si="7"/>
        <v>6.2380699374001244E-2</v>
      </c>
      <c r="AN39" s="38">
        <f t="shared" si="7"/>
        <v>4.6634115066001243E-2</v>
      </c>
      <c r="AO39" s="38">
        <f t="shared" si="7"/>
        <v>3.0887530758001231E-2</v>
      </c>
    </row>
    <row r="40" spans="1:41" x14ac:dyDescent="0.25">
      <c r="A40" s="8">
        <f>+A39+1</f>
        <v>9</v>
      </c>
      <c r="C40" s="7" t="s">
        <v>9</v>
      </c>
      <c r="D40" s="1"/>
      <c r="E40" s="39">
        <f t="shared" ref="E40:AO40" si="8">E53*$F11</f>
        <v>159.23744814284998</v>
      </c>
      <c r="F40" s="39">
        <f t="shared" si="8"/>
        <v>154.05913066532102</v>
      </c>
      <c r="G40" s="39">
        <f t="shared" si="8"/>
        <v>148.38436752478503</v>
      </c>
      <c r="H40" s="39">
        <f t="shared" si="8"/>
        <v>142.88633700497104</v>
      </c>
      <c r="I40" s="39">
        <f t="shared" si="8"/>
        <v>137.55180960068105</v>
      </c>
      <c r="J40" s="39">
        <f t="shared" si="8"/>
        <v>132.36857346096306</v>
      </c>
      <c r="K40" s="39">
        <f t="shared" si="8"/>
        <v>127.32526478007007</v>
      </c>
      <c r="L40" s="39">
        <f t="shared" si="8"/>
        <v>122.4113677974601</v>
      </c>
      <c r="M40" s="39">
        <f t="shared" si="8"/>
        <v>117.56972426631611</v>
      </c>
      <c r="N40" s="39">
        <f t="shared" si="8"/>
        <v>112.73842688667312</v>
      </c>
      <c r="O40" s="39">
        <f t="shared" si="8"/>
        <v>107.90712950703013</v>
      </c>
      <c r="P40" s="39">
        <f t="shared" si="8"/>
        <v>103.07583212738714</v>
      </c>
      <c r="Q40" s="39">
        <f t="shared" si="8"/>
        <v>98.244534747744154</v>
      </c>
      <c r="R40" s="39">
        <f t="shared" si="8"/>
        <v>93.41323736810115</v>
      </c>
      <c r="S40" s="39">
        <f t="shared" si="8"/>
        <v>88.58193998845816</v>
      </c>
      <c r="T40" s="39">
        <f t="shared" si="8"/>
        <v>83.75064260881517</v>
      </c>
      <c r="U40" s="39">
        <f t="shared" si="8"/>
        <v>78.91934522917218</v>
      </c>
      <c r="V40" s="39">
        <f t="shared" si="8"/>
        <v>74.08804784952919</v>
      </c>
      <c r="W40" s="39">
        <f t="shared" si="8"/>
        <v>69.2567504698862</v>
      </c>
      <c r="X40" s="39">
        <f t="shared" si="8"/>
        <v>64.425453090243209</v>
      </c>
      <c r="Y40" s="39">
        <f t="shared" si="8"/>
        <v>59.972553481071216</v>
      </c>
      <c r="Z40" s="39">
        <f t="shared" si="8"/>
        <v>56.276279803800222</v>
      </c>
      <c r="AA40" s="39">
        <f t="shared" si="8"/>
        <v>52.958403897000231</v>
      </c>
      <c r="AB40" s="39">
        <f t="shared" si="8"/>
        <v>49.640527990200241</v>
      </c>
      <c r="AC40" s="39">
        <f t="shared" si="8"/>
        <v>46.32265208340025</v>
      </c>
      <c r="AD40" s="39">
        <f t="shared" si="8"/>
        <v>43.004776176600252</v>
      </c>
      <c r="AE40" s="39">
        <f t="shared" si="8"/>
        <v>39.686900269800255</v>
      </c>
      <c r="AF40" s="39">
        <f t="shared" si="8"/>
        <v>36.36902436300025</v>
      </c>
      <c r="AG40" s="39">
        <f t="shared" si="8"/>
        <v>33.051148456200252</v>
      </c>
      <c r="AH40" s="39">
        <f t="shared" si="8"/>
        <v>29.733272549400255</v>
      </c>
      <c r="AI40" s="39">
        <f t="shared" si="8"/>
        <v>26.415396642600257</v>
      </c>
      <c r="AJ40" s="39">
        <f t="shared" si="8"/>
        <v>23.097520735800259</v>
      </c>
      <c r="AK40" s="39">
        <f t="shared" si="8"/>
        <v>19.779644829000258</v>
      </c>
      <c r="AL40" s="39">
        <f t="shared" si="8"/>
        <v>16.46176892220026</v>
      </c>
      <c r="AM40" s="39">
        <f t="shared" si="8"/>
        <v>13.143893015400263</v>
      </c>
      <c r="AN40" s="39">
        <f t="shared" si="8"/>
        <v>9.8260171086002597</v>
      </c>
      <c r="AO40" s="39">
        <f t="shared" si="8"/>
        <v>6.5081412018002593</v>
      </c>
    </row>
    <row r="41" spans="1:41" x14ac:dyDescent="0.25">
      <c r="A41" s="8">
        <f>+A40+1</f>
        <v>10</v>
      </c>
      <c r="C41" s="7" t="s">
        <v>10</v>
      </c>
      <c r="D41" s="1"/>
      <c r="E41" s="38">
        <f>E38+E39+E40</f>
        <v>247.56341139995848</v>
      </c>
      <c r="F41" s="38">
        <f>F38+F39+F40</f>
        <v>239.51278037691503</v>
      </c>
      <c r="G41" s="38">
        <f>G38+G39+G40</f>
        <v>230.69033478800091</v>
      </c>
      <c r="H41" s="38">
        <f t="shared" ref="H41:AN41" si="9">H38+H39+H40</f>
        <v>222.14265202028156</v>
      </c>
      <c r="I41" s="38">
        <f t="shared" si="9"/>
        <v>213.84916441535671</v>
      </c>
      <c r="J41" s="38">
        <f t="shared" si="9"/>
        <v>205.79088644239513</v>
      </c>
      <c r="K41" s="38">
        <f t="shared" si="9"/>
        <v>197.95015101020681</v>
      </c>
      <c r="L41" s="38">
        <f t="shared" si="9"/>
        <v>190.31060946724276</v>
      </c>
      <c r="M41" s="38">
        <f t="shared" si="9"/>
        <v>182.78339898169614</v>
      </c>
      <c r="N41" s="38">
        <f t="shared" si="9"/>
        <v>175.27227345977033</v>
      </c>
      <c r="O41" s="38">
        <f t="shared" si="9"/>
        <v>167.7611479378445</v>
      </c>
      <c r="P41" s="38">
        <f t="shared" si="9"/>
        <v>160.25002241591869</v>
      </c>
      <c r="Q41" s="38">
        <f t="shared" si="9"/>
        <v>152.73889689399289</v>
      </c>
      <c r="R41" s="38">
        <f t="shared" si="9"/>
        <v>145.22777137206705</v>
      </c>
      <c r="S41" s="38">
        <f t="shared" si="9"/>
        <v>137.71664585014122</v>
      </c>
      <c r="T41" s="38">
        <f t="shared" si="9"/>
        <v>130.20552032821541</v>
      </c>
      <c r="U41" s="38">
        <f t="shared" si="9"/>
        <v>122.69439480628961</v>
      </c>
      <c r="V41" s="38">
        <f t="shared" si="9"/>
        <v>115.18326928436377</v>
      </c>
      <c r="W41" s="38">
        <f t="shared" si="9"/>
        <v>107.67214376243797</v>
      </c>
      <c r="X41" s="38">
        <f t="shared" si="9"/>
        <v>100.16101824051216</v>
      </c>
      <c r="Y41" s="38">
        <f t="shared" si="9"/>
        <v>93.238180486422834</v>
      </c>
      <c r="Z41" s="38">
        <f t="shared" si="9"/>
        <v>87.491654580078347</v>
      </c>
      <c r="AA41" s="38">
        <f t="shared" si="9"/>
        <v>82.333416441570364</v>
      </c>
      <c r="AB41" s="38">
        <f t="shared" si="9"/>
        <v>77.175178303062381</v>
      </c>
      <c r="AC41" s="38">
        <f t="shared" si="9"/>
        <v>72.016940164554384</v>
      </c>
      <c r="AD41" s="38">
        <f t="shared" si="9"/>
        <v>66.858702026046387</v>
      </c>
      <c r="AE41" s="38">
        <f t="shared" si="9"/>
        <v>61.70046388753839</v>
      </c>
      <c r="AF41" s="38">
        <f t="shared" si="9"/>
        <v>56.542225749030393</v>
      </c>
      <c r="AG41" s="38">
        <f t="shared" si="9"/>
        <v>51.383987610522396</v>
      </c>
      <c r="AH41" s="38">
        <f t="shared" si="9"/>
        <v>46.2257494720144</v>
      </c>
      <c r="AI41" s="38">
        <f t="shared" si="9"/>
        <v>41.067511333506403</v>
      </c>
      <c r="AJ41" s="38">
        <f t="shared" si="9"/>
        <v>35.909273194998406</v>
      </c>
      <c r="AK41" s="38">
        <f t="shared" si="9"/>
        <v>30.751035056490402</v>
      </c>
      <c r="AL41" s="38">
        <f t="shared" si="9"/>
        <v>25.592796917982405</v>
      </c>
      <c r="AM41" s="38">
        <f t="shared" si="9"/>
        <v>20.434558779474408</v>
      </c>
      <c r="AN41" s="38">
        <f t="shared" si="9"/>
        <v>15.276320640966404</v>
      </c>
      <c r="AO41" s="38">
        <f>AO38+AO39+AO40</f>
        <v>10.118082502458403</v>
      </c>
    </row>
    <row r="42" spans="1:41" x14ac:dyDescent="0.25">
      <c r="D42" s="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</row>
    <row r="43" spans="1:41" x14ac:dyDescent="0.25">
      <c r="A43" s="8">
        <f>+A41+1</f>
        <v>11</v>
      </c>
      <c r="B43" s="7" t="s">
        <v>11</v>
      </c>
      <c r="D43" s="1"/>
      <c r="E43" s="40">
        <f>E28+E30+E35+E41+E29</f>
        <v>487.24638077122376</v>
      </c>
      <c r="F43" s="40">
        <f t="shared" ref="F43:AO43" si="10">F28+F30+F35+F41+F29</f>
        <v>477.79622205927501</v>
      </c>
      <c r="G43" s="40">
        <f t="shared" si="10"/>
        <v>467.47543715165091</v>
      </c>
      <c r="H43" s="40">
        <f t="shared" si="10"/>
        <v>457.511243368083</v>
      </c>
      <c r="I43" s="40">
        <f t="shared" si="10"/>
        <v>447.88040530057003</v>
      </c>
      <c r="J43" s="40">
        <f t="shared" si="10"/>
        <v>438.56156310934182</v>
      </c>
      <c r="K43" s="40">
        <f t="shared" si="10"/>
        <v>429.53492407603449</v>
      </c>
      <c r="L43" s="40">
        <f t="shared" si="10"/>
        <v>420.78226315824338</v>
      </c>
      <c r="M43" s="40">
        <f t="shared" si="10"/>
        <v>412.2004069591062</v>
      </c>
      <c r="N43" s="40">
        <f t="shared" si="10"/>
        <v>403.67755430961688</v>
      </c>
      <c r="O43" s="40">
        <f t="shared" si="10"/>
        <v>395.19586083300908</v>
      </c>
      <c r="P43" s="40">
        <f t="shared" si="10"/>
        <v>386.75635550860488</v>
      </c>
      <c r="Q43" s="40">
        <f t="shared" si="10"/>
        <v>378.36009304020928</v>
      </c>
      <c r="R43" s="40">
        <f t="shared" si="10"/>
        <v>370.00815449922254</v>
      </c>
      <c r="S43" s="40">
        <f t="shared" si="10"/>
        <v>361.70164798382984</v>
      </c>
      <c r="T43" s="40">
        <f t="shared" si="10"/>
        <v>353.441709294671</v>
      </c>
      <c r="U43" s="40">
        <f t="shared" si="10"/>
        <v>345.2295026274021</v>
      </c>
      <c r="V43" s="40">
        <f t="shared" si="10"/>
        <v>337.06622128257004</v>
      </c>
      <c r="W43" s="40">
        <f t="shared" si="10"/>
        <v>328.95308839323604</v>
      </c>
      <c r="X43" s="40">
        <f t="shared" si="10"/>
        <v>320.89135767078739</v>
      </c>
      <c r="Y43" s="40">
        <f t="shared" si="10"/>
        <v>313.57166606939688</v>
      </c>
      <c r="Z43" s="40">
        <f t="shared" si="10"/>
        <v>307.68437368173863</v>
      </c>
      <c r="AA43" s="40">
        <f t="shared" si="10"/>
        <v>302.54178770570462</v>
      </c>
      <c r="AB43" s="40">
        <f t="shared" si="10"/>
        <v>297.45594010408468</v>
      </c>
      <c r="AC43" s="40">
        <f t="shared" si="10"/>
        <v>292.42824933623933</v>
      </c>
      <c r="AD43" s="40">
        <f t="shared" si="10"/>
        <v>287.46016932301279</v>
      </c>
      <c r="AE43" s="40">
        <f t="shared" si="10"/>
        <v>282.55319033327055</v>
      </c>
      <c r="AF43" s="40">
        <f t="shared" si="10"/>
        <v>277.70883989259983</v>
      </c>
      <c r="AG43" s="40">
        <f t="shared" si="10"/>
        <v>272.9286837147273</v>
      </c>
      <c r="AH43" s="40">
        <f t="shared" si="10"/>
        <v>268.21432665622297</v>
      </c>
      <c r="AI43" s="40">
        <f t="shared" si="10"/>
        <v>263.56741369507102</v>
      </c>
      <c r="AJ43" s="40">
        <f t="shared" si="10"/>
        <v>258.98963093370526</v>
      </c>
      <c r="AK43" s="40">
        <f t="shared" si="10"/>
        <v>254.48270662712036</v>
      </c>
      <c r="AL43" s="40">
        <f t="shared" si="10"/>
        <v>250.04841223668589</v>
      </c>
      <c r="AM43" s="40">
        <f t="shared" si="10"/>
        <v>245.68856351030553</v>
      </c>
      <c r="AN43" s="40">
        <f t="shared" si="10"/>
        <v>241.40502158958063</v>
      </c>
      <c r="AO43" s="40">
        <f t="shared" si="10"/>
        <v>237.1996941446526</v>
      </c>
    </row>
    <row r="44" spans="1:41" x14ac:dyDescent="0.25">
      <c r="A44" s="8">
        <f>+A43+1</f>
        <v>12</v>
      </c>
      <c r="B44" s="7" t="s">
        <v>12</v>
      </c>
      <c r="D44" s="1"/>
      <c r="E44" s="39">
        <f t="shared" ref="E44:AO44" si="11">E43/(1-$F16)-E43</f>
        <v>20.577003531965204</v>
      </c>
      <c r="F44" s="39">
        <f t="shared" si="11"/>
        <v>20.177911908368912</v>
      </c>
      <c r="G44" s="39">
        <f t="shared" si="11"/>
        <v>19.742052688315425</v>
      </c>
      <c r="H44" s="39">
        <f t="shared" si="11"/>
        <v>19.321252742396609</v>
      </c>
      <c r="I44" s="39">
        <f t="shared" si="11"/>
        <v>18.914530811250984</v>
      </c>
      <c r="J44" s="39">
        <f t="shared" si="11"/>
        <v>18.520984843030135</v>
      </c>
      <c r="K44" s="39">
        <f t="shared" si="11"/>
        <v>18.139778967316602</v>
      </c>
      <c r="L44" s="39">
        <f t="shared" si="11"/>
        <v>17.770143518543421</v>
      </c>
      <c r="M44" s="39">
        <f t="shared" si="11"/>
        <v>17.407721359468667</v>
      </c>
      <c r="N44" s="39">
        <f t="shared" si="11"/>
        <v>17.047790991605552</v>
      </c>
      <c r="O44" s="39">
        <f t="shared" si="11"/>
        <v>16.689598825356995</v>
      </c>
      <c r="P44" s="39">
        <f t="shared" si="11"/>
        <v>16.33318831576338</v>
      </c>
      <c r="Q44" s="39">
        <f t="shared" si="11"/>
        <v>15.978604004241106</v>
      </c>
      <c r="R44" s="39">
        <f t="shared" si="11"/>
        <v>15.625891545741979</v>
      </c>
      <c r="S44" s="39">
        <f t="shared" si="11"/>
        <v>15.275097736591476</v>
      </c>
      <c r="T44" s="39">
        <f t="shared" si="11"/>
        <v>14.92627054302335</v>
      </c>
      <c r="U44" s="39">
        <f t="shared" si="11"/>
        <v>14.579459130427267</v>
      </c>
      <c r="V44" s="39">
        <f t="shared" si="11"/>
        <v>14.234713893327353</v>
      </c>
      <c r="W44" s="39">
        <f t="shared" si="11"/>
        <v>13.892086486111168</v>
      </c>
      <c r="X44" s="39">
        <f t="shared" si="11"/>
        <v>13.551629854525686</v>
      </c>
      <c r="Y44" s="39">
        <f t="shared" si="11"/>
        <v>13.242510431829714</v>
      </c>
      <c r="Z44" s="39">
        <f t="shared" si="11"/>
        <v>12.99388295908625</v>
      </c>
      <c r="AA44" s="39">
        <f t="shared" si="11"/>
        <v>12.776705338136424</v>
      </c>
      <c r="AB44" s="39">
        <f t="shared" si="11"/>
        <v>12.561923847310538</v>
      </c>
      <c r="AC44" s="39">
        <f t="shared" si="11"/>
        <v>12.349598389861626</v>
      </c>
      <c r="AD44" s="39">
        <f t="shared" si="11"/>
        <v>12.139790366624084</v>
      </c>
      <c r="AE44" s="39">
        <f t="shared" si="11"/>
        <v>11.932562713453251</v>
      </c>
      <c r="AF44" s="39">
        <f t="shared" si="11"/>
        <v>11.727979939600743</v>
      </c>
      <c r="AG44" s="39">
        <f t="shared" si="11"/>
        <v>11.526108167049586</v>
      </c>
      <c r="AH44" s="39">
        <f t="shared" si="11"/>
        <v>11.327015170832283</v>
      </c>
      <c r="AI44" s="39">
        <f t="shared" si="11"/>
        <v>11.130770420357123</v>
      </c>
      <c r="AJ44" s="39">
        <f t="shared" si="11"/>
        <v>10.93744512176778</v>
      </c>
      <c r="AK44" s="39">
        <f t="shared" si="11"/>
        <v>10.747112261361281</v>
      </c>
      <c r="AL44" s="39">
        <f t="shared" si="11"/>
        <v>10.559846650092226</v>
      </c>
      <c r="AM44" s="39">
        <f t="shared" si="11"/>
        <v>10.37572496918915</v>
      </c>
      <c r="AN44" s="39">
        <f t="shared" si="11"/>
        <v>10.194825816911049</v>
      </c>
      <c r="AO44" s="39">
        <f t="shared" si="11"/>
        <v>10.017229756473625</v>
      </c>
    </row>
    <row r="45" spans="1:41" x14ac:dyDescent="0.25"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46"/>
    </row>
    <row r="46" spans="1:41" ht="15.75" thickBot="1" x14ac:dyDescent="0.3">
      <c r="A46" s="8">
        <f>+A44+1</f>
        <v>13</v>
      </c>
      <c r="B46" s="7" t="s">
        <v>13</v>
      </c>
      <c r="D46" s="55"/>
      <c r="E46" s="9">
        <f>E43+E44</f>
        <v>507.82338430318896</v>
      </c>
      <c r="F46" s="9">
        <f>F43+F44</f>
        <v>497.97413396764392</v>
      </c>
      <c r="G46" s="9">
        <f>G43+G44</f>
        <v>487.21748983996633</v>
      </c>
      <c r="H46" s="9">
        <f t="shared" ref="H46:AN46" si="12">H43+H44</f>
        <v>476.83249611047961</v>
      </c>
      <c r="I46" s="9">
        <f t="shared" si="12"/>
        <v>466.79493611182102</v>
      </c>
      <c r="J46" s="9">
        <f t="shared" si="12"/>
        <v>457.08254795237195</v>
      </c>
      <c r="K46" s="9">
        <f t="shared" si="12"/>
        <v>447.67470304335109</v>
      </c>
      <c r="L46" s="9">
        <f t="shared" si="12"/>
        <v>438.5524066767868</v>
      </c>
      <c r="M46" s="9">
        <f t="shared" si="12"/>
        <v>429.60812831857487</v>
      </c>
      <c r="N46" s="9">
        <f t="shared" si="12"/>
        <v>420.72534530122243</v>
      </c>
      <c r="O46" s="9">
        <f t="shared" si="12"/>
        <v>411.88545965836607</v>
      </c>
      <c r="P46" s="9">
        <f t="shared" si="12"/>
        <v>403.08954382436826</v>
      </c>
      <c r="Q46" s="9">
        <f t="shared" si="12"/>
        <v>394.33869704445038</v>
      </c>
      <c r="R46" s="9">
        <f t="shared" si="12"/>
        <v>385.63404604496452</v>
      </c>
      <c r="S46" s="9">
        <f t="shared" si="12"/>
        <v>376.97674572042132</v>
      </c>
      <c r="T46" s="9">
        <f t="shared" si="12"/>
        <v>368.36797983769435</v>
      </c>
      <c r="U46" s="9">
        <f t="shared" si="12"/>
        <v>359.80896175782937</v>
      </c>
      <c r="V46" s="9">
        <f t="shared" si="12"/>
        <v>351.30093517589739</v>
      </c>
      <c r="W46" s="9">
        <f t="shared" si="12"/>
        <v>342.84517487934721</v>
      </c>
      <c r="X46" s="9">
        <f t="shared" si="12"/>
        <v>334.44298752531307</v>
      </c>
      <c r="Y46" s="9">
        <f t="shared" si="12"/>
        <v>326.8141765012266</v>
      </c>
      <c r="Z46" s="9">
        <f t="shared" si="12"/>
        <v>320.67825664082488</v>
      </c>
      <c r="AA46" s="9">
        <f t="shared" si="12"/>
        <v>315.31849304384104</v>
      </c>
      <c r="AB46" s="9">
        <f t="shared" si="12"/>
        <v>310.01786395139521</v>
      </c>
      <c r="AC46" s="9">
        <f t="shared" si="12"/>
        <v>304.77784772610096</v>
      </c>
      <c r="AD46" s="9">
        <f t="shared" si="12"/>
        <v>299.59995968963688</v>
      </c>
      <c r="AE46" s="9">
        <f t="shared" si="12"/>
        <v>294.4857530467238</v>
      </c>
      <c r="AF46" s="9">
        <f t="shared" si="12"/>
        <v>289.43681983220057</v>
      </c>
      <c r="AG46" s="9">
        <f t="shared" si="12"/>
        <v>284.45479188177688</v>
      </c>
      <c r="AH46" s="9">
        <f t="shared" si="12"/>
        <v>279.54134182705525</v>
      </c>
      <c r="AI46" s="9">
        <f t="shared" si="12"/>
        <v>274.69818411542815</v>
      </c>
      <c r="AJ46" s="9">
        <f t="shared" si="12"/>
        <v>269.92707605547304</v>
      </c>
      <c r="AK46" s="9">
        <f t="shared" si="12"/>
        <v>265.22981888848165</v>
      </c>
      <c r="AL46" s="9">
        <f t="shared" si="12"/>
        <v>260.60825888677812</v>
      </c>
      <c r="AM46" s="9">
        <f t="shared" si="12"/>
        <v>256.06428847949468</v>
      </c>
      <c r="AN46" s="9">
        <f t="shared" si="12"/>
        <v>251.59984740649168</v>
      </c>
      <c r="AO46" s="9">
        <f>AO43+AO44</f>
        <v>247.21692390112622</v>
      </c>
    </row>
    <row r="47" spans="1:41" ht="15.75" thickTop="1" x14ac:dyDescent="0.25">
      <c r="D47" s="5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46"/>
    </row>
    <row r="48" spans="1:41" x14ac:dyDescent="0.25"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x14ac:dyDescent="0.25">
      <c r="A49" s="8">
        <f>+A46+1</f>
        <v>14</v>
      </c>
      <c r="B49" s="7" t="s">
        <v>77</v>
      </c>
      <c r="C49"/>
      <c r="E49" s="5">
        <f>+E46/$F$23</f>
        <v>0.14480278993532619</v>
      </c>
      <c r="F49" s="5">
        <f t="shared" ref="F49:AO49" si="13">+F46/$F$23</f>
        <v>0.14199433532011518</v>
      </c>
      <c r="G49" s="5">
        <f t="shared" si="13"/>
        <v>0.13892714281151022</v>
      </c>
      <c r="H49" s="5">
        <f t="shared" si="13"/>
        <v>0.13596592418319919</v>
      </c>
      <c r="I49" s="5">
        <f t="shared" si="13"/>
        <v>0.13310377419783889</v>
      </c>
      <c r="J49" s="5">
        <f t="shared" si="13"/>
        <v>0.13033434501065638</v>
      </c>
      <c r="K49" s="5">
        <f t="shared" si="13"/>
        <v>0.12765175450337926</v>
      </c>
      <c r="L49" s="5">
        <f t="shared" si="13"/>
        <v>0.12505058644904102</v>
      </c>
      <c r="M49" s="5">
        <f t="shared" si="13"/>
        <v>0.12250017916127028</v>
      </c>
      <c r="N49" s="5">
        <f t="shared" si="13"/>
        <v>0.11996730690083332</v>
      </c>
      <c r="O49" s="5">
        <f t="shared" si="13"/>
        <v>0.1174466665692518</v>
      </c>
      <c r="P49" s="5">
        <f t="shared" si="13"/>
        <v>0.11493856396474715</v>
      </c>
      <c r="Q49" s="5">
        <f t="shared" si="13"/>
        <v>0.11244331253049626</v>
      </c>
      <c r="R49" s="5">
        <f t="shared" si="13"/>
        <v>0.1099612335457555</v>
      </c>
      <c r="S49" s="5">
        <f t="shared" si="13"/>
        <v>0.10749265632176257</v>
      </c>
      <c r="T49" s="5">
        <f t="shared" si="13"/>
        <v>0.10503791840253617</v>
      </c>
      <c r="U49" s="5">
        <f t="shared" si="13"/>
        <v>0.10259736577069557</v>
      </c>
      <c r="V49" s="5">
        <f t="shared" si="13"/>
        <v>0.10017135305842526</v>
      </c>
      <c r="W49" s="5">
        <f t="shared" si="13"/>
        <v>9.776024376371463E-2</v>
      </c>
      <c r="X49" s="5">
        <f t="shared" si="13"/>
        <v>9.5364410472002586E-2</v>
      </c>
      <c r="Y49" s="5">
        <f t="shared" si="13"/>
        <v>9.318910079875295E-2</v>
      </c>
      <c r="Z49" s="5">
        <f t="shared" si="13"/>
        <v>9.1439480080075533E-2</v>
      </c>
      <c r="AA49" s="5">
        <f t="shared" si="13"/>
        <v>8.9911175661203602E-2</v>
      </c>
      <c r="AB49" s="5">
        <f t="shared" si="13"/>
        <v>8.8399733091358776E-2</v>
      </c>
      <c r="AC49" s="5">
        <f t="shared" si="13"/>
        <v>8.6905573916766746E-2</v>
      </c>
      <c r="AD49" s="5">
        <f t="shared" si="13"/>
        <v>8.5429130222308775E-2</v>
      </c>
      <c r="AE49" s="5">
        <f t="shared" si="13"/>
        <v>8.3970844894988253E-2</v>
      </c>
      <c r="AF49" s="5">
        <f t="shared" si="13"/>
        <v>8.2531171893983624E-2</v>
      </c>
      <c r="AG49" s="5">
        <f t="shared" si="13"/>
        <v>8.111057652745278E-2</v>
      </c>
      <c r="AH49" s="5">
        <f t="shared" si="13"/>
        <v>7.9709535736257553E-2</v>
      </c>
      <c r="AI49" s="5">
        <f t="shared" si="13"/>
        <v>7.8328538384781335E-2</v>
      </c>
      <c r="AJ49" s="5">
        <f t="shared" si="13"/>
        <v>7.6968085559017116E-2</v>
      </c>
      <c r="AK49" s="5">
        <f t="shared" si="13"/>
        <v>7.562869087210769E-2</v>
      </c>
      <c r="AL49" s="5">
        <f t="shared" si="13"/>
        <v>7.4310880777524416E-2</v>
      </c>
      <c r="AM49" s="5">
        <f t="shared" si="13"/>
        <v>7.3015194890075477E-2</v>
      </c>
      <c r="AN49" s="5">
        <f t="shared" si="13"/>
        <v>7.1742186314939171E-2</v>
      </c>
      <c r="AO49" s="5">
        <f t="shared" si="13"/>
        <v>7.0492421984923365E-2</v>
      </c>
    </row>
    <row r="50" spans="1:41" x14ac:dyDescent="0.25">
      <c r="A50" s="8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x14ac:dyDescent="0.25"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x14ac:dyDescent="0.25"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x14ac:dyDescent="0.25">
      <c r="A53" s="13" t="s">
        <v>70</v>
      </c>
      <c r="D53" s="1"/>
      <c r="E53" s="4">
        <f>F23-E28/2-E66/2</f>
        <v>3457.1742975000002</v>
      </c>
      <c r="F53" s="4">
        <f t="shared" ref="F53:AO53" si="14">+E53-E28/2-F28/2-E66/2-F66/2</f>
        <v>3344.7488203500006</v>
      </c>
      <c r="G53" s="4">
        <f t="shared" si="14"/>
        <v>3221.545104750001</v>
      </c>
      <c r="H53" s="4">
        <f t="shared" si="14"/>
        <v>3102.1783978500011</v>
      </c>
      <c r="I53" s="4">
        <f t="shared" si="14"/>
        <v>2986.3614763500013</v>
      </c>
      <c r="J53" s="4">
        <f t="shared" si="14"/>
        <v>2873.8292110500015</v>
      </c>
      <c r="K53" s="4">
        <f t="shared" si="14"/>
        <v>2764.3348845000019</v>
      </c>
      <c r="L53" s="4">
        <f t="shared" si="14"/>
        <v>2657.6501910000025</v>
      </c>
      <c r="M53" s="4">
        <f t="shared" si="14"/>
        <v>2552.5341786000026</v>
      </c>
      <c r="N53" s="4">
        <f t="shared" si="14"/>
        <v>2447.6427895500028</v>
      </c>
      <c r="O53" s="4">
        <f t="shared" si="14"/>
        <v>2342.751400500003</v>
      </c>
      <c r="P53" s="4">
        <f t="shared" si="14"/>
        <v>2237.8600114500032</v>
      </c>
      <c r="Q53" s="4">
        <f t="shared" si="14"/>
        <v>2132.9686224000034</v>
      </c>
      <c r="R53" s="4">
        <f t="shared" si="14"/>
        <v>2028.0772333500036</v>
      </c>
      <c r="S53" s="4">
        <f t="shared" si="14"/>
        <v>1923.1858443000037</v>
      </c>
      <c r="T53" s="4">
        <f t="shared" si="14"/>
        <v>1818.2944552500039</v>
      </c>
      <c r="U53" s="4">
        <f t="shared" si="14"/>
        <v>1713.4030662000041</v>
      </c>
      <c r="V53" s="4">
        <f t="shared" si="14"/>
        <v>1608.5116771500043</v>
      </c>
      <c r="W53" s="4">
        <f t="shared" si="14"/>
        <v>1503.6202881000045</v>
      </c>
      <c r="X53" s="4">
        <f t="shared" si="14"/>
        <v>1398.7288990500047</v>
      </c>
      <c r="Y53" s="4">
        <f t="shared" si="14"/>
        <v>1302.0528328500047</v>
      </c>
      <c r="Z53" s="4">
        <f t="shared" si="14"/>
        <v>1221.8037300000049</v>
      </c>
      <c r="AA53" s="4">
        <f t="shared" si="14"/>
        <v>1149.7699500000051</v>
      </c>
      <c r="AB53" s="4">
        <f t="shared" si="14"/>
        <v>1077.7361700000054</v>
      </c>
      <c r="AC53" s="4">
        <f t="shared" si="14"/>
        <v>1005.7023900000055</v>
      </c>
      <c r="AD53" s="4">
        <f t="shared" si="14"/>
        <v>933.66861000000551</v>
      </c>
      <c r="AE53" s="4">
        <f t="shared" si="14"/>
        <v>861.63483000000554</v>
      </c>
      <c r="AF53" s="4">
        <f t="shared" si="14"/>
        <v>789.60105000000556</v>
      </c>
      <c r="AG53" s="4">
        <f t="shared" si="14"/>
        <v>717.56727000000558</v>
      </c>
      <c r="AH53" s="4">
        <f t="shared" si="14"/>
        <v>645.5334900000056</v>
      </c>
      <c r="AI53" s="4">
        <f t="shared" si="14"/>
        <v>573.49971000000562</v>
      </c>
      <c r="AJ53" s="4">
        <f t="shared" si="14"/>
        <v>501.46593000000564</v>
      </c>
      <c r="AK53" s="4">
        <f t="shared" si="14"/>
        <v>429.43215000000566</v>
      </c>
      <c r="AL53" s="4">
        <f t="shared" si="14"/>
        <v>357.39837000000568</v>
      </c>
      <c r="AM53" s="4">
        <f t="shared" si="14"/>
        <v>285.36459000000571</v>
      </c>
      <c r="AN53" s="4">
        <f t="shared" si="14"/>
        <v>213.33081000000567</v>
      </c>
      <c r="AO53" s="4">
        <f t="shared" si="14"/>
        <v>141.29703000000563</v>
      </c>
    </row>
    <row r="54" spans="1:41" x14ac:dyDescent="0.25">
      <c r="D54" s="1"/>
      <c r="E54" s="4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x14ac:dyDescent="0.25">
      <c r="A55" s="7" t="s">
        <v>22</v>
      </c>
      <c r="D55" s="1"/>
      <c r="E55" s="4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46"/>
    </row>
    <row r="56" spans="1:41" x14ac:dyDescent="0.25">
      <c r="B56" s="7" t="s">
        <v>23</v>
      </c>
      <c r="D56" s="1"/>
      <c r="E56" s="38">
        <f t="shared" ref="E56:AO56" si="15">(E40+E39)/$E$80</f>
        <v>202.5230208155487</v>
      </c>
      <c r="F56" s="38">
        <f t="shared" si="15"/>
        <v>195.93707943980951</v>
      </c>
      <c r="G56" s="38">
        <f t="shared" si="15"/>
        <v>188.71974339833338</v>
      </c>
      <c r="H56" s="38">
        <f t="shared" si="15"/>
        <v>181.72718126929246</v>
      </c>
      <c r="I56" s="38">
        <f t="shared" si="15"/>
        <v>174.94256736634324</v>
      </c>
      <c r="J56" s="38">
        <f t="shared" si="15"/>
        <v>168.35037028670706</v>
      </c>
      <c r="K56" s="38">
        <f t="shared" si="15"/>
        <v>161.93613719724274</v>
      </c>
      <c r="L56" s="38">
        <f t="shared" si="15"/>
        <v>155.68649383444645</v>
      </c>
      <c r="M56" s="38">
        <f t="shared" si="15"/>
        <v>149.52874460475704</v>
      </c>
      <c r="N56" s="38">
        <f t="shared" si="15"/>
        <v>143.38415392464398</v>
      </c>
      <c r="O56" s="38">
        <f t="shared" si="15"/>
        <v>137.23956324453093</v>
      </c>
      <c r="P56" s="38">
        <f t="shared" si="15"/>
        <v>131.09497256441784</v>
      </c>
      <c r="Q56" s="38">
        <f t="shared" si="15"/>
        <v>124.9503818843048</v>
      </c>
      <c r="R56" s="38">
        <f t="shared" si="15"/>
        <v>118.80579120419172</v>
      </c>
      <c r="S56" s="38">
        <f t="shared" si="15"/>
        <v>112.66120052407865</v>
      </c>
      <c r="T56" s="38">
        <f t="shared" si="15"/>
        <v>106.5166098439656</v>
      </c>
      <c r="U56" s="38">
        <f t="shared" si="15"/>
        <v>100.37201916385254</v>
      </c>
      <c r="V56" s="38">
        <f t="shared" si="15"/>
        <v>94.227428483739459</v>
      </c>
      <c r="W56" s="38">
        <f t="shared" si="15"/>
        <v>88.082837803626404</v>
      </c>
      <c r="X56" s="38">
        <f t="shared" si="15"/>
        <v>81.938247123513349</v>
      </c>
      <c r="Y56" s="38">
        <f t="shared" si="15"/>
        <v>76.274914215610409</v>
      </c>
      <c r="Z56" s="38">
        <f t="shared" si="15"/>
        <v>71.573881138200278</v>
      </c>
      <c r="AA56" s="38">
        <f t="shared" si="15"/>
        <v>67.35410583300029</v>
      </c>
      <c r="AB56" s="38">
        <f t="shared" si="15"/>
        <v>63.134330527800302</v>
      </c>
      <c r="AC56" s="38">
        <f t="shared" si="15"/>
        <v>58.914555222600313</v>
      </c>
      <c r="AD56" s="38">
        <f t="shared" si="15"/>
        <v>54.694779917400318</v>
      </c>
      <c r="AE56" s="38">
        <f t="shared" si="15"/>
        <v>50.475004612200316</v>
      </c>
      <c r="AF56" s="38">
        <f t="shared" si="15"/>
        <v>46.255229307000313</v>
      </c>
      <c r="AG56" s="38">
        <f t="shared" si="15"/>
        <v>42.035454001800318</v>
      </c>
      <c r="AH56" s="38">
        <f t="shared" si="15"/>
        <v>37.815678696600322</v>
      </c>
      <c r="AI56" s="38">
        <f t="shared" si="15"/>
        <v>33.595903391400327</v>
      </c>
      <c r="AJ56" s="38">
        <f t="shared" si="15"/>
        <v>29.376128086200325</v>
      </c>
      <c r="AK56" s="38">
        <f t="shared" si="15"/>
        <v>25.156352781000329</v>
      </c>
      <c r="AL56" s="38">
        <f t="shared" si="15"/>
        <v>20.93657747580033</v>
      </c>
      <c r="AM56" s="38">
        <f t="shared" si="15"/>
        <v>16.716802170600335</v>
      </c>
      <c r="AN56" s="38">
        <f t="shared" si="15"/>
        <v>12.497026865400331</v>
      </c>
      <c r="AO56" s="38">
        <f t="shared" si="15"/>
        <v>8.2772515602003285</v>
      </c>
    </row>
    <row r="57" spans="1:41" x14ac:dyDescent="0.25">
      <c r="B57" s="7" t="s">
        <v>24</v>
      </c>
      <c r="D57" s="1"/>
      <c r="E57" s="39">
        <f t="shared" ref="E57:AO57" si="16">E56*$F14</f>
        <v>0</v>
      </c>
      <c r="F57" s="39">
        <f t="shared" si="16"/>
        <v>0</v>
      </c>
      <c r="G57" s="39">
        <f t="shared" si="16"/>
        <v>0</v>
      </c>
      <c r="H57" s="39">
        <f t="shared" si="16"/>
        <v>0</v>
      </c>
      <c r="I57" s="39">
        <f t="shared" si="16"/>
        <v>0</v>
      </c>
      <c r="J57" s="39">
        <f t="shared" si="16"/>
        <v>0</v>
      </c>
      <c r="K57" s="39">
        <f t="shared" si="16"/>
        <v>0</v>
      </c>
      <c r="L57" s="39">
        <f t="shared" si="16"/>
        <v>0</v>
      </c>
      <c r="M57" s="39">
        <f t="shared" si="16"/>
        <v>0</v>
      </c>
      <c r="N57" s="39">
        <f t="shared" si="16"/>
        <v>0</v>
      </c>
      <c r="O57" s="39">
        <f t="shared" si="16"/>
        <v>0</v>
      </c>
      <c r="P57" s="39">
        <f t="shared" si="16"/>
        <v>0</v>
      </c>
      <c r="Q57" s="39">
        <f t="shared" si="16"/>
        <v>0</v>
      </c>
      <c r="R57" s="39">
        <f t="shared" si="16"/>
        <v>0</v>
      </c>
      <c r="S57" s="39">
        <f t="shared" si="16"/>
        <v>0</v>
      </c>
      <c r="T57" s="39">
        <f t="shared" si="16"/>
        <v>0</v>
      </c>
      <c r="U57" s="39">
        <f t="shared" si="16"/>
        <v>0</v>
      </c>
      <c r="V57" s="39">
        <f t="shared" si="16"/>
        <v>0</v>
      </c>
      <c r="W57" s="39">
        <f t="shared" si="16"/>
        <v>0</v>
      </c>
      <c r="X57" s="39">
        <f t="shared" si="16"/>
        <v>0</v>
      </c>
      <c r="Y57" s="39">
        <f t="shared" si="16"/>
        <v>0</v>
      </c>
      <c r="Z57" s="39">
        <f t="shared" si="16"/>
        <v>0</v>
      </c>
      <c r="AA57" s="39">
        <f t="shared" si="16"/>
        <v>0</v>
      </c>
      <c r="AB57" s="39">
        <f t="shared" si="16"/>
        <v>0</v>
      </c>
      <c r="AC57" s="39">
        <f t="shared" si="16"/>
        <v>0</v>
      </c>
      <c r="AD57" s="39">
        <f t="shared" si="16"/>
        <v>0</v>
      </c>
      <c r="AE57" s="39">
        <f t="shared" si="16"/>
        <v>0</v>
      </c>
      <c r="AF57" s="39">
        <f t="shared" si="16"/>
        <v>0</v>
      </c>
      <c r="AG57" s="39">
        <f t="shared" si="16"/>
        <v>0</v>
      </c>
      <c r="AH57" s="39">
        <f t="shared" si="16"/>
        <v>0</v>
      </c>
      <c r="AI57" s="39">
        <f t="shared" si="16"/>
        <v>0</v>
      </c>
      <c r="AJ57" s="39">
        <f t="shared" si="16"/>
        <v>0</v>
      </c>
      <c r="AK57" s="39">
        <f t="shared" si="16"/>
        <v>0</v>
      </c>
      <c r="AL57" s="39">
        <f t="shared" si="16"/>
        <v>0</v>
      </c>
      <c r="AM57" s="39">
        <f t="shared" si="16"/>
        <v>0</v>
      </c>
      <c r="AN57" s="39">
        <f t="shared" si="16"/>
        <v>0</v>
      </c>
      <c r="AO57" s="39">
        <f t="shared" si="16"/>
        <v>0</v>
      </c>
    </row>
    <row r="58" spans="1:41" x14ac:dyDescent="0.25">
      <c r="B58" s="7" t="s">
        <v>25</v>
      </c>
      <c r="D58" s="1"/>
      <c r="E58" s="38">
        <f>E56-E57</f>
        <v>202.5230208155487</v>
      </c>
      <c r="F58" s="38">
        <f>F56-F57</f>
        <v>195.93707943980951</v>
      </c>
      <c r="G58" s="38">
        <f>G56-G57</f>
        <v>188.71974339833338</v>
      </c>
      <c r="H58" s="38">
        <f t="shared" ref="H58:AN58" si="17">H56-H57</f>
        <v>181.72718126929246</v>
      </c>
      <c r="I58" s="38">
        <f t="shared" si="17"/>
        <v>174.94256736634324</v>
      </c>
      <c r="J58" s="38">
        <f t="shared" si="17"/>
        <v>168.35037028670706</v>
      </c>
      <c r="K58" s="38">
        <f t="shared" si="17"/>
        <v>161.93613719724274</v>
      </c>
      <c r="L58" s="38">
        <f t="shared" si="17"/>
        <v>155.68649383444645</v>
      </c>
      <c r="M58" s="38">
        <f t="shared" si="17"/>
        <v>149.52874460475704</v>
      </c>
      <c r="N58" s="38">
        <f t="shared" si="17"/>
        <v>143.38415392464398</v>
      </c>
      <c r="O58" s="38">
        <f t="shared" si="17"/>
        <v>137.23956324453093</v>
      </c>
      <c r="P58" s="38">
        <f t="shared" si="17"/>
        <v>131.09497256441784</v>
      </c>
      <c r="Q58" s="38">
        <f t="shared" si="17"/>
        <v>124.9503818843048</v>
      </c>
      <c r="R58" s="38">
        <f t="shared" si="17"/>
        <v>118.80579120419172</v>
      </c>
      <c r="S58" s="38">
        <f t="shared" si="17"/>
        <v>112.66120052407865</v>
      </c>
      <c r="T58" s="38">
        <f t="shared" si="17"/>
        <v>106.5166098439656</v>
      </c>
      <c r="U58" s="38">
        <f t="shared" si="17"/>
        <v>100.37201916385254</v>
      </c>
      <c r="V58" s="38">
        <f t="shared" si="17"/>
        <v>94.227428483739459</v>
      </c>
      <c r="W58" s="38">
        <f t="shared" si="17"/>
        <v>88.082837803626404</v>
      </c>
      <c r="X58" s="38">
        <f t="shared" si="17"/>
        <v>81.938247123513349</v>
      </c>
      <c r="Y58" s="38">
        <f t="shared" si="17"/>
        <v>76.274914215610409</v>
      </c>
      <c r="Z58" s="38">
        <f t="shared" si="17"/>
        <v>71.573881138200278</v>
      </c>
      <c r="AA58" s="38">
        <f t="shared" si="17"/>
        <v>67.35410583300029</v>
      </c>
      <c r="AB58" s="38">
        <f t="shared" si="17"/>
        <v>63.134330527800302</v>
      </c>
      <c r="AC58" s="38">
        <f t="shared" si="17"/>
        <v>58.914555222600313</v>
      </c>
      <c r="AD58" s="38">
        <f t="shared" si="17"/>
        <v>54.694779917400318</v>
      </c>
      <c r="AE58" s="38">
        <f t="shared" si="17"/>
        <v>50.475004612200316</v>
      </c>
      <c r="AF58" s="38">
        <f t="shared" si="17"/>
        <v>46.255229307000313</v>
      </c>
      <c r="AG58" s="38">
        <f t="shared" si="17"/>
        <v>42.035454001800318</v>
      </c>
      <c r="AH58" s="38">
        <f t="shared" si="17"/>
        <v>37.815678696600322</v>
      </c>
      <c r="AI58" s="38">
        <f t="shared" si="17"/>
        <v>33.595903391400327</v>
      </c>
      <c r="AJ58" s="38">
        <f t="shared" si="17"/>
        <v>29.376128086200325</v>
      </c>
      <c r="AK58" s="38">
        <f t="shared" si="17"/>
        <v>25.156352781000329</v>
      </c>
      <c r="AL58" s="38">
        <f t="shared" si="17"/>
        <v>20.93657747580033</v>
      </c>
      <c r="AM58" s="38">
        <f t="shared" si="17"/>
        <v>16.716802170600335</v>
      </c>
      <c r="AN58" s="38">
        <f t="shared" si="17"/>
        <v>12.497026865400331</v>
      </c>
      <c r="AO58" s="38">
        <f>AO56-AO57</f>
        <v>8.2772515602003285</v>
      </c>
    </row>
    <row r="59" spans="1:41" x14ac:dyDescent="0.25">
      <c r="B59" s="7" t="s">
        <v>26</v>
      </c>
      <c r="D59" s="1"/>
      <c r="E59" s="39">
        <f t="shared" ref="E59:AO59" si="18">E58*$F15</f>
        <v>42.529834371265224</v>
      </c>
      <c r="F59" s="39">
        <f t="shared" si="18"/>
        <v>41.146786682359995</v>
      </c>
      <c r="G59" s="39">
        <f t="shared" si="18"/>
        <v>39.631146113650011</v>
      </c>
      <c r="H59" s="39">
        <f t="shared" si="18"/>
        <v>38.162708066551417</v>
      </c>
      <c r="I59" s="39">
        <f t="shared" si="18"/>
        <v>36.737939146932078</v>
      </c>
      <c r="J59" s="39">
        <f t="shared" si="18"/>
        <v>35.353577760208481</v>
      </c>
      <c r="K59" s="39">
        <f t="shared" si="18"/>
        <v>34.006588811420976</v>
      </c>
      <c r="L59" s="39">
        <f t="shared" si="18"/>
        <v>32.694163705233755</v>
      </c>
      <c r="M59" s="39">
        <f t="shared" si="18"/>
        <v>31.401036366998976</v>
      </c>
      <c r="N59" s="39">
        <f t="shared" si="18"/>
        <v>30.110672324175233</v>
      </c>
      <c r="O59" s="39">
        <f t="shared" si="18"/>
        <v>28.820308281351494</v>
      </c>
      <c r="P59" s="39">
        <f t="shared" si="18"/>
        <v>27.529944238527747</v>
      </c>
      <c r="Q59" s="39">
        <f t="shared" si="18"/>
        <v>26.239580195704008</v>
      </c>
      <c r="R59" s="39">
        <f t="shared" si="18"/>
        <v>24.949216152880261</v>
      </c>
      <c r="S59" s="39">
        <f t="shared" si="18"/>
        <v>23.658852110056515</v>
      </c>
      <c r="T59" s="39">
        <f t="shared" si="18"/>
        <v>22.368488067232775</v>
      </c>
      <c r="U59" s="39">
        <f t="shared" si="18"/>
        <v>21.078124024409032</v>
      </c>
      <c r="V59" s="39">
        <f t="shared" si="18"/>
        <v>19.787759981585285</v>
      </c>
      <c r="W59" s="39">
        <f t="shared" si="18"/>
        <v>18.497395938761546</v>
      </c>
      <c r="X59" s="39">
        <f t="shared" si="18"/>
        <v>17.207031895937803</v>
      </c>
      <c r="Y59" s="39">
        <f t="shared" si="18"/>
        <v>16.017731985278186</v>
      </c>
      <c r="Z59" s="39">
        <f t="shared" si="18"/>
        <v>15.030515039022058</v>
      </c>
      <c r="AA59" s="39">
        <f t="shared" si="18"/>
        <v>14.14436222493006</v>
      </c>
      <c r="AB59" s="39">
        <f t="shared" si="18"/>
        <v>13.258209410838063</v>
      </c>
      <c r="AC59" s="39">
        <f t="shared" si="18"/>
        <v>12.372056596746065</v>
      </c>
      <c r="AD59" s="39">
        <f t="shared" si="18"/>
        <v>11.485903782654066</v>
      </c>
      <c r="AE59" s="39">
        <f t="shared" si="18"/>
        <v>10.599750968562066</v>
      </c>
      <c r="AF59" s="39">
        <f t="shared" si="18"/>
        <v>9.7135981544700662</v>
      </c>
      <c r="AG59" s="39">
        <f t="shared" si="18"/>
        <v>8.8274453403780662</v>
      </c>
      <c r="AH59" s="39">
        <f t="shared" si="18"/>
        <v>7.9412925262860679</v>
      </c>
      <c r="AI59" s="39">
        <f t="shared" si="18"/>
        <v>7.0551397121940687</v>
      </c>
      <c r="AJ59" s="39">
        <f t="shared" si="18"/>
        <v>6.1689868981020677</v>
      </c>
      <c r="AK59" s="39">
        <f t="shared" si="18"/>
        <v>5.2828340840100694</v>
      </c>
      <c r="AL59" s="39">
        <f t="shared" si="18"/>
        <v>4.3966812699180693</v>
      </c>
      <c r="AM59" s="39">
        <f t="shared" si="18"/>
        <v>3.5105284558260701</v>
      </c>
      <c r="AN59" s="39">
        <f t="shared" si="18"/>
        <v>2.6243756417340696</v>
      </c>
      <c r="AO59" s="39">
        <f t="shared" si="18"/>
        <v>1.7382228276420688</v>
      </c>
    </row>
    <row r="60" spans="1:41" x14ac:dyDescent="0.25">
      <c r="B60" s="7" t="s">
        <v>27</v>
      </c>
      <c r="D60" s="1"/>
      <c r="E60" s="38">
        <f>E56-E57-E59</f>
        <v>159.99318644428348</v>
      </c>
      <c r="F60" s="38">
        <f>F56-F57-F59</f>
        <v>154.79029275744952</v>
      </c>
      <c r="G60" s="38">
        <f>G56-G57-G59</f>
        <v>149.08859728468337</v>
      </c>
      <c r="H60" s="38">
        <f t="shared" ref="H60:AN60" si="19">H56-H57-H59</f>
        <v>143.56447320274106</v>
      </c>
      <c r="I60" s="38">
        <f t="shared" si="19"/>
        <v>138.20462821941118</v>
      </c>
      <c r="J60" s="38">
        <f t="shared" si="19"/>
        <v>132.99679252649858</v>
      </c>
      <c r="K60" s="38">
        <f t="shared" si="19"/>
        <v>127.92954838582176</v>
      </c>
      <c r="L60" s="38">
        <f t="shared" si="19"/>
        <v>122.99233012921269</v>
      </c>
      <c r="M60" s="38">
        <f t="shared" si="19"/>
        <v>118.12770823775806</v>
      </c>
      <c r="N60" s="38">
        <f t="shared" si="19"/>
        <v>113.27348160046876</v>
      </c>
      <c r="O60" s="38">
        <f t="shared" si="19"/>
        <v>108.41925496317944</v>
      </c>
      <c r="P60" s="38">
        <f t="shared" si="19"/>
        <v>103.5650283258901</v>
      </c>
      <c r="Q60" s="38">
        <f t="shared" si="19"/>
        <v>98.710801688600796</v>
      </c>
      <c r="R60" s="38">
        <f t="shared" si="19"/>
        <v>93.856575051311466</v>
      </c>
      <c r="S60" s="38">
        <f t="shared" si="19"/>
        <v>89.002348414022137</v>
      </c>
      <c r="T60" s="38">
        <f t="shared" si="19"/>
        <v>84.148121776732822</v>
      </c>
      <c r="U60" s="38">
        <f t="shared" si="19"/>
        <v>79.293895139443507</v>
      </c>
      <c r="V60" s="38">
        <f t="shared" si="19"/>
        <v>74.439668502154177</v>
      </c>
      <c r="W60" s="38">
        <f t="shared" si="19"/>
        <v>69.585441864864862</v>
      </c>
      <c r="X60" s="38">
        <f t="shared" si="19"/>
        <v>64.731215227575547</v>
      </c>
      <c r="Y60" s="38">
        <f t="shared" si="19"/>
        <v>60.257182230332219</v>
      </c>
      <c r="Z60" s="38">
        <f t="shared" si="19"/>
        <v>56.543366099178222</v>
      </c>
      <c r="AA60" s="38">
        <f t="shared" si="19"/>
        <v>53.209743608070227</v>
      </c>
      <c r="AB60" s="38">
        <f t="shared" si="19"/>
        <v>49.876121116962238</v>
      </c>
      <c r="AC60" s="38">
        <f t="shared" si="19"/>
        <v>46.54249862585425</v>
      </c>
      <c r="AD60" s="38">
        <f t="shared" si="19"/>
        <v>43.208876134746248</v>
      </c>
      <c r="AE60" s="38">
        <f t="shared" si="19"/>
        <v>39.875253643638246</v>
      </c>
      <c r="AF60" s="38">
        <f t="shared" si="19"/>
        <v>36.541631152530243</v>
      </c>
      <c r="AG60" s="38">
        <f t="shared" si="19"/>
        <v>33.208008661422255</v>
      </c>
      <c r="AH60" s="38">
        <f t="shared" si="19"/>
        <v>29.874386170314253</v>
      </c>
      <c r="AI60" s="38">
        <f t="shared" si="19"/>
        <v>26.540763679206258</v>
      </c>
      <c r="AJ60" s="38">
        <f t="shared" si="19"/>
        <v>23.207141188098255</v>
      </c>
      <c r="AK60" s="38">
        <f t="shared" si="19"/>
        <v>19.87351869699026</v>
      </c>
      <c r="AL60" s="38">
        <f t="shared" si="19"/>
        <v>16.539896205882261</v>
      </c>
      <c r="AM60" s="38">
        <f t="shared" si="19"/>
        <v>13.206273714774266</v>
      </c>
      <c r="AN60" s="38">
        <f t="shared" si="19"/>
        <v>9.8726512236662618</v>
      </c>
      <c r="AO60" s="38">
        <f>AO56-AO57-AO59</f>
        <v>6.5390287325582594</v>
      </c>
    </row>
    <row r="62" spans="1:41" x14ac:dyDescent="0.25">
      <c r="A62" s="7" t="s">
        <v>28</v>
      </c>
      <c r="D62" s="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</row>
    <row r="63" spans="1:41" x14ac:dyDescent="0.25">
      <c r="B63" s="7" t="s">
        <v>29</v>
      </c>
      <c r="D63" s="1"/>
      <c r="E63" s="38">
        <f>E28</f>
        <v>91.182000000000002</v>
      </c>
      <c r="F63" s="38">
        <f>F28</f>
        <v>91.182000000000002</v>
      </c>
      <c r="G63" s="38">
        <f>G28</f>
        <v>91.182000000000002</v>
      </c>
      <c r="H63" s="38">
        <f t="shared" ref="H63:AN63" si="20">H28</f>
        <v>91.182000000000002</v>
      </c>
      <c r="I63" s="38">
        <f t="shared" si="20"/>
        <v>91.182000000000002</v>
      </c>
      <c r="J63" s="38">
        <f t="shared" si="20"/>
        <v>91.182000000000002</v>
      </c>
      <c r="K63" s="38">
        <f t="shared" si="20"/>
        <v>91.182000000000002</v>
      </c>
      <c r="L63" s="38">
        <f t="shared" si="20"/>
        <v>91.182000000000002</v>
      </c>
      <c r="M63" s="38">
        <f t="shared" si="20"/>
        <v>91.182000000000002</v>
      </c>
      <c r="N63" s="38">
        <f t="shared" si="20"/>
        <v>91.182000000000002</v>
      </c>
      <c r="O63" s="38">
        <f t="shared" si="20"/>
        <v>91.182000000000002</v>
      </c>
      <c r="P63" s="38">
        <f t="shared" si="20"/>
        <v>91.182000000000002</v>
      </c>
      <c r="Q63" s="38">
        <f t="shared" si="20"/>
        <v>91.182000000000002</v>
      </c>
      <c r="R63" s="38">
        <f t="shared" si="20"/>
        <v>91.182000000000002</v>
      </c>
      <c r="S63" s="38">
        <f t="shared" si="20"/>
        <v>91.182000000000002</v>
      </c>
      <c r="T63" s="38">
        <f t="shared" si="20"/>
        <v>91.182000000000002</v>
      </c>
      <c r="U63" s="38">
        <f t="shared" si="20"/>
        <v>91.182000000000002</v>
      </c>
      <c r="V63" s="38">
        <f t="shared" si="20"/>
        <v>91.182000000000002</v>
      </c>
      <c r="W63" s="38">
        <f t="shared" si="20"/>
        <v>91.182000000000002</v>
      </c>
      <c r="X63" s="38">
        <f t="shared" si="20"/>
        <v>91.182000000000002</v>
      </c>
      <c r="Y63" s="38">
        <f t="shared" si="20"/>
        <v>91.182000000000002</v>
      </c>
      <c r="Z63" s="38">
        <f t="shared" si="20"/>
        <v>91.182000000000002</v>
      </c>
      <c r="AA63" s="38">
        <f t="shared" si="20"/>
        <v>91.182000000000002</v>
      </c>
      <c r="AB63" s="38">
        <f t="shared" si="20"/>
        <v>91.182000000000002</v>
      </c>
      <c r="AC63" s="38">
        <f t="shared" si="20"/>
        <v>91.182000000000002</v>
      </c>
      <c r="AD63" s="38">
        <f t="shared" si="20"/>
        <v>91.182000000000002</v>
      </c>
      <c r="AE63" s="38">
        <f t="shared" si="20"/>
        <v>91.182000000000002</v>
      </c>
      <c r="AF63" s="38">
        <f t="shared" si="20"/>
        <v>91.182000000000002</v>
      </c>
      <c r="AG63" s="38">
        <f t="shared" si="20"/>
        <v>91.182000000000002</v>
      </c>
      <c r="AH63" s="38">
        <f t="shared" si="20"/>
        <v>91.182000000000002</v>
      </c>
      <c r="AI63" s="38">
        <f t="shared" si="20"/>
        <v>91.182000000000002</v>
      </c>
      <c r="AJ63" s="38">
        <f t="shared" si="20"/>
        <v>91.182000000000002</v>
      </c>
      <c r="AK63" s="38">
        <f t="shared" si="20"/>
        <v>91.182000000000002</v>
      </c>
      <c r="AL63" s="38">
        <f t="shared" si="20"/>
        <v>91.182000000000002</v>
      </c>
      <c r="AM63" s="38">
        <f t="shared" si="20"/>
        <v>91.182000000000002</v>
      </c>
      <c r="AN63" s="38">
        <f t="shared" si="20"/>
        <v>91.182000000000002</v>
      </c>
      <c r="AO63" s="38">
        <f>AO28</f>
        <v>91.182000000000002</v>
      </c>
    </row>
    <row r="64" spans="1:41" x14ac:dyDescent="0.25">
      <c r="B64" s="7" t="s">
        <v>30</v>
      </c>
      <c r="D64" s="1"/>
      <c r="E64" s="38">
        <f t="shared" ref="E64:AO64" si="21">$F23*E69</f>
        <v>131.51249999999999</v>
      </c>
      <c r="F64" s="38">
        <f t="shared" si="21"/>
        <v>253.17033000000001</v>
      </c>
      <c r="G64" s="38">
        <f t="shared" si="21"/>
        <v>234.16238999999999</v>
      </c>
      <c r="H64" s="38">
        <f t="shared" si="21"/>
        <v>216.62738999999999</v>
      </c>
      <c r="I64" s="38">
        <f t="shared" si="21"/>
        <v>200.35490999999999</v>
      </c>
      <c r="J64" s="38">
        <f t="shared" si="21"/>
        <v>185.34495000000001</v>
      </c>
      <c r="K64" s="38">
        <f t="shared" si="21"/>
        <v>171.42215999999999</v>
      </c>
      <c r="L64" s="38">
        <f t="shared" si="21"/>
        <v>158.58654000000001</v>
      </c>
      <c r="M64" s="38">
        <f t="shared" si="21"/>
        <v>156.48233999999999</v>
      </c>
      <c r="N64" s="38">
        <f t="shared" si="21"/>
        <v>156.44727</v>
      </c>
      <c r="O64" s="38">
        <f t="shared" si="21"/>
        <v>156.48233999999999</v>
      </c>
      <c r="P64" s="38">
        <f t="shared" si="21"/>
        <v>156.44727</v>
      </c>
      <c r="Q64" s="38">
        <f t="shared" si="21"/>
        <v>156.48233999999999</v>
      </c>
      <c r="R64" s="38">
        <f t="shared" si="21"/>
        <v>156.44727</v>
      </c>
      <c r="S64" s="38">
        <f t="shared" si="21"/>
        <v>156.48233999999999</v>
      </c>
      <c r="T64" s="38">
        <f t="shared" si="21"/>
        <v>156.44727</v>
      </c>
      <c r="U64" s="38">
        <f t="shared" si="21"/>
        <v>156.48233999999999</v>
      </c>
      <c r="V64" s="38">
        <f t="shared" si="21"/>
        <v>156.44727</v>
      </c>
      <c r="W64" s="38">
        <f t="shared" si="21"/>
        <v>156.48233999999999</v>
      </c>
      <c r="X64" s="38">
        <f t="shared" si="21"/>
        <v>156.44727</v>
      </c>
      <c r="Y64" s="38">
        <f t="shared" si="21"/>
        <v>78.241169999999997</v>
      </c>
      <c r="Z64" s="38">
        <f t="shared" si="21"/>
        <v>0</v>
      </c>
      <c r="AA64" s="38">
        <f t="shared" si="21"/>
        <v>0</v>
      </c>
      <c r="AB64" s="38">
        <f t="shared" si="21"/>
        <v>0</v>
      </c>
      <c r="AC64" s="38">
        <f t="shared" si="21"/>
        <v>0</v>
      </c>
      <c r="AD64" s="38">
        <f t="shared" si="21"/>
        <v>0</v>
      </c>
      <c r="AE64" s="38">
        <f t="shared" si="21"/>
        <v>0</v>
      </c>
      <c r="AF64" s="38">
        <f t="shared" si="21"/>
        <v>0</v>
      </c>
      <c r="AG64" s="38">
        <f t="shared" si="21"/>
        <v>0</v>
      </c>
      <c r="AH64" s="38">
        <f t="shared" si="21"/>
        <v>0</v>
      </c>
      <c r="AI64" s="38">
        <f t="shared" si="21"/>
        <v>0</v>
      </c>
      <c r="AJ64" s="38">
        <f t="shared" si="21"/>
        <v>0</v>
      </c>
      <c r="AK64" s="38">
        <f t="shared" si="21"/>
        <v>0</v>
      </c>
      <c r="AL64" s="38">
        <f t="shared" si="21"/>
        <v>0</v>
      </c>
      <c r="AM64" s="38">
        <f t="shared" si="21"/>
        <v>0</v>
      </c>
      <c r="AN64" s="38">
        <f t="shared" si="21"/>
        <v>0</v>
      </c>
      <c r="AO64" s="38">
        <f t="shared" si="21"/>
        <v>0</v>
      </c>
    </row>
    <row r="65" spans="1:42" x14ac:dyDescent="0.25">
      <c r="B65" s="7" t="s">
        <v>31</v>
      </c>
      <c r="E65" s="38">
        <f>E64-E63</f>
        <v>40.330499999999986</v>
      </c>
      <c r="F65" s="38">
        <f>F64-F63</f>
        <v>161.98833000000002</v>
      </c>
      <c r="G65" s="38">
        <f>G64-G63</f>
        <v>142.98039</v>
      </c>
      <c r="H65" s="38">
        <f t="shared" ref="H65:AN65" si="22">H64-H63</f>
        <v>125.44538999999999</v>
      </c>
      <c r="I65" s="38">
        <f t="shared" si="22"/>
        <v>109.17290999999999</v>
      </c>
      <c r="J65" s="38">
        <f t="shared" si="22"/>
        <v>94.162950000000009</v>
      </c>
      <c r="K65" s="38">
        <f t="shared" si="22"/>
        <v>80.240159999999989</v>
      </c>
      <c r="L65" s="38">
        <f t="shared" si="22"/>
        <v>67.404540000000011</v>
      </c>
      <c r="M65" s="38">
        <f t="shared" si="22"/>
        <v>65.300339999999991</v>
      </c>
      <c r="N65" s="38">
        <f t="shared" si="22"/>
        <v>65.265270000000001</v>
      </c>
      <c r="O65" s="38">
        <f t="shared" si="22"/>
        <v>65.300339999999991</v>
      </c>
      <c r="P65" s="38">
        <f t="shared" si="22"/>
        <v>65.265270000000001</v>
      </c>
      <c r="Q65" s="38">
        <f t="shared" si="22"/>
        <v>65.300339999999991</v>
      </c>
      <c r="R65" s="38">
        <f t="shared" si="22"/>
        <v>65.265270000000001</v>
      </c>
      <c r="S65" s="38">
        <f t="shared" si="22"/>
        <v>65.300339999999991</v>
      </c>
      <c r="T65" s="38">
        <f t="shared" si="22"/>
        <v>65.265270000000001</v>
      </c>
      <c r="U65" s="38">
        <f t="shared" si="22"/>
        <v>65.300339999999991</v>
      </c>
      <c r="V65" s="38">
        <f t="shared" si="22"/>
        <v>65.265270000000001</v>
      </c>
      <c r="W65" s="38">
        <f t="shared" si="22"/>
        <v>65.300339999999991</v>
      </c>
      <c r="X65" s="38">
        <f t="shared" si="22"/>
        <v>65.265270000000001</v>
      </c>
      <c r="Y65" s="38">
        <f t="shared" si="22"/>
        <v>-12.940830000000005</v>
      </c>
      <c r="Z65" s="38">
        <f t="shared" si="22"/>
        <v>-91.182000000000002</v>
      </c>
      <c r="AA65" s="38">
        <f t="shared" si="22"/>
        <v>-91.182000000000002</v>
      </c>
      <c r="AB65" s="38">
        <f t="shared" si="22"/>
        <v>-91.182000000000002</v>
      </c>
      <c r="AC65" s="38">
        <f t="shared" si="22"/>
        <v>-91.182000000000002</v>
      </c>
      <c r="AD65" s="38">
        <f t="shared" si="22"/>
        <v>-91.182000000000002</v>
      </c>
      <c r="AE65" s="38">
        <f t="shared" si="22"/>
        <v>-91.182000000000002</v>
      </c>
      <c r="AF65" s="38">
        <f t="shared" si="22"/>
        <v>-91.182000000000002</v>
      </c>
      <c r="AG65" s="38">
        <f t="shared" si="22"/>
        <v>-91.182000000000002</v>
      </c>
      <c r="AH65" s="38">
        <f t="shared" si="22"/>
        <v>-91.182000000000002</v>
      </c>
      <c r="AI65" s="38">
        <f t="shared" si="22"/>
        <v>-91.182000000000002</v>
      </c>
      <c r="AJ65" s="38">
        <f t="shared" si="22"/>
        <v>-91.182000000000002</v>
      </c>
      <c r="AK65" s="38">
        <f t="shared" si="22"/>
        <v>-91.182000000000002</v>
      </c>
      <c r="AL65" s="38">
        <f t="shared" si="22"/>
        <v>-91.182000000000002</v>
      </c>
      <c r="AM65" s="38">
        <f t="shared" si="22"/>
        <v>-91.182000000000002</v>
      </c>
      <c r="AN65" s="38">
        <f t="shared" si="22"/>
        <v>-91.182000000000002</v>
      </c>
      <c r="AO65" s="38">
        <f>AO64-AO63</f>
        <v>-91.182000000000002</v>
      </c>
    </row>
    <row r="66" spans="1:42" x14ac:dyDescent="0.25">
      <c r="B66" s="7" t="s">
        <v>32</v>
      </c>
      <c r="D66" s="1"/>
      <c r="E66" s="38">
        <f t="shared" ref="E66:AO66" si="23">E65*$E$79</f>
        <v>8.4694049999999965</v>
      </c>
      <c r="F66" s="38">
        <f t="shared" si="23"/>
        <v>34.017549300000006</v>
      </c>
      <c r="G66" s="38">
        <f t="shared" si="23"/>
        <v>30.025881899999998</v>
      </c>
      <c r="H66" s="38">
        <f t="shared" si="23"/>
        <v>26.343531899999995</v>
      </c>
      <c r="I66" s="38">
        <f t="shared" si="23"/>
        <v>22.926311099999996</v>
      </c>
      <c r="J66" s="38">
        <f t="shared" si="23"/>
        <v>19.774219500000001</v>
      </c>
      <c r="K66" s="38">
        <f t="shared" si="23"/>
        <v>16.850433599999999</v>
      </c>
      <c r="L66" s="38">
        <f t="shared" si="23"/>
        <v>14.154953400000002</v>
      </c>
      <c r="M66" s="38">
        <f t="shared" si="23"/>
        <v>13.713071399999997</v>
      </c>
      <c r="N66" s="38">
        <f t="shared" si="23"/>
        <v>13.7057067</v>
      </c>
      <c r="O66" s="38">
        <f t="shared" si="23"/>
        <v>13.713071399999997</v>
      </c>
      <c r="P66" s="38">
        <f t="shared" si="23"/>
        <v>13.7057067</v>
      </c>
      <c r="Q66" s="38">
        <f t="shared" si="23"/>
        <v>13.713071399999997</v>
      </c>
      <c r="R66" s="38">
        <f t="shared" si="23"/>
        <v>13.7057067</v>
      </c>
      <c r="S66" s="38">
        <f t="shared" si="23"/>
        <v>13.713071399999997</v>
      </c>
      <c r="T66" s="38">
        <f t="shared" si="23"/>
        <v>13.7057067</v>
      </c>
      <c r="U66" s="38">
        <f t="shared" si="23"/>
        <v>13.713071399999997</v>
      </c>
      <c r="V66" s="38">
        <f t="shared" si="23"/>
        <v>13.7057067</v>
      </c>
      <c r="W66" s="38">
        <f t="shared" si="23"/>
        <v>13.713071399999997</v>
      </c>
      <c r="X66" s="38">
        <f t="shared" si="23"/>
        <v>13.7057067</v>
      </c>
      <c r="Y66" s="38">
        <f t="shared" si="23"/>
        <v>-2.7175743000000012</v>
      </c>
      <c r="Z66" s="38">
        <f t="shared" si="23"/>
        <v>-19.148219999999998</v>
      </c>
      <c r="AA66" s="38">
        <f t="shared" si="23"/>
        <v>-19.148219999999998</v>
      </c>
      <c r="AB66" s="38">
        <f t="shared" si="23"/>
        <v>-19.148219999999998</v>
      </c>
      <c r="AC66" s="38">
        <f t="shared" si="23"/>
        <v>-19.148219999999998</v>
      </c>
      <c r="AD66" s="38">
        <f t="shared" si="23"/>
        <v>-19.148219999999998</v>
      </c>
      <c r="AE66" s="38">
        <f t="shared" si="23"/>
        <v>-19.148219999999998</v>
      </c>
      <c r="AF66" s="38">
        <f t="shared" si="23"/>
        <v>-19.148219999999998</v>
      </c>
      <c r="AG66" s="38">
        <f t="shared" si="23"/>
        <v>-19.148219999999998</v>
      </c>
      <c r="AH66" s="38">
        <f t="shared" si="23"/>
        <v>-19.148219999999998</v>
      </c>
      <c r="AI66" s="38">
        <f t="shared" si="23"/>
        <v>-19.148219999999998</v>
      </c>
      <c r="AJ66" s="38">
        <f t="shared" si="23"/>
        <v>-19.148219999999998</v>
      </c>
      <c r="AK66" s="38">
        <f t="shared" si="23"/>
        <v>-19.148219999999998</v>
      </c>
      <c r="AL66" s="38">
        <f t="shared" si="23"/>
        <v>-19.148219999999998</v>
      </c>
      <c r="AM66" s="38">
        <f t="shared" si="23"/>
        <v>-19.148219999999998</v>
      </c>
      <c r="AN66" s="38">
        <f t="shared" si="23"/>
        <v>-19.148219999999998</v>
      </c>
      <c r="AO66" s="38">
        <f t="shared" si="23"/>
        <v>-19.148219999999998</v>
      </c>
      <c r="AP66" s="41">
        <f>SUM(E66:AO66)</f>
        <v>27.985860000000027</v>
      </c>
    </row>
    <row r="67" spans="1:42" x14ac:dyDescent="0.25">
      <c r="D67" s="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</row>
    <row r="68" spans="1:42" x14ac:dyDescent="0.25"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</row>
    <row r="69" spans="1:42" s="16" customFormat="1" ht="12.75" x14ac:dyDescent="0.25">
      <c r="A69" s="7"/>
      <c r="B69" s="58" t="str">
        <f>IF($F$21=1,B77,B76)</f>
        <v>MACRS Depreciation - 20</v>
      </c>
      <c r="C69" s="7"/>
      <c r="E69" s="42">
        <f t="shared" ref="E69:AO69" si="24">IF($F$21=1,E77,E76)</f>
        <v>3.7499999999999999E-2</v>
      </c>
      <c r="F69" s="42">
        <f t="shared" si="24"/>
        <v>7.2190000000000004E-2</v>
      </c>
      <c r="G69" s="42">
        <f t="shared" si="24"/>
        <v>6.6769999999999996E-2</v>
      </c>
      <c r="H69" s="42">
        <f t="shared" si="24"/>
        <v>6.1769999999999999E-2</v>
      </c>
      <c r="I69" s="42">
        <f t="shared" si="24"/>
        <v>5.713E-2</v>
      </c>
      <c r="J69" s="42">
        <f t="shared" si="24"/>
        <v>5.2850000000000001E-2</v>
      </c>
      <c r="K69" s="42">
        <f t="shared" si="24"/>
        <v>4.888E-2</v>
      </c>
      <c r="L69" s="42">
        <f t="shared" si="24"/>
        <v>4.5220000000000003E-2</v>
      </c>
      <c r="M69" s="42">
        <f t="shared" si="24"/>
        <v>4.462E-2</v>
      </c>
      <c r="N69" s="42">
        <f t="shared" si="24"/>
        <v>4.4609999999999997E-2</v>
      </c>
      <c r="O69" s="42">
        <f t="shared" si="24"/>
        <v>4.462E-2</v>
      </c>
      <c r="P69" s="42">
        <f t="shared" si="24"/>
        <v>4.4609999999999997E-2</v>
      </c>
      <c r="Q69" s="42">
        <f t="shared" si="24"/>
        <v>4.462E-2</v>
      </c>
      <c r="R69" s="42">
        <f t="shared" si="24"/>
        <v>4.4609999999999997E-2</v>
      </c>
      <c r="S69" s="42">
        <f t="shared" si="24"/>
        <v>4.462E-2</v>
      </c>
      <c r="T69" s="42">
        <f t="shared" si="24"/>
        <v>4.4609999999999997E-2</v>
      </c>
      <c r="U69" s="42">
        <f t="shared" si="24"/>
        <v>4.462E-2</v>
      </c>
      <c r="V69" s="42">
        <f t="shared" si="24"/>
        <v>4.4609999999999997E-2</v>
      </c>
      <c r="W69" s="42">
        <f t="shared" si="24"/>
        <v>4.462E-2</v>
      </c>
      <c r="X69" s="42">
        <f t="shared" si="24"/>
        <v>4.4609999999999997E-2</v>
      </c>
      <c r="Y69" s="42">
        <f t="shared" si="24"/>
        <v>2.231E-2</v>
      </c>
      <c r="Z69" s="42">
        <f t="shared" si="24"/>
        <v>0</v>
      </c>
      <c r="AA69" s="42">
        <f t="shared" si="24"/>
        <v>0</v>
      </c>
      <c r="AB69" s="42">
        <f t="shared" si="24"/>
        <v>0</v>
      </c>
      <c r="AC69" s="42">
        <f t="shared" si="24"/>
        <v>0</v>
      </c>
      <c r="AD69" s="42">
        <f t="shared" si="24"/>
        <v>0</v>
      </c>
      <c r="AE69" s="42">
        <f t="shared" si="24"/>
        <v>0</v>
      </c>
      <c r="AF69" s="42">
        <f t="shared" si="24"/>
        <v>0</v>
      </c>
      <c r="AG69" s="42">
        <f t="shared" si="24"/>
        <v>0</v>
      </c>
      <c r="AH69" s="42">
        <f t="shared" si="24"/>
        <v>0</v>
      </c>
      <c r="AI69" s="42">
        <f t="shared" si="24"/>
        <v>0</v>
      </c>
      <c r="AJ69" s="42">
        <f t="shared" si="24"/>
        <v>0</v>
      </c>
      <c r="AK69" s="42">
        <f t="shared" si="24"/>
        <v>0</v>
      </c>
      <c r="AL69" s="42">
        <f t="shared" si="24"/>
        <v>0</v>
      </c>
      <c r="AM69" s="42">
        <f t="shared" si="24"/>
        <v>0</v>
      </c>
      <c r="AN69" s="42">
        <f t="shared" si="24"/>
        <v>0</v>
      </c>
      <c r="AO69" s="42">
        <f t="shared" si="24"/>
        <v>0</v>
      </c>
    </row>
    <row r="70" spans="1:42" x14ac:dyDescent="0.25"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</row>
    <row r="71" spans="1:42" x14ac:dyDescent="0.25"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</row>
    <row r="72" spans="1:42" x14ac:dyDescent="0.25">
      <c r="B72" s="7" t="s">
        <v>71</v>
      </c>
      <c r="E72" s="37">
        <f>+E53+E66/2</f>
        <v>3461.4090000000001</v>
      </c>
      <c r="F72" s="41">
        <f t="shared" ref="F72:AO72" si="25">+E72-F28</f>
        <v>3370.2270000000003</v>
      </c>
      <c r="G72" s="41">
        <f t="shared" si="25"/>
        <v>3279.0450000000005</v>
      </c>
      <c r="H72" s="41">
        <f t="shared" si="25"/>
        <v>3187.8630000000007</v>
      </c>
      <c r="I72" s="41">
        <f t="shared" si="25"/>
        <v>3096.6810000000009</v>
      </c>
      <c r="J72" s="41">
        <f t="shared" si="25"/>
        <v>3005.4990000000012</v>
      </c>
      <c r="K72" s="41">
        <f t="shared" si="25"/>
        <v>2914.3170000000014</v>
      </c>
      <c r="L72" s="41">
        <f t="shared" si="25"/>
        <v>2823.1350000000016</v>
      </c>
      <c r="M72" s="41">
        <f t="shared" si="25"/>
        <v>2731.9530000000018</v>
      </c>
      <c r="N72" s="41">
        <f t="shared" si="25"/>
        <v>2640.771000000002</v>
      </c>
      <c r="O72" s="41">
        <f t="shared" si="25"/>
        <v>2549.5890000000022</v>
      </c>
      <c r="P72" s="41">
        <f t="shared" si="25"/>
        <v>2458.4070000000024</v>
      </c>
      <c r="Q72" s="41">
        <f t="shared" si="25"/>
        <v>2367.2250000000026</v>
      </c>
      <c r="R72" s="41">
        <f t="shared" si="25"/>
        <v>2276.0430000000028</v>
      </c>
      <c r="S72" s="41">
        <f t="shared" si="25"/>
        <v>2184.8610000000031</v>
      </c>
      <c r="T72" s="41">
        <f t="shared" si="25"/>
        <v>2093.6790000000033</v>
      </c>
      <c r="U72" s="41">
        <f t="shared" si="25"/>
        <v>2002.4970000000033</v>
      </c>
      <c r="V72" s="41">
        <f t="shared" si="25"/>
        <v>1911.3150000000032</v>
      </c>
      <c r="W72" s="41">
        <f t="shared" si="25"/>
        <v>1820.1330000000032</v>
      </c>
      <c r="X72" s="41">
        <f t="shared" si="25"/>
        <v>1728.9510000000032</v>
      </c>
      <c r="Y72" s="41">
        <f t="shared" si="25"/>
        <v>1637.7690000000032</v>
      </c>
      <c r="Z72" s="41">
        <f t="shared" si="25"/>
        <v>1546.5870000000032</v>
      </c>
      <c r="AA72" s="41">
        <f t="shared" si="25"/>
        <v>1455.4050000000032</v>
      </c>
      <c r="AB72" s="41">
        <f t="shared" si="25"/>
        <v>1364.2230000000031</v>
      </c>
      <c r="AC72" s="41">
        <f t="shared" si="25"/>
        <v>1273.0410000000031</v>
      </c>
      <c r="AD72" s="41">
        <f t="shared" si="25"/>
        <v>1181.8590000000031</v>
      </c>
      <c r="AE72" s="41">
        <f t="shared" si="25"/>
        <v>1090.6770000000031</v>
      </c>
      <c r="AF72" s="41">
        <f t="shared" si="25"/>
        <v>999.49500000000307</v>
      </c>
      <c r="AG72" s="41">
        <f t="shared" si="25"/>
        <v>908.31300000000306</v>
      </c>
      <c r="AH72" s="41">
        <f t="shared" si="25"/>
        <v>817.13100000000304</v>
      </c>
      <c r="AI72" s="41">
        <f t="shared" si="25"/>
        <v>725.94900000000302</v>
      </c>
      <c r="AJ72" s="41">
        <f t="shared" si="25"/>
        <v>634.76700000000301</v>
      </c>
      <c r="AK72" s="41">
        <f t="shared" si="25"/>
        <v>543.58500000000299</v>
      </c>
      <c r="AL72" s="41">
        <f t="shared" si="25"/>
        <v>452.40300000000298</v>
      </c>
      <c r="AM72" s="41">
        <f t="shared" si="25"/>
        <v>361.22100000000296</v>
      </c>
      <c r="AN72" s="41">
        <f t="shared" si="25"/>
        <v>270.03900000000294</v>
      </c>
      <c r="AO72" s="41">
        <f t="shared" si="25"/>
        <v>178.85700000000293</v>
      </c>
    </row>
    <row r="74" spans="1:42" x14ac:dyDescent="0.25">
      <c r="B74" s="7" t="s">
        <v>73</v>
      </c>
      <c r="D74" s="1"/>
      <c r="E74" s="38">
        <f t="shared" ref="E74:AO74" si="26">E39+E40-E60</f>
        <v>0</v>
      </c>
      <c r="F74" s="38">
        <f t="shared" si="26"/>
        <v>0</v>
      </c>
      <c r="G74" s="38">
        <f t="shared" si="26"/>
        <v>0</v>
      </c>
      <c r="H74" s="38">
        <f t="shared" si="26"/>
        <v>0</v>
      </c>
      <c r="I74" s="38">
        <f t="shared" si="26"/>
        <v>0</v>
      </c>
      <c r="J74" s="38">
        <f t="shared" si="26"/>
        <v>0</v>
      </c>
      <c r="K74" s="38">
        <f t="shared" si="26"/>
        <v>0</v>
      </c>
      <c r="L74" s="38">
        <f t="shared" si="26"/>
        <v>0</v>
      </c>
      <c r="M74" s="38">
        <f t="shared" si="26"/>
        <v>0</v>
      </c>
      <c r="N74" s="38">
        <f t="shared" si="26"/>
        <v>0</v>
      </c>
      <c r="O74" s="38">
        <f t="shared" si="26"/>
        <v>0</v>
      </c>
      <c r="P74" s="38">
        <f t="shared" si="26"/>
        <v>0</v>
      </c>
      <c r="Q74" s="38">
        <f t="shared" si="26"/>
        <v>0</v>
      </c>
      <c r="R74" s="38">
        <f t="shared" si="26"/>
        <v>0</v>
      </c>
      <c r="S74" s="38">
        <f t="shared" si="26"/>
        <v>0</v>
      </c>
      <c r="T74" s="38">
        <f t="shared" si="26"/>
        <v>0</v>
      </c>
      <c r="U74" s="38">
        <f t="shared" si="26"/>
        <v>0</v>
      </c>
      <c r="V74" s="38">
        <f t="shared" si="26"/>
        <v>0</v>
      </c>
      <c r="W74" s="38">
        <f t="shared" si="26"/>
        <v>0</v>
      </c>
      <c r="X74" s="38">
        <f t="shared" si="26"/>
        <v>0</v>
      </c>
      <c r="Y74" s="38">
        <f t="shared" si="26"/>
        <v>0</v>
      </c>
      <c r="Z74" s="38">
        <f t="shared" si="26"/>
        <v>0</v>
      </c>
      <c r="AA74" s="38">
        <f t="shared" si="26"/>
        <v>0</v>
      </c>
      <c r="AB74" s="38">
        <f t="shared" si="26"/>
        <v>0</v>
      </c>
      <c r="AC74" s="38">
        <f t="shared" si="26"/>
        <v>0</v>
      </c>
      <c r="AD74" s="38">
        <f t="shared" si="26"/>
        <v>0</v>
      </c>
      <c r="AE74" s="38">
        <f t="shared" si="26"/>
        <v>0</v>
      </c>
      <c r="AF74" s="38">
        <f t="shared" si="26"/>
        <v>0</v>
      </c>
      <c r="AG74" s="38">
        <f t="shared" si="26"/>
        <v>0</v>
      </c>
      <c r="AH74" s="38">
        <f t="shared" si="26"/>
        <v>0</v>
      </c>
      <c r="AI74" s="38">
        <f t="shared" si="26"/>
        <v>0</v>
      </c>
      <c r="AJ74" s="38">
        <f t="shared" si="26"/>
        <v>0</v>
      </c>
      <c r="AK74" s="38">
        <f t="shared" si="26"/>
        <v>0</v>
      </c>
      <c r="AL74" s="38">
        <f t="shared" si="26"/>
        <v>0</v>
      </c>
      <c r="AM74" s="38">
        <f t="shared" si="26"/>
        <v>0</v>
      </c>
      <c r="AN74" s="38">
        <f t="shared" si="26"/>
        <v>0</v>
      </c>
      <c r="AO74" s="38">
        <f t="shared" si="26"/>
        <v>0</v>
      </c>
    </row>
    <row r="76" spans="1:42" x14ac:dyDescent="0.25">
      <c r="B76" s="7" t="s">
        <v>82</v>
      </c>
      <c r="E76" s="42">
        <v>3.7499999999999999E-2</v>
      </c>
      <c r="F76" s="42">
        <v>7.2190000000000004E-2</v>
      </c>
      <c r="G76" s="42">
        <v>6.6769999999999996E-2</v>
      </c>
      <c r="H76" s="42">
        <v>6.1769999999999999E-2</v>
      </c>
      <c r="I76" s="42">
        <v>5.713E-2</v>
      </c>
      <c r="J76" s="42">
        <v>5.2850000000000001E-2</v>
      </c>
      <c r="K76" s="42">
        <v>4.888E-2</v>
      </c>
      <c r="L76" s="42">
        <v>4.5220000000000003E-2</v>
      </c>
      <c r="M76" s="42">
        <v>4.462E-2</v>
      </c>
      <c r="N76" s="42">
        <v>4.4609999999999997E-2</v>
      </c>
      <c r="O76" s="42">
        <v>4.462E-2</v>
      </c>
      <c r="P76" s="42">
        <v>4.4609999999999997E-2</v>
      </c>
      <c r="Q76" s="42">
        <v>4.462E-2</v>
      </c>
      <c r="R76" s="42">
        <v>4.4609999999999997E-2</v>
      </c>
      <c r="S76" s="42">
        <v>4.462E-2</v>
      </c>
      <c r="T76" s="42">
        <v>4.4609999999999997E-2</v>
      </c>
      <c r="U76" s="42">
        <v>4.462E-2</v>
      </c>
      <c r="V76" s="42">
        <v>4.4609999999999997E-2</v>
      </c>
      <c r="W76" s="42">
        <v>4.462E-2</v>
      </c>
      <c r="X76" s="42">
        <v>4.4609999999999997E-2</v>
      </c>
      <c r="Y76" s="57">
        <v>2.231E-2</v>
      </c>
    </row>
    <row r="77" spans="1:42" x14ac:dyDescent="0.25">
      <c r="B77" s="7" t="s">
        <v>83</v>
      </c>
      <c r="E77" s="5">
        <f>0.5+E76*0.5</f>
        <v>0.51875000000000004</v>
      </c>
      <c r="F77" s="5">
        <f>+F76*0.5</f>
        <v>3.6095000000000002E-2</v>
      </c>
      <c r="G77" s="5">
        <f t="shared" ref="G77:Y77" si="27">+G76*0.5</f>
        <v>3.3384999999999998E-2</v>
      </c>
      <c r="H77" s="5">
        <f t="shared" si="27"/>
        <v>3.0884999999999999E-2</v>
      </c>
      <c r="I77" s="5">
        <f t="shared" si="27"/>
        <v>2.8565E-2</v>
      </c>
      <c r="J77" s="5">
        <f t="shared" si="27"/>
        <v>2.6425000000000001E-2</v>
      </c>
      <c r="K77" s="5">
        <f t="shared" si="27"/>
        <v>2.444E-2</v>
      </c>
      <c r="L77" s="5">
        <f t="shared" si="27"/>
        <v>2.2610000000000002E-2</v>
      </c>
      <c r="M77" s="5">
        <f t="shared" si="27"/>
        <v>2.231E-2</v>
      </c>
      <c r="N77" s="5">
        <f t="shared" si="27"/>
        <v>2.2304999999999998E-2</v>
      </c>
      <c r="O77" s="5">
        <f t="shared" si="27"/>
        <v>2.231E-2</v>
      </c>
      <c r="P77" s="5">
        <f t="shared" si="27"/>
        <v>2.2304999999999998E-2</v>
      </c>
      <c r="Q77" s="5">
        <f t="shared" si="27"/>
        <v>2.231E-2</v>
      </c>
      <c r="R77" s="5">
        <f t="shared" si="27"/>
        <v>2.2304999999999998E-2</v>
      </c>
      <c r="S77" s="5">
        <f t="shared" si="27"/>
        <v>2.231E-2</v>
      </c>
      <c r="T77" s="5">
        <f t="shared" si="27"/>
        <v>2.2304999999999998E-2</v>
      </c>
      <c r="U77" s="5">
        <f t="shared" si="27"/>
        <v>2.231E-2</v>
      </c>
      <c r="V77" s="5">
        <f t="shared" si="27"/>
        <v>2.2304999999999998E-2</v>
      </c>
      <c r="W77" s="5">
        <f t="shared" si="27"/>
        <v>2.231E-2</v>
      </c>
      <c r="X77" s="5">
        <f t="shared" si="27"/>
        <v>2.2304999999999998E-2</v>
      </c>
      <c r="Y77" s="5">
        <f t="shared" si="27"/>
        <v>1.1155E-2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1</v>
      </c>
    </row>
    <row r="79" spans="1:42" x14ac:dyDescent="0.25">
      <c r="B79" s="7" t="s">
        <v>19</v>
      </c>
      <c r="E79" s="68">
        <f>+F15</f>
        <v>0.21</v>
      </c>
    </row>
    <row r="80" spans="1:42" x14ac:dyDescent="0.25">
      <c r="B80" s="7" t="s">
        <v>85</v>
      </c>
      <c r="E80">
        <f>1-E79</f>
        <v>0.79</v>
      </c>
    </row>
    <row r="91" spans="16:16" x14ac:dyDescent="0.25">
      <c r="P91" s="52"/>
    </row>
  </sheetData>
  <mergeCells count="1">
    <mergeCell ref="E1:F1"/>
  </mergeCells>
  <phoneticPr fontId="0" type="noConversion"/>
  <printOptions horizontalCentered="1"/>
  <pageMargins left="0.75" right="0.75" top="1" bottom="1" header="0.5" footer="0.5"/>
  <pageSetup scale="40" orientation="landscape" r:id="rId1"/>
  <headerFooter alignWithMargins="0">
    <oddHeader xml:space="preserve">&amp;LUG 181053 WUTC DR 202 Attachment 2 - Amended
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Date1 xmlns="dc463f71-b30c-4ab2-9473-d307f9d35888">2019-07-18T23:32:57+00:00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5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6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C9C4C-CC23-4FAB-AA14-B76FB84E4DC5}">
  <ds:schemaRefs>
    <ds:schemaRef ds:uri="http://purl.org/dc/terms/"/>
    <ds:schemaRef ds:uri="http://schemas.openxmlformats.org/package/2006/metadata/core-properties"/>
    <ds:schemaRef ds:uri="22f27ef2-70b9-4375-a19e-1059c93ebc38"/>
    <ds:schemaRef ds:uri="http://schemas.microsoft.com/office/2006/documentManagement/types"/>
    <ds:schemaRef ds:uri="http://schemas.microsoft.com/office/infopath/2007/PartnerControls"/>
    <ds:schemaRef ds:uri="5669ab18-4669-4dff-bab7-7c18fb4d6e14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C806F7-F04D-48B6-B49E-D9FAF54E8034}"/>
</file>

<file path=customXml/itemProps3.xml><?xml version="1.0" encoding="utf-8"?>
<ds:datastoreItem xmlns:ds="http://schemas.openxmlformats.org/officeDocument/2006/customXml" ds:itemID="{208DC4A2-FC8D-4B72-80B4-5C11DA3C1BFF}"/>
</file>

<file path=customXml/itemProps4.xml><?xml version="1.0" encoding="utf-8"?>
<ds:datastoreItem xmlns:ds="http://schemas.openxmlformats.org/officeDocument/2006/customXml" ds:itemID="{2FCEAF8B-DCE4-4A3F-9D8F-E6714CD4ED6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80826E0-39BB-4DF3-8433-C45E05E492B7}">
  <ds:schemaRefs/>
</ds:datastoreItem>
</file>

<file path=customXml/itemProps6.xml><?xml version="1.0" encoding="utf-8"?>
<ds:datastoreItem xmlns:ds="http://schemas.openxmlformats.org/officeDocument/2006/customXml" ds:itemID="{B98C8389-2ECD-4D3E-BA69-8055EE3021F5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4C26A88E-DC04-46E6-85B9-2749585A76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of Service</vt:lpstr>
      <vt:lpstr>'Cost of Service'!Print_Area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Liu, Jing (UTC)</cp:lastModifiedBy>
  <cp:lastPrinted>2019-07-18T06:20:59Z</cp:lastPrinted>
  <dcterms:created xsi:type="dcterms:W3CDTF">2003-05-21T21:12:59Z</dcterms:created>
  <dcterms:modified xsi:type="dcterms:W3CDTF">2019-07-18T06:21:04Z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7" name="EfsecDocumentType">
    <vt:lpwstr>Documents</vt:lpwstr>
  </property>
  <property fmtid="{D5CDD505-2E9C-101B-9397-08002B2CF9AE}" pid="13" name="IsOfficialRecord">
    <vt:bool>false</vt:bool>
  </property>
  <property fmtid="{D5CDD505-2E9C-101B-9397-08002B2CF9AE}" pid="14" name="IsVisibleToEfsecCouncil">
    <vt:bool>false</vt:bool>
  </property>
  <property fmtid="{D5CDD505-2E9C-101B-9397-08002B2CF9AE}" pid="15" name="IsEFSEC">
    <vt:bool>false</vt:bool>
  </property>
</Properties>
</file>