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580" tabRatio="829" activeTab="0"/>
  </bookViews>
  <sheets>
    <sheet name="6.15G" sheetId="1" r:id="rId1"/>
    <sheet name="Ave cost of case" sheetId="2" r:id="rId2"/>
    <sheet name="Summary GRCs" sheetId="3" r:id="rId3"/>
    <sheet name="2010 SAP" sheetId="4" r:id="rId4"/>
    <sheet name="2009 SAP" sheetId="5" r:id="rId5"/>
    <sheet name="2007 SAP" sheetId="6" r:id="rId6"/>
    <sheet name="2010 TY" sheetId="7" r:id="rId7"/>
    <sheet name="3.05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123Graph_ECURRENT" localSheetId="7" hidden="1">'[1]ConsolidatingPL'!#REF!</definedName>
    <definedName name="__123Graph_ECURRENT" hidden="1">'[1]ConsolidatingPL'!#REF!</definedName>
    <definedName name="_1_94_12_94">'[2]DT_A_DOL93'!#REF!</definedName>
    <definedName name="_1_95_12_95">'[2]DT_A_DOL93'!#REF!</definedName>
    <definedName name="_1_96_12_96">'[2]DT_A_DOL93'!#REF!</definedName>
    <definedName name="_1_97_12_97">'[2]DT_A_DOL93'!#REF!</definedName>
    <definedName name="_1_98_12_98">'[2]DT_A_DOL93'!#REF!</definedName>
    <definedName name="_Apr04">#REF!</definedName>
    <definedName name="_Apr05">#REF!</definedName>
    <definedName name="_Aug04">#REF!</definedName>
    <definedName name="_Aug05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ec03">#REF!</definedName>
    <definedName name="_Dec04">#REF!</definedName>
    <definedName name="_End">#REF!</definedName>
    <definedName name="_Feb04">#REF!</definedName>
    <definedName name="_Feb05">#REF!</definedName>
    <definedName name="_Fill" localSheetId="7" hidden="1">#REF!</definedName>
    <definedName name="_Fill">'[6]model'!#REF!</definedName>
    <definedName name="_Filter">#REF!</definedName>
    <definedName name="_Jan04">#REF!</definedName>
    <definedName name="_Jan05">#REF!</definedName>
    <definedName name="_Jul04">#REF!</definedName>
    <definedName name="_Jul05">#REF!</definedName>
    <definedName name="_Jun04">#REF!</definedName>
    <definedName name="_Jun05">#REF!</definedName>
    <definedName name="_Mar04">#REF!</definedName>
    <definedName name="_Mar05">#REF!</definedName>
    <definedName name="_May04">#REF!</definedName>
    <definedName name="_May05">#REF!</definedName>
    <definedName name="_Nov03">#REF!</definedName>
    <definedName name="_Nov04">#REF!</definedName>
    <definedName name="_Oct03">#REF!</definedName>
    <definedName name="_Oct04">#REF!</definedName>
    <definedName name="_Order1" hidden="1">255</definedName>
    <definedName name="_Order2" hidden="1">255</definedName>
    <definedName name="_Sep03">#REF!</definedName>
    <definedName name="_Sep04">#REF!</definedName>
    <definedName name="_Sep05">#REF!</definedName>
    <definedName name="a" hidden="1">{#N/A,#N/A,FALSE,"Coversheet";#N/A,#N/A,FALSE,"QA"}</definedName>
    <definedName name="AccessDatabase" hidden="1">"I:\COMTREL\FINICLE\TradeSummary.mdb"</definedName>
    <definedName name="accrual">'[7]Sheet2'!#REF!</definedName>
    <definedName name="accrual2">'[7]Sheet2'!#REF!</definedName>
    <definedName name="accrual3">'[7]Sheet2'!#REF!</definedName>
    <definedName name="Acq1Plant">'[8]Acquisition Inputs'!$C$8</definedName>
    <definedName name="Acq2Plant">'[8]Acquisition Inputs'!$C$70</definedName>
    <definedName name="afudcrate">#REF!</definedName>
    <definedName name="afudctaxbasis">#REF!</definedName>
    <definedName name="AlphaTest">'[9]Resources'!$M$69:$M$73</definedName>
    <definedName name="Amort">'[10]DATA'!$AA$5:$AB$173,'[10]DATA'!$D$5:$D$173,'[10]DATA'!$A$5:$A$38,'[10]DATA'!$A$39:$A$124,'[10]DATA'!$A$125:$A$151,'[10]DATA'!$A$152:$A$173</definedName>
    <definedName name="apeek">#REF!</definedName>
    <definedName name="Apr03AMA">'[11]BS C&amp;L'!#REF!</definedName>
    <definedName name="Apr04">'[12]BS'!$U$7:$U$3582</definedName>
    <definedName name="Apr04AMA">#REF!</definedName>
    <definedName name="Apr05">'[4]BS'!#REF!</definedName>
    <definedName name="Apr05AMA">#REF!</definedName>
    <definedName name="aquila_lookup">'[13]Cabot Gas Replacement'!$B$8:$F$16</definedName>
    <definedName name="Asset_Class_Switch">'[14]Assumptions'!$D$5</definedName>
    <definedName name="Assume_Percent_Change">#REF!</definedName>
    <definedName name="Aug03AMA">'[11]BS C&amp;L'!#REF!</definedName>
    <definedName name="Aug04">'[12]BS'!$Y$7:$Y$3582</definedName>
    <definedName name="Aug04AMA">#REF!</definedName>
    <definedName name="Aug05">'[4]BS'!#REF!</definedName>
    <definedName name="Aug05AMA">#REF!</definedName>
    <definedName name="augcf">#REF!</definedName>
    <definedName name="augcost">#REF!</definedName>
    <definedName name="Aurora_Prices">"Monthly Price Summary'!$C$4:$H$63"</definedName>
    <definedName name="b" localSheetId="7" hidden="1">{#N/A,#N/A,FALSE,"Coversheet";#N/A,#N/A,FALSE,"QA"}</definedName>
    <definedName name="b" hidden="1">{#N/A,#N/A,FALSE,"Coversheet";#N/A,#N/A,FALSE,"QA"}</definedName>
    <definedName name="BADDEBT">'[6]model'!#REF!</definedName>
    <definedName name="bal">'[7]Sheet2'!#REF!</definedName>
    <definedName name="balance">'[7]Sheet2'!#REF!</definedName>
    <definedName name="BD">#REF!</definedName>
    <definedName name="BEP">#REF!</definedName>
    <definedName name="BidPrice">'[15]General Inputs'!$I$8</definedName>
    <definedName name="BottomRight">#REF!</definedName>
    <definedName name="BPARedirect">'[15]General Inputs'!$I$5</definedName>
    <definedName name="bpatoggle">#REF!</definedName>
    <definedName name="BRI">#REF!</definedName>
    <definedName name="BS_Accounts">#REF!</definedName>
    <definedName name="Button_1">"TradeSummary_Ken_Finicle_List"</definedName>
    <definedName name="Capacity">#REF!</definedName>
    <definedName name="CapEx_AFUDC">'[15]CapEx'!$B$26</definedName>
    <definedName name="CapEx_Contingency">'[15]CapEx'!#REF!</definedName>
    <definedName name="CapEx_Facility">'[15]CapEx'!$B$2</definedName>
    <definedName name="CapEx_Improvements">'[15]CapEx'!$B$8</definedName>
    <definedName name="CapEx_Land">'[15]CapEx'!#REF!</definedName>
    <definedName name="CapEx_PropertyTax">'[15]CapEx'!$B$23</definedName>
    <definedName name="CapEx_REET">'[15]CapEx'!$B$7</definedName>
    <definedName name="CapEx_Sensitivity">'[15]CapEx'!$B$25</definedName>
    <definedName name="CapEx_SnoPUD">'[15]CapEx'!$B$24</definedName>
    <definedName name="CapEx_Spares">'[15]CapEx'!#REF!</definedName>
    <definedName name="CapEx_Total">'[15]CapEx'!$B$27</definedName>
    <definedName name="CapEx_TransAndDD">#REF!</definedName>
    <definedName name="capfact">#REF!</definedName>
    <definedName name="CaseDescription">'[8]Dispatch Cases'!$C$11</definedName>
    <definedName name="CBWorkbookPriority" hidden="1">-2060790043</definedName>
    <definedName name="CCGT_HeatRate">'[8]Assumptions'!$H$23</definedName>
    <definedName name="CCGTPrice">'[8]Assumptions'!$H$22</definedName>
    <definedName name="CERAArray">'[15]General Inputs'!#REF!</definedName>
    <definedName name="cerarvm">#REF!</definedName>
    <definedName name="CL_RT">#REF!</definedName>
    <definedName name="CL_RT2">'[16]Transp Data'!$A$6:$C$81</definedName>
    <definedName name="Classification">#REF!</definedName>
    <definedName name="clawback">#REF!</definedName>
    <definedName name="close">#REF!</definedName>
    <definedName name="ClosingDate">'[15]General Inputs'!$E$4</definedName>
    <definedName name="cod">#REF!</definedName>
    <definedName name="COLHOUSE">'[6]model'!#REF!</definedName>
    <definedName name="COLXFER">'[6]model'!#REF!</definedName>
    <definedName name="CombWC_LineItem">#REF!</definedName>
    <definedName name="COMMON_ADMIN_ALLOCATED">#REF!</definedName>
    <definedName name="COMPINSR">#REF!</definedName>
    <definedName name="CONSERV">#REF!</definedName>
    <definedName name="constructcont">#REF!</definedName>
    <definedName name="Consv_Rdr_Rt">'[17]Sch_120'!#REF!</definedName>
    <definedName name="cont">'[7]Sheet2'!#REF!</definedName>
    <definedName name="ContractDate">'[18]Dispatch Cases'!#REF!</definedName>
    <definedName name="Conv_Factor">'[17]Sch_120'!#REF!</definedName>
    <definedName name="ConversionFactor">'[8]Assumptions'!$I$65</definedName>
    <definedName name="CONVFACT">'[6]model'!#REF!</definedName>
    <definedName name="CopyPaste_Formula_for_Power">#REF!</definedName>
    <definedName name="CopyPaste_Value_Gas">#REF!</definedName>
    <definedName name="costofequit">#REF!</definedName>
    <definedName name="CPI">'[20]General Inputs'!$D$53</definedName>
    <definedName name="Credit_Toggle">#REF!</definedName>
    <definedName name="cspe_wkly_vect_input">#REF!</definedName>
    <definedName name="cust">#REF!</definedName>
    <definedName name="CUSTDEP">#REF!</definedName>
    <definedName name="D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>#REF!</definedName>
    <definedName name="data1">#REF!</definedName>
    <definedName name="DataEntry_for_Power">#REF!</definedName>
    <definedName name="daveisroyescal">#REF!</definedName>
    <definedName name="daviesroyprice">#REF!</definedName>
    <definedName name="day_to_day_change">#REF!</definedName>
    <definedName name="debtforce">#REF!</definedName>
    <definedName name="DebtPerc">'[8]Assumptions'!$I$58</definedName>
    <definedName name="Dec03">'[23]BS'!$T$7:$T$3582</definedName>
    <definedName name="Dec03AMA">#REF!</definedName>
    <definedName name="Dec04">'[12]BS'!$AC$7:$AC$3580</definedName>
    <definedName name="Dec04AMA">#REF!</definedName>
    <definedName name="Dec05">#REF!</definedName>
    <definedName name="Dec05AMA">#REF!</definedName>
    <definedName name="Degree_Days">#REF!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7" hidden="1">{#N/A,#N/A,FALSE,"Coversheet";#N/A,#N/A,FALSE,"QA"}</definedName>
    <definedName name="Delete21" hidden="1">{#N/A,#N/A,FALSE,"Coversheet";#N/A,#N/A,FALSE,"QA"}</definedName>
    <definedName name="DEPRECIATION">#REF!</definedName>
    <definedName name="devfee">#REF!</definedName>
    <definedName name="DF_HeatRate">'[8]Assumptions'!$L$23</definedName>
    <definedName name="DFIT" localSheetId="7" hidden="1">{#N/A,#N/A,FALSE,"Coversheet";#N/A,#N/A,FALSE,"QA"}</definedName>
    <definedName name="DFIT" hidden="1">{#N/A,#N/A,FALSE,"Coversheet";#N/A,#N/A,FALSE,"QA"}</definedName>
    <definedName name="Disc">'[18]Debt Amortization'!#REF!</definedName>
    <definedName name="Discount_for_Revenue_Reqmt">'[24]Assumptions of Purchase'!$B$45</definedName>
    <definedName name="DOCKET" localSheetId="0">'6.15G'!$A$8</definedName>
    <definedName name="DOCKET">#REF!</definedName>
    <definedName name="DST2">#REF!</definedName>
    <definedName name="DurPTC">#REF!</definedName>
    <definedName name="Electp1">#REF!</definedName>
    <definedName name="Electp2">#REF!</definedName>
    <definedName name="Electric_Prices">'[25]Monthly Price Summary'!$B$4:$E$27</definedName>
    <definedName name="ElecWC_LineItems">#REF!</definedName>
    <definedName name="ElRBLine">#REF!</definedName>
    <definedName name="EMPLBENE">#REF!</definedName>
    <definedName name="EndDate">'[8]Assumptions'!$C$11</definedName>
    <definedName name="endptcyr">#REF!</definedName>
    <definedName name="enxco2005">#REF!</definedName>
    <definedName name="enxcoescal">#REF!</definedName>
    <definedName name="enxcoownperc">#REF!</definedName>
    <definedName name="epcfee">#REF!</definedName>
    <definedName name="equitperc">#REF!</definedName>
    <definedName name="EquityPerc">'[15]Revenue Calculation'!$I$3</definedName>
    <definedName name="estrateRES">#REF!</definedName>
    <definedName name="FACTORS">#REF!</definedName>
    <definedName name="Feb03AMA">'[11]BS C&amp;L'!#REF!</definedName>
    <definedName name="Feb04">'[12]BS'!$S$7:$S$3582</definedName>
    <definedName name="Feb04AMA">#REF!</definedName>
    <definedName name="Feb05">'[4]BS'!#REF!</definedName>
    <definedName name="Feb05AMA">#REF!</definedName>
    <definedName name="Fed_Cap_Tax">'[26]Inputs'!$E$112</definedName>
    <definedName name="FEDERAL_INCOME_TAX" localSheetId="0">'6.15G'!#REF!</definedName>
    <definedName name="FEDERAL_INCOME_TAX">#REF!</definedName>
    <definedName name="FedTaxRate">'[8]Assumptions'!$C$33</definedName>
    <definedName name="FERC_Lookup">'[27]Map Table'!$E$2:$F$58</definedName>
    <definedName name="FERCRATE">'[20]General Inputs'!$P$46</definedName>
    <definedName name="FF">#REF!</definedName>
    <definedName name="FFHAtClosing">'[15]General Inputs'!$E$14</definedName>
    <definedName name="FIELDCHRG">'[6]model'!#REF!</definedName>
    <definedName name="Final">#REF!</definedName>
    <definedName name="firstptcyr">#REF!</definedName>
    <definedName name="FirstYearAssessment">'[15]General Inputs'!$E$26</definedName>
    <definedName name="firstyearmonths">#REF!</definedName>
    <definedName name="FirstYearofStratPlan">'[9]Resources'!$E$69</definedName>
    <definedName name="FIT">#REF!</definedName>
    <definedName name="FITRate">'[15]General Inputs'!$E$19</definedName>
    <definedName name="fixedtrans">#REF!</definedName>
    <definedName name="FlexPlanCapacity">'[28]Menu'!$B$13</definedName>
    <definedName name="fpldebt">#REF!</definedName>
    <definedName name="FPLequit">#REF!</definedName>
    <definedName name="Fuel">#REF!</definedName>
    <definedName name="GasRBLine">#REF!</definedName>
    <definedName name="GasTransCost">'[9]Resources'!$D$77</definedName>
    <definedName name="GasWC_LineItem">#REF!</definedName>
    <definedName name="GDPIP">#REF!</definedName>
    <definedName name="GDPIPArray">'[15]General Inputs'!$E$39:$AF$39</definedName>
    <definedName name="GeoDate">'[18]Dispatch Cases'!#REF!</definedName>
    <definedName name="gpdip">#REF!</definedName>
    <definedName name="graph">#REF!</definedName>
    <definedName name="GRCUpdate">'[15]General Inputs'!$I$6</definedName>
    <definedName name="HEADER2">#REF!</definedName>
    <definedName name="Heatrate_DF">'[15]General Inputs'!$E$12</definedName>
    <definedName name="Heatrate_Primary">'[15]General Inputs'!$E$11</definedName>
    <definedName name="HoursInServiceAtClosing">'[15]General Inputs'!$E$15</definedName>
    <definedName name="HRAccumDep">'[29]JHS-4 Adjstmts'!#REF!</definedName>
    <definedName name="HRDepExp">'[29]JHS-4 Adjstmts'!#REF!</definedName>
    <definedName name="HRDFIT">'[29]JHS-4 Adjstmts'!#REF!</definedName>
    <definedName name="HRGrossPlant">'[29]JHS-4 Adjstmts'!#REF!</definedName>
    <definedName name="HRPrdctnOM">'[29]JHS-4 Adjstmts'!#REF!</definedName>
    <definedName name="HRPropIns">'[29]JHS-4 Adjstmts'!#REF!</definedName>
    <definedName name="HRPropTax">'[29]JHS-4 Adjstmts'!#REF!</definedName>
    <definedName name="HRPwrCsts">'[29]JHS-4 Adjstmts'!#REF!</definedName>
    <definedName name="HydroCap">#REF!</definedName>
    <definedName name="HydroGen">'[18]Dispatch'!#REF!</definedName>
    <definedName name="IDCRATE">#REF!</definedName>
    <definedName name="if">'[30]General Inputs'!$E$9</definedName>
    <definedName name="inact">#REF!</definedName>
    <definedName name="INCSTMNT">#REF!</definedName>
    <definedName name="INCSTMT">#REF!</definedName>
    <definedName name="inflat">#REF!</definedName>
    <definedName name="inflatCERA">#REF!</definedName>
    <definedName name="Inflation">'[9]Resources'!$E$68</definedName>
    <definedName name="INGRID">'[31]RI1 55 - 97B'!#REF!</definedName>
    <definedName name="INT">#REF!</definedName>
    <definedName name="INTRESEXCH">'[32]Sheet1'!$AG$1</definedName>
    <definedName name="INVPLAN">#REF!</definedName>
    <definedName name="Jan03AMA">'[11]BS C&amp;L'!#REF!</definedName>
    <definedName name="Jan04">'[12]BS'!$R$7:$R$3582</definedName>
    <definedName name="Jan04AMA">#REF!</definedName>
    <definedName name="Jan05">'[4]BS'!#REF!</definedName>
    <definedName name="Jan05AMA">#REF!</definedName>
    <definedName name="Jan06">'[33]BS'!#REF!</definedName>
    <definedName name="Jan06AMA">'[33]BS'!#REF!</definedName>
    <definedName name="Jul03AMA">'[11]BS C&amp;L'!#REF!</definedName>
    <definedName name="Jul04">'[12]BS'!$X$7:$X$3582</definedName>
    <definedName name="Jul04AMA">#REF!</definedName>
    <definedName name="Jul05">'[4]BS'!#REF!</definedName>
    <definedName name="Jul05AMA">#REF!</definedName>
    <definedName name="julcf">#REF!</definedName>
    <definedName name="julcost">#REF!</definedName>
    <definedName name="Jun03AMA">'[11]BS C&amp;L'!#REF!</definedName>
    <definedName name="Jun04">'[12]BS'!$W$7:$W$3582</definedName>
    <definedName name="Jun04AMA">#REF!</definedName>
    <definedName name="Jun05">'[4]BS'!#REF!</definedName>
    <definedName name="Jun05AMA">#REF!</definedName>
    <definedName name="KickOffDate">'[15]General Inputs'!$E$3</definedName>
    <definedName name="Last_Row" localSheetId="7">IF([0]!Values_Entered,Header_Row+'3.05'!Number_of_Payments,Header_Row)</definedName>
    <definedName name="Last_Row">IF([0]!Values_Entered,Header_Row+[0]!Number_of_Payments,Header_Row)</definedName>
    <definedName name="LATEPAY">'[32]Sheet1'!$E$3:$E$25</definedName>
    <definedName name="Lease_total">#REF!</definedName>
    <definedName name="LevelizedCost">'[15]Revenue Calculation'!$I$8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'[34]Load Source Data'!$C$78:$X$89</definedName>
    <definedName name="LoadGrowthAdder">#REF!</definedName>
    <definedName name="LTSACoverage">'[15]General Inputs'!$I$7</definedName>
    <definedName name="M">#REF!</definedName>
    <definedName name="manutaxfit">#REF!</definedName>
    <definedName name="Mar03AMA">'[11]BS C&amp;L'!#REF!</definedName>
    <definedName name="Mar04">'[12]BS'!$T$7:$T$3582</definedName>
    <definedName name="Mar04AMA">#REF!</definedName>
    <definedName name="Mar05">'[4]BS'!#REF!</definedName>
    <definedName name="Mar05AMA">#REF!</definedName>
    <definedName name="MatDate2">#REF!</definedName>
    <definedName name="MaxBid">'[15]CapEx'!$B$32</definedName>
    <definedName name="May03AMA">'[11]BS C&amp;L'!#REF!</definedName>
    <definedName name="May04">'[12]BS'!$V$7:$V$3582</definedName>
    <definedName name="May04AMA">#REF!</definedName>
    <definedName name="May05">'[4]BS'!#REF!</definedName>
    <definedName name="May05AMA">#REF!</definedName>
    <definedName name="mcnarycost">'[20]General Inputs'!$P$45</definedName>
    <definedName name="mcnarytoggle">'[20]General Inputs'!$P$44</definedName>
    <definedName name="median_energy">#REF!</definedName>
    <definedName name="MERGER_COST">'[32]Sheet1'!$AF$3:$AJ$28</definedName>
    <definedName name="MISCELLANEOUS">#REF!</definedName>
    <definedName name="MMRecovery">'[15]General Inputs'!$I$9</definedName>
    <definedName name="MonthsInFirstYear">'[15]General Inputs'!$E$5</definedName>
    <definedName name="MonthsOfTransaction">'[15]General Inputs'!$E$6</definedName>
    <definedName name="MonTotalDispatch">'[18]Dispatch'!#REF!</definedName>
    <definedName name="MT">#REF!</definedName>
    <definedName name="MTD_Format">'[35]Mthly'!$B$11:$D$11,'[35]Mthly'!$B$35:$D$35</definedName>
    <definedName name="MustRunGen">'[18]Dispatch'!#REF!</definedName>
    <definedName name="Mwh">#REF!</definedName>
    <definedName name="mwh2">#REF!</definedName>
    <definedName name="mwhoutlookdata">'[36]pivoted data'!$D$3:$R$42</definedName>
    <definedName name="nameplate">'[20]General Inputs'!$G$51</definedName>
    <definedName name="Nameplate_DF">'[15]General Inputs'!$E$10</definedName>
    <definedName name="Nameplate_Primary">'[15]General Inputs'!$E$9</definedName>
    <definedName name="non_AURORA_lookup">#REF!</definedName>
    <definedName name="non_core_lookup">#REF!</definedName>
    <definedName name="nonrefundtrans">'[20]General Inputs'!$P$47</definedName>
    <definedName name="Nov03">'[23]BS'!$S$7:$S$3582</definedName>
    <definedName name="Nov03AMA">#REF!</definedName>
    <definedName name="Nov04">'[12]BS'!$AB$7:$AB$3582</definedName>
    <definedName name="Nov04AMA">#REF!</definedName>
    <definedName name="Nov05">#REF!</definedName>
    <definedName name="Nov05AMA">#REF!</definedName>
    <definedName name="novcf">#REF!</definedName>
    <definedName name="novcost">#REF!</definedName>
    <definedName name="Number_of_Payments" localSheetId="7">MATCH(0.01,End_Bal,-1)+1</definedName>
    <definedName name="Number_of_Payments">MATCH(0.01,End_Bal,-1)+1</definedName>
    <definedName name="numturbines">#REF!</definedName>
    <definedName name="numturbptc">#REF!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NWSales_MWH">'[2]DT_A_AMW93'!#REF!</definedName>
    <definedName name="O_M_Input">'[37]MiscItems(Input)'!$B$5:$AO$8,'[37]MiscItems(Input)'!$B$13:$AO$13,'[37]MiscItems(Input)'!$B$15:$B$17,'[37]MiscItems(Input)'!$B$17:$AO$17,'[37]MiscItems(Input)'!$B$15:$AO$15</definedName>
    <definedName name="OBCLEASE">'[32]Sheet1'!$AF$4:$AI$23</definedName>
    <definedName name="Oct03">'[23]BS'!$R$7:$R$3582</definedName>
    <definedName name="Oct03AMA">#REF!</definedName>
    <definedName name="Oct04">'[12]BS'!$AA$7:$AA$3582</definedName>
    <definedName name="Oct04AMA">#REF!</definedName>
    <definedName name="Oct05">#REF!</definedName>
    <definedName name="Oct05AMA">#REF!</definedName>
    <definedName name="octcf">#REF!</definedName>
    <definedName name="octcost">#REF!</definedName>
    <definedName name="OMtoggle">#REF!</definedName>
    <definedName name="OP_Mo_Year1">#REF!</definedName>
    <definedName name="OPCONT">#REF!</definedName>
    <definedName name="OPEXPPF">#REF!</definedName>
    <definedName name="OPEXPRS">'[6]model'!#REF!</definedName>
    <definedName name="outlookdata">'[38]pivoted data'!$D$3:$Q$90</definedName>
    <definedName name="OwnerExpSched">'[15]General Inputs'!#REF!</definedName>
    <definedName name="Page1">#REF!</definedName>
    <definedName name="Page2">#REF!</definedName>
    <definedName name="parasitic">#REF!</definedName>
    <definedName name="parasiticprice">#REF!</definedName>
    <definedName name="PAY">#REF!</definedName>
    <definedName name="pcorc">'[39]Exhibit A-1 Original'!$A$77</definedName>
    <definedName name="peak_new_table">'[40]2008 Extreme Peaks - 080403'!$E$5:$AD$8</definedName>
    <definedName name="peak_table">'[40]Peaks-F01'!$C$5:$E$243</definedName>
    <definedName name="PEBBLE">'[6]model'!#REF!</definedName>
    <definedName name="percdebtcov">#REF!</definedName>
    <definedName name="Percent_debt">'[26]Inputs'!$E$129</definedName>
    <definedName name="PERCENTAGES_CALCULATED">#REF!</definedName>
    <definedName name="PercPerProp">'[15]General Inputs'!#REF!</definedName>
    <definedName name="percpersonal">#REF!</definedName>
    <definedName name="percreal">#REF!</definedName>
    <definedName name="PercRealProp">'[15]General Inputs'!#REF!</definedName>
    <definedName name="PerPropAdjust">'[15]General Inputs'!$E$22</definedName>
    <definedName name="personalproptaxadjust">#REF!</definedName>
    <definedName name="PG1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lant_Input">'[37]Plant(Input)'!$B$7:$AP$9,'[37]Plant(Input)'!$B$11,'[37]Plant(Input)'!$B$15:$AP$15,'[37]Plant(Input)'!$B$18,'[37]Plant(Input)'!$B$20:$AP$20</definedName>
    <definedName name="Plant_List">#REF!</definedName>
    <definedName name="PlantReplacementCost">'[15]General Inputs'!$E$30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'[8]Assumptions'!$I$56</definedName>
    <definedName name="pretaxequit">#REF!</definedName>
    <definedName name="PreTaxWACC">'[8]Assumptions'!$I$62</definedName>
    <definedName name="price_input_range">#REF!</definedName>
    <definedName name="PriceCaseTable">#REF!</definedName>
    <definedName name="Prices_Aurora">'[25]Monthly Price Summary'!$C$4:$H$63</definedName>
    <definedName name="PRINC">#REF!</definedName>
    <definedName name="Print_Area_MI">#REF!</definedName>
    <definedName name="Print_Area1">#REF!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_FORMA">#REF!</definedName>
    <definedName name="PRODADJ">'[6]model'!#REF!</definedName>
    <definedName name="Prodprop">#REF!</definedName>
    <definedName name="Production_Factor">#REF!</definedName>
    <definedName name="Projects">'[42]Sheet1'!$A$1147:$B$1887</definedName>
    <definedName name="PROPSALES">'[6]model'!#REF!</definedName>
    <definedName name="proptaxdiscfactor">#REF!</definedName>
    <definedName name="PropTaxDiscountRate">'[15]General Inputs'!$E$24</definedName>
    <definedName name="proptaxrate">#REF!</definedName>
    <definedName name="PropTaxREET">'[15]General Inputs'!$E$27</definedName>
    <definedName name="Prov_Cap_Tax">'[26]Inputs'!$E$111</definedName>
    <definedName name="PSE">'[43]4.04'!$A$6</definedName>
    <definedName name="PSE_DR">#REF!</definedName>
    <definedName name="PSE_Pre_Tax_Equity_Rate">'[24]Assumptions of Purchase'!$B$42</definedName>
    <definedName name="PSEBPAshare">'[20]General Inputs'!$M$45</definedName>
    <definedName name="pseownperc">#REF!</definedName>
    <definedName name="PSEPaysREET">'[15]General Inputs'!$I$4</definedName>
    <definedName name="PSEWACC">#REF!</definedName>
    <definedName name="PSPL" localSheetId="0">'6.15G'!$A$5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urchasedFuel">'[15]Expenses'!#REF!</definedName>
    <definedName name="PWRCSTPF">'[6]model'!#REF!</definedName>
    <definedName name="PWRCSTRS">#REF!</definedName>
    <definedName name="PWRCSTWP">#REF!</definedName>
    <definedName name="PWRCSTWR">'[6]model'!#REF!</definedName>
    <definedName name="QA">'[44]IPOA2002'!#REF!</definedName>
    <definedName name="QTD_Format">'[35]QTD'!$B$11:$D$11,'[35]QTD'!$B$35:$D$35</definedName>
    <definedName name="RATE">#REF!</definedName>
    <definedName name="RATE2">'[16]Transp Data'!$A$8:$I$112</definedName>
    <definedName name="RATEBASE">#REF!</definedName>
    <definedName name="RATEBASE_U95">#REF!</definedName>
    <definedName name="RATECASE">'[6]model'!#REF!</definedName>
    <definedName name="rating_spread_bp">#REF!</definedName>
    <definedName name="RdSch_CY">'[45]INPUT TAB'!#REF!</definedName>
    <definedName name="RdSch_PY">'[45]INPUT TAB'!#REF!</definedName>
    <definedName name="RdSch_PY2">'[45]INPUT TAB'!#REF!</definedName>
    <definedName name="reaccrual">'[7]Sheet2'!#REF!</definedName>
    <definedName name="RealPropAdjust">'[15]General Inputs'!$E$23</definedName>
    <definedName name="realproptaxadjust">#REF!</definedName>
    <definedName name="REC">#REF!</definedName>
    <definedName name="REETRate">'[15]General Inputs'!$E$20</definedName>
    <definedName name="regasset">#REF!</definedName>
    <definedName name="RES2005">#REF!</definedName>
    <definedName name="resdebt">#REF!</definedName>
    <definedName name="resepcdevcost">#REF!</definedName>
    <definedName name="RESequit">#REF!</definedName>
    <definedName name="resource_lookup">'[46]#REF'!$B$3:$C$112</definedName>
    <definedName name="RESTATING">#REF!</definedName>
    <definedName name="Results">#REF!</definedName>
    <definedName name="retain">#REF!</definedName>
    <definedName name="RETIREPLAN">'[6]model'!#REF!</definedName>
    <definedName name="REV">#REF!</definedName>
    <definedName name="REVADJ">#REF!</definedName>
    <definedName name="Revenue">#REF!</definedName>
    <definedName name="REVREQ">#REF!</definedName>
    <definedName name="RI2">'[47]Rock Island 1'!#REF!</definedName>
    <definedName name="ROE">'[6]model'!#REF!</definedName>
    <definedName name="ROR">#REF!</definedName>
    <definedName name="RowAvgCF">'[9]Resources'!$J$76</definedName>
    <definedName name="RowB2CF">'[9]Resources'!$J$75</definedName>
    <definedName name="RowCapCost">'[9]Resources'!$J$68</definedName>
    <definedName name="RowFOM">'[9]Resources'!$J$70</definedName>
    <definedName name="RowNIMF">'[9]Resources'!$J$72</definedName>
    <definedName name="RowNIMV">'[9]Resources'!$J$73</definedName>
    <definedName name="RowPPAPrice">'[9]Resources'!$J$74</definedName>
    <definedName name="RowVOM">'[9]Resources'!$J$71</definedName>
    <definedName name="RowY0">'[9]Resources'!$J$69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RR1ST6">#REF!</definedName>
    <definedName name="RR2ND6">#REF!</definedName>
    <definedName name="SALESRESALEP">#REF!</definedName>
    <definedName name="SALESRESALER">#REF!</definedName>
    <definedName name="salestax">#REF!</definedName>
    <definedName name="SalesTaxRate">'[15]General Inputs'!$E$21</definedName>
    <definedName name="Sch194Rlfwd">'[45]Sch94 Rlfwd'!$B$11</definedName>
    <definedName name="schedtoggle">#REF!</definedName>
    <definedName name="SecSSW_MWH">'[2]DT_A_AMW93'!#REF!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03">'[23]BS'!$Q$7:$Q$3582</definedName>
    <definedName name="Sep03AMA">#REF!</definedName>
    <definedName name="Sep04">'[12]BS'!$Z$7:$Z$3582</definedName>
    <definedName name="Sep04AMA">#REF!</definedName>
    <definedName name="Sep05">'[4]BS'!#REF!</definedName>
    <definedName name="Sep05AMA">#REF!</definedName>
    <definedName name="sepcf">#REF!</definedName>
    <definedName name="sepcost">#REF!</definedName>
    <definedName name="SetDate2">#REF!</definedName>
    <definedName name="SKAGIT">'[6]model'!#REF!</definedName>
    <definedName name="SLFINSURANCE">#REF!</definedName>
    <definedName name="SolarDate">'[18]Dispatch Cases'!#REF!</definedName>
    <definedName name="STAFFREDUC">#REF!</definedName>
    <definedName name="StalkingHorseBid">'[15]CapEx'!$B$33</definedName>
    <definedName name="StartDate">'[8]Assumptions'!$C$9</definedName>
    <definedName name="StartupPowerValue">'[15]CapEx'!#REF!</definedName>
    <definedName name="stationserv">#REF!</definedName>
    <definedName name="STORM">#REF!</definedName>
    <definedName name="SUMMARY">#REF!</definedName>
    <definedName name="supentit_in_wkly_vect_input">#REF!</definedName>
    <definedName name="supentit_out_wkly_vect_input">#REF!</definedName>
    <definedName name="SWSales_MWH">'[2]DT_A_AMW93'!#REF!</definedName>
    <definedName name="tax_exempt_spread">#REF!</definedName>
    <definedName name="TAXCORPLIC">#REF!</definedName>
    <definedName name="TAXENERGYP">'[6]model'!#REF!</definedName>
    <definedName name="TAXENERGYR">'[6]model'!#REF!</definedName>
    <definedName name="TAXEXCISE">#REF!</definedName>
    <definedName name="TAXFICA">'[6]model'!#REF!</definedName>
    <definedName name="TAXFUT">'[6]model'!#REF!</definedName>
    <definedName name="TAXINCOME">#REF!</definedName>
    <definedName name="TAXMEDICARE">'[6]model'!#REF!</definedName>
    <definedName name="taxown">#REF!</definedName>
    <definedName name="TAXPFINT">'[6]model'!#REF!</definedName>
    <definedName name="TAXPROPERTY">#REF!</definedName>
    <definedName name="TAXSUT">'[6]model'!#REF!</definedName>
    <definedName name="tbl_Master">#REF!</definedName>
    <definedName name="TEMPADJ">'[32]Sheet1'!$A$4:$E$40</definedName>
    <definedName name="TenaskaShare">'[18]Dispatch'!#REF!</definedName>
    <definedName name="Tes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STYEAR" localSheetId="0">'6.15G'!$A$7</definedName>
    <definedName name="TESTYEAR">#REF!</definedName>
    <definedName name="Therm_upload">#REF!</definedName>
    <definedName name="ThermalBookLife">'[8]Assumptions'!$C$25</definedName>
    <definedName name="therms">#REF!</definedName>
    <definedName name="thirdpartyIRR">#REF!</definedName>
    <definedName name="three">#REF!</definedName>
    <definedName name="Title">'[8]Assumptions'!$A$1</definedName>
    <definedName name="today">#REF!</definedName>
    <definedName name="TopLeft">#REF!</definedName>
    <definedName name="totaldebt">#REF!</definedName>
    <definedName name="totalequit">#REF!</definedName>
    <definedName name="TotalEquity">'[15]Revenue Calculation'!$I$6</definedName>
    <definedName name="TRADING_NET">'[2]DT_A_DOL93'!#REF!</definedName>
    <definedName name="tran_revenue">#REF!</definedName>
    <definedName name="trans_constraint_y_n">#REF!</definedName>
    <definedName name="transdb">#REF!</definedName>
    <definedName name="TransFixed">'[15]Expenses'!#REF!</definedName>
    <definedName name="TransVar">'[15]Expenses'!#REF!</definedName>
    <definedName name="turbinesize">#REF!</definedName>
    <definedName name="twoyrswarranty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lues_Entered">IF(Loan_Amount*Interest_Rate*Loan_Years*Loan_Start&gt;0,1,0)</definedName>
    <definedName name="vartrans">#REF!</definedName>
    <definedName name="VOMEsc">'[8]Assumptions'!$C$21</definedName>
    <definedName name="WACC">'[8]Assumptions'!$I$61</definedName>
    <definedName name="WAGES">'[6]model'!#REF!</definedName>
    <definedName name="warrantyOM">#REF!</definedName>
    <definedName name="whorn_db">#REF!</definedName>
    <definedName name="Wind_NamePlate">'[9]Wind Own'!$B$7</definedName>
    <definedName name="WindDate">'[18]Dispatch Cases'!#REF!</definedName>
    <definedName name="WindTransCost">'[9]Resources'!$D$78</definedName>
    <definedName name="WRKCAP">'[6]model'!#REF!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wp_wkly_vect_input">#REF!</definedName>
    <definedName name="Y">#REF!</definedName>
    <definedName name="YEAR">#REF!</definedName>
    <definedName name="YearOfCostData">'[9]Resources'!$E$70</definedName>
    <definedName name="Years_evaluated">'[48]Revison Inputs'!$B$6</definedName>
    <definedName name="YTD_Format">'[35]YTD'!$B$13:$D$13,'[35]YTD'!$B$36:$D$36</definedName>
    <definedName name="zilfpldebtperc">#REF!</definedName>
    <definedName name="zilkhaepcdevcost">#REF!</definedName>
    <definedName name="zilkhaownperc">#REF!</definedName>
  </definedNames>
  <calcPr fullCalcOnLoad="1"/>
</workbook>
</file>

<file path=xl/sharedStrings.xml><?xml version="1.0" encoding="utf-8"?>
<sst xmlns="http://schemas.openxmlformats.org/spreadsheetml/2006/main" count="248" uniqueCount="106">
  <si>
    <t>RATE CASE EXPENSES</t>
  </si>
  <si>
    <t>LINE</t>
  </si>
  <si>
    <t>NO.</t>
  </si>
  <si>
    <t>DESCRIPTION</t>
  </si>
  <si>
    <t>AMOUNT</t>
  </si>
  <si>
    <t>INCREASE (DECREASE) EXPENSE</t>
  </si>
  <si>
    <t>INCREASE(DECREASE) FIT @</t>
  </si>
  <si>
    <t>INCREASE(DECREASE) NOI</t>
  </si>
  <si>
    <t>Puget Sound Energy</t>
  </si>
  <si>
    <t>Order</t>
  </si>
  <si>
    <t>Electric</t>
  </si>
  <si>
    <t>Gas</t>
  </si>
  <si>
    <t>Test year rate case expense that should be removed from the income statement:</t>
  </si>
  <si>
    <t>EXPENSES TO BE NORMALIZED:</t>
  </si>
  <si>
    <t>direct charges</t>
  </si>
  <si>
    <t>Common</t>
  </si>
  <si>
    <t>TOTAL INCREASE (DECREASE) EXPENSE</t>
  </si>
  <si>
    <t>Average GRC Cost</t>
  </si>
  <si>
    <t>Average GRC cost</t>
  </si>
  <si>
    <t>Total</t>
  </si>
  <si>
    <t>Split between Electric and Gas</t>
  </si>
  <si>
    <t>Split between Electric and Gas - Rounded</t>
  </si>
  <si>
    <t>After common</t>
  </si>
  <si>
    <t>allocation</t>
  </si>
  <si>
    <t>Before common</t>
  </si>
  <si>
    <t>2007 GRC</t>
  </si>
  <si>
    <t>2007 GRC cost</t>
  </si>
  <si>
    <t>2009 GRC</t>
  </si>
  <si>
    <t>2007 Rate Case Expenses</t>
  </si>
  <si>
    <t>ANNUAL NORMALIZATION (LINE 3 / 2)</t>
  </si>
  <si>
    <t>2009 Rate Case Expenses</t>
  </si>
  <si>
    <t>order 92800016</t>
  </si>
  <si>
    <t xml:space="preserve">order 92800317 </t>
  </si>
  <si>
    <t xml:space="preserve">order 92800603 </t>
  </si>
  <si>
    <t>order 92800017</t>
  </si>
  <si>
    <t>order 92800318</t>
  </si>
  <si>
    <t>order 92800604</t>
  </si>
  <si>
    <t>2009 GRC cost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</si>
  <si>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</si>
  <si>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</si>
  <si>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</si>
  <si>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</si>
  <si>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</si>
  <si>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</si>
  <si>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</si>
  <si>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</si>
  <si>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</si>
  <si>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</si>
  <si>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</si>
  <si>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</si>
  <si>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</si>
  <si>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</si>
  <si>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</si>
  <si>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</si>
  <si>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</si>
  <si>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</si>
  <si>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</si>
  <si>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</si>
  <si>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</si>
  <si>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</si>
  <si>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</si>
  <si>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 xml:space="preserve">Allocate Elec </t>
  </si>
  <si>
    <t xml:space="preserve">Allocate Gas </t>
  </si>
  <si>
    <t>Total 92800016</t>
  </si>
  <si>
    <t>Total 92800317</t>
  </si>
  <si>
    <t>Total 92800017</t>
  </si>
  <si>
    <t>Total 92800318</t>
  </si>
  <si>
    <t>Total 92800604</t>
  </si>
  <si>
    <t>Test year</t>
  </si>
  <si>
    <t>PUGET SOUND ENERGY-GAS</t>
  </si>
  <si>
    <t>Test Year</t>
  </si>
  <si>
    <t>Total Test Year</t>
  </si>
  <si>
    <t>2011 GENERAL RATE INCREASE</t>
  </si>
  <si>
    <t>FOR THE TWELVE MONTHS ENDED DECEMBER 31, 2010</t>
  </si>
  <si>
    <t>Total 2007 GRC Cost</t>
  </si>
  <si>
    <t>Total 2009 GRC Cost</t>
  </si>
  <si>
    <t>Exhibit No. ______</t>
  </si>
  <si>
    <t>Docket Number UG-11_____</t>
  </si>
  <si>
    <t>Cost elements</t>
  </si>
  <si>
    <t>Act. Costs</t>
  </si>
  <si>
    <t xml:space="preserve">   92800605  1320 -2011 General Rate Case - Common</t>
  </si>
  <si>
    <t>*  Debit</t>
  </si>
  <si>
    <t>** Over/underabsorption</t>
  </si>
  <si>
    <t>12 ME 12/31/2010</t>
  </si>
  <si>
    <t xml:space="preserve">   92800018  1320 -2011 General Rate Case Electric</t>
  </si>
  <si>
    <t xml:space="preserve">   92800017  1320 -2009 General Rate Case - Electric</t>
  </si>
  <si>
    <t>12 ME 12/31/2008</t>
  </si>
  <si>
    <t xml:space="preserve">Orders: 12 Month Ended 12/31/2009 </t>
  </si>
  <si>
    <t>Orders: 12 Month Ended 12/31/2010</t>
  </si>
  <si>
    <t xml:space="preserve">   92800318  1320 -2009 General Rate Case - Gas</t>
  </si>
  <si>
    <t xml:space="preserve">   92800604  1320 -2009 General Rate Case - Common</t>
  </si>
  <si>
    <t>Orders: 12 Month Ended 12/31/2011</t>
  </si>
  <si>
    <t>General Rate Case Expenses, 2011 GRC</t>
  </si>
  <si>
    <t>2011 Rate Case Expenses</t>
  </si>
  <si>
    <t xml:space="preserve">   92800016  1320 -2007 General Rate Case - Electric</t>
  </si>
  <si>
    <t>12 ME 12/31/2007</t>
  </si>
  <si>
    <t xml:space="preserve">   92800317  1320 -2007 General Rate Case - Gas</t>
  </si>
  <si>
    <t xml:space="preserve">   92800603  1320 -2007 General Rate Case - Common</t>
  </si>
  <si>
    <t>12 ME 12/31/2009</t>
  </si>
  <si>
    <t>General Rate Case Expenses, 2009 GRC</t>
  </si>
  <si>
    <t>General Rate Case Expenses, 2007 GRC</t>
  </si>
  <si>
    <t>Total 92800603</t>
  </si>
  <si>
    <t xml:space="preserve">Cumulative Expenditures </t>
  </si>
  <si>
    <t>2009 AND 2007 GRC EXPENSES TO BE NORMALIZED</t>
  </si>
  <si>
    <t xml:space="preserve">LESS TEST YEAR EXPENSE:  </t>
  </si>
  <si>
    <t>PAGE 6.15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</si>
</sst>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#,##0.0"/>
    <numFmt numFmtId="170" formatCode="mmmm\-yy"/>
    <numFmt numFmtId="171" formatCode="m/d/yy"/>
    <numFmt numFmtId="172" formatCode="0.000000"/>
    <numFmt numFmtId="173" formatCode="_(* #,##0.00000_);_(* \(#,##0.00000\);_(* &quot;-&quot;??_);_(@_)"/>
    <numFmt numFmtId="174" formatCode="0.0000000"/>
    <numFmt numFmtId="175" formatCode="d\.mmm\.yy"/>
    <numFmt numFmtId="176" formatCode="_(* ###0_);_(* \(###0\);_(* &quot;-&quot;_);_(@_)"/>
    <numFmt numFmtId="177" formatCode="0000000"/>
    <numFmt numFmtId="178" formatCode="0.0%"/>
    <numFmt numFmtId="179" formatCode="_(* #,##0.0_);_(* \(#,##0.0\);_(* &quot;-&quot;_);_(@_)"/>
    <numFmt numFmtId="180" formatCode="mmmm\ d\,\ yyyy"/>
    <numFmt numFmtId="181" formatCode="0.0%\ ;\(0.0%\);&quot;0.00% &quot;"/>
    <numFmt numFmtId="182" formatCode="0.0%\ ;\(0.0%\);&quot;0.0% &quot;"/>
    <numFmt numFmtId="183" formatCode="mm/dd/yy"/>
    <numFmt numFmtId="184" formatCode="0.00_)"/>
    <numFmt numFmtId="185" formatCode="0.0000"/>
    <numFmt numFmtId="186" formatCode="_(&quot;$&quot;* #,##0.0000_);_(&quot;$&quot;* \(#,##0.0000\);_(&quot;$&quot;* &quot;-&quot;??_);_(@_)"/>
    <numFmt numFmtId="187" formatCode="#,##0.000000_);\(#,##0.000000\)"/>
    <numFmt numFmtId="188" formatCode="#."/>
    <numFmt numFmtId="189" formatCode="_(&quot;$&quot;* #,##0.0000_);_(&quot;$&quot;* \(#,##0.0000\);_(&quot;$&quot;* &quot;-&quot;????_);_(@_)"/>
    <numFmt numFmtId="190" formatCode="#,##0.00000"/>
    <numFmt numFmtId="191" formatCode="#,##0.000000"/>
    <numFmt numFmtId="192" formatCode="_(* #,##0.0_);_(* \(#,##0.0\);_(* &quot;-&quot;??_);_(@_)"/>
    <numFmt numFmtId="193" formatCode="0.000%"/>
    <numFmt numFmtId="194" formatCode="0.0000%"/>
    <numFmt numFmtId="195" formatCode="[$-409]dddd\,\ mmmm\ dd\,\ yyyy"/>
    <numFmt numFmtId="196" formatCode="mm/dd/yy;@"/>
    <numFmt numFmtId="197" formatCode="#,##0.000_);[Red]\(#,##0.000\)"/>
    <numFmt numFmtId="198" formatCode="#,##0.0000_);[Red]\(#,##0.0000\)"/>
    <numFmt numFmtId="199" formatCode="mm/dd/yyyy"/>
    <numFmt numFmtId="200" formatCode="#,##0.00_-;#,##0.00\-;&quot; &quot;"/>
  </numFmts>
  <fonts count="7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Geneva"/>
      <family val="0"/>
    </font>
    <font>
      <b/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univers (E1)"/>
      <family val="0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12" fillId="0" borderId="0">
      <alignment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12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175" fontId="13" fillId="0" borderId="0" applyFill="0" applyBorder="0" applyAlignment="0">
      <protection/>
    </xf>
    <xf numFmtId="0" fontId="59" fillId="27" borderId="1" applyNumberFormat="0" applyAlignment="0" applyProtection="0"/>
    <xf numFmtId="0" fontId="60" fillId="28" borderId="2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188" fontId="30" fillId="0" borderId="0">
      <alignment/>
      <protection locked="0"/>
    </xf>
    <xf numFmtId="0" fontId="29" fillId="0" borderId="0">
      <alignment/>
      <protection/>
    </xf>
    <xf numFmtId="0" fontId="16" fillId="0" borderId="0" applyNumberFormat="0" applyAlignment="0">
      <protection/>
    </xf>
    <xf numFmtId="0" fontId="17" fillId="0" borderId="0" applyNumberFormat="0" applyAlignment="0"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28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172" fontId="0" fillId="0" borderId="0">
      <alignment/>
      <protection/>
    </xf>
    <xf numFmtId="0" fontId="61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15" fillId="0" borderId="0">
      <alignment/>
      <protection/>
    </xf>
    <xf numFmtId="0" fontId="8" fillId="0" borderId="0" applyNumberFormat="0" applyFill="0" applyBorder="0" applyAlignment="0" applyProtection="0"/>
    <xf numFmtId="0" fontId="62" fillId="30" borderId="0" applyNumberFormat="0" applyBorder="0" applyAlignment="0" applyProtection="0"/>
    <xf numFmtId="38" fontId="5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/>
      <protection/>
    </xf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38" fontId="18" fillId="0" borderId="0">
      <alignment/>
      <protection/>
    </xf>
    <xf numFmtId="40" fontId="18" fillId="0" borderId="0">
      <alignment/>
      <protection/>
    </xf>
    <xf numFmtId="0" fontId="9" fillId="0" borderId="0" applyNumberFormat="0" applyFill="0" applyBorder="0" applyAlignment="0" applyProtection="0"/>
    <xf numFmtId="0" fontId="66" fillId="31" borderId="1" applyNumberFormat="0" applyAlignment="0" applyProtection="0"/>
    <xf numFmtId="10" fontId="5" fillId="32" borderId="8" applyNumberFormat="0" applyBorder="0" applyAlignment="0" applyProtection="0"/>
    <xf numFmtId="41" fontId="19" fillId="33" borderId="9">
      <alignment horizontal="left"/>
      <protection locked="0"/>
    </xf>
    <xf numFmtId="10" fontId="19" fillId="33" borderId="9">
      <alignment horizontal="right"/>
      <protection locked="0"/>
    </xf>
    <xf numFmtId="41" fontId="19" fillId="33" borderId="9">
      <alignment horizontal="left"/>
      <protection locked="0"/>
    </xf>
    <xf numFmtId="0" fontId="5" fillId="29" borderId="0">
      <alignment/>
      <protection/>
    </xf>
    <xf numFmtId="3" fontId="31" fillId="0" borderId="0" applyFill="0" applyBorder="0" applyAlignment="0" applyProtection="0"/>
    <xf numFmtId="0" fontId="67" fillId="0" borderId="10" applyNumberFormat="0" applyFill="0" applyAlignment="0" applyProtection="0"/>
    <xf numFmtId="44" fontId="4" fillId="0" borderId="11" applyNumberFormat="0" applyFont="0" applyAlignment="0">
      <protection/>
    </xf>
    <xf numFmtId="44" fontId="4" fillId="0" borderId="12" applyNumberFormat="0" applyFont="0" applyAlignment="0">
      <protection/>
    </xf>
    <xf numFmtId="0" fontId="68" fillId="34" borderId="0" applyNumberFormat="0" applyBorder="0" applyAlignment="0" applyProtection="0"/>
    <xf numFmtId="37" fontId="20" fillId="0" borderId="0">
      <alignment/>
      <protection/>
    </xf>
    <xf numFmtId="177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180" fontId="0" fillId="0" borderId="0">
      <alignment horizontal="left" wrapText="1"/>
      <protection/>
    </xf>
    <xf numFmtId="172" fontId="23" fillId="0" borderId="0">
      <alignment horizontal="left" wrapText="1"/>
      <protection/>
    </xf>
    <xf numFmtId="0" fontId="0" fillId="0" borderId="0">
      <alignment/>
      <protection/>
    </xf>
    <xf numFmtId="0" fontId="0" fillId="35" borderId="13" applyNumberFormat="0" applyFont="0" applyAlignment="0" applyProtection="0"/>
    <xf numFmtId="0" fontId="26" fillId="36" borderId="14" applyNumberFormat="0" applyFont="0" applyAlignment="0" applyProtection="0"/>
    <xf numFmtId="0" fontId="26" fillId="36" borderId="14" applyNumberFormat="0" applyFont="0" applyAlignment="0" applyProtection="0"/>
    <xf numFmtId="0" fontId="26" fillId="36" borderId="14" applyNumberFormat="0" applyFont="0" applyAlignment="0" applyProtection="0"/>
    <xf numFmtId="0" fontId="69" fillId="27" borderId="15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37" borderId="9">
      <alignment/>
      <protection/>
    </xf>
    <xf numFmtId="0" fontId="10" fillId="0" borderId="0" applyNumberFormat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22" fillId="0" borderId="16">
      <alignment horizontal="center"/>
      <protection/>
    </xf>
    <xf numFmtId="3" fontId="10" fillId="0" borderId="0" applyFont="0" applyFill="0" applyBorder="0" applyAlignment="0" applyProtection="0"/>
    <xf numFmtId="0" fontId="10" fillId="38" borderId="0" applyNumberFormat="0" applyFont="0" applyBorder="0" applyAlignment="0" applyProtection="0"/>
    <xf numFmtId="0" fontId="29" fillId="0" borderId="0">
      <alignment/>
      <protection/>
    </xf>
    <xf numFmtId="3" fontId="32" fillId="0" borderId="0" applyFill="0" applyBorder="0" applyAlignment="0" applyProtection="0"/>
    <xf numFmtId="0" fontId="33" fillId="0" borderId="0">
      <alignment/>
      <protection/>
    </xf>
    <xf numFmtId="42" fontId="0" fillId="32" borderId="0">
      <alignment/>
      <protection/>
    </xf>
    <xf numFmtId="42" fontId="0" fillId="32" borderId="17">
      <alignment vertical="center"/>
      <protection/>
    </xf>
    <xf numFmtId="0" fontId="4" fillId="32" borderId="18" applyNumberFormat="0">
      <alignment horizontal="center" vertical="center" wrapText="1"/>
      <protection/>
    </xf>
    <xf numFmtId="10" fontId="0" fillId="32" borderId="0">
      <alignment/>
      <protection/>
    </xf>
    <xf numFmtId="189" fontId="0" fillId="32" borderId="0">
      <alignment/>
      <protection/>
    </xf>
    <xf numFmtId="167" fontId="18" fillId="0" borderId="0" applyBorder="0" applyAlignment="0">
      <protection/>
    </xf>
    <xf numFmtId="42" fontId="0" fillId="32" borderId="19">
      <alignment horizontal="left"/>
      <protection/>
    </xf>
    <xf numFmtId="189" fontId="34" fillId="32" borderId="19">
      <alignment horizontal="left"/>
      <protection/>
    </xf>
    <xf numFmtId="14" fontId="23" fillId="0" borderId="0" applyNumberFormat="0" applyFill="0" applyBorder="0" applyAlignment="0" applyProtection="0"/>
    <xf numFmtId="179" fontId="0" fillId="0" borderId="0" applyFont="0" applyFill="0" applyAlignment="0">
      <protection/>
    </xf>
    <xf numFmtId="39" fontId="0" fillId="39" borderId="0">
      <alignment/>
      <protection/>
    </xf>
    <xf numFmtId="38" fontId="5" fillId="0" borderId="20">
      <alignment/>
      <protection/>
    </xf>
    <xf numFmtId="38" fontId="18" fillId="0" borderId="19">
      <alignment/>
      <protection/>
    </xf>
    <xf numFmtId="39" fontId="23" fillId="40" borderId="0">
      <alignment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40" fontId="24" fillId="0" borderId="0" applyBorder="0">
      <alignment horizontal="right"/>
      <protection/>
    </xf>
    <xf numFmtId="41" fontId="35" fillId="32" borderId="0">
      <alignment horizontal="left"/>
      <protection/>
    </xf>
    <xf numFmtId="0" fontId="70" fillId="0" borderId="0" applyNumberFormat="0" applyFill="0" applyBorder="0" applyAlignment="0" applyProtection="0"/>
    <xf numFmtId="164" fontId="36" fillId="32" borderId="0">
      <alignment horizontal="left" vertical="center"/>
      <protection/>
    </xf>
    <xf numFmtId="0" fontId="4" fillId="32" borderId="0">
      <alignment horizontal="left" wrapText="1"/>
      <protection/>
    </xf>
    <xf numFmtId="0" fontId="25" fillId="0" borderId="0">
      <alignment horizontal="left" vertical="center"/>
      <protection/>
    </xf>
    <xf numFmtId="0" fontId="71" fillId="0" borderId="21" applyNumberFormat="0" applyFill="0" applyAlignment="0" applyProtection="0"/>
    <xf numFmtId="0" fontId="29" fillId="0" borderId="22">
      <alignment/>
      <protection/>
    </xf>
    <xf numFmtId="0" fontId="7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3" fontId="0" fillId="0" borderId="0" xfId="70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1" fillId="0" borderId="28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15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 applyProtection="1">
      <alignment/>
      <protection locked="0"/>
    </xf>
    <xf numFmtId="0" fontId="2" fillId="0" borderId="0" xfId="0" applyNumberFormat="1" applyFont="1" applyFill="1" applyAlignment="1">
      <alignment horizontal="left" indent="2"/>
    </xf>
    <xf numFmtId="0" fontId="2" fillId="0" borderId="0" xfId="0" applyFont="1" applyFill="1" applyBorder="1" applyAlignment="1">
      <alignment/>
    </xf>
    <xf numFmtId="42" fontId="2" fillId="0" borderId="0" xfId="0" applyNumberFormat="1" applyFont="1" applyFill="1" applyBorder="1" applyAlignment="1" applyProtection="1">
      <alignment/>
      <protection locked="0"/>
    </xf>
    <xf numFmtId="37" fontId="2" fillId="0" borderId="0" xfId="70" applyNumberFormat="1" applyFont="1" applyFill="1" applyBorder="1" applyAlignment="1">
      <alignment/>
    </xf>
    <xf numFmtId="166" fontId="2" fillId="0" borderId="19" xfId="87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166" fontId="2" fillId="0" borderId="0" xfId="87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9" fontId="2" fillId="0" borderId="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40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0" fontId="0" fillId="0" borderId="0" xfId="70" applyNumberFormat="1" applyFont="1" applyBorder="1" applyAlignment="1">
      <alignment/>
    </xf>
    <xf numFmtId="40" fontId="0" fillId="0" borderId="0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0" fontId="0" fillId="0" borderId="24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40" fontId="0" fillId="0" borderId="18" xfId="70" applyNumberFormat="1" applyFont="1" applyBorder="1" applyAlignment="1">
      <alignment/>
    </xf>
    <xf numFmtId="40" fontId="0" fillId="0" borderId="18" xfId="0" applyNumberFormat="1" applyFont="1" applyBorder="1" applyAlignment="1">
      <alignment horizontal="center"/>
    </xf>
    <xf numFmtId="40" fontId="0" fillId="0" borderId="29" xfId="0" applyNumberFormat="1" applyFont="1" applyBorder="1" applyAlignment="1">
      <alignment/>
    </xf>
    <xf numFmtId="0" fontId="6" fillId="0" borderId="0" xfId="0" applyFont="1" applyBorder="1" applyAlignment="1">
      <alignment/>
    </xf>
    <xf numFmtId="40" fontId="0" fillId="0" borderId="0" xfId="7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2" fillId="0" borderId="18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Alignment="1">
      <alignment horizontal="left" vertical="center" indent="2"/>
    </xf>
    <xf numFmtId="37" fontId="2" fillId="0" borderId="0" xfId="87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/>
      <protection locked="0"/>
    </xf>
    <xf numFmtId="37" fontId="2" fillId="0" borderId="0" xfId="0" applyNumberFormat="1" applyFont="1" applyFill="1" applyBorder="1" applyAlignment="1">
      <alignment vertical="top"/>
    </xf>
    <xf numFmtId="37" fontId="2" fillId="0" borderId="0" xfId="0" applyNumberFormat="1" applyFont="1" applyFill="1" applyBorder="1" applyAlignment="1">
      <alignment/>
    </xf>
    <xf numFmtId="37" fontId="2" fillId="0" borderId="18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left" indent="2"/>
    </xf>
    <xf numFmtId="43" fontId="0" fillId="0" borderId="0" xfId="70" applyFill="1" applyBorder="1" applyAlignment="1">
      <alignment/>
    </xf>
    <xf numFmtId="43" fontId="0" fillId="0" borderId="0" xfId="7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9" fontId="0" fillId="0" borderId="0" xfId="70" applyNumberFormat="1" applyFont="1" applyFill="1" applyBorder="1" applyAlignment="1">
      <alignment/>
    </xf>
    <xf numFmtId="40" fontId="0" fillId="0" borderId="24" xfId="0" applyNumberFormat="1" applyFont="1" applyBorder="1" applyAlignment="1">
      <alignment horizontal="center"/>
    </xf>
    <xf numFmtId="40" fontId="0" fillId="0" borderId="29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Fill="1" applyBorder="1" applyAlignment="1">
      <alignment horizontal="left" indent="2"/>
    </xf>
    <xf numFmtId="0" fontId="3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43" fontId="0" fillId="0" borderId="18" xfId="70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 applyProtection="1">
      <alignment horizontal="centerContinuous" vertical="center"/>
      <protection locked="0"/>
    </xf>
    <xf numFmtId="43" fontId="4" fillId="0" borderId="4" xfId="70" applyFont="1" applyFill="1" applyBorder="1" applyAlignment="1">
      <alignment horizontal="center"/>
    </xf>
    <xf numFmtId="43" fontId="4" fillId="0" borderId="18" xfId="7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130" applyNumberFormat="1" applyFont="1" applyFill="1" applyAlignment="1">
      <alignment/>
      <protection/>
    </xf>
    <xf numFmtId="0" fontId="0" fillId="0" borderId="0" xfId="130" applyNumberFormat="1" applyFont="1" applyFill="1" applyAlignment="1">
      <alignment horizontal="center"/>
      <protection/>
    </xf>
    <xf numFmtId="0" fontId="4" fillId="0" borderId="0" xfId="130" applyNumberFormat="1" applyFont="1" applyFill="1" applyBorder="1" applyAlignment="1">
      <alignment horizontal="centerContinuous"/>
      <protection/>
    </xf>
    <xf numFmtId="0" fontId="4" fillId="0" borderId="0" xfId="130" applyNumberFormat="1" applyFont="1" applyFill="1" applyAlignment="1">
      <alignment horizontal="centerContinuous" vertical="center"/>
      <protection/>
    </xf>
    <xf numFmtId="0" fontId="37" fillId="0" borderId="0" xfId="130" applyNumberFormat="1" applyFont="1" applyFill="1" applyAlignment="1">
      <alignment/>
      <protection/>
    </xf>
    <xf numFmtId="0" fontId="37" fillId="0" borderId="0" xfId="130" applyNumberFormat="1" applyFont="1" applyFill="1" applyAlignment="1">
      <alignment horizontal="center"/>
      <protection/>
    </xf>
    <xf numFmtId="0" fontId="38" fillId="0" borderId="18" xfId="130" applyNumberFormat="1" applyFont="1" applyFill="1" applyBorder="1" applyAlignment="1">
      <alignment horizontal="center"/>
      <protection/>
    </xf>
    <xf numFmtId="0" fontId="38" fillId="0" borderId="0" xfId="130" applyNumberFormat="1" applyFont="1" applyFill="1" applyAlignment="1">
      <alignment horizontal="center"/>
      <protection/>
    </xf>
    <xf numFmtId="0" fontId="39" fillId="0" borderId="0" xfId="130" applyNumberFormat="1" applyFont="1" applyFill="1" applyAlignment="1">
      <alignment/>
      <protection/>
    </xf>
    <xf numFmtId="14" fontId="37" fillId="0" borderId="0" xfId="130" applyNumberFormat="1" applyFont="1" applyFill="1" applyAlignment="1">
      <alignment horizontal="center"/>
      <protection/>
    </xf>
    <xf numFmtId="167" fontId="37" fillId="0" borderId="0" xfId="74" applyNumberFormat="1" applyFont="1" applyFill="1" applyAlignment="1">
      <alignment/>
    </xf>
    <xf numFmtId="0" fontId="37" fillId="0" borderId="0" xfId="130" applyNumberFormat="1" applyFont="1" applyFill="1" applyAlignment="1">
      <alignment horizontal="left"/>
      <protection/>
    </xf>
    <xf numFmtId="10" fontId="38" fillId="0" borderId="17" xfId="140" applyNumberFormat="1" applyFont="1" applyFill="1" applyBorder="1" applyAlignment="1">
      <alignment/>
    </xf>
    <xf numFmtId="10" fontId="37" fillId="0" borderId="17" xfId="140" applyNumberFormat="1" applyFont="1" applyFill="1" applyBorder="1" applyAlignment="1">
      <alignment/>
    </xf>
    <xf numFmtId="3" fontId="37" fillId="0" borderId="0" xfId="74" applyNumberFormat="1" applyFont="1" applyFill="1" applyAlignment="1">
      <alignment/>
    </xf>
    <xf numFmtId="3" fontId="37" fillId="0" borderId="0" xfId="130" applyNumberFormat="1" applyFont="1" applyFill="1" applyAlignment="1">
      <alignment/>
      <protection/>
    </xf>
    <xf numFmtId="0" fontId="37" fillId="0" borderId="0" xfId="130" applyNumberFormat="1" applyFont="1" applyFill="1" applyAlignment="1">
      <alignment horizontal="left" wrapText="1"/>
      <protection/>
    </xf>
    <xf numFmtId="42" fontId="37" fillId="0" borderId="0" xfId="90" applyNumberFormat="1" applyFont="1" applyFill="1" applyAlignment="1">
      <alignment/>
    </xf>
    <xf numFmtId="41" fontId="37" fillId="0" borderId="0" xfId="90" applyNumberFormat="1" applyFont="1" applyFill="1" applyAlignment="1">
      <alignment/>
    </xf>
    <xf numFmtId="0" fontId="37" fillId="0" borderId="0" xfId="130" applyNumberFormat="1" applyFont="1" applyFill="1" applyBorder="1" applyAlignment="1">
      <alignment horizontal="center"/>
      <protection/>
    </xf>
    <xf numFmtId="42" fontId="37" fillId="0" borderId="4" xfId="90" applyNumberFormat="1" applyFont="1" applyFill="1" applyBorder="1" applyAlignment="1">
      <alignment/>
    </xf>
    <xf numFmtId="10" fontId="37" fillId="0" borderId="4" xfId="140" applyNumberFormat="1" applyFont="1" applyFill="1" applyBorder="1" applyAlignment="1">
      <alignment/>
    </xf>
    <xf numFmtId="10" fontId="37" fillId="0" borderId="4" xfId="130" applyNumberFormat="1" applyFont="1" applyFill="1" applyBorder="1" applyAlignment="1">
      <alignment/>
      <protection/>
    </xf>
    <xf numFmtId="166" fontId="37" fillId="0" borderId="0" xfId="130" applyNumberFormat="1" applyFont="1" applyFill="1" applyAlignment="1">
      <alignment/>
      <protection/>
    </xf>
    <xf numFmtId="166" fontId="37" fillId="0" borderId="0" xfId="90" applyNumberFormat="1" applyFont="1" applyFill="1" applyAlignment="1">
      <alignment/>
    </xf>
    <xf numFmtId="0" fontId="37" fillId="0" borderId="0" xfId="130" applyNumberFormat="1" applyFont="1" applyFill="1" applyBorder="1" applyAlignment="1">
      <alignment/>
      <protection/>
    </xf>
    <xf numFmtId="10" fontId="37" fillId="0" borderId="18" xfId="140" applyNumberFormat="1" applyFont="1" applyFill="1" applyBorder="1" applyAlignment="1">
      <alignment/>
    </xf>
    <xf numFmtId="4" fontId="37" fillId="0" borderId="0" xfId="74" applyFont="1" applyFill="1" applyAlignment="1">
      <alignment/>
    </xf>
    <xf numFmtId="166" fontId="37" fillId="0" borderId="4" xfId="90" applyNumberFormat="1" applyFont="1" applyFill="1" applyBorder="1" applyAlignment="1">
      <alignment/>
    </xf>
    <xf numFmtId="10" fontId="37" fillId="0" borderId="17" xfId="130" applyNumberFormat="1" applyFont="1" applyFill="1" applyBorder="1" applyAlignment="1">
      <alignment/>
      <protection/>
    </xf>
    <xf numFmtId="4" fontId="37" fillId="0" borderId="0" xfId="130" applyNumberFormat="1" applyFont="1" applyFill="1" applyAlignment="1">
      <alignment/>
      <protection/>
    </xf>
    <xf numFmtId="42" fontId="37" fillId="0" borderId="0" xfId="130" applyNumberFormat="1" applyFont="1" applyFill="1" applyAlignment="1">
      <alignment/>
      <protection/>
    </xf>
    <xf numFmtId="42" fontId="0" fillId="0" borderId="0" xfId="130" applyNumberFormat="1" applyFont="1" applyFill="1" applyAlignment="1">
      <alignment/>
      <protection/>
    </xf>
    <xf numFmtId="186" fontId="0" fillId="0" borderId="0" xfId="130" applyNumberFormat="1" applyFont="1" applyFill="1" applyAlignment="1">
      <alignment/>
      <protection/>
    </xf>
    <xf numFmtId="10" fontId="0" fillId="0" borderId="0" xfId="140" applyNumberFormat="1" applyFont="1" applyBorder="1" applyAlignment="1">
      <alignment horizontal="center"/>
    </xf>
    <xf numFmtId="10" fontId="0" fillId="0" borderId="18" xfId="140" applyNumberFormat="1" applyFont="1" applyBorder="1" applyAlignment="1">
      <alignment horizontal="center"/>
    </xf>
    <xf numFmtId="166" fontId="2" fillId="0" borderId="17" xfId="87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3" fontId="5" fillId="0" borderId="0" xfId="70" applyFont="1" applyFill="1" applyAlignment="1">
      <alignment/>
    </xf>
    <xf numFmtId="170" fontId="4" fillId="0" borderId="0" xfId="0" applyNumberFormat="1" applyFont="1" applyFill="1" applyAlignment="1">
      <alignment horizontal="left" indent="2"/>
    </xf>
    <xf numFmtId="43" fontId="4" fillId="0" borderId="17" xfId="70" applyFont="1" applyFill="1" applyBorder="1" applyAlignment="1">
      <alignment/>
    </xf>
    <xf numFmtId="14" fontId="37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14" fontId="5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0" fillId="0" borderId="30" xfId="0" applyNumberFormat="1" applyFill="1" applyBorder="1" applyAlignment="1">
      <alignment horizontal="left"/>
    </xf>
    <xf numFmtId="200" fontId="0" fillId="0" borderId="30" xfId="0" applyNumberFormat="1" applyFill="1" applyBorder="1" applyAlignment="1">
      <alignment/>
    </xf>
    <xf numFmtId="49" fontId="0" fillId="0" borderId="31" xfId="0" applyNumberFormat="1" applyFill="1" applyBorder="1" applyAlignment="1">
      <alignment horizontal="left"/>
    </xf>
    <xf numFmtId="200" fontId="0" fillId="0" borderId="31" xfId="0" applyNumberFormat="1" applyFill="1" applyBorder="1" applyAlignment="1">
      <alignment/>
    </xf>
    <xf numFmtId="200" fontId="4" fillId="0" borderId="8" xfId="0" applyNumberFormat="1" applyFont="1" applyFill="1" applyBorder="1" applyAlignment="1">
      <alignment/>
    </xf>
    <xf numFmtId="49" fontId="27" fillId="0" borderId="8" xfId="0" applyNumberFormat="1" applyFont="1" applyFill="1" applyBorder="1" applyAlignment="1">
      <alignment horizontal="left"/>
    </xf>
    <xf numFmtId="49" fontId="27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9" fontId="4" fillId="0" borderId="32" xfId="0" applyNumberFormat="1" applyFont="1" applyFill="1" applyBorder="1" applyAlignment="1">
      <alignment/>
    </xf>
    <xf numFmtId="44" fontId="4" fillId="0" borderId="33" xfId="8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44" fontId="4" fillId="0" borderId="35" xfId="87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44" fontId="4" fillId="0" borderId="37" xfId="0" applyNumberFormat="1" applyFont="1" applyFill="1" applyBorder="1" applyAlignment="1">
      <alignment/>
    </xf>
    <xf numFmtId="0" fontId="5" fillId="29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131" applyFont="1" applyFill="1" applyAlignment="1">
      <alignment horizontal="center"/>
      <protection/>
    </xf>
  </cellXfs>
  <cellStyles count="164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3" xfId="73"/>
    <cellStyle name="Comma_Common Allocators GRC TY 0903" xfId="74"/>
    <cellStyle name="Comma0" xfId="75"/>
    <cellStyle name="Comma0 - Style2" xfId="76"/>
    <cellStyle name="Comma0 - Style4" xfId="77"/>
    <cellStyle name="Comma0 - Style5" xfId="78"/>
    <cellStyle name="Comma0_00COS Ind Allocators" xfId="79"/>
    <cellStyle name="Comma1 - Style1" xfId="80"/>
    <cellStyle name="Copied" xfId="81"/>
    <cellStyle name="COST1" xfId="82"/>
    <cellStyle name="Curren - Style1" xfId="83"/>
    <cellStyle name="Curren - Style2" xfId="84"/>
    <cellStyle name="Curren - Style5" xfId="85"/>
    <cellStyle name="Curren - Style6" xfId="86"/>
    <cellStyle name="Currency" xfId="87"/>
    <cellStyle name="Currency [0]" xfId="88"/>
    <cellStyle name="Currency 2" xfId="89"/>
    <cellStyle name="Currency_Common Allocators GRC TY 0903" xfId="90"/>
    <cellStyle name="Currency0" xfId="91"/>
    <cellStyle name="Date" xfId="92"/>
    <cellStyle name="Entered" xfId="93"/>
    <cellStyle name="Explanatory Text" xfId="94"/>
    <cellStyle name="Fixed" xfId="95"/>
    <cellStyle name="Fixed3 - Style3" xfId="96"/>
    <cellStyle name="Followed Hyperlink" xfId="97"/>
    <cellStyle name="Good" xfId="98"/>
    <cellStyle name="Grey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link" xfId="108"/>
    <cellStyle name="Input" xfId="109"/>
    <cellStyle name="Input [yellow]" xfId="110"/>
    <cellStyle name="Input Cells" xfId="111"/>
    <cellStyle name="Input Cells Percent" xfId="112"/>
    <cellStyle name="Input Cells_3.05 Allocation Method 2010 GRC" xfId="113"/>
    <cellStyle name="Lines" xfId="114"/>
    <cellStyle name="LINKED" xfId="115"/>
    <cellStyle name="Linked Cell" xfId="116"/>
    <cellStyle name="modified border" xfId="117"/>
    <cellStyle name="modified border1" xfId="118"/>
    <cellStyle name="Neutral" xfId="119"/>
    <cellStyle name="no dec" xfId="120"/>
    <cellStyle name="Normal - Style1" xfId="121"/>
    <cellStyle name="Normal 2" xfId="122"/>
    <cellStyle name="Normal 2 2" xfId="123"/>
    <cellStyle name="Normal 2_3.05 Allocation Method 2010 GRC" xfId="124"/>
    <cellStyle name="Normal 3" xfId="125"/>
    <cellStyle name="Normal 4" xfId="126"/>
    <cellStyle name="Normal 5" xfId="127"/>
    <cellStyle name="Normal 6" xfId="128"/>
    <cellStyle name="Normal 7" xfId="129"/>
    <cellStyle name="Normal_3.05 Allocation Method 2010 GRC" xfId="130"/>
    <cellStyle name="Normal_3.05E &amp; 3.05G ALLOC METHOD" xfId="131"/>
    <cellStyle name="Note" xfId="132"/>
    <cellStyle name="Note 2" xfId="133"/>
    <cellStyle name="Note 3" xfId="134"/>
    <cellStyle name="Note 4" xfId="135"/>
    <cellStyle name="Output" xfId="136"/>
    <cellStyle name="Percen - Style1" xfId="137"/>
    <cellStyle name="Percen - Style2" xfId="138"/>
    <cellStyle name="Percen - Style3" xfId="139"/>
    <cellStyle name="Percent" xfId="140"/>
    <cellStyle name="Percent [2]" xfId="141"/>
    <cellStyle name="Percent 2" xfId="142"/>
    <cellStyle name="Processing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purple - Style8" xfId="150"/>
    <cellStyle name="RED" xfId="151"/>
    <cellStyle name="Red - Style7" xfId="152"/>
    <cellStyle name="Report" xfId="153"/>
    <cellStyle name="Report Bar" xfId="154"/>
    <cellStyle name="Report Heading" xfId="155"/>
    <cellStyle name="Report Percent" xfId="156"/>
    <cellStyle name="Report Unit Cost" xfId="157"/>
    <cellStyle name="Reports" xfId="158"/>
    <cellStyle name="Reports Total" xfId="159"/>
    <cellStyle name="Reports Unit Cost Total" xfId="160"/>
    <cellStyle name="RevList" xfId="161"/>
    <cellStyle name="round100" xfId="162"/>
    <cellStyle name="shade" xfId="163"/>
    <cellStyle name="StmtTtl1" xfId="164"/>
    <cellStyle name="StmtTtl2" xfId="165"/>
    <cellStyle name="STYL1 - Style1" xfId="166"/>
    <cellStyle name="Style 1" xfId="167"/>
    <cellStyle name="Style 1 2" xfId="168"/>
    <cellStyle name="Subtotal" xfId="169"/>
    <cellStyle name="Sub-total" xfId="170"/>
    <cellStyle name="Title" xfId="171"/>
    <cellStyle name="Title: Major" xfId="172"/>
    <cellStyle name="Title: Minor" xfId="173"/>
    <cellStyle name="Title: Worksheet" xfId="174"/>
    <cellStyle name="Total" xfId="175"/>
    <cellStyle name="Total4 - Style4" xfId="176"/>
    <cellStyle name="Warning Text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externalLink" Target="externalLinks/externalLink35.xml" /><Relationship Id="rId46" Type="http://schemas.openxmlformats.org/officeDocument/2006/relationships/externalLink" Target="externalLinks/externalLink36.xml" /><Relationship Id="rId47" Type="http://schemas.openxmlformats.org/officeDocument/2006/relationships/externalLink" Target="externalLinks/externalLink37.xml" /><Relationship Id="rId48" Type="http://schemas.openxmlformats.org/officeDocument/2006/relationships/externalLink" Target="externalLinks/externalLink38.xml" /><Relationship Id="rId49" Type="http://schemas.openxmlformats.org/officeDocument/2006/relationships/externalLink" Target="externalLinks/externalLink39.xml" /><Relationship Id="rId50" Type="http://schemas.openxmlformats.org/officeDocument/2006/relationships/externalLink" Target="externalLinks/externalLink40.xml" /><Relationship Id="rId51" Type="http://schemas.openxmlformats.org/officeDocument/2006/relationships/externalLink" Target="externalLinks/externalLink41.xml" /><Relationship Id="rId52" Type="http://schemas.openxmlformats.org/officeDocument/2006/relationships/externalLink" Target="externalLinks/externalLink42.xml" /><Relationship Id="rId53" Type="http://schemas.openxmlformats.org/officeDocument/2006/relationships/externalLink" Target="externalLinks/externalLink43.xml" /><Relationship Id="rId54" Type="http://schemas.openxmlformats.org/officeDocument/2006/relationships/externalLink" Target="externalLinks/externalLink44.xml" /><Relationship Id="rId55" Type="http://schemas.openxmlformats.org/officeDocument/2006/relationships/externalLink" Target="externalLinks/externalLink45.xml" /><Relationship Id="rId56" Type="http://schemas.openxmlformats.org/officeDocument/2006/relationships/externalLink" Target="externalLinks/externalLink46.xml" /><Relationship Id="rId57" Type="http://schemas.openxmlformats.org/officeDocument/2006/relationships/externalLink" Target="externalLinks/externalLink47.xml" /><Relationship Id="rId58" Type="http://schemas.openxmlformats.org/officeDocument/2006/relationships/externalLink" Target="externalLinks/externalLink48.xml" /><Relationship Id="rId59" Type="http://schemas.openxmlformats.org/officeDocument/2006/relationships/externalLink" Target="externalLinks/externalLink49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Tenaska%20&amp;%20Encogen%20Information\Tenaska\PCORC%20Disallowance\Tenaska%20Comparis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Quarterly%20Reporting\Misc\WC-RB%20Misc\WC-RB%20Overvie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p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All-Source%20RFP%202004\Quantitative%20Analysis%20Team\Wind%20RFP%20Analysis\EnXco%20Depr.%20and%20Royalty%20Alts\ASM8W-%20A06%20EnXco%20$3.95%20w%20depr%20cla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74\Goldendale%20Proforma%20-%20Cur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ct\newgas\2000\Oct00\REVNEW0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%2009%20months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PCA\New%20Plant-093003\FredDispatch%209.3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2007%20Rate%20Case\Draft%20Power%20Costs\Feb07%20w%20Goldendale\New%20PPA%20Contracts%202.19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#Wild_Horse_Wind_Project\Financial\Finance\Post%2010-15-04%20Turbine%20Bid%20Proformas\RES-Post%2010-15-04\8.78%%20WACC-RES-Hopkins%20Ridge%20Vestas%20V80%20Turbine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Joel\Chelan\RI%20Debt%20from%20Annual%20Repor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PCORC\TY%2012ME%2012-2006\2007%20PCORC%20May%20Update\Adj%2004%20-%20Goldendale%20(C)%20updated%20Working%20Fil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eport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quisition\Phase%202%20RFP%20Quantitative%20Analysis\PSM%20Input%20Assumptions\Gas%20Transport\Gas%20Transpor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PCORC\TY%2012ME%2012-2006\2007%20PCORC%20JHS-4%20through%20JHS-9%20(C)%20working%20file%2003%2008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9%20GRC\OriginalFiling2009GRC\Models&amp;Adjs2009GRCOrig\4.08E%20Mint%20Farm%20Plan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ello\Local%20Settings\Temporary%20Internet%20Files\OLK13BE\Goldendale%20Proforma%20-%20Curren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EASURY\DEBT%20MANAGEMENT\Debt%20Schedules\2006\Cash%20&amp;%20Accrual%20master%20sheets\RI05%20Cash&amp;Accrual-Actu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5%20PCORC\Update%20Filing%20-%20May%202006\Working%20Files\04.06.06.Transmission%20Rate%20Base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2003\To%20Fin%20Planning%2010-15-02\OA%20Extract%20for%20'03%20update%2010-15%20for%209.26.0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Joel\Chelan\Pro%20Forma%20Models\PSE%20Incremental\Cash%20-%20No%20Defease\12-15%20Final%20for%20Board\12-15%20(Hydro)NoD%20CPUD-PSEIncremental-1215200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PCORC\RORC%20Filing\PCA%20PCOR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2D\2.26E%20Regulatory%20Assets%20%20Liability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rr4432\Local%20Settings\Temporary%20Internet%20Files\OLK9B\request%20for%20informat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ormulas\vlookup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GRC\4.04G%20Pass%20Through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LaborInctvOH%200903%20GRC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Unbilled%20Rev%20Electric%20-%20Gas%20-%20SOE%20-%20SOG\2006\09-06%20Elec_Unb%20(93%203%%202%20months)final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6\Power%20Costs\Costs%20not%20in%20AURORA%2006GRC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9%20GRC\OriginalFiling2009GRC\Models&amp;Adjs2009GRCOrig\4.34E%20Skagit%20Facilit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EL%2009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b0422\Local%20Settings\Temporary%20Internet%20Files\OLK181\FW_Feb_FY05_upload_format_accl_wksh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2\2007%20Strat%20Plan%20-%20v7%20Low%202007%20Capital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VC Disallow by CY Q406"/>
      <sheetName val="VC Disallow by CY Q306"/>
      <sheetName val="Disallowance by Calendar Year"/>
      <sheetName val="Summary by Calendar Year"/>
      <sheetName val="Summary by PCA Period"/>
      <sheetName val="Data for Summaries==&gt;"/>
      <sheetName val="DATA"/>
      <sheetName val="Data to Update Quarterly==&gt;"/>
      <sheetName val="Quarter End Price_Gen_Cost"/>
      <sheetName val="Quarter End KW Information"/>
      <sheetName val="Hedge Data"/>
      <sheetName val="Ex D (2)"/>
      <sheetName val="2006 GRC Updates ==&gt;"/>
      <sheetName val="Ex D-1 06 GRC"/>
      <sheetName val="Tenaska 06 GRC"/>
      <sheetName val="Other Information==&gt;"/>
      <sheetName val="Fixed Rate_HR"/>
      <sheetName val="WUTC EXHIBIT B Rev2"/>
    </sheetNames>
    <sheetDataSet>
      <sheetData sheetId="7">
        <row r="5">
          <cell r="A5" t="str">
            <v>Period</v>
          </cell>
          <cell r="D5" t="str">
            <v>Plant HR</v>
          </cell>
          <cell r="AA5" t="str">
            <v>Amort</v>
          </cell>
          <cell r="AB5" t="str">
            <v>Asset</v>
          </cell>
        </row>
        <row r="6">
          <cell r="D6">
            <v>35796</v>
          </cell>
          <cell r="AA6">
            <v>162666.66666666666</v>
          </cell>
          <cell r="AB6">
            <v>0</v>
          </cell>
        </row>
        <row r="7">
          <cell r="D7">
            <v>35827</v>
          </cell>
          <cell r="AA7">
            <v>162666.66666666666</v>
          </cell>
          <cell r="AB7">
            <v>0</v>
          </cell>
        </row>
        <row r="8">
          <cell r="D8">
            <v>35855</v>
          </cell>
          <cell r="AA8">
            <v>162666.66666666666</v>
          </cell>
          <cell r="AB8">
            <v>0</v>
          </cell>
        </row>
        <row r="9">
          <cell r="D9">
            <v>35886</v>
          </cell>
          <cell r="AA9">
            <v>162666.66666666666</v>
          </cell>
          <cell r="AB9">
            <v>0</v>
          </cell>
        </row>
        <row r="10">
          <cell r="D10">
            <v>35916</v>
          </cell>
          <cell r="AA10">
            <v>162666.66666666666</v>
          </cell>
          <cell r="AB10">
            <v>0</v>
          </cell>
        </row>
        <row r="11">
          <cell r="D11">
            <v>35947</v>
          </cell>
          <cell r="AA11">
            <v>162666.66666666666</v>
          </cell>
          <cell r="AB11">
            <v>0</v>
          </cell>
        </row>
        <row r="12">
          <cell r="D12">
            <v>35977</v>
          </cell>
          <cell r="AA12">
            <v>162666.66666666666</v>
          </cell>
          <cell r="AB12">
            <v>0</v>
          </cell>
        </row>
        <row r="13">
          <cell r="D13">
            <v>36008</v>
          </cell>
          <cell r="AA13">
            <v>162666.66666666666</v>
          </cell>
          <cell r="AB13">
            <v>0</v>
          </cell>
        </row>
        <row r="14">
          <cell r="D14">
            <v>36039</v>
          </cell>
          <cell r="AA14">
            <v>162666.66666666666</v>
          </cell>
          <cell r="AB14">
            <v>0</v>
          </cell>
        </row>
        <row r="15">
          <cell r="D15">
            <v>36069</v>
          </cell>
          <cell r="AA15">
            <v>162666.66666666666</v>
          </cell>
          <cell r="AB15">
            <v>0</v>
          </cell>
        </row>
        <row r="16">
          <cell r="D16">
            <v>36100</v>
          </cell>
          <cell r="AA16">
            <v>162666.66666666666</v>
          </cell>
          <cell r="AB16">
            <v>0</v>
          </cell>
        </row>
        <row r="17">
          <cell r="D17">
            <v>36130</v>
          </cell>
          <cell r="AA17">
            <v>162666.66666666666</v>
          </cell>
          <cell r="AB17">
            <v>0</v>
          </cell>
        </row>
        <row r="18">
          <cell r="D18">
            <v>36161</v>
          </cell>
          <cell r="AA18">
            <v>321916.6666666667</v>
          </cell>
          <cell r="AB18">
            <v>0</v>
          </cell>
        </row>
        <row r="19">
          <cell r="D19">
            <v>36192</v>
          </cell>
          <cell r="AA19">
            <v>321916.6666666667</v>
          </cell>
          <cell r="AB19">
            <v>0</v>
          </cell>
        </row>
        <row r="20">
          <cell r="D20">
            <v>36220</v>
          </cell>
          <cell r="AA20">
            <v>321916.6666666667</v>
          </cell>
          <cell r="AB20">
            <v>0</v>
          </cell>
        </row>
        <row r="21">
          <cell r="D21">
            <v>36251</v>
          </cell>
          <cell r="AA21">
            <v>321916.6666666667</v>
          </cell>
          <cell r="AB21">
            <v>0</v>
          </cell>
        </row>
        <row r="22">
          <cell r="D22">
            <v>36281</v>
          </cell>
          <cell r="AA22">
            <v>321916.6666666667</v>
          </cell>
          <cell r="AB22">
            <v>0</v>
          </cell>
        </row>
        <row r="23">
          <cell r="D23">
            <v>36312</v>
          </cell>
          <cell r="AA23">
            <v>321916.6666666667</v>
          </cell>
          <cell r="AB23">
            <v>0</v>
          </cell>
        </row>
        <row r="24">
          <cell r="D24">
            <v>36342</v>
          </cell>
          <cell r="AA24">
            <v>321916.6666666667</v>
          </cell>
          <cell r="AB24">
            <v>0</v>
          </cell>
        </row>
        <row r="25">
          <cell r="D25">
            <v>36373</v>
          </cell>
          <cell r="AA25">
            <v>321916.6666666667</v>
          </cell>
          <cell r="AB25">
            <v>0</v>
          </cell>
        </row>
        <row r="26">
          <cell r="D26">
            <v>36404</v>
          </cell>
          <cell r="AA26">
            <v>321916.6666666667</v>
          </cell>
          <cell r="AB26">
            <v>0</v>
          </cell>
        </row>
        <row r="27">
          <cell r="D27">
            <v>36434</v>
          </cell>
          <cell r="AA27">
            <v>321916.6666666667</v>
          </cell>
          <cell r="AB27">
            <v>0</v>
          </cell>
        </row>
        <row r="28">
          <cell r="D28">
            <v>36465</v>
          </cell>
          <cell r="AA28">
            <v>321916.6666666667</v>
          </cell>
          <cell r="AB28">
            <v>0</v>
          </cell>
        </row>
        <row r="29">
          <cell r="D29">
            <v>36495</v>
          </cell>
          <cell r="AA29">
            <v>321916.6666666667</v>
          </cell>
          <cell r="AB29">
            <v>0</v>
          </cell>
        </row>
        <row r="30">
          <cell r="D30">
            <v>36526</v>
          </cell>
          <cell r="AA30">
            <v>455250</v>
          </cell>
          <cell r="AB30">
            <v>0</v>
          </cell>
        </row>
        <row r="31">
          <cell r="D31">
            <v>36557</v>
          </cell>
          <cell r="AA31">
            <v>455250</v>
          </cell>
          <cell r="AB31">
            <v>0</v>
          </cell>
        </row>
        <row r="32">
          <cell r="D32">
            <v>36586</v>
          </cell>
          <cell r="AA32">
            <v>455250</v>
          </cell>
          <cell r="AB32">
            <v>0</v>
          </cell>
        </row>
        <row r="33">
          <cell r="D33">
            <v>36617</v>
          </cell>
          <cell r="AA33">
            <v>455250</v>
          </cell>
          <cell r="AB33">
            <v>0</v>
          </cell>
        </row>
        <row r="34">
          <cell r="D34">
            <v>36647</v>
          </cell>
          <cell r="AA34">
            <v>455250</v>
          </cell>
          <cell r="AB34">
            <v>0</v>
          </cell>
        </row>
        <row r="35">
          <cell r="D35">
            <v>36678</v>
          </cell>
          <cell r="AA35">
            <v>455250</v>
          </cell>
          <cell r="AB35">
            <v>0</v>
          </cell>
        </row>
        <row r="36">
          <cell r="D36">
            <v>36708</v>
          </cell>
          <cell r="AA36">
            <v>455250</v>
          </cell>
          <cell r="AB36">
            <v>0</v>
          </cell>
        </row>
        <row r="37">
          <cell r="D37">
            <v>36739</v>
          </cell>
          <cell r="AA37">
            <v>455250</v>
          </cell>
          <cell r="AB37">
            <v>0</v>
          </cell>
        </row>
        <row r="38">
          <cell r="D38">
            <v>36770</v>
          </cell>
          <cell r="AA38">
            <v>455250</v>
          </cell>
          <cell r="AB38">
            <v>0</v>
          </cell>
        </row>
        <row r="39">
          <cell r="D39">
            <v>36800</v>
          </cell>
          <cell r="AA39">
            <v>455250</v>
          </cell>
          <cell r="AB39">
            <v>0</v>
          </cell>
        </row>
        <row r="40">
          <cell r="D40">
            <v>36831</v>
          </cell>
          <cell r="AA40">
            <v>455250</v>
          </cell>
          <cell r="AB40">
            <v>0</v>
          </cell>
        </row>
        <row r="41">
          <cell r="D41">
            <v>36861</v>
          </cell>
          <cell r="AA41">
            <v>455250</v>
          </cell>
          <cell r="AB41">
            <v>0</v>
          </cell>
        </row>
        <row r="42">
          <cell r="D42">
            <v>36892</v>
          </cell>
          <cell r="AA42">
            <v>615166.6666666666</v>
          </cell>
          <cell r="AB42">
            <v>0</v>
          </cell>
        </row>
        <row r="43">
          <cell r="D43">
            <v>36923</v>
          </cell>
          <cell r="AA43">
            <v>615166.6666666666</v>
          </cell>
          <cell r="AB43">
            <v>0</v>
          </cell>
        </row>
        <row r="44">
          <cell r="D44">
            <v>36951</v>
          </cell>
          <cell r="AA44">
            <v>615166.6666666666</v>
          </cell>
          <cell r="AB44">
            <v>0</v>
          </cell>
        </row>
        <row r="45">
          <cell r="D45">
            <v>36982</v>
          </cell>
          <cell r="AA45">
            <v>615166.6666666666</v>
          </cell>
          <cell r="AB45">
            <v>0</v>
          </cell>
        </row>
        <row r="46">
          <cell r="D46">
            <v>37012</v>
          </cell>
          <cell r="AA46">
            <v>615166.6666666666</v>
          </cell>
          <cell r="AB46">
            <v>0</v>
          </cell>
        </row>
        <row r="47">
          <cell r="D47">
            <v>37043</v>
          </cell>
          <cell r="AA47">
            <v>615166.6666666666</v>
          </cell>
          <cell r="AB47">
            <v>0</v>
          </cell>
        </row>
        <row r="48">
          <cell r="D48">
            <v>37073</v>
          </cell>
          <cell r="AA48">
            <v>615166.6666666666</v>
          </cell>
          <cell r="AB48">
            <v>0</v>
          </cell>
        </row>
        <row r="49">
          <cell r="D49">
            <v>37104</v>
          </cell>
          <cell r="AA49">
            <v>615166.6666666666</v>
          </cell>
          <cell r="AB49">
            <v>0</v>
          </cell>
        </row>
        <row r="50">
          <cell r="D50">
            <v>37135</v>
          </cell>
          <cell r="AA50">
            <v>615166.6666666666</v>
          </cell>
          <cell r="AB50">
            <v>0</v>
          </cell>
        </row>
        <row r="51">
          <cell r="D51">
            <v>37165</v>
          </cell>
          <cell r="AA51">
            <v>615166.6666666666</v>
          </cell>
          <cell r="AB51">
            <v>0</v>
          </cell>
        </row>
        <row r="52">
          <cell r="D52">
            <v>37196</v>
          </cell>
          <cell r="AA52">
            <v>615166.6666666666</v>
          </cell>
          <cell r="AB52">
            <v>0</v>
          </cell>
        </row>
        <row r="53">
          <cell r="D53">
            <v>37226</v>
          </cell>
          <cell r="AA53">
            <v>615166.6666666666</v>
          </cell>
          <cell r="AB53">
            <v>0</v>
          </cell>
        </row>
        <row r="54">
          <cell r="D54">
            <v>37257</v>
          </cell>
          <cell r="AA54">
            <v>791166.6666666666</v>
          </cell>
          <cell r="AB54">
            <v>0</v>
          </cell>
        </row>
        <row r="55">
          <cell r="D55">
            <v>37288</v>
          </cell>
          <cell r="AA55">
            <v>791166.6666666666</v>
          </cell>
          <cell r="AB55">
            <v>0</v>
          </cell>
        </row>
        <row r="56">
          <cell r="D56">
            <v>37316</v>
          </cell>
          <cell r="AA56">
            <v>791166.6666666666</v>
          </cell>
          <cell r="AB56">
            <v>0</v>
          </cell>
        </row>
        <row r="57">
          <cell r="D57">
            <v>37347</v>
          </cell>
          <cell r="AA57">
            <v>791166.6666666666</v>
          </cell>
          <cell r="AB57">
            <v>0</v>
          </cell>
        </row>
        <row r="58">
          <cell r="D58">
            <v>37377</v>
          </cell>
          <cell r="AA58">
            <v>791166.6666666666</v>
          </cell>
          <cell r="AB58">
            <v>0</v>
          </cell>
        </row>
        <row r="59">
          <cell r="D59">
            <v>37408</v>
          </cell>
          <cell r="AA59">
            <v>791166.6666666666</v>
          </cell>
          <cell r="AB59">
            <v>0</v>
          </cell>
        </row>
        <row r="60">
          <cell r="A60" t="str">
            <v>PCA1</v>
          </cell>
          <cell r="D60">
            <v>37438</v>
          </cell>
          <cell r="AA60">
            <v>791166.6666666666</v>
          </cell>
          <cell r="AB60">
            <v>2134470.865384615</v>
          </cell>
        </row>
        <row r="61">
          <cell r="A61" t="str">
            <v>PCA1</v>
          </cell>
          <cell r="D61">
            <v>37469</v>
          </cell>
          <cell r="AA61">
            <v>791166.6666666666</v>
          </cell>
          <cell r="AB61">
            <v>2134470.865384615</v>
          </cell>
        </row>
        <row r="62">
          <cell r="A62" t="str">
            <v>PCA1</v>
          </cell>
          <cell r="D62">
            <v>37500</v>
          </cell>
          <cell r="AA62">
            <v>791166.6666666666</v>
          </cell>
          <cell r="AB62">
            <v>2134470.865384615</v>
          </cell>
        </row>
        <row r="63">
          <cell r="A63" t="str">
            <v>PCA1</v>
          </cell>
          <cell r="D63">
            <v>37530</v>
          </cell>
          <cell r="AA63">
            <v>791166.6666666666</v>
          </cell>
          <cell r="AB63">
            <v>2134470.865384615</v>
          </cell>
        </row>
        <row r="64">
          <cell r="A64" t="str">
            <v>PCA1</v>
          </cell>
          <cell r="D64">
            <v>37561</v>
          </cell>
          <cell r="AA64">
            <v>791166.6666666666</v>
          </cell>
          <cell r="AB64">
            <v>2134470.865384615</v>
          </cell>
        </row>
        <row r="65">
          <cell r="A65" t="str">
            <v>PCA1</v>
          </cell>
          <cell r="D65">
            <v>37591</v>
          </cell>
          <cell r="AA65">
            <v>791166.6666666666</v>
          </cell>
          <cell r="AB65">
            <v>2134470.865384615</v>
          </cell>
        </row>
        <row r="66">
          <cell r="A66" t="str">
            <v>PCA1</v>
          </cell>
          <cell r="D66">
            <v>37622</v>
          </cell>
          <cell r="AA66">
            <v>993666.6666666666</v>
          </cell>
          <cell r="AB66">
            <v>2134470.865384615</v>
          </cell>
        </row>
        <row r="67">
          <cell r="A67" t="str">
            <v>PCA1</v>
          </cell>
          <cell r="D67">
            <v>37653</v>
          </cell>
          <cell r="AA67">
            <v>993666.6666666666</v>
          </cell>
          <cell r="AB67">
            <v>2134470.865384615</v>
          </cell>
        </row>
        <row r="68">
          <cell r="A68" t="str">
            <v>PCA1</v>
          </cell>
          <cell r="D68">
            <v>37681</v>
          </cell>
          <cell r="AA68">
            <v>993666.6666666666</v>
          </cell>
          <cell r="AB68">
            <v>2134470.865384615</v>
          </cell>
        </row>
        <row r="69">
          <cell r="A69" t="str">
            <v>PCA1</v>
          </cell>
          <cell r="D69">
            <v>37712</v>
          </cell>
          <cell r="AA69">
            <v>993666.6666666666</v>
          </cell>
          <cell r="AB69">
            <v>2134470.865384615</v>
          </cell>
        </row>
        <row r="70">
          <cell r="A70" t="str">
            <v>PCA1</v>
          </cell>
          <cell r="D70">
            <v>37742</v>
          </cell>
          <cell r="AA70">
            <v>993666.6666666666</v>
          </cell>
          <cell r="AB70">
            <v>2134470.865384615</v>
          </cell>
        </row>
        <row r="71">
          <cell r="A71" t="str">
            <v>PCA1</v>
          </cell>
          <cell r="D71">
            <v>37773</v>
          </cell>
          <cell r="AA71">
            <v>993666.6666666666</v>
          </cell>
          <cell r="AB71">
            <v>2134470.865384615</v>
          </cell>
        </row>
        <row r="72">
          <cell r="A72" t="str">
            <v>PCA2</v>
          </cell>
          <cell r="D72">
            <v>37803</v>
          </cell>
          <cell r="AA72">
            <v>993666.6666666666</v>
          </cell>
          <cell r="AB72">
            <v>2024975.5448717945</v>
          </cell>
        </row>
        <row r="73">
          <cell r="A73" t="str">
            <v>PCA2</v>
          </cell>
          <cell r="D73">
            <v>37834</v>
          </cell>
          <cell r="AA73">
            <v>993666.6666666666</v>
          </cell>
          <cell r="AB73">
            <v>2024975.5448717945</v>
          </cell>
        </row>
        <row r="74">
          <cell r="A74" t="str">
            <v>PCA2</v>
          </cell>
          <cell r="D74">
            <v>37865</v>
          </cell>
          <cell r="AA74">
            <v>993666.6666666666</v>
          </cell>
          <cell r="AB74">
            <v>2024975.5448717945</v>
          </cell>
        </row>
        <row r="75">
          <cell r="A75" t="str">
            <v>PCA2</v>
          </cell>
          <cell r="D75">
            <v>37895</v>
          </cell>
          <cell r="AA75">
            <v>993666.6666666666</v>
          </cell>
          <cell r="AB75">
            <v>2024975.5448717945</v>
          </cell>
        </row>
        <row r="76">
          <cell r="A76" t="str">
            <v>PCA2</v>
          </cell>
          <cell r="D76">
            <v>37926</v>
          </cell>
          <cell r="AA76">
            <v>993666.6666666666</v>
          </cell>
          <cell r="AB76">
            <v>2024975.5448717945</v>
          </cell>
        </row>
        <row r="77">
          <cell r="A77" t="str">
            <v>PCA2</v>
          </cell>
          <cell r="D77">
            <v>37956</v>
          </cell>
          <cell r="AA77">
            <v>993666.6666666666</v>
          </cell>
          <cell r="AB77">
            <v>2024975.5448717945</v>
          </cell>
        </row>
        <row r="78">
          <cell r="A78" t="str">
            <v>PCA2</v>
          </cell>
          <cell r="D78">
            <v>37987</v>
          </cell>
          <cell r="AA78">
            <v>1228666.6666666667</v>
          </cell>
          <cell r="AB78">
            <v>2024975.5448717945</v>
          </cell>
        </row>
        <row r="79">
          <cell r="A79" t="str">
            <v>PCA2</v>
          </cell>
          <cell r="D79">
            <v>38018</v>
          </cell>
          <cell r="AA79">
            <v>1228666.6666666667</v>
          </cell>
          <cell r="AB79">
            <v>2024975.5448717945</v>
          </cell>
        </row>
        <row r="80">
          <cell r="A80" t="str">
            <v>PCA2</v>
          </cell>
          <cell r="D80">
            <v>38047</v>
          </cell>
          <cell r="AA80">
            <v>1228666.6666666667</v>
          </cell>
          <cell r="AB80">
            <v>2024975.5448717945</v>
          </cell>
        </row>
        <row r="81">
          <cell r="A81" t="str">
            <v>PCA2</v>
          </cell>
          <cell r="D81">
            <v>38078</v>
          </cell>
          <cell r="AA81">
            <v>1228666.6666666667</v>
          </cell>
          <cell r="AB81">
            <v>2024975.5448717945</v>
          </cell>
        </row>
        <row r="82">
          <cell r="A82" t="str">
            <v>PCA2</v>
          </cell>
          <cell r="D82">
            <v>38108</v>
          </cell>
          <cell r="AA82">
            <v>1228666.6666666667</v>
          </cell>
          <cell r="AB82">
            <v>2024975.5448717945</v>
          </cell>
        </row>
        <row r="83">
          <cell r="A83" t="str">
            <v>PCA2</v>
          </cell>
          <cell r="D83">
            <v>38139</v>
          </cell>
          <cell r="AA83">
            <v>1228666.6666666667</v>
          </cell>
          <cell r="AB83">
            <v>2024975.5448717945</v>
          </cell>
        </row>
        <row r="84">
          <cell r="A84" t="str">
            <v>PCA3</v>
          </cell>
          <cell r="D84">
            <v>38169</v>
          </cell>
          <cell r="AA84">
            <v>1228666.6666666667</v>
          </cell>
          <cell r="AB84">
            <v>1832056.237937596</v>
          </cell>
        </row>
        <row r="85">
          <cell r="A85" t="str">
            <v>PCA3</v>
          </cell>
          <cell r="D85">
            <v>38200</v>
          </cell>
          <cell r="AA85">
            <v>1228666.6666666667</v>
          </cell>
          <cell r="AB85">
            <v>1832056.237937596</v>
          </cell>
        </row>
        <row r="86">
          <cell r="A86" t="str">
            <v>PCA3</v>
          </cell>
          <cell r="D86">
            <v>38231</v>
          </cell>
          <cell r="AA86">
            <v>1228666.6666666667</v>
          </cell>
          <cell r="AB86">
            <v>1832056.237937596</v>
          </cell>
        </row>
        <row r="87">
          <cell r="A87" t="str">
            <v>PCA3</v>
          </cell>
          <cell r="D87">
            <v>38261</v>
          </cell>
          <cell r="AA87">
            <v>1228666.6666666667</v>
          </cell>
          <cell r="AB87">
            <v>1832056.237937596</v>
          </cell>
        </row>
        <row r="88">
          <cell r="A88" t="str">
            <v>PCA3</v>
          </cell>
          <cell r="D88">
            <v>38292</v>
          </cell>
          <cell r="AA88">
            <v>1228666.6666666667</v>
          </cell>
          <cell r="AB88">
            <v>1832056.237937596</v>
          </cell>
        </row>
        <row r="89">
          <cell r="A89" t="str">
            <v>PCA3</v>
          </cell>
          <cell r="D89">
            <v>38322</v>
          </cell>
          <cell r="AA89">
            <v>1228666.6666666667</v>
          </cell>
          <cell r="AB89">
            <v>1832056.237937596</v>
          </cell>
        </row>
        <row r="90">
          <cell r="A90" t="str">
            <v>PCA3</v>
          </cell>
          <cell r="D90">
            <v>38353</v>
          </cell>
          <cell r="AA90">
            <v>1492333.3333333333</v>
          </cell>
          <cell r="AB90">
            <v>1832056.237937596</v>
          </cell>
        </row>
        <row r="91">
          <cell r="A91" t="str">
            <v>PCA3</v>
          </cell>
          <cell r="D91">
            <v>38384</v>
          </cell>
          <cell r="AA91">
            <v>1492333.3333333333</v>
          </cell>
          <cell r="AB91">
            <v>1832056.237937596</v>
          </cell>
        </row>
        <row r="92">
          <cell r="A92" t="str">
            <v>PCA3</v>
          </cell>
          <cell r="D92">
            <v>38412</v>
          </cell>
          <cell r="AA92">
            <v>1492333.3333333333</v>
          </cell>
          <cell r="AB92">
            <v>1832056.237937596</v>
          </cell>
        </row>
        <row r="93">
          <cell r="A93" t="str">
            <v>PCA3</v>
          </cell>
          <cell r="D93">
            <v>38443</v>
          </cell>
          <cell r="AA93">
            <v>1492333.3333333333</v>
          </cell>
          <cell r="AB93">
            <v>1832056.237937596</v>
          </cell>
        </row>
        <row r="94">
          <cell r="A94" t="str">
            <v>PCA3</v>
          </cell>
          <cell r="D94">
            <v>38473</v>
          </cell>
          <cell r="AA94">
            <v>1492333.3333333333</v>
          </cell>
          <cell r="AB94">
            <v>1832056.237937596</v>
          </cell>
        </row>
        <row r="95">
          <cell r="A95" t="str">
            <v>PCA3</v>
          </cell>
          <cell r="D95">
            <v>38504</v>
          </cell>
          <cell r="AA95">
            <v>1492333.3333333333</v>
          </cell>
          <cell r="AB95">
            <v>1832056.237937596</v>
          </cell>
        </row>
        <row r="96">
          <cell r="A96" t="str">
            <v>PCA4</v>
          </cell>
          <cell r="D96">
            <v>38534</v>
          </cell>
          <cell r="AA96">
            <v>1492333.3333333333</v>
          </cell>
          <cell r="AB96">
            <v>1556853.596153846</v>
          </cell>
        </row>
        <row r="97">
          <cell r="A97" t="str">
            <v>PCA4</v>
          </cell>
          <cell r="D97">
            <v>38565</v>
          </cell>
          <cell r="AA97">
            <v>1492333.3333333333</v>
          </cell>
          <cell r="AB97">
            <v>1556853.596153846</v>
          </cell>
        </row>
        <row r="98">
          <cell r="A98" t="str">
            <v>PCA4</v>
          </cell>
          <cell r="D98">
            <v>38596</v>
          </cell>
          <cell r="AA98">
            <v>1492333.3333333333</v>
          </cell>
          <cell r="AB98">
            <v>1556853.596153846</v>
          </cell>
        </row>
        <row r="99">
          <cell r="A99" t="str">
            <v>PCA4</v>
          </cell>
          <cell r="D99">
            <v>38626</v>
          </cell>
          <cell r="AA99">
            <v>1492333.3333333333</v>
          </cell>
          <cell r="AB99">
            <v>1556853.596153846</v>
          </cell>
        </row>
        <row r="100">
          <cell r="A100" t="str">
            <v>PCA4</v>
          </cell>
          <cell r="D100">
            <v>38657</v>
          </cell>
          <cell r="AA100">
            <v>1492333.3333333333</v>
          </cell>
          <cell r="AB100">
            <v>1556853.596153846</v>
          </cell>
        </row>
        <row r="101">
          <cell r="A101" t="str">
            <v>PCA4</v>
          </cell>
          <cell r="D101">
            <v>38687</v>
          </cell>
          <cell r="AA101">
            <v>1492333.3333333333</v>
          </cell>
          <cell r="AB101">
            <v>1556853.596153846</v>
          </cell>
        </row>
        <row r="102">
          <cell r="A102" t="str">
            <v>PCA4</v>
          </cell>
          <cell r="D102">
            <v>38718</v>
          </cell>
          <cell r="AA102">
            <v>1717916.6666666667</v>
          </cell>
          <cell r="AB102">
            <v>1556853.5961538462</v>
          </cell>
        </row>
        <row r="103">
          <cell r="A103" t="str">
            <v>PCA4</v>
          </cell>
          <cell r="D103">
            <v>38749</v>
          </cell>
          <cell r="AA103">
            <v>1717916.6666666667</v>
          </cell>
          <cell r="AB103">
            <v>1556853.5961538462</v>
          </cell>
        </row>
        <row r="104">
          <cell r="A104" t="str">
            <v>PCA4</v>
          </cell>
          <cell r="D104">
            <v>38777</v>
          </cell>
          <cell r="AA104">
            <v>1717916.6666666667</v>
          </cell>
          <cell r="AB104">
            <v>1556853.5961538462</v>
          </cell>
        </row>
        <row r="105">
          <cell r="A105" t="str">
            <v>PCA4</v>
          </cell>
          <cell r="D105">
            <v>38808</v>
          </cell>
          <cell r="AA105">
            <v>1717916.6666666667</v>
          </cell>
          <cell r="AB105">
            <v>1556853.5961538462</v>
          </cell>
        </row>
        <row r="106">
          <cell r="A106" t="str">
            <v>PCA4</v>
          </cell>
          <cell r="D106">
            <v>38838</v>
          </cell>
          <cell r="AA106">
            <v>1717916.6666666667</v>
          </cell>
          <cell r="AB106">
            <v>1556853.5961538462</v>
          </cell>
        </row>
        <row r="107">
          <cell r="A107" t="str">
            <v>PCA4</v>
          </cell>
          <cell r="D107">
            <v>38869</v>
          </cell>
          <cell r="AA107">
            <v>1717916.6666666667</v>
          </cell>
          <cell r="AB107">
            <v>1556853.5961538462</v>
          </cell>
        </row>
        <row r="108">
          <cell r="A108" t="str">
            <v>PCA5</v>
          </cell>
          <cell r="D108">
            <v>38899</v>
          </cell>
          <cell r="AA108">
            <v>1717916.6666666667</v>
          </cell>
          <cell r="AB108">
            <v>1428617.02991453</v>
          </cell>
        </row>
        <row r="109">
          <cell r="A109" t="str">
            <v>PCA5</v>
          </cell>
          <cell r="D109">
            <v>38930</v>
          </cell>
          <cell r="AA109">
            <v>1717916.6666666667</v>
          </cell>
          <cell r="AB109">
            <v>1428617.02991453</v>
          </cell>
        </row>
        <row r="110">
          <cell r="A110" t="str">
            <v>PCA5</v>
          </cell>
          <cell r="D110">
            <v>38961</v>
          </cell>
          <cell r="AA110">
            <v>1717916.6666666667</v>
          </cell>
          <cell r="AB110">
            <v>1428617.02991453</v>
          </cell>
        </row>
        <row r="111">
          <cell r="A111" t="str">
            <v>PCA5</v>
          </cell>
          <cell r="D111">
            <v>38991</v>
          </cell>
          <cell r="AA111">
            <v>1717916.6666666667</v>
          </cell>
          <cell r="AB111">
            <v>1428617.02991453</v>
          </cell>
        </row>
        <row r="112">
          <cell r="A112" t="str">
            <v>PCA5</v>
          </cell>
          <cell r="D112">
            <v>39022</v>
          </cell>
          <cell r="AA112">
            <v>1717916.6666666667</v>
          </cell>
          <cell r="AB112">
            <v>1428617.02991453</v>
          </cell>
        </row>
        <row r="113">
          <cell r="A113" t="str">
            <v>PCA5</v>
          </cell>
          <cell r="D113">
            <v>39052</v>
          </cell>
          <cell r="AA113">
            <v>1717916.6666666667</v>
          </cell>
          <cell r="AB113">
            <v>1428617.02991453</v>
          </cell>
        </row>
        <row r="114">
          <cell r="A114" t="str">
            <v>PCA6</v>
          </cell>
          <cell r="D114">
            <v>39083</v>
          </cell>
          <cell r="AA114">
            <v>2028583.333333333</v>
          </cell>
          <cell r="AB114">
            <v>1290107.9611248989</v>
          </cell>
        </row>
        <row r="115">
          <cell r="A115" t="str">
            <v>PCA6</v>
          </cell>
          <cell r="D115">
            <v>39114</v>
          </cell>
          <cell r="AA115">
            <v>2028583.333333333</v>
          </cell>
          <cell r="AB115">
            <v>1293654.4871794893</v>
          </cell>
        </row>
        <row r="116">
          <cell r="A116" t="str">
            <v>PCA6</v>
          </cell>
          <cell r="D116">
            <v>39142</v>
          </cell>
          <cell r="AA116">
            <v>2028583.333333333</v>
          </cell>
          <cell r="AB116">
            <v>1293654.4871794893</v>
          </cell>
        </row>
        <row r="117">
          <cell r="A117" t="str">
            <v>PCA6</v>
          </cell>
          <cell r="D117">
            <v>39173</v>
          </cell>
          <cell r="AA117">
            <v>2028583.333333333</v>
          </cell>
          <cell r="AB117">
            <v>1293654.4871794893</v>
          </cell>
        </row>
        <row r="118">
          <cell r="A118" t="str">
            <v>PCA6</v>
          </cell>
          <cell r="D118">
            <v>39203</v>
          </cell>
          <cell r="AA118">
            <v>2028583.333333333</v>
          </cell>
          <cell r="AB118">
            <v>1293654.4871794893</v>
          </cell>
        </row>
        <row r="119">
          <cell r="A119" t="str">
            <v>PCA6</v>
          </cell>
          <cell r="D119">
            <v>39234</v>
          </cell>
          <cell r="AA119">
            <v>2028583.333333333</v>
          </cell>
          <cell r="AB119">
            <v>1293654.4871794893</v>
          </cell>
        </row>
        <row r="120">
          <cell r="A120" t="str">
            <v>PCA6</v>
          </cell>
          <cell r="D120">
            <v>39264</v>
          </cell>
          <cell r="AA120">
            <v>2028583.333333333</v>
          </cell>
          <cell r="AB120">
            <v>1293654.4871794893</v>
          </cell>
        </row>
        <row r="121">
          <cell r="A121" t="str">
            <v>PCA6</v>
          </cell>
          <cell r="D121">
            <v>39295</v>
          </cell>
          <cell r="AA121">
            <v>2028583.333333333</v>
          </cell>
          <cell r="AB121">
            <v>1293654.4871794893</v>
          </cell>
        </row>
        <row r="122">
          <cell r="A122" t="str">
            <v>PCA6</v>
          </cell>
          <cell r="D122">
            <v>39326</v>
          </cell>
          <cell r="AA122">
            <v>2028583.333333333</v>
          </cell>
          <cell r="AB122">
            <v>1293654.4871794893</v>
          </cell>
        </row>
        <row r="123">
          <cell r="A123" t="str">
            <v>PCA6</v>
          </cell>
          <cell r="D123">
            <v>39356</v>
          </cell>
          <cell r="AA123">
            <v>2028583.333333333</v>
          </cell>
          <cell r="AB123">
            <v>1293654.4871794893</v>
          </cell>
        </row>
        <row r="124">
          <cell r="A124" t="str">
            <v>PCA6</v>
          </cell>
          <cell r="D124">
            <v>39387</v>
          </cell>
          <cell r="AA124">
            <v>2028583.333333333</v>
          </cell>
          <cell r="AB124">
            <v>1293654.4871794893</v>
          </cell>
        </row>
        <row r="125">
          <cell r="A125" t="str">
            <v>PCA6</v>
          </cell>
          <cell r="D125">
            <v>39417</v>
          </cell>
          <cell r="AA125">
            <v>2028583.333333333</v>
          </cell>
          <cell r="AB125">
            <v>1293654.4871794893</v>
          </cell>
        </row>
        <row r="126">
          <cell r="A126" t="str">
            <v>PCA7</v>
          </cell>
          <cell r="D126">
            <v>39448</v>
          </cell>
          <cell r="AA126">
            <v>2356000</v>
          </cell>
          <cell r="AB126">
            <v>1069694.0897435911</v>
          </cell>
        </row>
        <row r="127">
          <cell r="A127" t="str">
            <v>PCA7</v>
          </cell>
          <cell r="D127">
            <v>39479</v>
          </cell>
          <cell r="AA127">
            <v>2356000</v>
          </cell>
          <cell r="AB127">
            <v>1069694.0897435911</v>
          </cell>
        </row>
        <row r="128">
          <cell r="A128" t="str">
            <v>PCA7</v>
          </cell>
          <cell r="D128">
            <v>39508</v>
          </cell>
          <cell r="AA128">
            <v>2356000</v>
          </cell>
          <cell r="AB128">
            <v>1069694.0897435911</v>
          </cell>
        </row>
        <row r="129">
          <cell r="A129" t="str">
            <v>PCA7</v>
          </cell>
          <cell r="D129">
            <v>39539</v>
          </cell>
          <cell r="AA129">
            <v>2356000</v>
          </cell>
          <cell r="AB129">
            <v>1069694.0897435911</v>
          </cell>
        </row>
        <row r="130">
          <cell r="A130" t="str">
            <v>PCA7</v>
          </cell>
          <cell r="D130">
            <v>39569</v>
          </cell>
          <cell r="AA130">
            <v>2356000</v>
          </cell>
          <cell r="AB130">
            <v>1069694.0897435911</v>
          </cell>
        </row>
        <row r="131">
          <cell r="A131" t="str">
            <v>PCA7</v>
          </cell>
          <cell r="D131">
            <v>39600</v>
          </cell>
          <cell r="AA131">
            <v>2356000</v>
          </cell>
          <cell r="AB131">
            <v>1069694.0897435911</v>
          </cell>
        </row>
        <row r="132">
          <cell r="A132" t="str">
            <v>PCA7</v>
          </cell>
          <cell r="D132">
            <v>39630</v>
          </cell>
          <cell r="AA132">
            <v>2356000</v>
          </cell>
          <cell r="AB132">
            <v>1069694.0897435911</v>
          </cell>
        </row>
        <row r="133">
          <cell r="A133" t="str">
            <v>PCA7</v>
          </cell>
          <cell r="D133">
            <v>39661</v>
          </cell>
          <cell r="AA133">
            <v>2356000</v>
          </cell>
          <cell r="AB133">
            <v>1069694.0897435911</v>
          </cell>
        </row>
        <row r="134">
          <cell r="A134" t="str">
            <v>PCA7</v>
          </cell>
          <cell r="D134">
            <v>39692</v>
          </cell>
          <cell r="AA134">
            <v>2356000</v>
          </cell>
          <cell r="AB134">
            <v>1069694.0897435911</v>
          </cell>
        </row>
        <row r="135">
          <cell r="A135" t="str">
            <v>PCA7</v>
          </cell>
          <cell r="D135">
            <v>39722</v>
          </cell>
          <cell r="AA135">
            <v>2356000</v>
          </cell>
          <cell r="AB135">
            <v>1069694.0897435911</v>
          </cell>
        </row>
        <row r="136">
          <cell r="A136" t="str">
            <v>PCA7</v>
          </cell>
          <cell r="D136">
            <v>39753</v>
          </cell>
          <cell r="AA136">
            <v>2356000</v>
          </cell>
          <cell r="AB136">
            <v>1069694.0897435911</v>
          </cell>
        </row>
        <row r="137">
          <cell r="A137" t="str">
            <v>PCA7</v>
          </cell>
          <cell r="D137">
            <v>39783</v>
          </cell>
          <cell r="AA137">
            <v>2356000</v>
          </cell>
          <cell r="AB137">
            <v>1069694.0897435911</v>
          </cell>
        </row>
        <row r="138">
          <cell r="A138" t="str">
            <v>PCA8</v>
          </cell>
          <cell r="D138">
            <v>39814</v>
          </cell>
          <cell r="AA138">
            <v>2723000</v>
          </cell>
          <cell r="AB138">
            <v>810266.243589745</v>
          </cell>
        </row>
        <row r="139">
          <cell r="A139" t="str">
            <v>PCA8</v>
          </cell>
          <cell r="D139">
            <v>39845</v>
          </cell>
          <cell r="AA139">
            <v>2723000</v>
          </cell>
          <cell r="AB139">
            <v>810266.243589745</v>
          </cell>
        </row>
        <row r="140">
          <cell r="A140" t="str">
            <v>PCA8</v>
          </cell>
          <cell r="D140">
            <v>39873</v>
          </cell>
          <cell r="AA140">
            <v>2723000</v>
          </cell>
          <cell r="AB140">
            <v>810266.243589745</v>
          </cell>
        </row>
        <row r="141">
          <cell r="A141" t="str">
            <v>PCA8</v>
          </cell>
          <cell r="D141">
            <v>39904</v>
          </cell>
          <cell r="AA141">
            <v>2723000</v>
          </cell>
          <cell r="AB141">
            <v>810266.243589745</v>
          </cell>
        </row>
        <row r="142">
          <cell r="A142" t="str">
            <v>PCA8</v>
          </cell>
          <cell r="D142">
            <v>39934</v>
          </cell>
          <cell r="AA142">
            <v>2723000</v>
          </cell>
          <cell r="AB142">
            <v>810266.243589745</v>
          </cell>
        </row>
        <row r="143">
          <cell r="A143" t="str">
            <v>PCA8</v>
          </cell>
          <cell r="D143">
            <v>39965</v>
          </cell>
          <cell r="AA143">
            <v>2723000</v>
          </cell>
          <cell r="AB143">
            <v>810266.243589745</v>
          </cell>
        </row>
        <row r="144">
          <cell r="A144" t="str">
            <v>PCA8</v>
          </cell>
          <cell r="D144">
            <v>39995</v>
          </cell>
          <cell r="AA144">
            <v>2723000</v>
          </cell>
          <cell r="AB144">
            <v>810266.243589745</v>
          </cell>
        </row>
        <row r="145">
          <cell r="A145" t="str">
            <v>PCA8</v>
          </cell>
          <cell r="D145">
            <v>40026</v>
          </cell>
          <cell r="AA145">
            <v>2723000</v>
          </cell>
          <cell r="AB145">
            <v>810266.243589745</v>
          </cell>
        </row>
        <row r="146">
          <cell r="A146" t="str">
            <v>PCA8</v>
          </cell>
          <cell r="D146">
            <v>40057</v>
          </cell>
          <cell r="AA146">
            <v>2723000</v>
          </cell>
          <cell r="AB146">
            <v>810266.243589745</v>
          </cell>
        </row>
        <row r="147">
          <cell r="A147" t="str">
            <v>PCA8</v>
          </cell>
          <cell r="D147">
            <v>40087</v>
          </cell>
          <cell r="AA147">
            <v>2723000</v>
          </cell>
          <cell r="AB147">
            <v>810266.243589745</v>
          </cell>
        </row>
        <row r="148">
          <cell r="A148" t="str">
            <v>PCA8</v>
          </cell>
          <cell r="D148">
            <v>40118</v>
          </cell>
          <cell r="AA148">
            <v>2723000</v>
          </cell>
          <cell r="AB148">
            <v>810266.243589745</v>
          </cell>
        </row>
        <row r="149">
          <cell r="A149" t="str">
            <v>PCA8</v>
          </cell>
          <cell r="D149">
            <v>40148</v>
          </cell>
          <cell r="AA149">
            <v>2723000</v>
          </cell>
          <cell r="AB149">
            <v>810266.243589745</v>
          </cell>
        </row>
        <row r="150">
          <cell r="A150" t="str">
            <v>PCA9</v>
          </cell>
          <cell r="D150">
            <v>40179</v>
          </cell>
          <cell r="AA150">
            <v>3127750</v>
          </cell>
          <cell r="AB150">
            <v>511415.5384615395</v>
          </cell>
        </row>
        <row r="151">
          <cell r="A151" t="str">
            <v>PCA9</v>
          </cell>
          <cell r="D151">
            <v>40210</v>
          </cell>
          <cell r="AA151">
            <v>3127750</v>
          </cell>
          <cell r="AB151">
            <v>511415.5384615395</v>
          </cell>
        </row>
        <row r="152">
          <cell r="A152" t="str">
            <v>PCA9</v>
          </cell>
          <cell r="D152">
            <v>40238</v>
          </cell>
          <cell r="AA152">
            <v>3127750</v>
          </cell>
          <cell r="AB152">
            <v>511415.5384615395</v>
          </cell>
        </row>
        <row r="153">
          <cell r="A153" t="str">
            <v>PCA9</v>
          </cell>
          <cell r="D153">
            <v>40269</v>
          </cell>
          <cell r="AA153">
            <v>3127750</v>
          </cell>
          <cell r="AB153">
            <v>511415.5384615395</v>
          </cell>
        </row>
        <row r="154">
          <cell r="A154" t="str">
            <v>PCA9</v>
          </cell>
          <cell r="D154">
            <v>40299</v>
          </cell>
          <cell r="AA154">
            <v>3127750</v>
          </cell>
          <cell r="AB154">
            <v>511415.5384615395</v>
          </cell>
        </row>
        <row r="155">
          <cell r="A155" t="str">
            <v>PCA9</v>
          </cell>
          <cell r="D155">
            <v>40330</v>
          </cell>
          <cell r="AA155">
            <v>3127750</v>
          </cell>
          <cell r="AB155">
            <v>511415.5384615395</v>
          </cell>
        </row>
        <row r="156">
          <cell r="A156" t="str">
            <v>PCA9</v>
          </cell>
          <cell r="D156">
            <v>40360</v>
          </cell>
          <cell r="AA156">
            <v>3127750</v>
          </cell>
          <cell r="AB156">
            <v>511415.5384615395</v>
          </cell>
        </row>
        <row r="157">
          <cell r="A157" t="str">
            <v>PCA9</v>
          </cell>
          <cell r="D157">
            <v>40391</v>
          </cell>
          <cell r="AA157">
            <v>3127750</v>
          </cell>
          <cell r="AB157">
            <v>511415.5384615395</v>
          </cell>
        </row>
        <row r="158">
          <cell r="A158" t="str">
            <v>PCA9</v>
          </cell>
          <cell r="D158">
            <v>40422</v>
          </cell>
          <cell r="AA158">
            <v>3127750</v>
          </cell>
          <cell r="AB158">
            <v>511415.5384615395</v>
          </cell>
        </row>
        <row r="159">
          <cell r="A159" t="str">
            <v>PCA9</v>
          </cell>
          <cell r="D159">
            <v>40452</v>
          </cell>
          <cell r="AA159">
            <v>3127750</v>
          </cell>
          <cell r="AB159">
            <v>511415.5384615395</v>
          </cell>
        </row>
        <row r="160">
          <cell r="A160" t="str">
            <v>PCA9</v>
          </cell>
          <cell r="D160">
            <v>40483</v>
          </cell>
          <cell r="AA160">
            <v>3127750</v>
          </cell>
          <cell r="AB160">
            <v>511415.5384615395</v>
          </cell>
        </row>
        <row r="161">
          <cell r="A161" t="str">
            <v>PCA9</v>
          </cell>
          <cell r="D161">
            <v>40513</v>
          </cell>
          <cell r="AA161">
            <v>3127750</v>
          </cell>
          <cell r="AB161">
            <v>511415.5384615395</v>
          </cell>
        </row>
        <row r="162">
          <cell r="A162" t="str">
            <v>PCA10</v>
          </cell>
          <cell r="D162">
            <v>40544</v>
          </cell>
          <cell r="AA162">
            <v>3385750</v>
          </cell>
          <cell r="AB162">
            <v>177837.32692307807</v>
          </cell>
        </row>
        <row r="163">
          <cell r="A163" t="str">
            <v>PCA10</v>
          </cell>
          <cell r="D163">
            <v>40575</v>
          </cell>
          <cell r="AA163">
            <v>3385750</v>
          </cell>
          <cell r="AB163">
            <v>177837.32692307807</v>
          </cell>
        </row>
        <row r="164">
          <cell r="A164" t="str">
            <v>PCA10</v>
          </cell>
          <cell r="D164">
            <v>40603</v>
          </cell>
          <cell r="AA164">
            <v>3385750</v>
          </cell>
          <cell r="AB164">
            <v>177837.32692307807</v>
          </cell>
        </row>
        <row r="165">
          <cell r="A165" t="str">
            <v>PCA10</v>
          </cell>
          <cell r="D165">
            <v>40634</v>
          </cell>
          <cell r="AA165">
            <v>3385750</v>
          </cell>
          <cell r="AB165">
            <v>177837.32692307807</v>
          </cell>
        </row>
        <row r="166">
          <cell r="A166" t="str">
            <v>PCA10</v>
          </cell>
          <cell r="D166">
            <v>40664</v>
          </cell>
          <cell r="AA166">
            <v>3385750</v>
          </cell>
          <cell r="AB166">
            <v>177837.32692307807</v>
          </cell>
        </row>
        <row r="167">
          <cell r="A167" t="str">
            <v>PCA10</v>
          </cell>
          <cell r="D167">
            <v>40695</v>
          </cell>
          <cell r="AA167">
            <v>3385750</v>
          </cell>
          <cell r="AB167">
            <v>177837.32692307807</v>
          </cell>
        </row>
        <row r="168">
          <cell r="A168" t="str">
            <v>PCA10</v>
          </cell>
          <cell r="D168">
            <v>40725</v>
          </cell>
          <cell r="AA168">
            <v>3385750</v>
          </cell>
          <cell r="AB168">
            <v>177837.32692307807</v>
          </cell>
        </row>
        <row r="169">
          <cell r="A169" t="str">
            <v>PCA10</v>
          </cell>
          <cell r="D169">
            <v>40756</v>
          </cell>
          <cell r="AA169">
            <v>3385750</v>
          </cell>
          <cell r="AB169">
            <v>177837.32692307807</v>
          </cell>
        </row>
        <row r="170">
          <cell r="A170" t="str">
            <v>PCA10</v>
          </cell>
          <cell r="D170">
            <v>40787</v>
          </cell>
          <cell r="AA170">
            <v>3385750</v>
          </cell>
          <cell r="AB170">
            <v>177837.32692307807</v>
          </cell>
        </row>
        <row r="171">
          <cell r="A171" t="str">
            <v>PCA10</v>
          </cell>
          <cell r="D171">
            <v>40817</v>
          </cell>
          <cell r="AA171">
            <v>3385750</v>
          </cell>
          <cell r="AB171">
            <v>177837.32692307807</v>
          </cell>
        </row>
        <row r="172">
          <cell r="A172" t="str">
            <v>PCA10</v>
          </cell>
          <cell r="D172">
            <v>40848</v>
          </cell>
          <cell r="AA172">
            <v>3385750</v>
          </cell>
          <cell r="AB172">
            <v>177837.32692307807</v>
          </cell>
        </row>
        <row r="173">
          <cell r="A173" t="str">
            <v>PCA10</v>
          </cell>
          <cell r="D173">
            <v>40878</v>
          </cell>
          <cell r="AA173">
            <v>3385750</v>
          </cell>
          <cell r="AB173">
            <v>177837.32692307807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</row>
        <row r="682">
          <cell r="AA682">
            <v>20.85</v>
          </cell>
          <cell r="AB682">
            <v>0</v>
          </cell>
          <cell r="AC682">
            <v>0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</row>
        <row r="686">
          <cell r="AC686">
            <v>3625.3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</row>
        <row r="734">
          <cell r="AC734">
            <v>2599393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</row>
        <row r="864">
          <cell r="AC864">
            <v>526000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</row>
        <row r="1064">
          <cell r="AC1064">
            <v>-500000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</row>
        <row r="1286">
          <cell r="AB1286">
            <v>-450408.67</v>
          </cell>
          <cell r="AC1286">
            <v>-450408.67</v>
          </cell>
        </row>
        <row r="1287">
          <cell r="AC1287">
            <v>-37547.62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</row>
        <row r="1322">
          <cell r="AC1322">
            <v>-249455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</row>
        <row r="1349">
          <cell r="AC1349">
            <v>-338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</row>
        <row r="1387">
          <cell r="AB1387">
            <v>-150000</v>
          </cell>
          <cell r="AC1387">
            <v>-150000</v>
          </cell>
        </row>
        <row r="1388">
          <cell r="AC1388">
            <v>-2599393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11">
        <row r="8">
          <cell r="B8">
            <v>2000</v>
          </cell>
          <cell r="C8">
            <v>335</v>
          </cell>
          <cell r="D8">
            <v>10000</v>
          </cell>
          <cell r="E8">
            <v>2.4451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2.5673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2.8305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2.32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3.4404</v>
          </cell>
          <cell r="F15">
            <v>2.51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</v>
          </cell>
          <cell r="F16">
            <v>2.62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15">
        <row r="5">
          <cell r="D5" t="str">
            <v>Yes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1">
        <row r="3">
          <cell r="E3">
            <v>38899</v>
          </cell>
        </row>
        <row r="4">
          <cell r="E4">
            <v>39134</v>
          </cell>
          <cell r="I4">
            <v>0.5</v>
          </cell>
        </row>
        <row r="5">
          <cell r="E5">
            <v>10</v>
          </cell>
          <cell r="I5" t="str">
            <v>Yes</v>
          </cell>
        </row>
        <row r="6">
          <cell r="E6">
            <v>8</v>
          </cell>
          <cell r="I6" t="str">
            <v>Yes</v>
          </cell>
        </row>
        <row r="8">
          <cell r="I8" t="str">
            <v>Max</v>
          </cell>
        </row>
        <row r="9">
          <cell r="E9">
            <v>252</v>
          </cell>
          <cell r="I9" t="str">
            <v>Levelized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4">
          <cell r="E14">
            <v>11325.08</v>
          </cell>
        </row>
        <row r="15">
          <cell r="E15">
            <v>21336</v>
          </cell>
        </row>
        <row r="19">
          <cell r="E19">
            <v>0.35</v>
          </cell>
        </row>
        <row r="20">
          <cell r="E20">
            <v>0.0153</v>
          </cell>
        </row>
        <row r="21">
          <cell r="E21">
            <v>0.075</v>
          </cell>
        </row>
        <row r="22">
          <cell r="E22">
            <v>1</v>
          </cell>
        </row>
        <row r="23">
          <cell r="E23">
            <v>0.85</v>
          </cell>
        </row>
        <row r="24">
          <cell r="E24">
            <v>0.5021</v>
          </cell>
        </row>
        <row r="26">
          <cell r="E26">
            <v>160000000</v>
          </cell>
        </row>
        <row r="27">
          <cell r="E27">
            <v>0.15020845833333332</v>
          </cell>
        </row>
        <row r="30">
          <cell r="E30">
            <v>260000000</v>
          </cell>
        </row>
        <row r="39">
          <cell r="E39">
            <v>1.0212765957446808</v>
          </cell>
          <cell r="F39">
            <v>1.043478260869565</v>
          </cell>
          <cell r="G39">
            <v>1.0666666666666664</v>
          </cell>
          <cell r="H39">
            <v>1.0909090909090906</v>
          </cell>
          <cell r="I39">
            <v>1.1034482758620687</v>
          </cell>
          <cell r="J39">
            <v>1.1294117647058821</v>
          </cell>
          <cell r="K39">
            <v>1.1566265060240963</v>
          </cell>
          <cell r="L39">
            <v>1.170731707317073</v>
          </cell>
          <cell r="M39">
            <v>1.1999999999999997</v>
          </cell>
          <cell r="N39">
            <v>1.2151898734177213</v>
          </cell>
          <cell r="O39">
            <v>1.2467532467532465</v>
          </cell>
          <cell r="P39">
            <v>1.2631578947368418</v>
          </cell>
          <cell r="Q39">
            <v>1.297297297297297</v>
          </cell>
          <cell r="R39">
            <v>1.3150684931506846</v>
          </cell>
          <cell r="S39">
            <v>1.333333333333333</v>
          </cell>
          <cell r="T39">
            <v>1.3714285714285712</v>
          </cell>
          <cell r="U39">
            <v>1.391304347826087</v>
          </cell>
          <cell r="V39">
            <v>1.4117647058823528</v>
          </cell>
          <cell r="W39">
            <v>1.4545454545454544</v>
          </cell>
          <cell r="X39">
            <v>1.4769230769230766</v>
          </cell>
          <cell r="Y39">
            <v>1.4999999999999996</v>
          </cell>
          <cell r="Z39">
            <v>1.548387096774193</v>
          </cell>
          <cell r="AA39">
            <v>1.5737704918032782</v>
          </cell>
          <cell r="AB39">
            <v>1.5999999999999994</v>
          </cell>
          <cell r="AC39">
            <v>1.655172413793103</v>
          </cell>
          <cell r="AD39">
            <v>1.6842105263157892</v>
          </cell>
          <cell r="AE39">
            <v>1.7142857142857135</v>
          </cell>
          <cell r="AF39">
            <v>1.745454545454545</v>
          </cell>
        </row>
      </sheetData>
      <sheetData sheetId="2">
        <row r="3">
          <cell r="I3">
            <v>0.4413</v>
          </cell>
        </row>
        <row r="6">
          <cell r="I6">
            <v>55657087.107978344</v>
          </cell>
        </row>
        <row r="8">
          <cell r="I8">
            <v>104.32744278665496</v>
          </cell>
        </row>
      </sheetData>
      <sheetData sheetId="7">
        <row r="2">
          <cell r="B2">
            <v>120000000</v>
          </cell>
        </row>
        <row r="7">
          <cell r="B7">
            <v>780108.63525</v>
          </cell>
        </row>
        <row r="8">
          <cell r="B8">
            <v>2135000</v>
          </cell>
        </row>
        <row r="23">
          <cell r="B23">
            <v>1543634.5770198947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335752.0890633</v>
          </cell>
        </row>
        <row r="27">
          <cell r="B27">
            <v>126120750.3013332</v>
          </cell>
        </row>
        <row r="32">
          <cell r="B32">
            <v>120000000</v>
          </cell>
        </row>
        <row r="33">
          <cell r="B33">
            <v>100000000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11">
        <row r="7">
          <cell r="A7" t="str">
            <v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41877.2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70764.9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33811.2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91955.2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294159.6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25292.8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19498.1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22635.6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144.2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PPAs Contracts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24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0.042</v>
          </cell>
        </row>
        <row r="47">
          <cell r="P47">
            <v>100000</v>
          </cell>
        </row>
        <row r="51">
          <cell r="G51">
            <v>149.4</v>
          </cell>
        </row>
        <row r="53">
          <cell r="D53">
            <v>0.0255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I Debt from AR"/>
      <sheetName val="#RE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 Confidential"/>
      <sheetName val="Lead"/>
      <sheetName val="Goldendale-AMA"/>
      <sheetName val="Goldendale-DFIT 20 year"/>
      <sheetName val="Future Capex (C)"/>
      <sheetName val="CI Costs"/>
      <sheetName val="Pwr Csts"/>
      <sheetName val="Power Cost Summary"/>
      <sheetName val="Property Tax"/>
      <sheetName val="Property Insurance"/>
      <sheetName val="NBVt 0407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</row>
        <row r="270">
          <cell r="R270">
            <v>0</v>
          </cell>
          <cell r="S270">
            <v>205776.56</v>
          </cell>
          <cell r="T270">
            <v>272399.3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</row>
        <row r="500">
          <cell r="R500">
            <v>0</v>
          </cell>
          <cell r="S500">
            <v>0</v>
          </cell>
          <cell r="T500">
            <v>10144618.43</v>
          </cell>
        </row>
        <row r="501">
          <cell r="R501">
            <v>0</v>
          </cell>
          <cell r="S501">
            <v>0</v>
          </cell>
          <cell r="T501">
            <v>212634.15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</row>
        <row r="555">
          <cell r="R555">
            <v>0</v>
          </cell>
          <cell r="S555">
            <v>0</v>
          </cell>
          <cell r="T555">
            <v>20545452.37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</row>
        <row r="561">
          <cell r="R561">
            <v>0</v>
          </cell>
          <cell r="S561">
            <v>0</v>
          </cell>
          <cell r="T561">
            <v>40009301</v>
          </cell>
        </row>
        <row r="562">
          <cell r="R562">
            <v>0</v>
          </cell>
          <cell r="S562">
            <v>0</v>
          </cell>
          <cell r="T562">
            <v>-40009301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</row>
        <row r="580">
          <cell r="R580">
            <v>0</v>
          </cell>
          <cell r="S580">
            <v>0</v>
          </cell>
          <cell r="T580">
            <v>783.5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</row>
        <row r="627">
          <cell r="R627">
            <v>0</v>
          </cell>
          <cell r="S627">
            <v>496</v>
          </cell>
          <cell r="T627">
            <v>3305.19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</row>
        <row r="849">
          <cell r="R849">
            <v>0</v>
          </cell>
          <cell r="S849">
            <v>0</v>
          </cell>
          <cell r="T849">
            <v>340757</v>
          </cell>
        </row>
        <row r="850">
          <cell r="R850">
            <v>0</v>
          </cell>
          <cell r="S850">
            <v>0</v>
          </cell>
          <cell r="T850">
            <v>16000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</row>
        <row r="1004">
          <cell r="T1004">
            <v>-80250000</v>
          </cell>
        </row>
        <row r="1005">
          <cell r="T1005">
            <v>-200000000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</row>
        <row r="1007">
          <cell r="T1007">
            <v>-431100</v>
          </cell>
        </row>
        <row r="1008">
          <cell r="T1008">
            <v>-1458300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</row>
        <row r="1124">
          <cell r="R1124">
            <v>1.19</v>
          </cell>
          <cell r="S1124">
            <v>5.95</v>
          </cell>
          <cell r="T1124">
            <v>14.76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T1320">
            <v>-3250409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</row>
        <row r="1344">
          <cell r="R1344">
            <v>0</v>
          </cell>
          <cell r="S1344">
            <v>0</v>
          </cell>
          <cell r="T1344">
            <v>-256699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</row>
        <row r="1373">
          <cell r="R1373">
            <v>0</v>
          </cell>
          <cell r="S1373">
            <v>0</v>
          </cell>
          <cell r="T1373">
            <v>-967879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</row>
        <row r="1400">
          <cell r="R1400">
            <v>0</v>
          </cell>
          <cell r="S1400">
            <v>0</v>
          </cell>
          <cell r="T1400">
            <v>-97579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</row>
        <row r="1450">
          <cell r="R1450">
            <v>0</v>
          </cell>
          <cell r="S1450">
            <v>0</v>
          </cell>
          <cell r="T1450">
            <v>-13468.61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18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>
        <row r="13">
          <cell r="B13">
            <v>45000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JHS-4"/>
      <sheetName val="JHS-4 Adjstmts"/>
      <sheetName val="JHS-5"/>
      <sheetName val="JHS-5 compare"/>
      <sheetName val="JHS-5 Ex A-2 (TRB)"/>
      <sheetName val="JHS-5 Ex A-3 (C)"/>
      <sheetName val="JHS-5 Ex A-4 (ProdAdj)"/>
      <sheetName val="JHS-5 Ex A-5 (PwrCsts)"/>
      <sheetName val="JHS-5 Ex D"/>
      <sheetName val="JHS-6"/>
      <sheetName val="Golden-RevReq"/>
      <sheetName val="DWH-4"/>
      <sheetName val="Pwr Csts"/>
      <sheetName val="RY Pwr Cst"/>
      <sheetName val="PC TY"/>
      <sheetName val="(C) Production OM"/>
      <sheetName val="PC Recon"/>
      <sheetName val="Beg Prod Plant"/>
      <sheetName val="Beg Prod Ratebase"/>
      <sheetName val="EB&amp;Taxes"/>
      <sheetName val="557"/>
      <sheetName val="ProdFctr"/>
      <sheetName val="Rlfwd"/>
      <sheetName val="Diff"/>
      <sheetName val="JHS-4 Orig"/>
      <sheetName val="JHS-6 Change"/>
      <sheetName val="Chang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ute Slip"/>
      <sheetName val=" Confidential"/>
      <sheetName val="Lead"/>
      <sheetName val="DFIT"/>
      <sheetName val="MF DFIT"/>
      <sheetName val="MF Exp - Book"/>
      <sheetName val="Mint Farm RY Plant"/>
      <sheetName val="Deprec Rate"/>
      <sheetName val="Prove DFIT"/>
      <sheetName val="Deferral Lead Sheet"/>
      <sheetName val="Mint Farm Deferral"/>
      <sheetName val="From Diane Che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1">
        <row r="9">
          <cell r="E9">
            <v>252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rans RB Exh. A-2"/>
      <sheetName val="Plant Balances"/>
      <sheetName val="Accum. Deprec."/>
      <sheetName val="FERCAdj.line 48"/>
      <sheetName val="DFIT"/>
      <sheetName val="DFIT.Colstrip T &amp; D.Mike"/>
      <sheetName val="Transmission 2005"/>
      <sheetName val="Transmission 2004"/>
      <sheetName val="BS"/>
      <sheetName val="Sheet1"/>
      <sheetName val="DWNLD"/>
      <sheetName val="3_2005 Colstrip T&amp;D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>
        <row r="11">
          <cell r="B11">
            <v>38315912.89</v>
          </cell>
          <cell r="D11">
            <v>38617570.92</v>
          </cell>
        </row>
        <row r="35">
          <cell r="B35">
            <v>3291140.23</v>
          </cell>
          <cell r="D35">
            <v>2850009.59</v>
          </cell>
        </row>
      </sheetData>
      <sheetData sheetId="2">
        <row r="11">
          <cell r="B11">
            <v>114544123.58</v>
          </cell>
          <cell r="D11">
            <v>115427962.81</v>
          </cell>
        </row>
        <row r="35">
          <cell r="B35">
            <v>9477596.22</v>
          </cell>
          <cell r="D35">
            <v>8390085.57</v>
          </cell>
        </row>
      </sheetData>
      <sheetData sheetId="4">
        <row r="13">
          <cell r="B13">
            <v>442274679.98</v>
          </cell>
          <cell r="D13">
            <v>456053669.91</v>
          </cell>
        </row>
        <row r="36">
          <cell r="B36">
            <v>30680704.5</v>
          </cell>
          <cell r="D36">
            <v>28211360.78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8">
        <row r="3">
          <cell r="D3" t="str">
            <v>System Load</v>
          </cell>
          <cell r="E3">
            <v>2169059.4329818</v>
          </cell>
          <cell r="F3">
            <v>1828113.09075708</v>
          </cell>
          <cell r="G3">
            <v>1879661.32709383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1482934.45913102</v>
          </cell>
          <cell r="L3">
            <v>1515097.78186169</v>
          </cell>
          <cell r="M3">
            <v>1496389.61866799</v>
          </cell>
          <cell r="N3">
            <v>1722035.105688</v>
          </cell>
          <cell r="O3">
            <v>1876095.69033931</v>
          </cell>
          <cell r="P3">
            <v>2190998.16123006</v>
          </cell>
        </row>
        <row r="4">
          <cell r="D4" t="str">
            <v>New Turbines</v>
          </cell>
          <cell r="E4">
            <v>8461.47460639118</v>
          </cell>
          <cell r="F4">
            <v>7857.06598038689</v>
          </cell>
          <cell r="G4">
            <v>7453.2269189113</v>
          </cell>
          <cell r="H4">
            <v>3687.07729645045</v>
          </cell>
          <cell r="I4">
            <v>1067.12344125654</v>
          </cell>
          <cell r="J4">
            <v>1567.05374239131</v>
          </cell>
          <cell r="K4">
            <v>16483.8817527416</v>
          </cell>
          <cell r="L4">
            <v>20462.0824179683</v>
          </cell>
          <cell r="M4">
            <v>25301.4048550936</v>
          </cell>
          <cell r="N4">
            <v>33521.1363336184</v>
          </cell>
          <cell r="O4">
            <v>20368.928977153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98750.7447685908</v>
          </cell>
          <cell r="F7">
            <v>85741.5958919533</v>
          </cell>
          <cell r="G7">
            <v>96655.0533095064</v>
          </cell>
          <cell r="H7">
            <v>73857.0766084874</v>
          </cell>
          <cell r="I7">
            <v>58807.5119798328</v>
          </cell>
          <cell r="J7">
            <v>64533.640530937</v>
          </cell>
          <cell r="K7">
            <v>106250.291992776</v>
          </cell>
          <cell r="L7">
            <v>114686.546744746</v>
          </cell>
          <cell r="M7">
            <v>112845.606482456</v>
          </cell>
          <cell r="N7">
            <v>110591.627486719</v>
          </cell>
          <cell r="O7">
            <v>97347.8128559496</v>
          </cell>
          <cell r="P7">
            <v>96427.5058996681</v>
          </cell>
        </row>
        <row r="8">
          <cell r="D8" t="str">
            <v>CT Total for Load</v>
          </cell>
          <cell r="E8">
            <v>16743.17249288</v>
          </cell>
          <cell r="F8">
            <v>15522.7778898842</v>
          </cell>
          <cell r="G8">
            <v>13731.8301860421</v>
          </cell>
          <cell r="H8">
            <v>7373.27045063083</v>
          </cell>
          <cell r="I8">
            <v>0</v>
          </cell>
          <cell r="J8">
            <v>1764.67665193272</v>
          </cell>
          <cell r="K8">
            <v>46644.9855165112</v>
          </cell>
          <cell r="L8">
            <v>62265.0795522021</v>
          </cell>
          <cell r="M8">
            <v>80835.8620151669</v>
          </cell>
          <cell r="N8">
            <v>114280.638406006</v>
          </cell>
          <cell r="O8">
            <v>62896.8090585472</v>
          </cell>
          <cell r="P8">
            <v>50345.6063422809</v>
          </cell>
        </row>
        <row r="9">
          <cell r="D9" t="str">
            <v>PSPL Hydro</v>
          </cell>
          <cell r="E9">
            <v>111434.44784132</v>
          </cell>
          <cell r="F9">
            <v>101367.394418512</v>
          </cell>
          <cell r="G9">
            <v>113457.899713867</v>
          </cell>
          <cell r="H9">
            <v>97592.2461868</v>
          </cell>
          <cell r="I9">
            <v>128521.354983667</v>
          </cell>
          <cell r="J9">
            <v>156598.904126333</v>
          </cell>
          <cell r="K9">
            <v>148927.155065</v>
          </cell>
          <cell r="L9">
            <v>87823.7827908</v>
          </cell>
          <cell r="M9">
            <v>52673.504</v>
          </cell>
          <cell r="N9">
            <v>90601.804</v>
          </cell>
          <cell r="O9">
            <v>134578.1243236</v>
          </cell>
          <cell r="P9">
            <v>138751.6796556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2455.2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10012.8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3703.83333333333</v>
          </cell>
          <cell r="O18">
            <v>3452.93333333333</v>
          </cell>
          <cell r="P18">
            <v>1942.475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</v>
          </cell>
          <cell r="G20">
            <v>98699.2</v>
          </cell>
          <cell r="H20">
            <v>78194.4</v>
          </cell>
          <cell r="I20">
            <v>76808</v>
          </cell>
          <cell r="J20">
            <v>74920</v>
          </cell>
          <cell r="K20">
            <v>94923.2</v>
          </cell>
          <cell r="L20">
            <v>82751.2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</v>
          </cell>
          <cell r="F21">
            <v>133</v>
          </cell>
          <cell r="G21">
            <v>503</v>
          </cell>
          <cell r="H21">
            <v>1350</v>
          </cell>
          <cell r="I21">
            <v>3583.33333333333</v>
          </cell>
          <cell r="J21">
            <v>8683.66666666667</v>
          </cell>
          <cell r="K21">
            <v>6824.33333333333</v>
          </cell>
          <cell r="L21">
            <v>3325</v>
          </cell>
          <cell r="M21">
            <v>1128.77222222222</v>
          </cell>
          <cell r="N21">
            <v>1744</v>
          </cell>
          <cell r="O21">
            <v>3958.55962962963</v>
          </cell>
          <cell r="P21">
            <v>2678.66666666667</v>
          </cell>
        </row>
        <row r="22">
          <cell r="D22" t="str">
            <v>QF March Point Cogen Phase 1</v>
          </cell>
          <cell r="E22">
            <v>63113.52</v>
          </cell>
          <cell r="F22">
            <v>55781.76</v>
          </cell>
          <cell r="G22">
            <v>63113.52</v>
          </cell>
          <cell r="H22">
            <v>59037.6</v>
          </cell>
          <cell r="I22">
            <v>49853.52</v>
          </cell>
          <cell r="J22">
            <v>61077.6</v>
          </cell>
          <cell r="K22">
            <v>63113.52</v>
          </cell>
          <cell r="L22">
            <v>61889.52</v>
          </cell>
          <cell r="M22">
            <v>61077.6</v>
          </cell>
          <cell r="N22">
            <v>63113.52</v>
          </cell>
          <cell r="O22">
            <v>61077.6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</v>
          </cell>
          <cell r="F23">
            <v>33598.9370361768</v>
          </cell>
          <cell r="G23">
            <v>37830.7546333429</v>
          </cell>
          <cell r="H23">
            <v>34461.591989947</v>
          </cell>
          <cell r="I23">
            <v>32211.3142857143</v>
          </cell>
          <cell r="J23">
            <v>35928</v>
          </cell>
          <cell r="K23">
            <v>38504.8462796595</v>
          </cell>
          <cell r="L23">
            <v>38905.4965106786</v>
          </cell>
          <cell r="M23">
            <v>39209.8374784686</v>
          </cell>
          <cell r="N23">
            <v>41268.6803084002</v>
          </cell>
          <cell r="O23">
            <v>38187.7519283833</v>
          </cell>
          <cell r="P23">
            <v>38848.8750596487</v>
          </cell>
        </row>
        <row r="24">
          <cell r="D24" t="str">
            <v>QF Port Townsend Hydro</v>
          </cell>
          <cell r="E24">
            <v>248.92</v>
          </cell>
          <cell r="F24">
            <v>225.659925925926</v>
          </cell>
          <cell r="G24">
            <v>274.800074074074</v>
          </cell>
          <cell r="H24">
            <v>258.06</v>
          </cell>
          <cell r="I24">
            <v>246.34</v>
          </cell>
          <cell r="J24">
            <v>259.273333333333</v>
          </cell>
          <cell r="K24">
            <v>258.813333333333</v>
          </cell>
          <cell r="L24">
            <v>262.486666666667</v>
          </cell>
          <cell r="M24">
            <v>167.746666666667</v>
          </cell>
          <cell r="N24">
            <v>166.766666666667</v>
          </cell>
          <cell r="O24">
            <v>161.891111111111</v>
          </cell>
          <cell r="P24">
            <v>162.767407407407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48.723</v>
          </cell>
          <cell r="H25">
            <v>137.284</v>
          </cell>
          <cell r="I25">
            <v>209.811</v>
          </cell>
          <cell r="J25">
            <v>374.701</v>
          </cell>
          <cell r="K25">
            <v>282.743</v>
          </cell>
          <cell r="L25">
            <v>281.776</v>
          </cell>
          <cell r="M25">
            <v>0</v>
          </cell>
          <cell r="N25">
            <v>25.204</v>
          </cell>
          <cell r="O25">
            <v>190.742</v>
          </cell>
          <cell r="P25">
            <v>58.034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</v>
          </cell>
          <cell r="F28">
            <v>54826.4938214916</v>
          </cell>
          <cell r="G28">
            <v>63344.1857438774</v>
          </cell>
          <cell r="H28">
            <v>38225.0904979396</v>
          </cell>
          <cell r="I28">
            <v>27273.1586670872</v>
          </cell>
          <cell r="J28">
            <v>25787.0410950464</v>
          </cell>
          <cell r="K28">
            <v>74572.9302870183</v>
          </cell>
          <cell r="L28">
            <v>84858.994806611</v>
          </cell>
          <cell r="M28">
            <v>84644.2485452319</v>
          </cell>
          <cell r="N28">
            <v>80614.0946928175</v>
          </cell>
          <cell r="O28">
            <v>66561.0175921833</v>
          </cell>
          <cell r="P28">
            <v>63912.4759386389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120063.991834918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</v>
          </cell>
          <cell r="K30">
            <v>137872.391878534</v>
          </cell>
          <cell r="L30">
            <v>157546.856102751</v>
          </cell>
          <cell r="M30">
            <v>157448.394698906</v>
          </cell>
          <cell r="N30">
            <v>149865.71757899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7581.27272727273</v>
          </cell>
          <cell r="F31">
            <v>6831.63636363636</v>
          </cell>
          <cell r="G31">
            <v>6760.36363636364</v>
          </cell>
          <cell r="H31">
            <v>8090.45454545455</v>
          </cell>
          <cell r="I31">
            <v>11196.4545454545</v>
          </cell>
          <cell r="J31">
            <v>9688.90909090909</v>
          </cell>
          <cell r="K31">
            <v>4124.72727272727</v>
          </cell>
          <cell r="L31">
            <v>575.818181818182</v>
          </cell>
          <cell r="M31">
            <v>189</v>
          </cell>
          <cell r="N31">
            <v>1933.36363636364</v>
          </cell>
          <cell r="O31">
            <v>4917.27272727273</v>
          </cell>
          <cell r="P31">
            <v>8057.18181818182</v>
          </cell>
        </row>
        <row r="32">
          <cell r="D32" t="str">
            <v>QF Weeks Falls</v>
          </cell>
          <cell r="E32">
            <v>1157.8</v>
          </cell>
          <cell r="F32">
            <v>1188.34545454545</v>
          </cell>
          <cell r="G32">
            <v>1036.76363636364</v>
          </cell>
          <cell r="H32">
            <v>1387.01818181818</v>
          </cell>
          <cell r="I32">
            <v>2139.07272727273</v>
          </cell>
          <cell r="J32">
            <v>1896.23636363636</v>
          </cell>
          <cell r="K32">
            <v>756.654545454545</v>
          </cell>
          <cell r="L32">
            <v>283.454545454546</v>
          </cell>
          <cell r="M32">
            <v>11.5818181818182</v>
          </cell>
          <cell r="N32">
            <v>341.218181818182</v>
          </cell>
          <cell r="O32">
            <v>918.145454545455</v>
          </cell>
          <cell r="P32">
            <v>1424.69090909091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1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2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</v>
          </cell>
          <cell r="H3">
            <v>27569.4659116951</v>
          </cell>
          <cell r="I3">
            <v>53077.8881573025</v>
          </cell>
          <cell r="J3">
            <v>214677.050683852</v>
          </cell>
          <cell r="K3">
            <v>809096.63523382</v>
          </cell>
          <cell r="L3">
            <v>2029492.19614232</v>
          </cell>
          <cell r="M3">
            <v>1312661.97559335</v>
          </cell>
          <cell r="N3">
            <v>907588.105074792</v>
          </cell>
          <cell r="O3">
            <v>764518.71465521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</v>
          </cell>
          <cell r="H6">
            <v>3442125.57782035</v>
          </cell>
          <cell r="I6">
            <v>2518481.39349017</v>
          </cell>
          <cell r="J6">
            <v>2931341.02229607</v>
          </cell>
          <cell r="K6">
            <v>3432449.72530822</v>
          </cell>
          <cell r="L6">
            <v>3715174.19670905</v>
          </cell>
          <cell r="M6">
            <v>3514962.96497305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11502084.78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149222.4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4640209.02</v>
          </cell>
          <cell r="F13">
            <v>4732709.29</v>
          </cell>
          <cell r="G13">
            <v>4559964.9</v>
          </cell>
          <cell r="H13">
            <v>5694487.2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5489525.6</v>
          </cell>
          <cell r="M13">
            <v>5676120.9</v>
          </cell>
          <cell r="N13">
            <v>6158769.2</v>
          </cell>
          <cell r="O13">
            <v>6158769.2</v>
          </cell>
          <cell r="P13">
            <v>15140172</v>
          </cell>
        </row>
        <row r="14">
          <cell r="D14" t="str">
            <v>MPC Firm Contract</v>
          </cell>
          <cell r="E14">
            <v>2568482.3</v>
          </cell>
          <cell r="F14">
            <v>2582370.9</v>
          </cell>
          <cell r="G14">
            <v>2598497.8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</v>
          </cell>
          <cell r="I18">
            <v>419287.1</v>
          </cell>
          <cell r="J18">
            <v>583347.3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5217.9</v>
          </cell>
          <cell r="I22">
            <v>4543.1</v>
          </cell>
          <cell r="J22">
            <v>5180.9</v>
          </cell>
          <cell r="K22">
            <v>6704.4</v>
          </cell>
          <cell r="L22">
            <v>7187.6</v>
          </cell>
          <cell r="M22">
            <v>5616</v>
          </cell>
          <cell r="N22">
            <v>5171.6</v>
          </cell>
          <cell r="O22">
            <v>3495</v>
          </cell>
          <cell r="P22">
            <v>4275.6</v>
          </cell>
        </row>
        <row r="23">
          <cell r="D23" t="str">
            <v>QF Shipp Hutch Creek</v>
          </cell>
          <cell r="F23">
            <v>-0.07</v>
          </cell>
          <cell r="G23">
            <v>3622.9</v>
          </cell>
          <cell r="H23">
            <v>2803.2</v>
          </cell>
          <cell r="I23">
            <v>4248.7</v>
          </cell>
          <cell r="J23">
            <v>8237.7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</v>
          </cell>
          <cell r="M24">
            <v>67936.3</v>
          </cell>
          <cell r="N24">
            <v>72340</v>
          </cell>
          <cell r="O24">
            <v>67997</v>
          </cell>
          <cell r="P24">
            <v>72771.6</v>
          </cell>
        </row>
        <row r="25">
          <cell r="D25" t="str">
            <v>QF Spokane MSW</v>
          </cell>
          <cell r="E25">
            <v>1289937.6</v>
          </cell>
          <cell r="F25">
            <v>827369.6</v>
          </cell>
          <cell r="G25">
            <v>1243152.4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</v>
          </cell>
          <cell r="F26">
            <v>7210950.57</v>
          </cell>
          <cell r="G26">
            <v>7946502.4</v>
          </cell>
          <cell r="H26">
            <v>4971531.3</v>
          </cell>
          <cell r="I26">
            <v>4965193.1</v>
          </cell>
          <cell r="J26">
            <v>4029615.3</v>
          </cell>
          <cell r="K26">
            <v>5396484.2</v>
          </cell>
          <cell r="L26">
            <v>5536933.2</v>
          </cell>
          <cell r="M26">
            <v>7506756.6</v>
          </cell>
          <cell r="N26">
            <v>7584124.1</v>
          </cell>
          <cell r="O26">
            <v>7171850.5</v>
          </cell>
          <cell r="P26">
            <v>7382332.8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</v>
          </cell>
          <cell r="I27">
            <v>3968</v>
          </cell>
          <cell r="J27">
            <v>1736</v>
          </cell>
          <cell r="K27">
            <v>644.8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9526760.79</v>
          </cell>
          <cell r="F28">
            <v>9103545.43</v>
          </cell>
          <cell r="G28">
            <v>10976058.9</v>
          </cell>
          <cell r="H28">
            <v>8534090.7</v>
          </cell>
          <cell r="I28">
            <v>1770019.9</v>
          </cell>
          <cell r="J28">
            <v>9059685.4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</v>
          </cell>
          <cell r="M29">
            <v>14175</v>
          </cell>
          <cell r="N29">
            <v>145002.3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68860.9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</v>
          </cell>
          <cell r="G34">
            <v>428056.6</v>
          </cell>
          <cell r="H34">
            <v>572544.8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</v>
          </cell>
          <cell r="F36">
            <v>13888070.575</v>
          </cell>
          <cell r="G36">
            <v>8195084.06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</v>
          </cell>
          <cell r="G37">
            <v>-4892268.8</v>
          </cell>
          <cell r="H37">
            <v>-5717742.70000001</v>
          </cell>
          <cell r="I37">
            <v>-2437888.94</v>
          </cell>
          <cell r="J37">
            <v>-6003885.61</v>
          </cell>
          <cell r="K37">
            <v>-12206586.67</v>
          </cell>
          <cell r="L37">
            <v>-7344071.45</v>
          </cell>
          <cell r="M37">
            <v>-1606725.15</v>
          </cell>
          <cell r="N37">
            <v>-1606417.44</v>
          </cell>
          <cell r="O37">
            <v>-3902278.36000001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</v>
          </cell>
          <cell r="H38">
            <v>27768.9166666667</v>
          </cell>
          <cell r="I38">
            <v>27768.9166666667</v>
          </cell>
          <cell r="J38">
            <v>27768.9166666667</v>
          </cell>
          <cell r="K38">
            <v>27768.9166666667</v>
          </cell>
          <cell r="L38">
            <v>27768.9166666667</v>
          </cell>
          <cell r="M38">
            <v>27768.9166666667</v>
          </cell>
          <cell r="N38">
            <v>27768.9166666667</v>
          </cell>
          <cell r="O38">
            <v>27768.9166666667</v>
          </cell>
          <cell r="P38">
            <v>27768.9166666667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</v>
          </cell>
          <cell r="H42">
            <v>274940.4</v>
          </cell>
          <cell r="I42">
            <v>274940.4</v>
          </cell>
          <cell r="J42">
            <v>274940.4</v>
          </cell>
          <cell r="K42">
            <v>274940.4</v>
          </cell>
          <cell r="L42">
            <v>274940.4</v>
          </cell>
          <cell r="M42">
            <v>274940.4</v>
          </cell>
          <cell r="N42">
            <v>274940.4</v>
          </cell>
          <cell r="O42">
            <v>274940.4</v>
          </cell>
          <cell r="P42">
            <v>274940.4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</v>
          </cell>
          <cell r="G53">
            <v>616104.1425000001</v>
          </cell>
          <cell r="H53">
            <v>616104.1425000001</v>
          </cell>
          <cell r="I53">
            <v>616104.1425000001</v>
          </cell>
          <cell r="J53">
            <v>616104.1425000001</v>
          </cell>
          <cell r="K53">
            <v>616104.1425000001</v>
          </cell>
          <cell r="L53">
            <v>616104.1425000001</v>
          </cell>
          <cell r="M53">
            <v>616104.1425000001</v>
          </cell>
          <cell r="N53">
            <v>616104.1425000001</v>
          </cell>
          <cell r="O53">
            <v>616104.1425000001</v>
          </cell>
          <cell r="P53">
            <v>616104.1425000001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7">
        <row r="77">
          <cell r="A77" t="str">
            <v>Line 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20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6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ata Reques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n0003b_contractstatus"/>
      <sheetName val="Sheet1"/>
      <sheetName val="Sheet2"/>
    </sheetNames>
    <sheetDataSet>
      <sheetData sheetId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</sheetNames>
    <sheetDataSet>
      <sheetData sheetId="1">
        <row r="6">
          <cell r="A6" t="str">
            <v>                                                                                        FOR THE TWELVE MONTHS ENDING SEPTEMBER 30, 2006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27">
        <row r="11">
          <cell r="B11">
            <v>11862537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ute Slip"/>
      <sheetName val="Lead"/>
      <sheetName val="Plant Balances"/>
      <sheetName val="Skagit Accu.Depr"/>
      <sheetName val="New Skagit-AMA"/>
      <sheetName val="New Skagit-DFIT 39 years"/>
      <sheetName val="Tax Computation"/>
      <sheetName val="DFIT AMA"/>
      <sheetName val="Tax Basis &amp; DFIT Liab."/>
      <sheetName val="Lease Expense"/>
      <sheetName val="Property"/>
      <sheetName val="Property Ins"/>
      <sheetName val="PROJECT COST ESTIMATE"/>
      <sheetName val="Old Skagit-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Unit Cost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  <sheetName val="Compon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ase Acquisitions"/>
      <sheetName val="Explain ERG Budget Updates"/>
      <sheetName val="Diff Base Costs less v5"/>
      <sheetName val="Base Costs v5"/>
      <sheetName val="Base Costs"/>
      <sheetName val="Resources"/>
      <sheetName val="Wind Own"/>
      <sheetName val="Wind PPA"/>
      <sheetName val="Distressed CCGT &amp; DF"/>
      <sheetName val="Geothermal"/>
      <sheetName val="Hydro PPA"/>
      <sheetName val="Hydro Own"/>
      <sheetName val="LFG"/>
      <sheetName val="Pure Cost LFG"/>
      <sheetName val="IGCC"/>
      <sheetName val="LMS Ownership"/>
      <sheetName val="Tenaska Tolling"/>
      <sheetName val="New CCGT"/>
      <sheetName val="Ormat"/>
      <sheetName val="Colstrip Upgrade"/>
    </sheetNames>
    <sheetDataSet>
      <sheetData sheetId="6">
        <row r="68">
          <cell r="E68">
            <v>0.025</v>
          </cell>
          <cell r="J68">
            <v>4</v>
          </cell>
        </row>
        <row r="69">
          <cell r="E69">
            <v>2007</v>
          </cell>
          <cell r="J69">
            <v>14</v>
          </cell>
        </row>
        <row r="70">
          <cell r="E70">
            <v>2008</v>
          </cell>
          <cell r="J70">
            <v>21</v>
          </cell>
        </row>
        <row r="71">
          <cell r="J71">
            <v>23</v>
          </cell>
        </row>
        <row r="72">
          <cell r="J72">
            <v>28</v>
          </cell>
        </row>
        <row r="73">
          <cell r="J73">
            <v>30</v>
          </cell>
        </row>
        <row r="74">
          <cell r="J74">
            <v>32</v>
          </cell>
        </row>
        <row r="75">
          <cell r="J75">
            <v>43</v>
          </cell>
        </row>
        <row r="76">
          <cell r="J76">
            <v>44</v>
          </cell>
        </row>
        <row r="77">
          <cell r="D77">
            <v>125</v>
          </cell>
        </row>
        <row r="78">
          <cell r="D78">
            <v>74.6875</v>
          </cell>
        </row>
      </sheetData>
      <sheetData sheetId="7">
        <row r="7">
          <cell r="B7" t="str">
            <v>Nameplate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5.7109375" style="0" customWidth="1"/>
    <col min="2" max="2" width="62.421875" style="0" customWidth="1"/>
    <col min="3" max="3" width="5.7109375" style="0" customWidth="1"/>
    <col min="4" max="5" width="15.7109375" style="0" customWidth="1"/>
  </cols>
  <sheetData>
    <row r="1" spans="1:5" ht="12.75">
      <c r="A1" s="27"/>
      <c r="E1" s="26" t="s">
        <v>77</v>
      </c>
    </row>
    <row r="2" ht="13.5" thickBot="1">
      <c r="E2" s="26" t="s">
        <v>76</v>
      </c>
    </row>
    <row r="3" spans="1:5" ht="14.25" thickBot="1" thickTop="1">
      <c r="A3" s="5"/>
      <c r="B3" s="28"/>
      <c r="E3" s="24" t="s">
        <v>105</v>
      </c>
    </row>
    <row r="4" spans="1:8" ht="13.5" thickTop="1">
      <c r="A4" s="29"/>
      <c r="B4" s="1"/>
      <c r="C4" s="1"/>
      <c r="D4" s="1"/>
      <c r="E4" s="74"/>
      <c r="F4" s="74"/>
      <c r="G4" s="74"/>
      <c r="H4" s="74"/>
    </row>
    <row r="5" spans="1:8" ht="12.75">
      <c r="A5" s="94" t="s">
        <v>69</v>
      </c>
      <c r="B5" s="95"/>
      <c r="C5" s="95"/>
      <c r="D5" s="95"/>
      <c r="E5" s="96"/>
      <c r="F5" s="74"/>
      <c r="G5" s="74"/>
      <c r="H5" s="74"/>
    </row>
    <row r="6" spans="1:8" ht="12.75">
      <c r="A6" s="97" t="s">
        <v>0</v>
      </c>
      <c r="B6" s="95"/>
      <c r="C6" s="95"/>
      <c r="D6" s="95"/>
      <c r="E6" s="96"/>
      <c r="F6" s="74"/>
      <c r="G6" s="74"/>
      <c r="H6" s="74"/>
    </row>
    <row r="7" spans="1:8" ht="12.75">
      <c r="A7" s="98" t="s">
        <v>73</v>
      </c>
      <c r="B7" s="95"/>
      <c r="C7" s="95"/>
      <c r="D7" s="95"/>
      <c r="E7" s="96"/>
      <c r="F7" s="74"/>
      <c r="G7" s="74"/>
      <c r="H7" s="74"/>
    </row>
    <row r="8" spans="1:8" ht="12.75">
      <c r="A8" s="98" t="s">
        <v>72</v>
      </c>
      <c r="B8" s="95"/>
      <c r="C8" s="95"/>
      <c r="D8" s="95"/>
      <c r="E8" s="96"/>
      <c r="F8" s="74"/>
      <c r="G8" s="74"/>
      <c r="H8" s="74"/>
    </row>
    <row r="9" spans="1:8" ht="12.75">
      <c r="A9" s="1"/>
      <c r="B9" s="1"/>
      <c r="C9" s="1"/>
      <c r="D9" s="1"/>
      <c r="E9" s="74"/>
      <c r="F9" s="74"/>
      <c r="G9" s="74"/>
      <c r="H9" s="74"/>
    </row>
    <row r="10" spans="1:8" ht="12.75">
      <c r="A10" s="25" t="s">
        <v>1</v>
      </c>
      <c r="B10" s="1"/>
      <c r="C10" s="1"/>
      <c r="D10" s="1"/>
      <c r="E10" s="74"/>
      <c r="F10" s="74"/>
      <c r="G10" s="74"/>
      <c r="H10" s="74"/>
    </row>
    <row r="11" spans="1:8" ht="12.75">
      <c r="A11" s="2" t="s">
        <v>2</v>
      </c>
      <c r="B11" s="3" t="s">
        <v>3</v>
      </c>
      <c r="C11" s="30"/>
      <c r="D11" s="4"/>
      <c r="E11" s="2" t="s">
        <v>4</v>
      </c>
      <c r="F11" s="74"/>
      <c r="G11" s="74"/>
      <c r="H11" s="74"/>
    </row>
    <row r="12" spans="1:8" ht="12.75">
      <c r="A12" s="5"/>
      <c r="B12" s="5"/>
      <c r="C12" s="5"/>
      <c r="D12" s="5"/>
      <c r="E12" s="74"/>
      <c r="F12" s="74"/>
      <c r="G12" s="74"/>
      <c r="H12" s="74"/>
    </row>
    <row r="13" spans="1:4" ht="12.75">
      <c r="A13" s="6">
        <v>1</v>
      </c>
      <c r="B13" s="39" t="s">
        <v>13</v>
      </c>
      <c r="C13" s="37"/>
      <c r="D13" s="34"/>
    </row>
    <row r="14" spans="1:4" ht="12.75">
      <c r="A14" s="6">
        <f aca="true" t="shared" si="0" ref="A14:A25">+A13+1</f>
        <v>2</v>
      </c>
      <c r="B14" s="40"/>
      <c r="C14" s="37"/>
      <c r="D14" s="34"/>
    </row>
    <row r="15" spans="1:4" ht="12.75">
      <c r="A15" s="6">
        <f t="shared" si="0"/>
        <v>3</v>
      </c>
      <c r="B15" s="40" t="s">
        <v>103</v>
      </c>
      <c r="C15" s="37"/>
      <c r="D15" s="33">
        <f>+'Ave cost of case'!D13</f>
        <v>982000</v>
      </c>
    </row>
    <row r="16" spans="1:4" ht="12.75">
      <c r="A16" s="6">
        <f t="shared" si="0"/>
        <v>4</v>
      </c>
      <c r="B16" s="40"/>
      <c r="C16" s="37"/>
      <c r="D16" s="34"/>
    </row>
    <row r="17" spans="1:4" ht="12.75">
      <c r="A17" s="6">
        <f t="shared" si="0"/>
        <v>5</v>
      </c>
      <c r="B17" s="63" t="s">
        <v>29</v>
      </c>
      <c r="C17" s="41"/>
      <c r="D17" s="64">
        <f>+D15/2</f>
        <v>491000</v>
      </c>
    </row>
    <row r="18" spans="1:6" ht="12.75">
      <c r="A18" s="6">
        <f t="shared" si="0"/>
        <v>6</v>
      </c>
      <c r="B18" s="31" t="s">
        <v>104</v>
      </c>
      <c r="C18" s="32"/>
      <c r="D18" s="62">
        <f>ROUND('2010 TY'!F49+'2010 TY'!F32+'2010 TY'!F14,0)</f>
        <v>271425</v>
      </c>
      <c r="F18" s="9"/>
    </row>
    <row r="19" spans="1:6" ht="12.75">
      <c r="A19" s="6">
        <f t="shared" si="0"/>
        <v>7</v>
      </c>
      <c r="B19" s="40" t="s">
        <v>5</v>
      </c>
      <c r="C19" s="42"/>
      <c r="D19" s="35">
        <f>+D17-D18</f>
        <v>219575</v>
      </c>
      <c r="E19" s="38">
        <f>+D19</f>
        <v>219575</v>
      </c>
      <c r="F19" s="9"/>
    </row>
    <row r="20" spans="1:6" ht="12.75">
      <c r="A20" s="6">
        <f t="shared" si="0"/>
        <v>8</v>
      </c>
      <c r="B20" s="40"/>
      <c r="C20" s="42"/>
      <c r="D20" s="66"/>
      <c r="E20" s="7"/>
      <c r="F20" s="9"/>
    </row>
    <row r="21" spans="1:6" ht="12.75">
      <c r="A21" s="6">
        <f t="shared" si="0"/>
        <v>9</v>
      </c>
      <c r="B21" s="40"/>
      <c r="C21" s="32"/>
      <c r="D21" s="65"/>
      <c r="F21" s="9"/>
    </row>
    <row r="22" spans="1:5" ht="12.75">
      <c r="A22" s="6">
        <f t="shared" si="0"/>
        <v>10</v>
      </c>
      <c r="B22" s="40" t="s">
        <v>16</v>
      </c>
      <c r="C22" s="32"/>
      <c r="E22" s="33">
        <f>+E19</f>
        <v>219575</v>
      </c>
    </row>
    <row r="23" spans="1:5" ht="12.75">
      <c r="A23" s="6">
        <f t="shared" si="0"/>
        <v>11</v>
      </c>
      <c r="B23" s="36"/>
      <c r="C23" s="32"/>
      <c r="E23" s="67"/>
    </row>
    <row r="24" spans="1:5" ht="12.75">
      <c r="A24" s="6">
        <f t="shared" si="0"/>
        <v>12</v>
      </c>
      <c r="B24" s="36" t="s">
        <v>6</v>
      </c>
      <c r="C24" s="43">
        <v>0.35</v>
      </c>
      <c r="E24" s="68">
        <f>-E22*C24</f>
        <v>-76851.25</v>
      </c>
    </row>
    <row r="25" spans="1:5" ht="13.5" thickBot="1">
      <c r="A25" s="6">
        <f t="shared" si="0"/>
        <v>13</v>
      </c>
      <c r="B25" s="36" t="s">
        <v>7</v>
      </c>
      <c r="C25" s="32"/>
      <c r="E25" s="138">
        <f>-E22-E24</f>
        <v>-142723.75</v>
      </c>
    </row>
    <row r="26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2" width="12.7109375" style="0" customWidth="1"/>
    <col min="3" max="3" width="37.00390625" style="74" customWidth="1"/>
    <col min="4" max="4" width="19.28125" style="73" customWidth="1"/>
    <col min="5" max="5" width="19.28125" style="92" customWidth="1"/>
  </cols>
  <sheetData>
    <row r="1" spans="1:5" ht="15.75">
      <c r="A1" s="20"/>
      <c r="B1" s="7"/>
      <c r="C1" s="83" t="s">
        <v>8</v>
      </c>
      <c r="D1" s="83"/>
      <c r="E1" s="84"/>
    </row>
    <row r="2" spans="1:5" ht="12.75">
      <c r="A2" s="11"/>
      <c r="B2" s="9"/>
      <c r="C2" s="75" t="s">
        <v>17</v>
      </c>
      <c r="D2" s="75"/>
      <c r="E2" s="85"/>
    </row>
    <row r="3" spans="1:5" ht="12.75">
      <c r="A3" s="11"/>
      <c r="B3" s="9"/>
      <c r="C3" s="75"/>
      <c r="D3" s="75"/>
      <c r="E3" s="85"/>
    </row>
    <row r="4" spans="1:5" ht="12.75">
      <c r="A4" s="11"/>
      <c r="B4" s="9"/>
      <c r="C4" s="61" t="s">
        <v>26</v>
      </c>
      <c r="D4" s="86">
        <f>'Summary GRCs'!B9</f>
        <v>1904593.4400000002</v>
      </c>
      <c r="E4" s="85"/>
    </row>
    <row r="5" spans="1:5" ht="12.75">
      <c r="A5" s="23"/>
      <c r="B5" s="59"/>
      <c r="C5" s="61"/>
      <c r="D5" s="72"/>
      <c r="E5" s="85"/>
    </row>
    <row r="6" spans="1:5" ht="12.75">
      <c r="A6" s="11"/>
      <c r="B6" s="59"/>
      <c r="C6" s="61" t="s">
        <v>37</v>
      </c>
      <c r="D6" s="72">
        <f>'Summary GRCs'!B18</f>
        <v>2023136.1700000002</v>
      </c>
      <c r="E6" s="85"/>
    </row>
    <row r="7" spans="1:5" ht="12.75">
      <c r="A7" s="11"/>
      <c r="B7" s="59"/>
      <c r="C7" s="61"/>
      <c r="D7" s="72"/>
      <c r="E7" s="85"/>
    </row>
    <row r="8" spans="1:5" ht="12.75">
      <c r="A8" s="11"/>
      <c r="B8" s="59"/>
      <c r="C8" s="61"/>
      <c r="D8" s="72"/>
      <c r="E8" s="85"/>
    </row>
    <row r="9" spans="1:5" ht="12.75">
      <c r="A9" s="11"/>
      <c r="B9" s="59"/>
      <c r="C9" s="61" t="s">
        <v>18</v>
      </c>
      <c r="D9" s="72">
        <f>(D4+D6)/2</f>
        <v>1963864.8050000002</v>
      </c>
      <c r="E9" s="85"/>
    </row>
    <row r="10" spans="1:5" ht="12.75">
      <c r="A10" s="11"/>
      <c r="B10" s="59"/>
      <c r="C10" s="61"/>
      <c r="D10" s="72"/>
      <c r="E10" s="85"/>
    </row>
    <row r="11" spans="1:5" ht="12.75">
      <c r="A11" s="11"/>
      <c r="B11" s="59"/>
      <c r="C11" s="61" t="s">
        <v>20</v>
      </c>
      <c r="D11" s="72">
        <f>+D9/2</f>
        <v>981932.4025000001</v>
      </c>
      <c r="E11" s="85"/>
    </row>
    <row r="12" spans="1:5" ht="12.75">
      <c r="A12" s="11"/>
      <c r="B12" s="59"/>
      <c r="C12" s="61"/>
      <c r="D12" s="72"/>
      <c r="E12" s="85"/>
    </row>
    <row r="13" spans="1:5" ht="12.75">
      <c r="A13" s="11"/>
      <c r="B13" s="59"/>
      <c r="C13" s="61" t="s">
        <v>21</v>
      </c>
      <c r="D13" s="72">
        <f>ROUND(+D11,-3)</f>
        <v>982000</v>
      </c>
      <c r="E13" s="85"/>
    </row>
    <row r="14" spans="1:5" ht="12.75">
      <c r="A14" s="11"/>
      <c r="B14" s="59"/>
      <c r="C14" s="61"/>
      <c r="D14" s="72"/>
      <c r="E14" s="85"/>
    </row>
    <row r="15" spans="1:5" ht="12.75">
      <c r="A15" s="12"/>
      <c r="B15" s="44"/>
      <c r="C15" s="87"/>
      <c r="D15" s="88"/>
      <c r="E15" s="89"/>
    </row>
    <row r="16" spans="1:5" ht="12.75">
      <c r="A16" s="9"/>
      <c r="B16" s="59"/>
      <c r="C16" s="61"/>
      <c r="D16" s="72"/>
      <c r="E16" s="90"/>
    </row>
    <row r="17" spans="1:5" ht="12.75">
      <c r="A17" s="14"/>
      <c r="B17" s="14"/>
      <c r="E17" s="91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38.8515625" style="74" customWidth="1"/>
    <col min="2" max="2" width="24.57421875" style="73" customWidth="1"/>
    <col min="3" max="3" width="10.140625" style="0" bestFit="1" customWidth="1"/>
  </cols>
  <sheetData>
    <row r="2" spans="1:2" ht="12.75">
      <c r="A2" s="177" t="s">
        <v>102</v>
      </c>
      <c r="B2" s="177"/>
    </row>
    <row r="3" spans="1:2" ht="12.75">
      <c r="A3" s="93"/>
      <c r="B3" s="100"/>
    </row>
    <row r="4" ht="12.75">
      <c r="A4" s="69"/>
    </row>
    <row r="5" spans="1:2" ht="12.75">
      <c r="A5" s="70" t="s">
        <v>25</v>
      </c>
      <c r="B5" s="99" t="s">
        <v>19</v>
      </c>
    </row>
    <row r="6" spans="1:3" ht="12.75">
      <c r="A6" s="71" t="s">
        <v>31</v>
      </c>
      <c r="B6" s="73">
        <f>'2007 SAP'!C16</f>
        <v>17703.8</v>
      </c>
      <c r="C6" s="79"/>
    </row>
    <row r="7" spans="1:3" ht="12.75">
      <c r="A7" s="71" t="s">
        <v>32</v>
      </c>
      <c r="B7" s="73">
        <f>'2007 SAP'!C28</f>
        <v>2234.79</v>
      </c>
      <c r="C7" s="79"/>
    </row>
    <row r="8" spans="1:7" ht="12.75">
      <c r="A8" s="71" t="s">
        <v>33</v>
      </c>
      <c r="B8" s="73">
        <f>'2007 SAP'!C54</f>
        <v>1884654.85</v>
      </c>
      <c r="G8" s="101"/>
    </row>
    <row r="9" spans="1:2" ht="13.5" thickBot="1">
      <c r="A9" s="141" t="s">
        <v>74</v>
      </c>
      <c r="B9" s="142">
        <f>SUM(B6:B8)</f>
        <v>1904593.4400000002</v>
      </c>
    </row>
    <row r="10" spans="1:2" ht="13.5" thickTop="1">
      <c r="A10" s="71"/>
      <c r="B10" s="72"/>
    </row>
    <row r="11" spans="1:2" ht="12.75">
      <c r="A11" s="71"/>
      <c r="B11" s="72"/>
    </row>
    <row r="12" ht="12.75">
      <c r="B12" s="100"/>
    </row>
    <row r="13" ht="12.75">
      <c r="A13" s="69"/>
    </row>
    <row r="14" spans="1:2" ht="12.75">
      <c r="A14" s="70" t="s">
        <v>27</v>
      </c>
      <c r="B14" s="99" t="s">
        <v>19</v>
      </c>
    </row>
    <row r="15" spans="1:2" ht="12.75">
      <c r="A15" s="71" t="s">
        <v>34</v>
      </c>
      <c r="B15" s="73">
        <f>'2009 SAP'!C23</f>
        <v>184731.74</v>
      </c>
    </row>
    <row r="16" spans="1:2" ht="12.75">
      <c r="A16" s="71" t="s">
        <v>35</v>
      </c>
      <c r="B16" s="73">
        <f>'2009 SAP'!C48</f>
        <v>41646.56</v>
      </c>
    </row>
    <row r="17" spans="1:2" ht="12.75">
      <c r="A17" s="71" t="s">
        <v>36</v>
      </c>
      <c r="B17" s="73">
        <f>'2009 SAP'!C79</f>
        <v>1796757.87</v>
      </c>
    </row>
    <row r="18" spans="1:2" ht="13.5" thickBot="1">
      <c r="A18" s="141" t="s">
        <v>75</v>
      </c>
      <c r="B18" s="142">
        <f>SUM(B15:B17)</f>
        <v>2023136.1700000002</v>
      </c>
    </row>
    <row r="19" ht="13.5" thickTop="1"/>
    <row r="20" spans="1:2" s="81" customFormat="1" ht="12.75">
      <c r="A20" s="82"/>
      <c r="B20" s="72"/>
    </row>
  </sheetData>
  <sheetProtection/>
  <mergeCells count="1">
    <mergeCell ref="A2:B2"/>
  </mergeCells>
  <printOptions/>
  <pageMargins left="1.14" right="0.75" top="1.5" bottom="0.75" header="0.5" footer="0.5"/>
  <pageSetup fitToHeight="2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9.140625" style="74" customWidth="1"/>
    <col min="2" max="2" width="57.7109375" style="74" customWidth="1"/>
    <col min="3" max="3" width="16.28125" style="74" customWidth="1"/>
    <col min="4" max="4" width="17.28125" style="74" bestFit="1" customWidth="1"/>
    <col min="5" max="5" width="25.140625" style="74" customWidth="1"/>
    <col min="6" max="6" width="24.140625" style="74" customWidth="1"/>
    <col min="7" max="7" width="12.28125" style="74" bestFit="1" customWidth="1"/>
    <col min="8" max="9" width="12.8515625" style="74" customWidth="1"/>
    <col min="10" max="16384" width="9.140625" style="74" customWidth="1"/>
  </cols>
  <sheetData>
    <row r="1" spans="2:7" ht="20.25" customHeight="1">
      <c r="B1" s="172" t="s">
        <v>92</v>
      </c>
      <c r="C1" s="172"/>
      <c r="D1" s="172"/>
      <c r="E1" s="172"/>
      <c r="F1" s="172"/>
      <c r="G1" s="172"/>
    </row>
    <row r="3" ht="12.75">
      <c r="B3" s="146"/>
    </row>
    <row r="4" spans="2:3" ht="12.75">
      <c r="B4" s="170" t="s">
        <v>83</v>
      </c>
      <c r="C4" s="171"/>
    </row>
    <row r="5" spans="2:3" ht="14.25">
      <c r="B5" s="152" t="s">
        <v>78</v>
      </c>
      <c r="C5" s="153" t="s">
        <v>79</v>
      </c>
    </row>
    <row r="6" spans="2:3" ht="12.75">
      <c r="B6" s="147" t="s">
        <v>80</v>
      </c>
      <c r="C6" s="148">
        <v>293003.14</v>
      </c>
    </row>
    <row r="7" spans="2:8" ht="12.75">
      <c r="B7" s="149" t="s">
        <v>81</v>
      </c>
      <c r="C7" s="150">
        <v>293003.14</v>
      </c>
      <c r="E7" s="80"/>
      <c r="G7" s="144"/>
      <c r="H7" s="80"/>
    </row>
    <row r="8" spans="2:3" ht="12.75">
      <c r="B8" s="154" t="s">
        <v>82</v>
      </c>
      <c r="C8" s="151">
        <v>293003.14</v>
      </c>
    </row>
    <row r="11" spans="2:3" ht="12.75">
      <c r="B11" s="170" t="s">
        <v>83</v>
      </c>
      <c r="C11" s="171"/>
    </row>
    <row r="12" spans="2:3" ht="14.25">
      <c r="B12" s="152" t="s">
        <v>78</v>
      </c>
      <c r="C12" s="153" t="s">
        <v>79</v>
      </c>
    </row>
    <row r="13" spans="2:3" ht="12.75">
      <c r="B13" s="147" t="s">
        <v>84</v>
      </c>
      <c r="C13" s="148">
        <v>36510</v>
      </c>
    </row>
    <row r="14" spans="2:3" ht="12.75">
      <c r="B14" s="149" t="s">
        <v>81</v>
      </c>
      <c r="C14" s="150">
        <v>36510</v>
      </c>
    </row>
    <row r="15" spans="2:3" ht="12.75">
      <c r="B15" s="154" t="s">
        <v>82</v>
      </c>
      <c r="C15" s="151">
        <v>36510</v>
      </c>
    </row>
    <row r="16" ht="13.5" thickBot="1"/>
    <row r="17" spans="2:3" ht="13.5" thickBot="1">
      <c r="B17" s="168" t="s">
        <v>71</v>
      </c>
      <c r="C17" s="169">
        <f>+C15+C8</f>
        <v>329513.14</v>
      </c>
    </row>
  </sheetData>
  <sheetProtection/>
  <printOptions/>
  <pageMargins left="0.75" right="0.48" top="0.81" bottom="0.7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34">
      <selection activeCell="A52" sqref="A52"/>
    </sheetView>
  </sheetViews>
  <sheetFormatPr defaultColWidth="9.140625" defaultRowHeight="12.75"/>
  <cols>
    <col min="1" max="1" width="11.140625" style="139" bestFit="1" customWidth="1"/>
    <col min="2" max="2" width="49.8515625" style="139" customWidth="1"/>
    <col min="3" max="3" width="37.7109375" style="139" customWidth="1"/>
    <col min="4" max="16384" width="9.140625" style="139" customWidth="1"/>
  </cols>
  <sheetData>
    <row r="1" spans="2:3" ht="12.75">
      <c r="B1" s="177" t="s">
        <v>99</v>
      </c>
      <c r="C1" s="177"/>
    </row>
    <row r="2" ht="7.5" customHeight="1"/>
    <row r="3" spans="2:3" ht="11.25">
      <c r="B3" s="170" t="s">
        <v>86</v>
      </c>
      <c r="C3" s="155"/>
    </row>
    <row r="4" spans="2:3" ht="14.25">
      <c r="B4" s="152" t="s">
        <v>78</v>
      </c>
      <c r="C4" s="153" t="s">
        <v>79</v>
      </c>
    </row>
    <row r="5" spans="2:3" ht="12.75">
      <c r="B5" s="147" t="s">
        <v>85</v>
      </c>
      <c r="C5" s="148">
        <v>58962.5</v>
      </c>
    </row>
    <row r="6" spans="2:3" ht="12.75">
      <c r="B6" s="149" t="s">
        <v>81</v>
      </c>
      <c r="C6" s="150">
        <v>58962.5</v>
      </c>
    </row>
    <row r="7" spans="2:3" ht="12.75">
      <c r="B7" s="154" t="s">
        <v>82</v>
      </c>
      <c r="C7" s="151">
        <v>58962.5</v>
      </c>
    </row>
    <row r="8" spans="2:3" ht="11.25">
      <c r="B8" s="156"/>
      <c r="C8" s="157"/>
    </row>
    <row r="9" spans="2:3" ht="11.25">
      <c r="B9" s="156"/>
      <c r="C9" s="157"/>
    </row>
    <row r="10" spans="2:3" ht="11.25">
      <c r="B10" s="170" t="s">
        <v>87</v>
      </c>
      <c r="C10" s="171"/>
    </row>
    <row r="11" spans="2:3" ht="14.25">
      <c r="B11" s="152" t="s">
        <v>78</v>
      </c>
      <c r="C11" s="153" t="s">
        <v>79</v>
      </c>
    </row>
    <row r="12" spans="2:3" ht="12.75">
      <c r="B12" s="147" t="s">
        <v>85</v>
      </c>
      <c r="C12" s="148">
        <v>59547.33</v>
      </c>
    </row>
    <row r="13" spans="2:3" ht="12.75">
      <c r="B13" s="149" t="s">
        <v>81</v>
      </c>
      <c r="C13" s="150">
        <v>59547.33</v>
      </c>
    </row>
    <row r="14" spans="2:3" ht="12.75">
      <c r="B14" s="154" t="s">
        <v>82</v>
      </c>
      <c r="C14" s="151">
        <v>59547.33</v>
      </c>
    </row>
    <row r="15" spans="2:3" ht="11.25">
      <c r="B15" s="156"/>
      <c r="C15" s="157"/>
    </row>
    <row r="16" spans="2:3" ht="11.25">
      <c r="B16" s="156"/>
      <c r="C16" s="157"/>
    </row>
    <row r="17" spans="2:3" ht="11.25">
      <c r="B17" s="170" t="s">
        <v>88</v>
      </c>
      <c r="C17" s="171"/>
    </row>
    <row r="18" spans="2:3" ht="14.25">
      <c r="B18" s="152" t="s">
        <v>78</v>
      </c>
      <c r="C18" s="153" t="s">
        <v>79</v>
      </c>
    </row>
    <row r="19" spans="2:7" ht="12.75">
      <c r="B19" s="147" t="s">
        <v>85</v>
      </c>
      <c r="C19" s="148">
        <v>66221.91</v>
      </c>
      <c r="G19" s="145"/>
    </row>
    <row r="20" spans="2:7" ht="12.75">
      <c r="B20" s="149" t="s">
        <v>81</v>
      </c>
      <c r="C20" s="150">
        <v>66221.91</v>
      </c>
      <c r="G20" s="145"/>
    </row>
    <row r="21" spans="2:7" ht="12.75">
      <c r="B21" s="154" t="s">
        <v>82</v>
      </c>
      <c r="C21" s="151">
        <v>66221.91</v>
      </c>
      <c r="G21" s="145"/>
    </row>
    <row r="22" spans="2:7" ht="11.25">
      <c r="B22" s="156"/>
      <c r="C22" s="157"/>
      <c r="G22" s="145"/>
    </row>
    <row r="23" spans="2:7" ht="12.75">
      <c r="B23" s="158" t="s">
        <v>65</v>
      </c>
      <c r="C23" s="159">
        <f>+C21+C14+C7</f>
        <v>184731.74</v>
      </c>
      <c r="G23" s="145"/>
    </row>
    <row r="24" spans="2:3" ht="12.75">
      <c r="B24" s="160"/>
      <c r="C24" s="161"/>
    </row>
    <row r="25" spans="2:3" ht="13.5" thickBot="1">
      <c r="B25" s="162" t="s">
        <v>70</v>
      </c>
      <c r="C25" s="167">
        <f>+C21</f>
        <v>66221.91</v>
      </c>
    </row>
    <row r="26" spans="2:3" ht="12" thickTop="1">
      <c r="B26" s="163"/>
      <c r="C26" s="164"/>
    </row>
    <row r="28" spans="2:3" ht="11.25">
      <c r="B28" s="170" t="s">
        <v>86</v>
      </c>
      <c r="C28" s="171"/>
    </row>
    <row r="29" spans="2:3" ht="14.25">
      <c r="B29" s="152" t="s">
        <v>78</v>
      </c>
      <c r="C29" s="153" t="s">
        <v>79</v>
      </c>
    </row>
    <row r="30" spans="2:3" ht="12.75">
      <c r="B30" s="147" t="s">
        <v>89</v>
      </c>
      <c r="C30" s="148">
        <v>24715.63</v>
      </c>
    </row>
    <row r="31" spans="2:3" ht="12.75">
      <c r="B31" s="149" t="s">
        <v>81</v>
      </c>
      <c r="C31" s="150">
        <v>24715.63</v>
      </c>
    </row>
    <row r="32" spans="2:3" ht="12.75">
      <c r="B32" s="154" t="s">
        <v>82</v>
      </c>
      <c r="C32" s="151">
        <v>24715.63</v>
      </c>
    </row>
    <row r="33" spans="2:3" ht="11.25">
      <c r="B33" s="156"/>
      <c r="C33" s="157"/>
    </row>
    <row r="34" spans="2:3" ht="11.25">
      <c r="B34" s="156"/>
      <c r="C34" s="157"/>
    </row>
    <row r="35" spans="2:3" ht="11.25">
      <c r="B35" s="170" t="s">
        <v>87</v>
      </c>
      <c r="C35" s="171"/>
    </row>
    <row r="36" spans="2:7" ht="14.25">
      <c r="B36" s="152" t="s">
        <v>78</v>
      </c>
      <c r="C36" s="153" t="s">
        <v>79</v>
      </c>
      <c r="G36" s="145"/>
    </row>
    <row r="37" spans="2:3" ht="12.75">
      <c r="B37" s="147" t="s">
        <v>89</v>
      </c>
      <c r="C37" s="148">
        <v>16831.74</v>
      </c>
    </row>
    <row r="38" spans="2:3" ht="12.75">
      <c r="B38" s="149" t="s">
        <v>81</v>
      </c>
      <c r="C38" s="150">
        <v>16831.74</v>
      </c>
    </row>
    <row r="39" spans="2:3" ht="12.75">
      <c r="B39" s="154" t="s">
        <v>82</v>
      </c>
      <c r="C39" s="151">
        <v>16831.74</v>
      </c>
    </row>
    <row r="40" spans="2:3" ht="11.25">
      <c r="B40" s="156"/>
      <c r="C40" s="157"/>
    </row>
    <row r="41" spans="2:3" ht="11.25">
      <c r="B41" s="156"/>
      <c r="C41" s="157"/>
    </row>
    <row r="42" spans="2:3" ht="11.25">
      <c r="B42" s="170" t="s">
        <v>88</v>
      </c>
      <c r="C42" s="171"/>
    </row>
    <row r="43" spans="2:3" ht="14.25">
      <c r="B43" s="152" t="s">
        <v>78</v>
      </c>
      <c r="C43" s="153" t="s">
        <v>79</v>
      </c>
    </row>
    <row r="44" spans="2:3" ht="12.75">
      <c r="B44" s="147" t="s">
        <v>89</v>
      </c>
      <c r="C44" s="148">
        <v>99.19</v>
      </c>
    </row>
    <row r="45" spans="2:3" ht="12.75">
      <c r="B45" s="149" t="s">
        <v>81</v>
      </c>
      <c r="C45" s="150">
        <v>99.19</v>
      </c>
    </row>
    <row r="46" spans="2:3" ht="12.75">
      <c r="B46" s="154" t="s">
        <v>82</v>
      </c>
      <c r="C46" s="151">
        <v>99.19</v>
      </c>
    </row>
    <row r="47" spans="2:3" ht="11.25">
      <c r="B47" s="156"/>
      <c r="C47" s="157"/>
    </row>
    <row r="48" spans="2:3" ht="12.75">
      <c r="B48" s="158" t="s">
        <v>66</v>
      </c>
      <c r="C48" s="159">
        <f>+C46+C39+C32</f>
        <v>41646.56</v>
      </c>
    </row>
    <row r="49" spans="2:3" ht="12.75">
      <c r="B49" s="160"/>
      <c r="C49" s="161"/>
    </row>
    <row r="50" spans="2:3" ht="13.5" thickBot="1">
      <c r="B50" s="162" t="s">
        <v>70</v>
      </c>
      <c r="C50" s="167">
        <f>+C46</f>
        <v>99.19</v>
      </c>
    </row>
    <row r="51" spans="2:3" ht="12" thickTop="1">
      <c r="B51" s="163"/>
      <c r="C51" s="164"/>
    </row>
    <row r="53" spans="2:3" ht="11.25">
      <c r="B53" s="170" t="s">
        <v>86</v>
      </c>
      <c r="C53" s="171"/>
    </row>
    <row r="54" spans="2:3" ht="14.25">
      <c r="B54" s="152" t="s">
        <v>78</v>
      </c>
      <c r="C54" s="153" t="s">
        <v>79</v>
      </c>
    </row>
    <row r="55" spans="2:3" ht="12.75">
      <c r="B55" s="147" t="s">
        <v>90</v>
      </c>
      <c r="C55" s="148">
        <v>25513.68</v>
      </c>
    </row>
    <row r="56" spans="2:3" ht="12.75">
      <c r="B56" s="149" t="s">
        <v>81</v>
      </c>
      <c r="C56" s="150">
        <v>25513.68</v>
      </c>
    </row>
    <row r="57" spans="2:3" ht="12.75">
      <c r="B57" s="154" t="s">
        <v>82</v>
      </c>
      <c r="C57" s="151">
        <v>25513.68</v>
      </c>
    </row>
    <row r="58" spans="2:3" ht="11.25">
      <c r="B58" s="156"/>
      <c r="C58" s="157"/>
    </row>
    <row r="59" spans="2:3" ht="11.25">
      <c r="B59" s="170" t="s">
        <v>87</v>
      </c>
      <c r="C59" s="171"/>
    </row>
    <row r="60" spans="2:3" ht="14.25">
      <c r="B60" s="152" t="s">
        <v>78</v>
      </c>
      <c r="C60" s="153" t="s">
        <v>79</v>
      </c>
    </row>
    <row r="61" spans="2:3" ht="12.75">
      <c r="B61" s="147" t="s">
        <v>90</v>
      </c>
      <c r="C61" s="148">
        <v>1254017.11</v>
      </c>
    </row>
    <row r="62" spans="2:3" ht="12.75">
      <c r="B62" s="149" t="s">
        <v>81</v>
      </c>
      <c r="C62" s="150">
        <v>1254017.11</v>
      </c>
    </row>
    <row r="63" spans="2:3" ht="12.75">
      <c r="B63" s="154" t="s">
        <v>82</v>
      </c>
      <c r="C63" s="151">
        <v>1254017.11</v>
      </c>
    </row>
    <row r="64" spans="2:3" ht="11.25">
      <c r="B64" s="156"/>
      <c r="C64" s="157"/>
    </row>
    <row r="65" spans="2:3" ht="11.25">
      <c r="B65" s="156"/>
      <c r="C65" s="157"/>
    </row>
    <row r="66" spans="2:3" ht="11.25">
      <c r="B66" s="170" t="s">
        <v>88</v>
      </c>
      <c r="C66" s="171"/>
    </row>
    <row r="67" spans="2:3" ht="14.25">
      <c r="B67" s="152" t="s">
        <v>78</v>
      </c>
      <c r="C67" s="153" t="s">
        <v>79</v>
      </c>
    </row>
    <row r="68" spans="2:3" ht="12.75">
      <c r="B68" s="147" t="s">
        <v>90</v>
      </c>
      <c r="C68" s="148">
        <v>517165.81</v>
      </c>
    </row>
    <row r="69" spans="2:3" ht="12.75">
      <c r="B69" s="149" t="s">
        <v>81</v>
      </c>
      <c r="C69" s="150">
        <v>517165.81</v>
      </c>
    </row>
    <row r="70" spans="2:3" ht="12.75">
      <c r="B70" s="154" t="s">
        <v>82</v>
      </c>
      <c r="C70" s="151">
        <v>517165.81</v>
      </c>
    </row>
    <row r="71" spans="2:3" ht="11.25">
      <c r="B71" s="156"/>
      <c r="C71" s="157"/>
    </row>
    <row r="72" spans="2:3" ht="11.25">
      <c r="B72" s="156"/>
      <c r="C72" s="157"/>
    </row>
    <row r="73" spans="2:3" ht="11.25">
      <c r="B73" s="170" t="s">
        <v>91</v>
      </c>
      <c r="C73" s="171"/>
    </row>
    <row r="74" spans="2:3" ht="14.25">
      <c r="B74" s="152" t="s">
        <v>78</v>
      </c>
      <c r="C74" s="153" t="s">
        <v>79</v>
      </c>
    </row>
    <row r="75" spans="2:3" ht="12.75">
      <c r="B75" s="147" t="s">
        <v>90</v>
      </c>
      <c r="C75" s="148">
        <v>61.27</v>
      </c>
    </row>
    <row r="76" spans="2:3" ht="12.75">
      <c r="B76" s="149" t="s">
        <v>81</v>
      </c>
      <c r="C76" s="150">
        <v>61.27</v>
      </c>
    </row>
    <row r="77" spans="2:3" ht="12.75">
      <c r="B77" s="154" t="s">
        <v>82</v>
      </c>
      <c r="C77" s="151">
        <v>61.27</v>
      </c>
    </row>
    <row r="78" spans="2:3" ht="11.25">
      <c r="B78" s="156"/>
      <c r="C78" s="157"/>
    </row>
    <row r="79" spans="2:3" ht="12.75">
      <c r="B79" s="158" t="s">
        <v>67</v>
      </c>
      <c r="C79" s="159">
        <f>+C57+C63+C70+C77</f>
        <v>1796757.87</v>
      </c>
    </row>
    <row r="80" spans="2:3" ht="11.25">
      <c r="B80" s="165"/>
      <c r="C80" s="166"/>
    </row>
    <row r="81" spans="2:3" ht="13.5" thickBot="1">
      <c r="B81" s="162" t="s">
        <v>68</v>
      </c>
      <c r="C81" s="167">
        <f>+C70</f>
        <v>517165.81</v>
      </c>
    </row>
    <row r="82" spans="2:3" ht="12" thickTop="1">
      <c r="B82" s="163"/>
      <c r="C82" s="164"/>
    </row>
    <row r="83" ht="12" thickBot="1"/>
    <row r="84" spans="2:3" ht="13.5" thickBot="1">
      <c r="B84" s="168" t="s">
        <v>71</v>
      </c>
      <c r="C84" s="169">
        <f>+C81+C50+C25</f>
        <v>583486.91</v>
      </c>
    </row>
    <row r="90" ht="7.5" customHeight="1"/>
    <row r="91" ht="11.25">
      <c r="A91" s="140"/>
    </row>
    <row r="93" ht="9.75" customHeight="1"/>
  </sheetData>
  <sheetProtection/>
  <mergeCells count="1">
    <mergeCell ref="B1:C1"/>
  </mergeCells>
  <printOptions/>
  <pageMargins left="0.75" right="0.29" top="0.52" bottom="0.45" header="0.38" footer="0.28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57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9.140625" style="74" customWidth="1"/>
    <col min="2" max="2" width="50.00390625" style="74" customWidth="1"/>
    <col min="3" max="3" width="15.421875" style="74" customWidth="1"/>
    <col min="4" max="16384" width="9.140625" style="74" customWidth="1"/>
  </cols>
  <sheetData>
    <row r="1" spans="2:3" s="139" customFormat="1" ht="12.75">
      <c r="B1" s="177" t="s">
        <v>100</v>
      </c>
      <c r="C1" s="177"/>
    </row>
    <row r="2" s="139" customFormat="1" ht="11.25"/>
    <row r="3" spans="2:3" ht="12.75">
      <c r="B3" s="170" t="s">
        <v>95</v>
      </c>
      <c r="C3" s="155"/>
    </row>
    <row r="4" spans="2:3" ht="14.25">
      <c r="B4" s="152" t="s">
        <v>78</v>
      </c>
      <c r="C4" s="153" t="s">
        <v>79</v>
      </c>
    </row>
    <row r="5" spans="2:3" ht="12.75">
      <c r="B5" s="147" t="s">
        <v>94</v>
      </c>
      <c r="C5" s="148">
        <v>9364.17</v>
      </c>
    </row>
    <row r="6" spans="2:3" ht="12.75">
      <c r="B6" s="149" t="s">
        <v>81</v>
      </c>
      <c r="C6" s="150">
        <v>9364.17</v>
      </c>
    </row>
    <row r="7" spans="2:3" ht="12.75">
      <c r="B7" s="154" t="s">
        <v>82</v>
      </c>
      <c r="C7" s="151">
        <v>9364.17</v>
      </c>
    </row>
    <row r="8" spans="2:3" ht="12.75">
      <c r="B8" s="173"/>
      <c r="C8" s="174"/>
    </row>
    <row r="9" spans="2:3" ht="12.75">
      <c r="B9" s="173"/>
      <c r="C9" s="174"/>
    </row>
    <row r="10" spans="2:3" ht="12.75">
      <c r="B10" s="170" t="s">
        <v>86</v>
      </c>
      <c r="C10" s="155"/>
    </row>
    <row r="11" spans="2:3" ht="14.25">
      <c r="B11" s="152" t="s">
        <v>78</v>
      </c>
      <c r="C11" s="153" t="s">
        <v>79</v>
      </c>
    </row>
    <row r="12" spans="2:3" ht="12.75">
      <c r="B12" s="147" t="s">
        <v>94</v>
      </c>
      <c r="C12" s="148">
        <v>8339.63</v>
      </c>
    </row>
    <row r="13" spans="2:3" ht="12.75">
      <c r="B13" s="149" t="s">
        <v>81</v>
      </c>
      <c r="C13" s="150">
        <v>8339.63</v>
      </c>
    </row>
    <row r="14" spans="2:3" ht="12.75">
      <c r="B14" s="154" t="s">
        <v>82</v>
      </c>
      <c r="C14" s="151">
        <v>8339.63</v>
      </c>
    </row>
    <row r="15" spans="2:3" ht="12.75">
      <c r="B15" s="173"/>
      <c r="C15" s="174"/>
    </row>
    <row r="16" spans="2:3" ht="12.75">
      <c r="B16" s="158" t="s">
        <v>63</v>
      </c>
      <c r="C16" s="159">
        <f>+C14+C7</f>
        <v>17703.8</v>
      </c>
    </row>
    <row r="17" spans="2:3" ht="12.75">
      <c r="B17" s="160"/>
      <c r="C17" s="161"/>
    </row>
    <row r="18" spans="2:3" ht="13.5" thickBot="1">
      <c r="B18" s="162" t="s">
        <v>70</v>
      </c>
      <c r="C18" s="167">
        <v>0</v>
      </c>
    </row>
    <row r="19" spans="2:3" ht="13.5" thickTop="1">
      <c r="B19" s="175"/>
      <c r="C19" s="176"/>
    </row>
    <row r="22" spans="2:3" ht="12.75">
      <c r="B22" s="170" t="s">
        <v>95</v>
      </c>
      <c r="C22" s="155"/>
    </row>
    <row r="23" spans="2:3" ht="14.25">
      <c r="B23" s="152" t="s">
        <v>78</v>
      </c>
      <c r="C23" s="153" t="s">
        <v>79</v>
      </c>
    </row>
    <row r="24" spans="2:3" ht="12.75">
      <c r="B24" s="147" t="s">
        <v>96</v>
      </c>
      <c r="C24" s="148">
        <v>2234.79</v>
      </c>
    </row>
    <row r="25" spans="2:3" ht="12.75">
      <c r="B25" s="149" t="s">
        <v>81</v>
      </c>
      <c r="C25" s="150">
        <v>2234.79</v>
      </c>
    </row>
    <row r="26" spans="2:3" ht="12.75">
      <c r="B26" s="154" t="s">
        <v>82</v>
      </c>
      <c r="C26" s="151">
        <v>2234.79</v>
      </c>
    </row>
    <row r="27" spans="2:3" ht="12.75">
      <c r="B27" s="173"/>
      <c r="C27" s="174"/>
    </row>
    <row r="28" spans="2:3" ht="12.75">
      <c r="B28" s="158" t="s">
        <v>64</v>
      </c>
      <c r="C28" s="159">
        <f>+C26</f>
        <v>2234.79</v>
      </c>
    </row>
    <row r="29" spans="2:3" ht="12.75">
      <c r="B29" s="173"/>
      <c r="C29" s="174"/>
    </row>
    <row r="30" spans="2:3" ht="13.5" thickBot="1">
      <c r="B30" s="162" t="s">
        <v>70</v>
      </c>
      <c r="C30" s="167">
        <v>0</v>
      </c>
    </row>
    <row r="31" spans="2:3" ht="13.5" thickTop="1">
      <c r="B31" s="175"/>
      <c r="C31" s="176"/>
    </row>
    <row r="34" spans="2:3" ht="12.75">
      <c r="B34" s="170" t="s">
        <v>95</v>
      </c>
      <c r="C34" s="155"/>
    </row>
    <row r="35" spans="2:3" ht="14.25">
      <c r="B35" s="152" t="s">
        <v>78</v>
      </c>
      <c r="C35" s="153" t="s">
        <v>79</v>
      </c>
    </row>
    <row r="36" spans="2:3" ht="12.75">
      <c r="B36" s="147" t="s">
        <v>97</v>
      </c>
      <c r="C36" s="148">
        <v>513711.06</v>
      </c>
    </row>
    <row r="37" spans="2:3" ht="12.75">
      <c r="B37" s="149" t="s">
        <v>81</v>
      </c>
      <c r="C37" s="150">
        <v>513711.06</v>
      </c>
    </row>
    <row r="38" spans="2:3" ht="12.75">
      <c r="B38" s="154" t="s">
        <v>82</v>
      </c>
      <c r="C38" s="151">
        <v>513711.06</v>
      </c>
    </row>
    <row r="39" spans="2:3" ht="12.75">
      <c r="B39" s="173"/>
      <c r="C39" s="174"/>
    </row>
    <row r="40" spans="2:3" ht="12.75">
      <c r="B40" s="173"/>
      <c r="C40" s="174"/>
    </row>
    <row r="41" spans="2:3" ht="12.75">
      <c r="B41" s="170" t="s">
        <v>86</v>
      </c>
      <c r="C41" s="155"/>
    </row>
    <row r="42" spans="2:3" ht="14.25">
      <c r="B42" s="152" t="s">
        <v>78</v>
      </c>
      <c r="C42" s="153" t="s">
        <v>79</v>
      </c>
    </row>
    <row r="43" spans="2:3" ht="12.75">
      <c r="B43" s="147" t="s">
        <v>97</v>
      </c>
      <c r="C43" s="148">
        <v>1369255.33</v>
      </c>
    </row>
    <row r="44" spans="2:3" ht="12.75">
      <c r="B44" s="149" t="s">
        <v>81</v>
      </c>
      <c r="C44" s="150">
        <v>1369255.33</v>
      </c>
    </row>
    <row r="45" spans="2:3" ht="12.75">
      <c r="B45" s="154" t="s">
        <v>82</v>
      </c>
      <c r="C45" s="151">
        <v>1369255.33</v>
      </c>
    </row>
    <row r="46" spans="2:3" ht="12.75">
      <c r="B46" s="173"/>
      <c r="C46" s="174"/>
    </row>
    <row r="47" spans="2:3" ht="12.75">
      <c r="B47" s="173"/>
      <c r="C47" s="174"/>
    </row>
    <row r="48" spans="2:3" ht="12.75">
      <c r="B48" s="170" t="s">
        <v>98</v>
      </c>
      <c r="C48" s="155"/>
    </row>
    <row r="49" spans="2:3" ht="14.25">
      <c r="B49" s="152" t="s">
        <v>78</v>
      </c>
      <c r="C49" s="153" t="s">
        <v>79</v>
      </c>
    </row>
    <row r="50" spans="2:3" ht="12.75">
      <c r="B50" s="147" t="s">
        <v>97</v>
      </c>
      <c r="C50" s="148">
        <v>1688.46</v>
      </c>
    </row>
    <row r="51" spans="2:3" ht="12.75">
      <c r="B51" s="149" t="s">
        <v>81</v>
      </c>
      <c r="C51" s="150">
        <v>1688.46</v>
      </c>
    </row>
    <row r="52" spans="2:3" ht="12.75">
      <c r="B52" s="154" t="s">
        <v>82</v>
      </c>
      <c r="C52" s="151">
        <v>1688.46</v>
      </c>
    </row>
    <row r="53" spans="2:3" ht="12.75">
      <c r="B53" s="173"/>
      <c r="C53" s="174"/>
    </row>
    <row r="54" spans="2:3" ht="12.75">
      <c r="B54" s="158" t="s">
        <v>101</v>
      </c>
      <c r="C54" s="159">
        <f>+C52+C45+C38</f>
        <v>1884654.85</v>
      </c>
    </row>
    <row r="55" spans="2:3" ht="12.75">
      <c r="B55" s="173"/>
      <c r="C55" s="174"/>
    </row>
    <row r="56" spans="2:3" ht="13.5" thickBot="1">
      <c r="B56" s="162" t="s">
        <v>70</v>
      </c>
      <c r="C56" s="167">
        <v>0</v>
      </c>
    </row>
    <row r="57" spans="2:3" ht="13.5" thickTop="1">
      <c r="B57" s="175"/>
      <c r="C57" s="176"/>
    </row>
  </sheetData>
  <sheetProtection/>
  <mergeCells count="1">
    <mergeCell ref="B1:C1"/>
  </mergeCells>
  <printOptions/>
  <pageMargins left="0.75" right="0.42" top="0.56" bottom="0.52" header="0.5" footer="0.35"/>
  <pageSetup fitToHeight="1" fitToWidth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37.00390625" style="0" customWidth="1"/>
    <col min="2" max="2" width="9.00390625" style="0" bestFit="1" customWidth="1"/>
    <col min="3" max="3" width="18.57421875" style="0" customWidth="1"/>
    <col min="4" max="4" width="14.140625" style="0" bestFit="1" customWidth="1"/>
    <col min="5" max="5" width="12.8515625" style="0" bestFit="1" customWidth="1"/>
    <col min="6" max="6" width="12.57421875" style="0" bestFit="1" customWidth="1"/>
  </cols>
  <sheetData>
    <row r="1" spans="1:6" ht="15.75">
      <c r="A1" s="20"/>
      <c r="B1" s="7"/>
      <c r="C1" s="21" t="s">
        <v>8</v>
      </c>
      <c r="D1" s="21"/>
      <c r="E1" s="15"/>
      <c r="F1" s="8"/>
    </row>
    <row r="2" spans="1:6" ht="12.75">
      <c r="A2" s="181" t="s">
        <v>12</v>
      </c>
      <c r="B2" s="182"/>
      <c r="C2" s="182"/>
      <c r="D2" s="182"/>
      <c r="E2" s="182"/>
      <c r="F2" s="182"/>
    </row>
    <row r="4" spans="1:6" ht="12.75">
      <c r="A4" s="178" t="s">
        <v>93</v>
      </c>
      <c r="B4" s="179"/>
      <c r="C4" s="179"/>
      <c r="D4" s="179"/>
      <c r="E4" s="179"/>
      <c r="F4" s="180"/>
    </row>
    <row r="5" spans="1:6" ht="12.75">
      <c r="A5" s="11"/>
      <c r="B5" s="9"/>
      <c r="C5" s="22"/>
      <c r="D5" s="22"/>
      <c r="E5" s="16"/>
      <c r="F5" s="10"/>
    </row>
    <row r="6" spans="1:6" ht="12.75">
      <c r="A6" s="47"/>
      <c r="B6" s="17"/>
      <c r="C6" s="19"/>
      <c r="D6" s="48"/>
      <c r="E6" s="49"/>
      <c r="F6" s="45"/>
    </row>
    <row r="7" spans="1:6" ht="12.75">
      <c r="A7" s="50"/>
      <c r="B7" s="17"/>
      <c r="C7" s="19"/>
      <c r="D7" s="48"/>
      <c r="E7" s="49" t="s">
        <v>61</v>
      </c>
      <c r="F7" s="45"/>
    </row>
    <row r="8" spans="1:6" ht="12.75">
      <c r="A8" s="50"/>
      <c r="B8" s="17"/>
      <c r="C8" s="19"/>
      <c r="D8" s="48"/>
      <c r="E8" s="136">
        <f>'3.05'!E36</f>
        <v>0.6651</v>
      </c>
      <c r="F8" s="45"/>
    </row>
    <row r="9" spans="1:6" ht="12.75">
      <c r="A9" s="46"/>
      <c r="B9" s="17"/>
      <c r="C9" s="19"/>
      <c r="D9" s="49" t="s">
        <v>24</v>
      </c>
      <c r="E9" s="49" t="s">
        <v>62</v>
      </c>
      <c r="F9" s="77" t="s">
        <v>22</v>
      </c>
    </row>
    <row r="10" spans="1:6" ht="12.75">
      <c r="A10" s="11"/>
      <c r="B10" s="51"/>
      <c r="C10" s="19"/>
      <c r="D10" s="57" t="s">
        <v>23</v>
      </c>
      <c r="E10" s="137">
        <f>'3.05'!F36</f>
        <v>0.3349</v>
      </c>
      <c r="F10" s="78" t="s">
        <v>23</v>
      </c>
    </row>
    <row r="11" spans="1:6" ht="12.75">
      <c r="A11" s="50"/>
      <c r="B11" s="18" t="s">
        <v>9</v>
      </c>
      <c r="C11" s="19"/>
      <c r="D11" s="48"/>
      <c r="E11" s="49"/>
      <c r="F11" s="45"/>
    </row>
    <row r="12" spans="1:6" ht="12.75">
      <c r="A12" s="47" t="s">
        <v>14</v>
      </c>
      <c r="B12" s="17">
        <v>92800018</v>
      </c>
      <c r="C12" s="52" t="s">
        <v>10</v>
      </c>
      <c r="D12" s="60">
        <f>'2010 SAP'!C15</f>
        <v>36510</v>
      </c>
      <c r="E12" s="60">
        <f>D16*E8</f>
        <v>194876.38841400002</v>
      </c>
      <c r="F12" s="53">
        <f>SUM(D12:E12)</f>
        <v>231386.38841400002</v>
      </c>
    </row>
    <row r="13" spans="1:6" ht="12.75">
      <c r="A13" s="47"/>
      <c r="B13" s="17"/>
      <c r="C13" s="52"/>
      <c r="D13" s="60"/>
      <c r="E13" s="60"/>
      <c r="F13" s="53"/>
    </row>
    <row r="14" spans="1:6" ht="12.75">
      <c r="A14" s="47" t="s">
        <v>14</v>
      </c>
      <c r="B14" s="17">
        <v>92800319</v>
      </c>
      <c r="C14" s="52" t="s">
        <v>11</v>
      </c>
      <c r="D14" s="60">
        <v>0</v>
      </c>
      <c r="E14" s="60">
        <f>+D16*E10</f>
        <v>98126.751586</v>
      </c>
      <c r="F14" s="53">
        <f>SUM(D14:E14)</f>
        <v>98126.751586</v>
      </c>
    </row>
    <row r="15" spans="1:6" ht="12.75">
      <c r="A15" s="47"/>
      <c r="B15" s="17"/>
      <c r="C15" s="52"/>
      <c r="D15" s="60"/>
      <c r="E15" s="16"/>
      <c r="F15" s="53"/>
    </row>
    <row r="16" spans="1:6" ht="12.75">
      <c r="A16" s="47" t="s">
        <v>14</v>
      </c>
      <c r="B16" s="17">
        <v>92800605</v>
      </c>
      <c r="C16" s="52" t="s">
        <v>15</v>
      </c>
      <c r="D16" s="60">
        <f>'2010 SAP'!C8</f>
        <v>293003.14</v>
      </c>
      <c r="E16" s="76">
        <f>-E12-E14</f>
        <v>-293003.14</v>
      </c>
      <c r="F16" s="53">
        <f>SUM(D16:E16)</f>
        <v>0</v>
      </c>
    </row>
    <row r="17" spans="1:6" ht="12.75">
      <c r="A17" s="54"/>
      <c r="B17" s="55"/>
      <c r="C17" s="55"/>
      <c r="D17" s="56"/>
      <c r="E17" s="57"/>
      <c r="F17" s="58"/>
    </row>
    <row r="21" spans="1:6" ht="12.75">
      <c r="A21" s="178" t="s">
        <v>30</v>
      </c>
      <c r="B21" s="179"/>
      <c r="C21" s="179"/>
      <c r="D21" s="179"/>
      <c r="E21" s="179"/>
      <c r="F21" s="180"/>
    </row>
    <row r="22" spans="1:6" ht="12.75">
      <c r="A22" s="11"/>
      <c r="B22" s="9"/>
      <c r="C22" s="22"/>
      <c r="D22" s="22"/>
      <c r="E22" s="16"/>
      <c r="F22" s="10"/>
    </row>
    <row r="23" spans="1:6" ht="12.75">
      <c r="A23" s="23"/>
      <c r="B23" s="59"/>
      <c r="C23" s="9"/>
      <c r="D23" s="13"/>
      <c r="E23" s="16"/>
      <c r="F23" s="10"/>
    </row>
    <row r="24" spans="1:6" ht="12.75">
      <c r="A24" s="47"/>
      <c r="B24" s="17"/>
      <c r="C24" s="19"/>
      <c r="D24" s="48"/>
      <c r="E24" s="49"/>
      <c r="F24" s="45"/>
    </row>
    <row r="25" spans="1:6" ht="12.75">
      <c r="A25" s="50"/>
      <c r="B25" s="17"/>
      <c r="C25" s="19"/>
      <c r="D25" s="48"/>
      <c r="E25" s="49" t="s">
        <v>61</v>
      </c>
      <c r="F25" s="45"/>
    </row>
    <row r="26" spans="1:6" ht="12.75">
      <c r="A26" s="50"/>
      <c r="B26" s="17"/>
      <c r="C26" s="19"/>
      <c r="D26" s="48"/>
      <c r="E26" s="136">
        <f>'3.05'!E36</f>
        <v>0.6651</v>
      </c>
      <c r="F26" s="45"/>
    </row>
    <row r="27" spans="1:6" ht="12.75">
      <c r="A27" s="46"/>
      <c r="B27" s="17"/>
      <c r="C27" s="19"/>
      <c r="D27" s="49" t="s">
        <v>24</v>
      </c>
      <c r="E27" s="49" t="s">
        <v>62</v>
      </c>
      <c r="F27" s="77" t="s">
        <v>22</v>
      </c>
    </row>
    <row r="28" spans="1:6" ht="12.75">
      <c r="A28" s="11"/>
      <c r="B28" s="51"/>
      <c r="C28" s="19"/>
      <c r="D28" s="57" t="s">
        <v>23</v>
      </c>
      <c r="E28" s="137">
        <f>'3.05'!F36</f>
        <v>0.3349</v>
      </c>
      <c r="F28" s="78" t="s">
        <v>23</v>
      </c>
    </row>
    <row r="29" spans="1:6" ht="12.75">
      <c r="A29" s="50"/>
      <c r="B29" s="18" t="s">
        <v>9</v>
      </c>
      <c r="C29" s="19"/>
      <c r="D29" s="48"/>
      <c r="E29" s="49"/>
      <c r="F29" s="45"/>
    </row>
    <row r="30" spans="1:6" ht="12.75">
      <c r="A30" s="47" t="s">
        <v>14</v>
      </c>
      <c r="B30" s="17">
        <v>92800017</v>
      </c>
      <c r="C30" s="52" t="s">
        <v>10</v>
      </c>
      <c r="D30" s="60">
        <f>'2009 SAP'!C21</f>
        <v>66221.91</v>
      </c>
      <c r="E30" s="60">
        <f>D34*E26</f>
        <v>343966.980231</v>
      </c>
      <c r="F30" s="53">
        <f>SUM(D30:E30)</f>
        <v>410188.890231</v>
      </c>
    </row>
    <row r="31" spans="1:6" ht="12.75">
      <c r="A31" s="47"/>
      <c r="B31" s="17"/>
      <c r="C31" s="52"/>
      <c r="D31" s="60"/>
      <c r="E31" s="60"/>
      <c r="F31" s="53"/>
    </row>
    <row r="32" spans="1:6" ht="12.75">
      <c r="A32" s="47" t="s">
        <v>14</v>
      </c>
      <c r="B32" s="17">
        <v>92800318</v>
      </c>
      <c r="C32" s="52" t="s">
        <v>11</v>
      </c>
      <c r="D32" s="60">
        <f>'2009 SAP'!C46</f>
        <v>99.19</v>
      </c>
      <c r="E32" s="60">
        <f>+D34*E28</f>
        <v>173198.82976899997</v>
      </c>
      <c r="F32" s="53">
        <f>SUM(D32:E32)</f>
        <v>173298.01976899998</v>
      </c>
    </row>
    <row r="33" spans="1:6" ht="12.75">
      <c r="A33" s="47"/>
      <c r="B33" s="17"/>
      <c r="C33" s="52"/>
      <c r="D33" s="60"/>
      <c r="E33" s="16"/>
      <c r="F33" s="53"/>
    </row>
    <row r="34" spans="1:6" ht="12.75">
      <c r="A34" s="47" t="s">
        <v>14</v>
      </c>
      <c r="B34" s="17">
        <v>92800604</v>
      </c>
      <c r="C34" s="52" t="s">
        <v>15</v>
      </c>
      <c r="D34" s="60">
        <f>'2009 SAP'!C70</f>
        <v>517165.81</v>
      </c>
      <c r="E34" s="76">
        <f>-E30-E32</f>
        <v>-517165.80999999994</v>
      </c>
      <c r="F34" s="53">
        <f>SUM(D34:E34)</f>
        <v>0</v>
      </c>
    </row>
    <row r="35" spans="1:6" ht="12.75">
      <c r="A35" s="54"/>
      <c r="B35" s="55"/>
      <c r="C35" s="55"/>
      <c r="D35" s="56"/>
      <c r="E35" s="57"/>
      <c r="F35" s="58"/>
    </row>
    <row r="38" spans="1:6" ht="12.75">
      <c r="A38" s="178" t="s">
        <v>28</v>
      </c>
      <c r="B38" s="179"/>
      <c r="C38" s="179"/>
      <c r="D38" s="179"/>
      <c r="E38" s="179"/>
      <c r="F38" s="180"/>
    </row>
    <row r="39" spans="1:6" ht="12.75">
      <c r="A39" s="11"/>
      <c r="B39" s="9"/>
      <c r="C39" s="22"/>
      <c r="D39" s="22"/>
      <c r="E39" s="16"/>
      <c r="F39" s="10"/>
    </row>
    <row r="40" spans="1:6" ht="12.75">
      <c r="A40" s="23"/>
      <c r="B40" s="59"/>
      <c r="C40" s="9"/>
      <c r="D40" s="13"/>
      <c r="E40" s="16"/>
      <c r="F40" s="10"/>
    </row>
    <row r="41" spans="1:6" ht="12.75">
      <c r="A41" s="47"/>
      <c r="B41" s="17"/>
      <c r="C41" s="19"/>
      <c r="D41" s="48"/>
      <c r="E41" s="49"/>
      <c r="F41" s="45"/>
    </row>
    <row r="42" spans="1:6" ht="12.75">
      <c r="A42" s="50"/>
      <c r="B42" s="17"/>
      <c r="C42" s="19"/>
      <c r="D42" s="48"/>
      <c r="E42" s="49" t="s">
        <v>61</v>
      </c>
      <c r="F42" s="45"/>
    </row>
    <row r="43" spans="1:6" ht="12.75">
      <c r="A43" s="50"/>
      <c r="B43" s="17"/>
      <c r="C43" s="19"/>
      <c r="D43" s="48"/>
      <c r="E43" s="136">
        <f>'3.05'!E36</f>
        <v>0.6651</v>
      </c>
      <c r="F43" s="45"/>
    </row>
    <row r="44" spans="1:6" ht="12.75">
      <c r="A44" s="46"/>
      <c r="B44" s="17"/>
      <c r="C44" s="19"/>
      <c r="D44" s="49" t="s">
        <v>24</v>
      </c>
      <c r="E44" s="49" t="s">
        <v>62</v>
      </c>
      <c r="F44" s="77" t="s">
        <v>22</v>
      </c>
    </row>
    <row r="45" spans="1:6" ht="12.75">
      <c r="A45" s="11"/>
      <c r="B45" s="51"/>
      <c r="C45" s="19"/>
      <c r="D45" s="57" t="s">
        <v>23</v>
      </c>
      <c r="E45" s="137">
        <f>'3.05'!F36</f>
        <v>0.3349</v>
      </c>
      <c r="F45" s="78" t="s">
        <v>23</v>
      </c>
    </row>
    <row r="46" spans="1:6" ht="12.75">
      <c r="A46" s="50"/>
      <c r="B46" s="18" t="s">
        <v>9</v>
      </c>
      <c r="C46" s="19"/>
      <c r="D46" s="48"/>
      <c r="E46" s="49"/>
      <c r="F46" s="45"/>
    </row>
    <row r="47" spans="1:6" ht="12.75">
      <c r="A47" s="47" t="s">
        <v>14</v>
      </c>
      <c r="B47" s="17">
        <v>92800016</v>
      </c>
      <c r="C47" s="52" t="s">
        <v>10</v>
      </c>
      <c r="D47" s="60">
        <f>'2007 SAP'!C18</f>
        <v>0</v>
      </c>
      <c r="E47" s="60">
        <f>+D51*E43</f>
        <v>0</v>
      </c>
      <c r="F47" s="53">
        <f>SUM(D47:E47)</f>
        <v>0</v>
      </c>
    </row>
    <row r="48" spans="1:6" ht="12.75">
      <c r="A48" s="47"/>
      <c r="B48" s="17"/>
      <c r="C48" s="52"/>
      <c r="D48" s="60"/>
      <c r="E48" s="60"/>
      <c r="F48" s="53"/>
    </row>
    <row r="49" spans="1:6" ht="12.75">
      <c r="A49" s="47" t="s">
        <v>14</v>
      </c>
      <c r="B49" s="17">
        <v>92800317</v>
      </c>
      <c r="C49" s="52" t="s">
        <v>11</v>
      </c>
      <c r="D49" s="60">
        <f>'2007 SAP'!C30</f>
        <v>0</v>
      </c>
      <c r="E49" s="60">
        <f>+D51*E45</f>
        <v>0</v>
      </c>
      <c r="F49" s="53">
        <f>SUM(D49:E49)</f>
        <v>0</v>
      </c>
    </row>
    <row r="50" spans="1:6" ht="12.75">
      <c r="A50" s="47"/>
      <c r="B50" s="17"/>
      <c r="C50" s="52"/>
      <c r="D50" s="60"/>
      <c r="E50" s="16"/>
      <c r="F50" s="53"/>
    </row>
    <row r="51" spans="1:6" ht="12.75">
      <c r="A51" s="47" t="s">
        <v>14</v>
      </c>
      <c r="B51" s="17">
        <v>92800603</v>
      </c>
      <c r="C51" s="52" t="s">
        <v>15</v>
      </c>
      <c r="D51" s="60">
        <f>'2007 SAP'!C56</f>
        <v>0</v>
      </c>
      <c r="E51" s="76">
        <f>-E47-E49</f>
        <v>0</v>
      </c>
      <c r="F51" s="53">
        <f>SUM(D51:E51)</f>
        <v>0</v>
      </c>
    </row>
    <row r="52" spans="1:6" ht="12.75">
      <c r="A52" s="54"/>
      <c r="B52" s="55"/>
      <c r="C52" s="55"/>
      <c r="D52" s="56"/>
      <c r="E52" s="57"/>
      <c r="F52" s="58"/>
    </row>
  </sheetData>
  <sheetProtection/>
  <mergeCells count="4">
    <mergeCell ref="A21:F21"/>
    <mergeCell ref="A38:F38"/>
    <mergeCell ref="A4:F4"/>
    <mergeCell ref="A2:F2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A52" sqref="A52"/>
    </sheetView>
  </sheetViews>
  <sheetFormatPr defaultColWidth="8.00390625" defaultRowHeight="15" customHeight="1"/>
  <cols>
    <col min="1" max="1" width="4.7109375" style="102" customWidth="1"/>
    <col min="2" max="2" width="1.7109375" style="102" customWidth="1"/>
    <col min="3" max="3" width="49.57421875" style="102" bestFit="1" customWidth="1"/>
    <col min="4" max="4" width="10.00390625" style="103" customWidth="1"/>
    <col min="5" max="5" width="16.140625" style="102" customWidth="1"/>
    <col min="6" max="6" width="16.00390625" style="102" customWidth="1"/>
    <col min="7" max="7" width="14.421875" style="102" customWidth="1"/>
    <col min="8" max="8" width="8.00390625" style="102" customWidth="1"/>
    <col min="9" max="9" width="9.00390625" style="102" hidden="1" customWidth="1"/>
    <col min="10" max="11" width="8.00390625" style="102" customWidth="1"/>
    <col min="12" max="12" width="12.28125" style="102" bestFit="1" customWidth="1"/>
    <col min="13" max="13" width="12.7109375" style="102" customWidth="1"/>
    <col min="14" max="16384" width="8.00390625" style="102" customWidth="1"/>
  </cols>
  <sheetData>
    <row r="1" ht="15" customHeight="1">
      <c r="G1" s="104"/>
    </row>
    <row r="2" spans="1:7" ht="14.25" customHeight="1">
      <c r="A2" s="105" t="s">
        <v>38</v>
      </c>
      <c r="B2" s="105"/>
      <c r="C2" s="105"/>
      <c r="D2" s="105"/>
      <c r="E2" s="105"/>
      <c r="F2" s="105"/>
      <c r="G2" s="105"/>
    </row>
    <row r="3" spans="1:7" ht="15" customHeight="1">
      <c r="A3" s="105"/>
      <c r="B3" s="105"/>
      <c r="C3" s="105"/>
      <c r="D3" s="105"/>
      <c r="E3" s="105"/>
      <c r="F3" s="105"/>
      <c r="G3" s="105"/>
    </row>
    <row r="4" spans="1:7" ht="15" customHeight="1">
      <c r="A4" s="183" t="s">
        <v>73</v>
      </c>
      <c r="B4" s="183"/>
      <c r="C4" s="183"/>
      <c r="D4" s="183"/>
      <c r="E4" s="183"/>
      <c r="F4" s="183"/>
      <c r="G4" s="183"/>
    </row>
    <row r="5" spans="1:7" ht="15" customHeight="1">
      <c r="A5" s="105" t="s">
        <v>39</v>
      </c>
      <c r="B5" s="105"/>
      <c r="C5" s="105"/>
      <c r="D5" s="105"/>
      <c r="E5" s="105"/>
      <c r="F5" s="105"/>
      <c r="G5" s="105"/>
    </row>
    <row r="6" spans="3:4" s="106" customFormat="1" ht="15" customHeight="1">
      <c r="C6" s="107"/>
      <c r="D6" s="107"/>
    </row>
    <row r="7" spans="1:7" s="106" customFormat="1" ht="15" customHeight="1">
      <c r="A7" s="108" t="s">
        <v>40</v>
      </c>
      <c r="B7" s="108"/>
      <c r="C7" s="108" t="s">
        <v>41</v>
      </c>
      <c r="D7" s="108"/>
      <c r="E7" s="108" t="s">
        <v>10</v>
      </c>
      <c r="F7" s="108" t="s">
        <v>11</v>
      </c>
      <c r="G7" s="108" t="s">
        <v>19</v>
      </c>
    </row>
    <row r="8" s="106" customFormat="1" ht="29.25" customHeight="1">
      <c r="D8" s="107"/>
    </row>
    <row r="9" spans="1:9" s="106" customFormat="1" ht="15" customHeight="1">
      <c r="A9" s="109">
        <v>1</v>
      </c>
      <c r="B9" s="109" t="s">
        <v>42</v>
      </c>
      <c r="C9" s="110" t="s">
        <v>43</v>
      </c>
      <c r="D9" s="143">
        <v>40543</v>
      </c>
      <c r="E9" s="112">
        <v>1078501</v>
      </c>
      <c r="F9" s="112">
        <v>750811</v>
      </c>
      <c r="G9" s="112">
        <f>SUM(E9:F9)</f>
        <v>1829312</v>
      </c>
      <c r="I9" s="106" t="s">
        <v>44</v>
      </c>
    </row>
    <row r="10" spans="2:7" s="106" customFormat="1" ht="18.75" customHeight="1" thickBot="1">
      <c r="B10" s="107"/>
      <c r="C10" s="113" t="s">
        <v>45</v>
      </c>
      <c r="D10" s="107"/>
      <c r="E10" s="114">
        <f>ROUND(+E9/G9,4)</f>
        <v>0.5896</v>
      </c>
      <c r="F10" s="114">
        <f>ROUND(+F9/G9,4)</f>
        <v>0.4104</v>
      </c>
      <c r="G10" s="115">
        <f>SUM(E10:F10)</f>
        <v>1</v>
      </c>
    </row>
    <row r="11" spans="1:4" s="106" customFormat="1" ht="15" customHeight="1" thickTop="1">
      <c r="A11" s="107"/>
      <c r="B11" s="107"/>
      <c r="D11" s="111"/>
    </row>
    <row r="12" spans="1:8" s="106" customFormat="1" ht="15" customHeight="1">
      <c r="A12" s="109">
        <v>2</v>
      </c>
      <c r="B12" s="109" t="s">
        <v>42</v>
      </c>
      <c r="C12" s="110" t="s">
        <v>46</v>
      </c>
      <c r="D12" s="143">
        <v>40543</v>
      </c>
      <c r="E12" s="112">
        <v>706127</v>
      </c>
      <c r="F12" s="112">
        <v>408431</v>
      </c>
      <c r="G12" s="116">
        <f>SUM(E12:F12)</f>
        <v>1114558</v>
      </c>
      <c r="H12" s="117"/>
    </row>
    <row r="13" spans="2:7" s="106" customFormat="1" ht="18.75" customHeight="1" thickBot="1">
      <c r="B13" s="107"/>
      <c r="C13" s="113" t="s">
        <v>45</v>
      </c>
      <c r="D13" s="107"/>
      <c r="E13" s="114">
        <f>ROUND(+E12/G12,4)</f>
        <v>0.6335</v>
      </c>
      <c r="F13" s="114">
        <f>ROUND(+F12/G12,4)</f>
        <v>0.3665</v>
      </c>
      <c r="G13" s="115">
        <f>SUM(E13:F13)</f>
        <v>1</v>
      </c>
    </row>
    <row r="14" spans="1:4" s="106" customFormat="1" ht="15" customHeight="1" thickTop="1">
      <c r="A14" s="107"/>
      <c r="B14" s="107"/>
      <c r="D14" s="107"/>
    </row>
    <row r="15" spans="1:4" s="106" customFormat="1" ht="15" customHeight="1">
      <c r="A15" s="109">
        <v>3</v>
      </c>
      <c r="B15" s="109" t="s">
        <v>42</v>
      </c>
      <c r="C15" s="110" t="s">
        <v>47</v>
      </c>
      <c r="D15" s="107"/>
    </row>
    <row r="16" spans="1:7" s="106" customFormat="1" ht="15" customHeight="1">
      <c r="A16" s="107"/>
      <c r="B16" s="107"/>
      <c r="C16" s="118" t="s">
        <v>48</v>
      </c>
      <c r="D16" s="143">
        <v>40543</v>
      </c>
      <c r="E16" s="119">
        <v>3457231764</v>
      </c>
      <c r="F16" s="119">
        <v>2533527615</v>
      </c>
      <c r="G16" s="119">
        <f>SUM(E16:F16)</f>
        <v>5990759379</v>
      </c>
    </row>
    <row r="17" spans="1:7" s="106" customFormat="1" ht="15" customHeight="1">
      <c r="A17" s="107"/>
      <c r="B17" s="107"/>
      <c r="C17" s="118" t="s">
        <v>49</v>
      </c>
      <c r="D17" s="143">
        <v>40543</v>
      </c>
      <c r="E17" s="120">
        <v>425086614</v>
      </c>
      <c r="F17" s="120">
        <v>0</v>
      </c>
      <c r="G17" s="120">
        <f>SUM(E17:F17)</f>
        <v>425086614</v>
      </c>
    </row>
    <row r="18" spans="1:7" s="106" customFormat="1" ht="15" customHeight="1">
      <c r="A18" s="107"/>
      <c r="B18" s="107"/>
      <c r="C18" s="118" t="s">
        <v>50</v>
      </c>
      <c r="D18" s="143">
        <v>40543</v>
      </c>
      <c r="E18" s="120">
        <v>136171270.25833333</v>
      </c>
      <c r="F18" s="120">
        <v>47516627.65083333</v>
      </c>
      <c r="G18" s="120">
        <f>SUM(E18:F18)</f>
        <v>183687897.90916666</v>
      </c>
    </row>
    <row r="19" spans="1:7" s="106" customFormat="1" ht="15" customHeight="1">
      <c r="A19" s="107"/>
      <c r="B19" s="107"/>
      <c r="C19" s="118" t="s">
        <v>19</v>
      </c>
      <c r="D19" s="121"/>
      <c r="E19" s="122">
        <f>SUM(E16:E18)</f>
        <v>4018489648.258333</v>
      </c>
      <c r="F19" s="122">
        <f>SUM(F16:F18)</f>
        <v>2581044242.650833</v>
      </c>
      <c r="G19" s="122">
        <f>SUM(E19:F19)</f>
        <v>6599533890.909166</v>
      </c>
    </row>
    <row r="20" spans="2:7" s="106" customFormat="1" ht="18.75" customHeight="1" thickBot="1">
      <c r="B20" s="107"/>
      <c r="C20" s="113" t="s">
        <v>45</v>
      </c>
      <c r="D20" s="107"/>
      <c r="E20" s="114">
        <f>ROUND(+E19/G19,4)</f>
        <v>0.6089</v>
      </c>
      <c r="F20" s="114">
        <f>ROUND(+F19/G19,4)</f>
        <v>0.3911</v>
      </c>
      <c r="G20" s="115">
        <f>SUM(E20:F20)</f>
        <v>1</v>
      </c>
    </row>
    <row r="21" spans="1:4" s="106" customFormat="1" ht="15" customHeight="1" thickTop="1">
      <c r="A21" s="107"/>
      <c r="B21" s="107"/>
      <c r="D21" s="107"/>
    </row>
    <row r="22" spans="1:4" s="106" customFormat="1" ht="15" customHeight="1">
      <c r="A22" s="109">
        <v>4</v>
      </c>
      <c r="B22" s="109" t="s">
        <v>42</v>
      </c>
      <c r="C22" s="110" t="s">
        <v>51</v>
      </c>
      <c r="D22" s="107" t="s">
        <v>52</v>
      </c>
    </row>
    <row r="23" spans="1:7" s="106" customFormat="1" ht="15" customHeight="1">
      <c r="A23" s="107"/>
      <c r="B23" s="107"/>
      <c r="C23" s="106" t="s">
        <v>53</v>
      </c>
      <c r="D23" s="143">
        <v>40543</v>
      </c>
      <c r="E23" s="112">
        <f>+E9</f>
        <v>1078501</v>
      </c>
      <c r="F23" s="112">
        <f>+F9</f>
        <v>750811</v>
      </c>
      <c r="G23" s="112">
        <f>SUM(E23:F23)</f>
        <v>1829312</v>
      </c>
    </row>
    <row r="24" spans="1:7" s="106" customFormat="1" ht="15" customHeight="1">
      <c r="A24" s="107"/>
      <c r="B24" s="107"/>
      <c r="C24" s="113" t="s">
        <v>54</v>
      </c>
      <c r="D24" s="107"/>
      <c r="E24" s="123">
        <f>+E23/G23</f>
        <v>0.5895664599587167</v>
      </c>
      <c r="F24" s="123">
        <f>+F23/G23</f>
        <v>0.4104335400412833</v>
      </c>
      <c r="G24" s="124">
        <f>SUM(E24:F24)</f>
        <v>1</v>
      </c>
    </row>
    <row r="25" spans="1:4" s="106" customFormat="1" ht="15" customHeight="1">
      <c r="A25" s="107"/>
      <c r="B25" s="107"/>
      <c r="D25" s="107"/>
    </row>
    <row r="26" spans="1:7" s="106" customFormat="1" ht="15" customHeight="1">
      <c r="A26" s="107"/>
      <c r="B26" s="107"/>
      <c r="C26" s="106" t="s">
        <v>55</v>
      </c>
      <c r="D26" s="143">
        <v>40543</v>
      </c>
      <c r="E26" s="112">
        <v>47628712.22244404</v>
      </c>
      <c r="F26" s="112">
        <v>23754416.951529805</v>
      </c>
      <c r="G26" s="125">
        <f>SUM(E26:F26)</f>
        <v>71383129.17397384</v>
      </c>
    </row>
    <row r="27" spans="1:7" s="106" customFormat="1" ht="15" customHeight="1">
      <c r="A27" s="107"/>
      <c r="B27" s="107"/>
      <c r="C27" s="113" t="s">
        <v>54</v>
      </c>
      <c r="D27" s="107"/>
      <c r="E27" s="123">
        <f>+E26/G26</f>
        <v>0.6672264549563818</v>
      </c>
      <c r="F27" s="123">
        <f>+F26/G26</f>
        <v>0.3327735450436182</v>
      </c>
      <c r="G27" s="124">
        <f>SUM(E27:F27)</f>
        <v>1</v>
      </c>
    </row>
    <row r="28" spans="1:4" s="106" customFormat="1" ht="15" customHeight="1">
      <c r="A28" s="107"/>
      <c r="B28" s="107"/>
      <c r="D28" s="107"/>
    </row>
    <row r="29" spans="1:7" s="106" customFormat="1" ht="15" customHeight="1">
      <c r="A29" s="107"/>
      <c r="B29" s="107"/>
      <c r="C29" s="106" t="s">
        <v>56</v>
      </c>
      <c r="D29" s="143">
        <v>40543</v>
      </c>
      <c r="E29" s="112">
        <v>69836081.47239268</v>
      </c>
      <c r="F29" s="112">
        <v>27914823.18653493</v>
      </c>
      <c r="G29" s="126">
        <f>SUM(E29:F29)</f>
        <v>97750904.6589276</v>
      </c>
    </row>
    <row r="30" spans="1:7" s="106" customFormat="1" ht="15" customHeight="1">
      <c r="A30" s="107"/>
      <c r="B30" s="107"/>
      <c r="C30" s="113" t="s">
        <v>54</v>
      </c>
      <c r="D30" s="107"/>
      <c r="E30" s="123">
        <f>+E29/G29</f>
        <v>0.7144290041720298</v>
      </c>
      <c r="F30" s="123">
        <f>+F29/G29</f>
        <v>0.28557099582797024</v>
      </c>
      <c r="G30" s="124">
        <f>SUM(E30:F30)</f>
        <v>1</v>
      </c>
    </row>
    <row r="31" spans="1:4" s="106" customFormat="1" ht="15" customHeight="1">
      <c r="A31" s="107"/>
      <c r="B31" s="107"/>
      <c r="D31" s="107"/>
    </row>
    <row r="32" spans="1:7" s="106" customFormat="1" ht="15" customHeight="1">
      <c r="A32" s="107"/>
      <c r="B32" s="107"/>
      <c r="C32" s="106" t="s">
        <v>57</v>
      </c>
      <c r="D32" s="143">
        <v>40543</v>
      </c>
      <c r="E32" s="112">
        <v>3879978868.59125</v>
      </c>
      <c r="F32" s="112">
        <v>1750859729.093334</v>
      </c>
      <c r="G32" s="112">
        <f>SUM(E32:F32)</f>
        <v>5630838597.684584</v>
      </c>
    </row>
    <row r="33" spans="1:7" s="106" customFormat="1" ht="15" customHeight="1">
      <c r="A33" s="107"/>
      <c r="B33" s="107"/>
      <c r="C33" s="113" t="s">
        <v>54</v>
      </c>
      <c r="D33" s="107"/>
      <c r="E33" s="123">
        <f>+E32/G32</f>
        <v>0.6890587967104417</v>
      </c>
      <c r="F33" s="123">
        <f>+F32/G32</f>
        <v>0.3109412032895584</v>
      </c>
      <c r="G33" s="124">
        <f>SUM(E33:F33)</f>
        <v>1</v>
      </c>
    </row>
    <row r="34" spans="1:7" s="106" customFormat="1" ht="15" customHeight="1">
      <c r="A34" s="107"/>
      <c r="D34" s="107"/>
      <c r="E34" s="127"/>
      <c r="F34" s="127"/>
      <c r="G34" s="127"/>
    </row>
    <row r="35" spans="1:12" s="106" customFormat="1" ht="15" customHeight="1">
      <c r="A35" s="107"/>
      <c r="C35" s="106" t="s">
        <v>58</v>
      </c>
      <c r="D35" s="107"/>
      <c r="E35" s="128">
        <f>+E33+E30+E27+E24</f>
        <v>2.66028071579757</v>
      </c>
      <c r="F35" s="128">
        <f>+F33+F30+F27+F24</f>
        <v>1.3397192842024301</v>
      </c>
      <c r="G35" s="128">
        <f>+G33+G30+G27+G24</f>
        <v>4</v>
      </c>
      <c r="L35" s="129"/>
    </row>
    <row r="36" spans="3:12" s="106" customFormat="1" ht="18.75" customHeight="1" thickBot="1">
      <c r="C36" s="106" t="s">
        <v>45</v>
      </c>
      <c r="D36" s="107"/>
      <c r="E36" s="114">
        <f>ROUND(+E35/4,4)</f>
        <v>0.6651</v>
      </c>
      <c r="F36" s="114">
        <f>ROUND(+F35/4,4)</f>
        <v>0.3349</v>
      </c>
      <c r="G36" s="115">
        <f>+G35/4</f>
        <v>1</v>
      </c>
      <c r="L36" s="129"/>
    </row>
    <row r="37" spans="4:12" s="106" customFormat="1" ht="15" customHeight="1" thickTop="1">
      <c r="D37" s="107"/>
      <c r="L37" s="129"/>
    </row>
    <row r="38" spans="1:13" s="106" customFormat="1" ht="15" customHeight="1">
      <c r="A38" s="109">
        <v>5</v>
      </c>
      <c r="B38" s="109" t="s">
        <v>42</v>
      </c>
      <c r="C38" s="110" t="s">
        <v>59</v>
      </c>
      <c r="D38" s="107"/>
      <c r="L38" s="129"/>
      <c r="M38" s="129"/>
    </row>
    <row r="39" spans="3:12" s="106" customFormat="1" ht="15" customHeight="1">
      <c r="C39" s="113" t="s">
        <v>60</v>
      </c>
      <c r="D39" s="143">
        <v>40543</v>
      </c>
      <c r="E39" s="112">
        <v>49678351.67</v>
      </c>
      <c r="F39" s="112">
        <v>24123485.86</v>
      </c>
      <c r="G39" s="112">
        <f>SUM(E39:F39)</f>
        <v>73801837.53</v>
      </c>
      <c r="L39" s="129"/>
    </row>
    <row r="40" spans="3:13" s="106" customFormat="1" ht="15" customHeight="1">
      <c r="C40" s="106" t="s">
        <v>19</v>
      </c>
      <c r="D40" s="107"/>
      <c r="E40" s="130">
        <f>SUM(E39:E39)</f>
        <v>49678351.67</v>
      </c>
      <c r="F40" s="130">
        <f>SUM(F39:F39)</f>
        <v>24123485.86</v>
      </c>
      <c r="G40" s="130">
        <f>SUM(G39:G39)</f>
        <v>73801837.53</v>
      </c>
      <c r="L40" s="129"/>
      <c r="M40" s="129"/>
    </row>
    <row r="41" spans="3:13" s="106" customFormat="1" ht="18.75" customHeight="1" thickBot="1">
      <c r="C41" s="106" t="s">
        <v>45</v>
      </c>
      <c r="D41" s="107"/>
      <c r="E41" s="114">
        <f>ROUND(+E40/G40,4)</f>
        <v>0.6731</v>
      </c>
      <c r="F41" s="114">
        <f>ROUND(+F40/G40,4)</f>
        <v>0.3269</v>
      </c>
      <c r="G41" s="131">
        <f>SUM(E41:F41)</f>
        <v>1</v>
      </c>
      <c r="L41" s="129"/>
      <c r="M41" s="132"/>
    </row>
    <row r="42" s="106" customFormat="1" ht="15" customHeight="1" thickTop="1">
      <c r="D42" s="107"/>
    </row>
    <row r="43" s="106" customFormat="1" ht="15" customHeight="1">
      <c r="D43" s="107"/>
    </row>
    <row r="44" spans="3:4" s="106" customFormat="1" ht="15" customHeight="1">
      <c r="C44" s="132"/>
      <c r="D44" s="107"/>
    </row>
    <row r="45" spans="4:6" s="106" customFormat="1" ht="15" customHeight="1">
      <c r="D45" s="107"/>
      <c r="E45" s="133"/>
      <c r="F45" s="133"/>
    </row>
    <row r="46" spans="5:6" ht="15" customHeight="1">
      <c r="E46" s="134"/>
      <c r="F46" s="134"/>
    </row>
    <row r="47" spans="5:6" ht="15" customHeight="1">
      <c r="E47" s="135"/>
      <c r="F47" s="135"/>
    </row>
  </sheetData>
  <sheetProtection/>
  <mergeCells count="1">
    <mergeCell ref="A4:G4"/>
  </mergeCells>
  <printOptions horizontalCentered="1"/>
  <pageMargins left="0.5" right="0.41" top="0.75" bottom="0.75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jhaywo</dc:creator>
  <cp:keywords/>
  <dc:description/>
  <cp:lastModifiedBy>rwilli</cp:lastModifiedBy>
  <cp:lastPrinted>2011-03-29T23:51:12Z</cp:lastPrinted>
  <dcterms:created xsi:type="dcterms:W3CDTF">2003-11-18T20:14:12Z</dcterms:created>
  <dcterms:modified xsi:type="dcterms:W3CDTF">2011-05-27T22:30:05Z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