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activeTab="1"/>
  </bookViews>
  <sheets>
    <sheet name="ERM2" sheetId="1" r:id="rId1"/>
    <sheet name="REC2" sheetId="2" r:id="rId2"/>
  </sheets>
  <definedNames>
    <definedName name="_xlnm.Print_Area" localSheetId="0">'ERM2'!$B$1:$U$58</definedName>
    <definedName name="_xlnm.Print_Area" localSheetId="1">'REC2'!$A$1:$V$32</definedName>
  </definedNames>
  <calcPr fullCalcOnLoad="1"/>
</workbook>
</file>

<file path=xl/sharedStrings.xml><?xml version="1.0" encoding="utf-8"?>
<sst xmlns="http://schemas.openxmlformats.org/spreadsheetml/2006/main" count="154" uniqueCount="61">
  <si>
    <t>STATE OF WASHINGTON</t>
  </si>
  <si>
    <t>186322 REC AMORTIZATION</t>
  </si>
  <si>
    <t>186323 REC DEFERRAL - Prior year (2015)</t>
  </si>
  <si>
    <t>186324 REC DEFERRAL (2016)</t>
  </si>
  <si>
    <t>FERC Account</t>
  </si>
  <si>
    <t>Accounting Period</t>
  </si>
  <si>
    <t>Beginning Balance</t>
  </si>
  <si>
    <t>Monthly Activity</t>
  </si>
  <si>
    <t>Ending Balance</t>
  </si>
  <si>
    <t>ED.WA</t>
  </si>
  <si>
    <t>ED WA</t>
  </si>
  <si>
    <t>DFIT Associated with ERM Deferrals</t>
  </si>
  <si>
    <t>Account 283305.ED.WA</t>
  </si>
  <si>
    <t>Account 186322.ED.WA balance</t>
  </si>
  <si>
    <t>Account 186323.ED.WA balance</t>
  </si>
  <si>
    <t>Account 186324.ED.WA balance</t>
  </si>
  <si>
    <t xml:space="preserve">   Total</t>
  </si>
  <si>
    <t>Federal income tax rate</t>
  </si>
  <si>
    <t>Deferred FIT related to deferrals</t>
  </si>
  <si>
    <t xml:space="preserve">Balance that should be in account </t>
  </si>
  <si>
    <t>GL Check</t>
  </si>
  <si>
    <t>GL YTD Check</t>
  </si>
  <si>
    <t>Current Month</t>
  </si>
  <si>
    <t>Amount</t>
  </si>
  <si>
    <t>Journal ID</t>
  </si>
  <si>
    <t>Account 186322</t>
  </si>
  <si>
    <t>Begin Balance</t>
  </si>
  <si>
    <t>Account 186323</t>
  </si>
  <si>
    <t>Amortization</t>
  </si>
  <si>
    <t>475 - WA REC Journal</t>
  </si>
  <si>
    <t>Deferral</t>
  </si>
  <si>
    <t>Transfer to 186322</t>
  </si>
  <si>
    <t>Interest</t>
  </si>
  <si>
    <t>Interest - 6.340%</t>
  </si>
  <si>
    <t>GL Wand Interest Check</t>
  </si>
  <si>
    <t>Account 186324</t>
  </si>
  <si>
    <t>283305 DFIT ASSOCIATED WITH REC DEFERRALS</t>
  </si>
  <si>
    <t>186280 ERM DEFERRAL (CURRENT YEAR)</t>
  </si>
  <si>
    <t>232380 DFIT ASSOCIATED WITH ERM DEFERRALS</t>
  </si>
  <si>
    <t>Account 283280.ED.WA</t>
  </si>
  <si>
    <t>Account 186280.ED.WA balance</t>
  </si>
  <si>
    <t>Account 186290.ED.WA balance</t>
  </si>
  <si>
    <t>Account 182350.ED.WA balance</t>
  </si>
  <si>
    <t>Rounding</t>
  </si>
  <si>
    <t>Balance that should be in account</t>
  </si>
  <si>
    <t>481 - ERM</t>
  </si>
  <si>
    <t>interest</t>
  </si>
  <si>
    <t>YTD</t>
  </si>
  <si>
    <t>Deferral Year to Date</t>
  </si>
  <si>
    <t>Transfer to Account 186290</t>
  </si>
  <si>
    <t>Total</t>
  </si>
  <si>
    <t>Absorbed</t>
  </si>
  <si>
    <t>Deferred</t>
  </si>
  <si>
    <t>First $4M at 100%</t>
  </si>
  <si>
    <t>$4M to $10M at 25% (rebate)</t>
  </si>
  <si>
    <t>$4M to $10M at 50% (surcharge)</t>
  </si>
  <si>
    <t>Over $10M at 10%</t>
  </si>
  <si>
    <t>Misc.</t>
  </si>
  <si>
    <t>186290 ERM AMORTIZATION BALANCE (Pending Approval 2016)</t>
  </si>
  <si>
    <t>182350 RECOVERABLE DEFERRAL BALANCE (CURRENT YEAR - 2017)</t>
  </si>
  <si>
    <t>Transfter to 186290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</si>
</sst>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_);_(&quot;$&quot;* \(#,##0\);_(&quot;$&quot;* &quot;-&quot;??_);_(@_)"/>
    <numFmt numFmtId="166" formatCode="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44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44" fontId="4" fillId="0" borderId="0" xfId="44" applyFont="1" applyFill="1" applyBorder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4" fillId="0" borderId="11" xfId="58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4" fillId="0" borderId="0" xfId="44" applyNumberFormat="1" applyFont="1" applyFill="1" applyBorder="1" applyAlignment="1">
      <alignment/>
    </xf>
    <xf numFmtId="44" fontId="4" fillId="0" borderId="12" xfId="44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4" fontId="23" fillId="0" borderId="0" xfId="44" applyFont="1" applyBorder="1" applyAlignment="1">
      <alignment horizontal="center" vertical="center" wrapText="1"/>
    </xf>
    <xf numFmtId="44" fontId="4" fillId="0" borderId="0" xfId="44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4" fontId="4" fillId="0" borderId="0" xfId="44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65" fontId="3" fillId="0" borderId="0" xfId="44" applyNumberFormat="1" applyFont="1" applyBorder="1" applyAlignment="1">
      <alignment horizontal="center" vertical="center" wrapText="1"/>
    </xf>
    <xf numFmtId="44" fontId="3" fillId="0" borderId="0" xfId="44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4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4" fillId="0" borderId="0" xfId="55" applyFont="1" applyBorder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0" xfId="55" applyFont="1" applyBorder="1" applyAlignment="1">
      <alignment horizontal="center" vertical="center" wrapText="1"/>
      <protection/>
    </xf>
    <xf numFmtId="0" fontId="4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4" fillId="0" borderId="1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165" fontId="3" fillId="0" borderId="0" xfId="55" applyNumberFormat="1" applyFont="1" applyBorder="1" applyAlignment="1">
      <alignment horizontal="center" vertical="center" wrapText="1"/>
      <protection/>
    </xf>
    <xf numFmtId="44" fontId="4" fillId="0" borderId="0" xfId="55" applyNumberFormat="1" applyFont="1" applyBorder="1">
      <alignment/>
      <protection/>
    </xf>
    <xf numFmtId="0" fontId="6" fillId="0" borderId="0" xfId="55" applyFont="1" applyFill="1" applyBorder="1">
      <alignment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vertical="center"/>
      <protection/>
    </xf>
    <xf numFmtId="0" fontId="6" fillId="0" borderId="0" xfId="55" applyFont="1" applyBorder="1">
      <alignment/>
      <protection/>
    </xf>
    <xf numFmtId="0" fontId="5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left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44" fontId="3" fillId="0" borderId="0" xfId="55" applyNumberFormat="1" applyFont="1" applyBorder="1" applyAlignment="1">
      <alignment horizontal="center" vertical="center" wrapText="1"/>
      <protection/>
    </xf>
    <xf numFmtId="0" fontId="4" fillId="0" borderId="16" xfId="55" applyFont="1" applyBorder="1" applyAlignment="1">
      <alignment horizontal="left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44" fontId="4" fillId="0" borderId="11" xfId="44" applyFont="1" applyBorder="1" applyAlignment="1">
      <alignment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44" fontId="5" fillId="0" borderId="0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>
      <alignment/>
      <protection/>
    </xf>
    <xf numFmtId="0" fontId="6" fillId="0" borderId="0" xfId="55" applyFont="1" applyFill="1" applyBorder="1" applyAlignment="1">
      <alignment horizontal="center"/>
      <protection/>
    </xf>
    <xf numFmtId="166" fontId="6" fillId="0" borderId="0" xfId="55" applyNumberFormat="1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165" fontId="4" fillId="0" borderId="0" xfId="44" applyNumberFormat="1" applyFont="1" applyFill="1" applyBorder="1" applyAlignment="1">
      <alignment/>
    </xf>
    <xf numFmtId="165" fontId="4" fillId="0" borderId="17" xfId="44" applyNumberFormat="1" applyFont="1" applyFill="1" applyBorder="1" applyAlignment="1">
      <alignment/>
    </xf>
    <xf numFmtId="0" fontId="5" fillId="0" borderId="0" xfId="55" applyFont="1" applyFill="1" applyBorder="1" applyAlignment="1">
      <alignment horizontal="center" vertical="center" wrapText="1"/>
      <protection/>
    </xf>
    <xf numFmtId="165" fontId="4" fillId="0" borderId="11" xfId="44" applyNumberFormat="1" applyFont="1" applyFill="1" applyBorder="1" applyAlignment="1">
      <alignment/>
    </xf>
    <xf numFmtId="165" fontId="4" fillId="0" borderId="19" xfId="44" applyNumberFormat="1" applyFont="1" applyFill="1" applyBorder="1" applyAlignment="1">
      <alignment/>
    </xf>
    <xf numFmtId="0" fontId="4" fillId="0" borderId="18" xfId="55" applyFont="1" applyFill="1" applyBorder="1">
      <alignment/>
      <protection/>
    </xf>
    <xf numFmtId="0" fontId="3" fillId="0" borderId="0" xfId="55" applyFont="1" applyBorder="1" applyAlignment="1">
      <alignment horizontal="right" vertical="center" wrapText="1"/>
      <protection/>
    </xf>
    <xf numFmtId="44" fontId="4" fillId="0" borderId="10" xfId="44" applyNumberFormat="1" applyFont="1" applyBorder="1" applyAlignment="1">
      <alignment horizontal="center" vertical="center" wrapText="1"/>
    </xf>
    <xf numFmtId="44" fontId="4" fillId="0" borderId="0" xfId="44" applyNumberFormat="1" applyFont="1" applyBorder="1" applyAlignment="1">
      <alignment horizontal="center" vertical="center" wrapText="1"/>
    </xf>
    <xf numFmtId="44" fontId="4" fillId="0" borderId="0" xfId="44" applyNumberFormat="1" applyFont="1" applyBorder="1" applyAlignment="1">
      <alignment/>
    </xf>
    <xf numFmtId="44" fontId="5" fillId="0" borderId="0" xfId="55" applyNumberFormat="1" applyFont="1" applyFill="1" applyBorder="1" applyAlignment="1">
      <alignment horizontal="center" vertical="center" wrapText="1"/>
      <protection/>
    </xf>
    <xf numFmtId="44" fontId="3" fillId="0" borderId="0" xfId="55" applyNumberFormat="1" applyFont="1" applyFill="1" applyBorder="1" applyAlignment="1">
      <alignment horizontal="center" vertical="center" wrapText="1"/>
      <protection/>
    </xf>
    <xf numFmtId="44" fontId="4" fillId="0" borderId="0" xfId="55" applyNumberFormat="1" applyFont="1" applyFill="1" applyBorder="1" applyAlignment="1">
      <alignment horizontal="center" vertical="center" wrapText="1"/>
      <protection/>
    </xf>
    <xf numFmtId="44" fontId="5" fillId="0" borderId="13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left" vertical="center" wrapText="1"/>
    </xf>
    <xf numFmtId="44" fontId="4" fillId="0" borderId="16" xfId="0" applyNumberFormat="1" applyFont="1" applyBorder="1" applyAlignment="1">
      <alignment horizontal="left" vertical="center" wrapText="1"/>
    </xf>
    <xf numFmtId="44" fontId="3" fillId="0" borderId="18" xfId="0" applyNumberFormat="1" applyFont="1" applyBorder="1" applyAlignment="1">
      <alignment horizontal="left" vertical="center" wrapText="1"/>
    </xf>
    <xf numFmtId="44" fontId="3" fillId="0" borderId="0" xfId="0" applyNumberFormat="1" applyFont="1" applyBorder="1" applyAlignment="1">
      <alignment horizontal="left" vertical="center" wrapText="1"/>
    </xf>
    <xf numFmtId="0" fontId="4" fillId="0" borderId="18" xfId="55" applyFont="1" applyBorder="1" applyAlignment="1">
      <alignment horizontal="left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44" fontId="4" fillId="0" borderId="14" xfId="44" applyFont="1" applyFill="1" applyBorder="1" applyAlignment="1">
      <alignment/>
    </xf>
    <xf numFmtId="44" fontId="4" fillId="0" borderId="14" xfId="44" applyNumberFormat="1" applyFont="1" applyBorder="1" applyAlignment="1">
      <alignment horizontal="center" vertical="center" wrapText="1"/>
    </xf>
    <xf numFmtId="44" fontId="4" fillId="0" borderId="15" xfId="44" applyNumberFormat="1" applyFont="1" applyBorder="1" applyAlignment="1">
      <alignment horizontal="center" vertical="center" wrapText="1"/>
    </xf>
    <xf numFmtId="0" fontId="23" fillId="0" borderId="10" xfId="55" applyFont="1" applyBorder="1" applyAlignment="1">
      <alignment horizontal="center" vertical="center" wrapText="1"/>
      <protection/>
    </xf>
    <xf numFmtId="44" fontId="23" fillId="0" borderId="10" xfId="44" applyNumberFormat="1" applyFont="1" applyFill="1" applyBorder="1" applyAlignment="1">
      <alignment horizontal="center" vertical="center" wrapText="1"/>
    </xf>
    <xf numFmtId="44" fontId="23" fillId="0" borderId="10" xfId="44" applyNumberFormat="1" applyFont="1" applyBorder="1" applyAlignment="1">
      <alignment horizontal="center" vertical="center" wrapText="1"/>
    </xf>
    <xf numFmtId="44" fontId="4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0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/>
      <protection/>
    </xf>
    <xf numFmtId="0" fontId="3" fillId="33" borderId="22" xfId="55" applyFont="1" applyFill="1" applyBorder="1" applyAlignment="1">
      <alignment horizont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>
      <alignment horizontal="center" vertical="center"/>
      <protection/>
    </xf>
    <xf numFmtId="0" fontId="3" fillId="33" borderId="25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/>
      <protection/>
    </xf>
    <xf numFmtId="0" fontId="3" fillId="33" borderId="24" xfId="55" applyFont="1" applyFill="1" applyBorder="1" applyAlignment="1">
      <alignment horizontal="center"/>
      <protection/>
    </xf>
    <xf numFmtId="0" fontId="3" fillId="33" borderId="25" xfId="55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62</xdr:row>
      <xdr:rowOff>9525</xdr:rowOff>
    </xdr:from>
    <xdr:to>
      <xdr:col>4</xdr:col>
      <xdr:colOff>1571625</xdr:colOff>
      <xdr:row>66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9620250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*A refund was received late during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closing process after Deferrals had already been processed.  Due to the materiality of the payment, an adjustment was made for December on a non-standard journal (NSJ) in order to reflect the appropriate level of power supply costs.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33">
      <selection activeCell="C54" sqref="C54"/>
    </sheetView>
  </sheetViews>
  <sheetFormatPr defaultColWidth="27.00390625" defaultRowHeight="12.75"/>
  <cols>
    <col min="1" max="1" width="6.421875" style="50" customWidth="1"/>
    <col min="2" max="2" width="31.7109375" style="58" customWidth="1"/>
    <col min="3" max="3" width="19.7109375" style="58" customWidth="1"/>
    <col min="4" max="4" width="21.00390625" style="58" customWidth="1"/>
    <col min="5" max="5" width="23.7109375" style="58" customWidth="1"/>
    <col min="6" max="6" width="7.57421875" style="49" customWidth="1"/>
    <col min="7" max="7" width="14.8515625" style="58" hidden="1" customWidth="1"/>
    <col min="8" max="8" width="26.00390625" style="58" customWidth="1"/>
    <col min="9" max="9" width="19.7109375" style="58" customWidth="1"/>
    <col min="10" max="10" width="21.00390625" style="58" customWidth="1"/>
    <col min="11" max="11" width="20.00390625" style="58" customWidth="1"/>
    <col min="12" max="12" width="5.00390625" style="49" customWidth="1"/>
    <col min="13" max="13" width="18.57421875" style="58" hidden="1" customWidth="1"/>
    <col min="14" max="14" width="17.7109375" style="58" customWidth="1"/>
    <col min="15" max="15" width="23.28125" style="58" customWidth="1"/>
    <col min="16" max="16" width="21.00390625" style="58" customWidth="1"/>
    <col min="17" max="17" width="20.00390625" style="58" customWidth="1"/>
    <col min="18" max="18" width="10.7109375" style="49" customWidth="1"/>
    <col min="19" max="19" width="47.140625" style="49" customWidth="1"/>
    <col min="20" max="20" width="15.00390625" style="49" customWidth="1"/>
    <col min="21" max="16384" width="27.00390625" style="49" customWidth="1"/>
  </cols>
  <sheetData>
    <row r="1" spans="1:21" ht="15" customHeight="1">
      <c r="A1" s="48"/>
      <c r="B1" s="117" t="s">
        <v>0</v>
      </c>
      <c r="C1" s="118"/>
      <c r="D1" s="118"/>
      <c r="E1" s="119"/>
      <c r="G1" s="120" t="s">
        <v>0</v>
      </c>
      <c r="H1" s="121"/>
      <c r="I1" s="121"/>
      <c r="J1" s="121"/>
      <c r="K1" s="122"/>
      <c r="M1" s="120" t="s">
        <v>0</v>
      </c>
      <c r="N1" s="121"/>
      <c r="O1" s="121"/>
      <c r="P1" s="121"/>
      <c r="Q1" s="122"/>
      <c r="S1" s="123" t="s">
        <v>0</v>
      </c>
      <c r="T1" s="124"/>
      <c r="U1" s="125"/>
    </row>
    <row r="2" spans="1:21" ht="15.75" thickBot="1">
      <c r="A2" s="48"/>
      <c r="B2" s="126" t="s">
        <v>37</v>
      </c>
      <c r="C2" s="127"/>
      <c r="D2" s="127"/>
      <c r="E2" s="128"/>
      <c r="G2" s="126" t="s">
        <v>58</v>
      </c>
      <c r="H2" s="127"/>
      <c r="I2" s="127"/>
      <c r="J2" s="127"/>
      <c r="K2" s="128"/>
      <c r="M2" s="126" t="s">
        <v>59</v>
      </c>
      <c r="N2" s="127"/>
      <c r="O2" s="127"/>
      <c r="P2" s="127"/>
      <c r="Q2" s="128"/>
      <c r="S2" s="129" t="s">
        <v>38</v>
      </c>
      <c r="T2" s="130"/>
      <c r="U2" s="131"/>
    </row>
    <row r="3" spans="1:17" ht="15">
      <c r="A3" s="116"/>
      <c r="B3" s="116"/>
      <c r="C3" s="116"/>
      <c r="D3" s="116"/>
      <c r="E3" s="116"/>
      <c r="G3" s="116"/>
      <c r="H3" s="116"/>
      <c r="I3" s="116"/>
      <c r="J3" s="116"/>
      <c r="K3" s="116"/>
      <c r="M3" s="116"/>
      <c r="N3" s="116"/>
      <c r="O3" s="116"/>
      <c r="P3" s="116"/>
      <c r="Q3" s="116"/>
    </row>
    <row r="4" spans="2:17" ht="36" customHeight="1">
      <c r="B4" s="51" t="s">
        <v>5</v>
      </c>
      <c r="C4" s="51" t="s">
        <v>6</v>
      </c>
      <c r="D4" s="51" t="s">
        <v>7</v>
      </c>
      <c r="E4" s="51" t="s">
        <v>8</v>
      </c>
      <c r="G4" s="51" t="s">
        <v>4</v>
      </c>
      <c r="H4" s="51" t="s">
        <v>5</v>
      </c>
      <c r="I4" s="51" t="s">
        <v>6</v>
      </c>
      <c r="J4" s="51" t="s">
        <v>7</v>
      </c>
      <c r="K4" s="51" t="s">
        <v>8</v>
      </c>
      <c r="M4" s="51" t="s">
        <v>4</v>
      </c>
      <c r="N4" s="51" t="s">
        <v>5</v>
      </c>
      <c r="O4" s="51" t="s">
        <v>6</v>
      </c>
      <c r="P4" s="51" t="s">
        <v>7</v>
      </c>
      <c r="Q4" s="51" t="s">
        <v>8</v>
      </c>
    </row>
    <row r="5" spans="1:17" ht="15" hidden="1">
      <c r="A5" s="52"/>
      <c r="B5" s="53">
        <v>201401</v>
      </c>
      <c r="C5" s="4">
        <v>1256447</v>
      </c>
      <c r="D5" s="4">
        <v>-1247407</v>
      </c>
      <c r="E5" s="4">
        <f>C5+D5</f>
        <v>9040</v>
      </c>
      <c r="G5" s="53">
        <v>186290</v>
      </c>
      <c r="H5" s="53">
        <v>201401</v>
      </c>
      <c r="I5" s="4">
        <v>-9280641.14</v>
      </c>
      <c r="J5" s="4">
        <v>1235876</v>
      </c>
      <c r="K5" s="4">
        <f>I5+J5</f>
        <v>-8044765.140000001</v>
      </c>
      <c r="M5" s="53">
        <v>182350</v>
      </c>
      <c r="N5" s="53">
        <v>201401</v>
      </c>
      <c r="O5" s="4">
        <v>-9879394</v>
      </c>
      <c r="P5" s="4">
        <v>546382</v>
      </c>
      <c r="Q5" s="4">
        <f>O5+P5</f>
        <v>-9333012</v>
      </c>
    </row>
    <row r="6" spans="1:17" ht="15" hidden="1">
      <c r="A6" s="52"/>
      <c r="B6" s="53">
        <v>201402</v>
      </c>
      <c r="C6" s="4">
        <f>E5</f>
        <v>9040</v>
      </c>
      <c r="D6" s="4">
        <v>-9040</v>
      </c>
      <c r="E6" s="4">
        <f aca="true" t="shared" si="0" ref="E6:E17">C6+D6</f>
        <v>0</v>
      </c>
      <c r="G6" s="53" t="s">
        <v>9</v>
      </c>
      <c r="H6" s="53">
        <v>201402</v>
      </c>
      <c r="I6" s="4">
        <f>K5</f>
        <v>-8044765.140000001</v>
      </c>
      <c r="J6" s="4">
        <v>9319254.14</v>
      </c>
      <c r="K6" s="4">
        <f aca="true" t="shared" si="1" ref="K6:K17">I6+J6</f>
        <v>1274489</v>
      </c>
      <c r="M6" s="53" t="s">
        <v>9</v>
      </c>
      <c r="N6" s="53">
        <v>201402</v>
      </c>
      <c r="O6" s="4">
        <f>Q5</f>
        <v>-9333012</v>
      </c>
      <c r="P6" s="4">
        <v>-8518899.14</v>
      </c>
      <c r="Q6" s="4">
        <f aca="true" t="shared" si="2" ref="Q6:Q17">O6+P6</f>
        <v>-17851911.14</v>
      </c>
    </row>
    <row r="7" spans="1:17" ht="15" hidden="1">
      <c r="A7" s="52"/>
      <c r="B7" s="53">
        <v>201403</v>
      </c>
      <c r="C7" s="4">
        <f aca="true" t="shared" si="3" ref="C7:C17">E6</f>
        <v>0</v>
      </c>
      <c r="D7" s="4">
        <v>0</v>
      </c>
      <c r="E7" s="4">
        <f t="shared" si="0"/>
        <v>0</v>
      </c>
      <c r="G7" s="53"/>
      <c r="H7" s="53">
        <v>201403</v>
      </c>
      <c r="I7" s="4">
        <f aca="true" t="shared" si="4" ref="I7:I17">K6</f>
        <v>1274489</v>
      </c>
      <c r="J7" s="4">
        <v>3827</v>
      </c>
      <c r="K7" s="4">
        <f t="shared" si="1"/>
        <v>1278316</v>
      </c>
      <c r="M7" s="53"/>
      <c r="N7" s="53">
        <v>201403</v>
      </c>
      <c r="O7" s="4">
        <f aca="true" t="shared" si="5" ref="O7:O17">Q6</f>
        <v>-17851911.14</v>
      </c>
      <c r="P7" s="4">
        <v>737656</v>
      </c>
      <c r="Q7" s="4">
        <f t="shared" si="2"/>
        <v>-17114255.14</v>
      </c>
    </row>
    <row r="8" spans="1:17" ht="15" hidden="1">
      <c r="A8" s="52"/>
      <c r="B8" s="53">
        <v>201404</v>
      </c>
      <c r="C8" s="4">
        <f t="shared" si="3"/>
        <v>0</v>
      </c>
      <c r="D8" s="4">
        <v>0</v>
      </c>
      <c r="E8" s="4">
        <f t="shared" si="0"/>
        <v>0</v>
      </c>
      <c r="G8" s="53"/>
      <c r="H8" s="53">
        <v>201404</v>
      </c>
      <c r="I8" s="4">
        <f t="shared" si="4"/>
        <v>1278316</v>
      </c>
      <c r="J8" s="4">
        <v>-14785.71</v>
      </c>
      <c r="K8" s="4">
        <f t="shared" si="1"/>
        <v>1263530.29</v>
      </c>
      <c r="M8" s="53"/>
      <c r="N8" s="53">
        <v>201404</v>
      </c>
      <c r="O8" s="4">
        <f t="shared" si="5"/>
        <v>-17114255.14</v>
      </c>
      <c r="P8" s="4">
        <v>599294.22</v>
      </c>
      <c r="Q8" s="4">
        <f t="shared" si="2"/>
        <v>-16514960.92</v>
      </c>
    </row>
    <row r="9" spans="1:17" ht="15" hidden="1">
      <c r="A9" s="52"/>
      <c r="B9" s="53">
        <v>201405</v>
      </c>
      <c r="C9" s="4">
        <f t="shared" si="3"/>
        <v>0</v>
      </c>
      <c r="D9" s="4">
        <v>-1748236</v>
      </c>
      <c r="E9" s="4">
        <f t="shared" si="0"/>
        <v>-1748236</v>
      </c>
      <c r="G9" s="53"/>
      <c r="H9" s="53">
        <v>201405</v>
      </c>
      <c r="I9" s="4">
        <f t="shared" si="4"/>
        <v>1263530.29</v>
      </c>
      <c r="J9" s="4">
        <v>3692</v>
      </c>
      <c r="K9" s="4">
        <f t="shared" si="1"/>
        <v>1267222.29</v>
      </c>
      <c r="M9" s="53"/>
      <c r="N9" s="53">
        <v>201405</v>
      </c>
      <c r="O9" s="4">
        <f t="shared" si="5"/>
        <v>-16514960.92</v>
      </c>
      <c r="P9" s="4">
        <v>610932</v>
      </c>
      <c r="Q9" s="4">
        <f t="shared" si="2"/>
        <v>-15904028.92</v>
      </c>
    </row>
    <row r="10" spans="1:17" ht="15" hidden="1">
      <c r="A10" s="52"/>
      <c r="B10" s="53">
        <v>201406</v>
      </c>
      <c r="C10" s="4">
        <f t="shared" si="3"/>
        <v>-1748236</v>
      </c>
      <c r="D10" s="4">
        <v>-914303</v>
      </c>
      <c r="E10" s="4">
        <f t="shared" si="0"/>
        <v>-2662539</v>
      </c>
      <c r="G10" s="53"/>
      <c r="H10" s="53">
        <v>201406</v>
      </c>
      <c r="I10" s="4">
        <f t="shared" si="4"/>
        <v>1267222.29</v>
      </c>
      <c r="J10" s="4">
        <v>3692</v>
      </c>
      <c r="K10" s="4">
        <f t="shared" si="1"/>
        <v>1270914.29</v>
      </c>
      <c r="M10" s="53"/>
      <c r="N10" s="53">
        <v>201406</v>
      </c>
      <c r="O10" s="4">
        <f t="shared" si="5"/>
        <v>-15904028.92</v>
      </c>
      <c r="P10" s="4">
        <v>580003</v>
      </c>
      <c r="Q10" s="4">
        <f t="shared" si="2"/>
        <v>-15324025.92</v>
      </c>
    </row>
    <row r="11" spans="1:17" ht="15" hidden="1">
      <c r="A11" s="52"/>
      <c r="B11" s="53">
        <v>201407</v>
      </c>
      <c r="C11" s="4">
        <f t="shared" si="3"/>
        <v>-2662539</v>
      </c>
      <c r="D11" s="4">
        <v>-1955345</v>
      </c>
      <c r="E11" s="4">
        <f t="shared" si="0"/>
        <v>-4617884</v>
      </c>
      <c r="G11" s="53"/>
      <c r="H11" s="53">
        <v>201407</v>
      </c>
      <c r="I11" s="4">
        <f t="shared" si="4"/>
        <v>1270914.29</v>
      </c>
      <c r="J11" s="4">
        <v>-1270914</v>
      </c>
      <c r="K11" s="4">
        <f t="shared" si="1"/>
        <v>0.2900000000372529</v>
      </c>
      <c r="M11" s="53"/>
      <c r="N11" s="53">
        <v>201407</v>
      </c>
      <c r="O11" s="4">
        <f t="shared" si="5"/>
        <v>-15324025.92</v>
      </c>
      <c r="P11" s="4">
        <v>1888322</v>
      </c>
      <c r="Q11" s="4">
        <f t="shared" si="2"/>
        <v>-13435703.92</v>
      </c>
    </row>
    <row r="12" spans="1:17" ht="15" hidden="1">
      <c r="A12" s="52"/>
      <c r="B12" s="53">
        <v>201408</v>
      </c>
      <c r="C12" s="4">
        <f t="shared" si="3"/>
        <v>-4617884</v>
      </c>
      <c r="D12" s="4">
        <v>-42368</v>
      </c>
      <c r="E12" s="4">
        <f t="shared" si="0"/>
        <v>-4660252</v>
      </c>
      <c r="G12" s="53"/>
      <c r="H12" s="53">
        <v>201408</v>
      </c>
      <c r="I12" s="4">
        <f t="shared" si="4"/>
        <v>0.2900000000372529</v>
      </c>
      <c r="J12" s="4">
        <v>-0.29</v>
      </c>
      <c r="K12" s="4">
        <f t="shared" si="1"/>
        <v>3.7252922968633584E-11</v>
      </c>
      <c r="M12" s="53"/>
      <c r="N12" s="53">
        <v>201408</v>
      </c>
      <c r="O12" s="4">
        <f t="shared" si="5"/>
        <v>-13435703.92</v>
      </c>
      <c r="P12" s="4">
        <v>711638.21</v>
      </c>
      <c r="Q12" s="4">
        <f t="shared" si="2"/>
        <v>-12724065.71</v>
      </c>
    </row>
    <row r="13" spans="1:17" ht="15" hidden="1">
      <c r="A13" s="52"/>
      <c r="B13" s="53">
        <v>201409</v>
      </c>
      <c r="C13" s="4">
        <f t="shared" si="3"/>
        <v>-4660252</v>
      </c>
      <c r="D13" s="4">
        <v>812584</v>
      </c>
      <c r="E13" s="4">
        <f t="shared" si="0"/>
        <v>-3847668</v>
      </c>
      <c r="G13" s="53"/>
      <c r="H13" s="53">
        <v>201409</v>
      </c>
      <c r="I13" s="4">
        <f t="shared" si="4"/>
        <v>3.7252922968633584E-11</v>
      </c>
      <c r="J13" s="4">
        <v>0</v>
      </c>
      <c r="K13" s="4">
        <f t="shared" si="1"/>
        <v>3.7252922968633584E-11</v>
      </c>
      <c r="M13" s="53"/>
      <c r="N13" s="53">
        <v>201409</v>
      </c>
      <c r="O13" s="4">
        <f t="shared" si="5"/>
        <v>-12724065.71</v>
      </c>
      <c r="P13" s="4">
        <v>722250</v>
      </c>
      <c r="Q13" s="4">
        <f t="shared" si="2"/>
        <v>-12001815.71</v>
      </c>
    </row>
    <row r="14" spans="1:17" ht="15" hidden="1">
      <c r="A14" s="52"/>
      <c r="B14" s="53">
        <v>201410</v>
      </c>
      <c r="C14" s="4">
        <f t="shared" si="3"/>
        <v>-3847668</v>
      </c>
      <c r="D14" s="4">
        <v>-91107</v>
      </c>
      <c r="E14" s="4">
        <f t="shared" si="0"/>
        <v>-3938775</v>
      </c>
      <c r="G14" s="53"/>
      <c r="H14" s="53">
        <v>201410</v>
      </c>
      <c r="I14" s="4">
        <f t="shared" si="4"/>
        <v>3.7252922968633584E-11</v>
      </c>
      <c r="J14" s="4">
        <v>0</v>
      </c>
      <c r="K14" s="4">
        <f t="shared" si="1"/>
        <v>3.7252922968633584E-11</v>
      </c>
      <c r="M14" s="53"/>
      <c r="N14" s="53">
        <v>201410</v>
      </c>
      <c r="O14" s="4">
        <f t="shared" si="5"/>
        <v>-12001815.71</v>
      </c>
      <c r="P14" s="4">
        <v>612676</v>
      </c>
      <c r="Q14" s="4">
        <f t="shared" si="2"/>
        <v>-11389139.71</v>
      </c>
    </row>
    <row r="15" spans="1:17" ht="15" hidden="1">
      <c r="A15" s="52"/>
      <c r="B15" s="53">
        <v>201411</v>
      </c>
      <c r="C15" s="4">
        <f t="shared" si="3"/>
        <v>-3938775</v>
      </c>
      <c r="D15" s="4">
        <v>72210</v>
      </c>
      <c r="E15" s="4">
        <f t="shared" si="0"/>
        <v>-3866565</v>
      </c>
      <c r="G15" s="53"/>
      <c r="H15" s="53">
        <v>201411</v>
      </c>
      <c r="I15" s="4">
        <f t="shared" si="4"/>
        <v>3.7252922968633584E-11</v>
      </c>
      <c r="J15" s="4">
        <v>0</v>
      </c>
      <c r="K15" s="4">
        <f t="shared" si="1"/>
        <v>3.7252922968633584E-11</v>
      </c>
      <c r="M15" s="53"/>
      <c r="N15" s="53">
        <v>201411</v>
      </c>
      <c r="O15" s="4">
        <f t="shared" si="5"/>
        <v>-11389139.71</v>
      </c>
      <c r="P15" s="4">
        <v>628745</v>
      </c>
      <c r="Q15" s="4">
        <f t="shared" si="2"/>
        <v>-10760394.71</v>
      </c>
    </row>
    <row r="16" spans="1:17" ht="15" hidden="1">
      <c r="A16" s="52"/>
      <c r="B16" s="53">
        <v>201412</v>
      </c>
      <c r="C16" s="4">
        <f t="shared" si="3"/>
        <v>-3866565</v>
      </c>
      <c r="D16" s="4">
        <v>-357446</v>
      </c>
      <c r="E16" s="4">
        <f t="shared" si="0"/>
        <v>-4224011</v>
      </c>
      <c r="G16" s="53"/>
      <c r="H16" s="53">
        <v>201412</v>
      </c>
      <c r="I16" s="4">
        <f t="shared" si="4"/>
        <v>3.7252922968633584E-11</v>
      </c>
      <c r="J16" s="4">
        <v>0</v>
      </c>
      <c r="K16" s="4">
        <f t="shared" si="1"/>
        <v>3.7252922968633584E-11</v>
      </c>
      <c r="M16" s="53"/>
      <c r="N16" s="53">
        <v>201412</v>
      </c>
      <c r="O16" s="4">
        <f t="shared" si="5"/>
        <v>-10760394.71</v>
      </c>
      <c r="P16" s="4">
        <v>798304</v>
      </c>
      <c r="Q16" s="4">
        <f t="shared" si="2"/>
        <v>-9962090.71</v>
      </c>
    </row>
    <row r="17" spans="1:17" ht="15" hidden="1">
      <c r="A17" s="52"/>
      <c r="B17" s="53">
        <v>201501</v>
      </c>
      <c r="C17" s="4">
        <f t="shared" si="3"/>
        <v>-4224011</v>
      </c>
      <c r="D17" s="4">
        <v>13034</v>
      </c>
      <c r="E17" s="4">
        <f t="shared" si="0"/>
        <v>-4210977</v>
      </c>
      <c r="G17" s="53"/>
      <c r="H17" s="53">
        <v>201501</v>
      </c>
      <c r="I17" s="4">
        <f t="shared" si="4"/>
        <v>3.7252922968633584E-11</v>
      </c>
      <c r="J17" s="4">
        <v>0</v>
      </c>
      <c r="K17" s="4">
        <f t="shared" si="1"/>
        <v>3.7252922968633584E-11</v>
      </c>
      <c r="M17" s="53"/>
      <c r="N17" s="53">
        <v>201501</v>
      </c>
      <c r="O17" s="4">
        <f t="shared" si="5"/>
        <v>-9962090.71</v>
      </c>
      <c r="P17" s="4">
        <v>798997</v>
      </c>
      <c r="Q17" s="4">
        <f t="shared" si="2"/>
        <v>-9163093.71</v>
      </c>
    </row>
    <row r="18" spans="1:21" ht="15">
      <c r="A18" s="52"/>
      <c r="B18" s="53" t="s">
        <v>6</v>
      </c>
      <c r="C18" s="95"/>
      <c r="D18" s="95"/>
      <c r="E18" s="95">
        <v>-3342983.18</v>
      </c>
      <c r="G18" s="53"/>
      <c r="H18" s="53" t="s">
        <v>6</v>
      </c>
      <c r="I18" s="95"/>
      <c r="J18" s="95"/>
      <c r="K18" s="95">
        <v>0</v>
      </c>
      <c r="M18" s="54"/>
      <c r="N18" s="53" t="s">
        <v>6</v>
      </c>
      <c r="O18" s="95"/>
      <c r="P18" s="95"/>
      <c r="Q18" s="95">
        <v>-17947669.71</v>
      </c>
      <c r="S18" s="55"/>
      <c r="T18" s="55"/>
      <c r="U18" s="13"/>
    </row>
    <row r="19" spans="1:21" ht="13.5" customHeight="1">
      <c r="A19" s="52"/>
      <c r="B19" s="53">
        <v>201701</v>
      </c>
      <c r="C19" s="95">
        <f>E18</f>
        <v>-3342983.18</v>
      </c>
      <c r="D19" s="95">
        <v>3342983</v>
      </c>
      <c r="E19" s="95">
        <f>C19+D19</f>
        <v>-0.18000000016763806</v>
      </c>
      <c r="G19" s="53"/>
      <c r="H19" s="53">
        <v>201701</v>
      </c>
      <c r="I19" s="95">
        <f>K18</f>
        <v>0</v>
      </c>
      <c r="J19" s="95">
        <v>-3352512</v>
      </c>
      <c r="K19" s="95">
        <f aca="true" t="shared" si="6" ref="K19:K30">I19+J19</f>
        <v>-3352512</v>
      </c>
      <c r="M19" s="54"/>
      <c r="N19" s="53">
        <v>201701</v>
      </c>
      <c r="O19" s="95">
        <f>Q18</f>
        <v>-17947669.71</v>
      </c>
      <c r="P19" s="95">
        <v>-52693</v>
      </c>
      <c r="Q19" s="95">
        <f>O19+P19</f>
        <v>-18000362.71</v>
      </c>
      <c r="S19" s="56" t="s">
        <v>11</v>
      </c>
      <c r="T19" s="55"/>
      <c r="U19" s="55"/>
    </row>
    <row r="20" spans="1:21" ht="13.5" customHeight="1">
      <c r="A20" s="52"/>
      <c r="B20" s="53">
        <v>201702</v>
      </c>
      <c r="C20" s="95">
        <f>E19</f>
        <v>-0.18000000016763806</v>
      </c>
      <c r="D20" s="95">
        <v>0</v>
      </c>
      <c r="E20" s="95">
        <f>C20+D20</f>
        <v>-0.18000000016763806</v>
      </c>
      <c r="G20" s="53"/>
      <c r="H20" s="53">
        <v>201702</v>
      </c>
      <c r="I20" s="95">
        <f aca="true" t="shared" si="7" ref="I20:I30">K19</f>
        <v>-3352512</v>
      </c>
      <c r="J20" s="95">
        <v>-9815</v>
      </c>
      <c r="K20" s="95">
        <f t="shared" si="6"/>
        <v>-3362327</v>
      </c>
      <c r="M20" s="54"/>
      <c r="N20" s="53">
        <v>201702</v>
      </c>
      <c r="O20" s="95">
        <f>Q19</f>
        <v>-18000362.71</v>
      </c>
      <c r="P20" s="95">
        <v>-52693</v>
      </c>
      <c r="Q20" s="95">
        <f>O20+P20</f>
        <v>-18053055.71</v>
      </c>
      <c r="S20" s="56" t="s">
        <v>39</v>
      </c>
      <c r="T20" s="55"/>
      <c r="U20" s="55"/>
    </row>
    <row r="21" spans="1:21" ht="13.5" customHeight="1">
      <c r="A21" s="52"/>
      <c r="B21" s="112">
        <v>201703</v>
      </c>
      <c r="C21" s="113">
        <f aca="true" t="shared" si="8" ref="C21:C30">E20</f>
        <v>-0.18000000016763806</v>
      </c>
      <c r="D21" s="114">
        <v>0</v>
      </c>
      <c r="E21" s="114">
        <f>C21+D21</f>
        <v>-0.18000000016763806</v>
      </c>
      <c r="G21" s="53"/>
      <c r="H21" s="112">
        <v>201703</v>
      </c>
      <c r="I21" s="113">
        <f t="shared" si="7"/>
        <v>-3362327</v>
      </c>
      <c r="J21" s="114">
        <v>0</v>
      </c>
      <c r="K21" s="114">
        <f t="shared" si="6"/>
        <v>-3362327</v>
      </c>
      <c r="M21" s="54"/>
      <c r="N21" s="112">
        <v>201703</v>
      </c>
      <c r="O21" s="113">
        <f aca="true" t="shared" si="9" ref="O21:O29">Q20</f>
        <v>-18053055.71</v>
      </c>
      <c r="P21" s="114">
        <v>0</v>
      </c>
      <c r="Q21" s="114">
        <f>O21+P21</f>
        <v>-18053055.71</v>
      </c>
      <c r="S21" s="55" t="s">
        <v>40</v>
      </c>
      <c r="T21" s="55"/>
      <c r="U21" s="8">
        <f>E32</f>
        <v>-0.18</v>
      </c>
    </row>
    <row r="22" spans="1:21" ht="13.5" customHeight="1">
      <c r="A22" s="52"/>
      <c r="B22" s="112">
        <v>201704</v>
      </c>
      <c r="C22" s="113">
        <f t="shared" si="8"/>
        <v>-0.18000000016763806</v>
      </c>
      <c r="D22" s="114">
        <v>0</v>
      </c>
      <c r="E22" s="114">
        <f>C22+D22</f>
        <v>-0.18000000016763806</v>
      </c>
      <c r="G22" s="53"/>
      <c r="H22" s="112">
        <v>201704</v>
      </c>
      <c r="I22" s="113">
        <f t="shared" si="7"/>
        <v>-3362327</v>
      </c>
      <c r="J22" s="114">
        <v>0</v>
      </c>
      <c r="K22" s="114">
        <f t="shared" si="6"/>
        <v>-3362327</v>
      </c>
      <c r="M22" s="54"/>
      <c r="N22" s="112">
        <v>201704</v>
      </c>
      <c r="O22" s="113">
        <f t="shared" si="9"/>
        <v>-18053055.71</v>
      </c>
      <c r="P22" s="114">
        <v>0</v>
      </c>
      <c r="Q22" s="114">
        <f>O22+P22</f>
        <v>-18053055.71</v>
      </c>
      <c r="S22" s="55" t="s">
        <v>41</v>
      </c>
      <c r="T22" s="55"/>
      <c r="U22" s="8">
        <f>K32</f>
        <v>-3362327</v>
      </c>
    </row>
    <row r="23" spans="1:21" ht="13.5" customHeight="1">
      <c r="A23" s="52"/>
      <c r="B23" s="112">
        <v>201705</v>
      </c>
      <c r="C23" s="113">
        <f t="shared" si="8"/>
        <v>-0.18000000016763806</v>
      </c>
      <c r="D23" s="114">
        <v>0</v>
      </c>
      <c r="E23" s="114">
        <f aca="true" t="shared" si="10" ref="E23:E29">C23+D23</f>
        <v>-0.18000000016763806</v>
      </c>
      <c r="G23" s="53"/>
      <c r="H23" s="112">
        <v>201705</v>
      </c>
      <c r="I23" s="113">
        <f t="shared" si="7"/>
        <v>-3362327</v>
      </c>
      <c r="J23" s="114">
        <v>0</v>
      </c>
      <c r="K23" s="114">
        <f t="shared" si="6"/>
        <v>-3362327</v>
      </c>
      <c r="M23" s="54"/>
      <c r="N23" s="112">
        <v>201705</v>
      </c>
      <c r="O23" s="113">
        <f t="shared" si="9"/>
        <v>-18053055.71</v>
      </c>
      <c r="P23" s="114">
        <v>0</v>
      </c>
      <c r="Q23" s="114">
        <f aca="true" t="shared" si="11" ref="Q23:Q29">O23+P23</f>
        <v>-18053055.71</v>
      </c>
      <c r="S23" s="55" t="s">
        <v>42</v>
      </c>
      <c r="T23" s="55"/>
      <c r="U23" s="12">
        <f>Q32</f>
        <v>-18053055.71</v>
      </c>
    </row>
    <row r="24" spans="1:21" ht="13.5" customHeight="1">
      <c r="A24" s="52"/>
      <c r="B24" s="112">
        <v>201706</v>
      </c>
      <c r="C24" s="113">
        <f t="shared" si="8"/>
        <v>-0.18000000016763806</v>
      </c>
      <c r="D24" s="114">
        <v>0</v>
      </c>
      <c r="E24" s="114">
        <f t="shared" si="10"/>
        <v>-0.18000000016763806</v>
      </c>
      <c r="G24" s="53"/>
      <c r="H24" s="112">
        <v>201706</v>
      </c>
      <c r="I24" s="113">
        <f t="shared" si="7"/>
        <v>-3362327</v>
      </c>
      <c r="J24" s="114">
        <v>0</v>
      </c>
      <c r="K24" s="114">
        <f t="shared" si="6"/>
        <v>-3362327</v>
      </c>
      <c r="M24" s="54"/>
      <c r="N24" s="112">
        <v>201706</v>
      </c>
      <c r="O24" s="113">
        <f t="shared" si="9"/>
        <v>-18053055.71</v>
      </c>
      <c r="P24" s="114">
        <v>0</v>
      </c>
      <c r="Q24" s="114">
        <f t="shared" si="11"/>
        <v>-18053055.71</v>
      </c>
      <c r="S24" s="55" t="s">
        <v>16</v>
      </c>
      <c r="T24" s="55"/>
      <c r="U24" s="8">
        <f>SUM(U21:U23)</f>
        <v>-21415382.89</v>
      </c>
    </row>
    <row r="25" spans="1:21" ht="15">
      <c r="A25" s="52"/>
      <c r="B25" s="112">
        <v>201707</v>
      </c>
      <c r="C25" s="113">
        <f t="shared" si="8"/>
        <v>-0.18000000016763806</v>
      </c>
      <c r="D25" s="114">
        <v>0</v>
      </c>
      <c r="E25" s="114">
        <f t="shared" si="10"/>
        <v>-0.18000000016763806</v>
      </c>
      <c r="G25" s="53"/>
      <c r="H25" s="112">
        <v>201707</v>
      </c>
      <c r="I25" s="113">
        <f t="shared" si="7"/>
        <v>-3362327</v>
      </c>
      <c r="J25" s="114">
        <v>0</v>
      </c>
      <c r="K25" s="114">
        <f t="shared" si="6"/>
        <v>-3362327</v>
      </c>
      <c r="M25" s="54"/>
      <c r="N25" s="112">
        <v>201707</v>
      </c>
      <c r="O25" s="113">
        <f t="shared" si="9"/>
        <v>-18053055.71</v>
      </c>
      <c r="P25" s="114">
        <v>0</v>
      </c>
      <c r="Q25" s="114">
        <f t="shared" si="11"/>
        <v>-18053055.71</v>
      </c>
      <c r="S25" s="55" t="s">
        <v>17</v>
      </c>
      <c r="T25" s="55"/>
      <c r="U25" s="11">
        <v>-0.35</v>
      </c>
    </row>
    <row r="26" spans="1:21" ht="15">
      <c r="A26" s="52"/>
      <c r="B26" s="112">
        <v>201708</v>
      </c>
      <c r="C26" s="113">
        <f t="shared" si="8"/>
        <v>-0.18000000016763806</v>
      </c>
      <c r="D26" s="114">
        <v>0</v>
      </c>
      <c r="E26" s="114">
        <f t="shared" si="10"/>
        <v>-0.18000000016763806</v>
      </c>
      <c r="G26" s="53"/>
      <c r="H26" s="112">
        <v>201708</v>
      </c>
      <c r="I26" s="113">
        <f t="shared" si="7"/>
        <v>-3362327</v>
      </c>
      <c r="J26" s="114">
        <v>0</v>
      </c>
      <c r="K26" s="114">
        <f t="shared" si="6"/>
        <v>-3362327</v>
      </c>
      <c r="M26" s="54"/>
      <c r="N26" s="112">
        <v>201708</v>
      </c>
      <c r="O26" s="113">
        <f t="shared" si="9"/>
        <v>-18053055.71</v>
      </c>
      <c r="P26" s="114">
        <v>0</v>
      </c>
      <c r="Q26" s="114">
        <f t="shared" si="11"/>
        <v>-18053055.71</v>
      </c>
      <c r="S26" s="55" t="s">
        <v>18</v>
      </c>
      <c r="T26" s="55"/>
      <c r="U26" s="8">
        <f>U24*U25</f>
        <v>7495384.0115</v>
      </c>
    </row>
    <row r="27" spans="1:21" ht="15">
      <c r="A27" s="52"/>
      <c r="B27" s="112">
        <v>201709</v>
      </c>
      <c r="C27" s="113">
        <f t="shared" si="8"/>
        <v>-0.18000000016763806</v>
      </c>
      <c r="D27" s="114">
        <v>0</v>
      </c>
      <c r="E27" s="114">
        <f t="shared" si="10"/>
        <v>-0.18000000016763806</v>
      </c>
      <c r="G27" s="53"/>
      <c r="H27" s="112">
        <v>201709</v>
      </c>
      <c r="I27" s="113">
        <f t="shared" si="7"/>
        <v>-3362327</v>
      </c>
      <c r="J27" s="114">
        <v>0</v>
      </c>
      <c r="K27" s="114">
        <f t="shared" si="6"/>
        <v>-3362327</v>
      </c>
      <c r="M27" s="54"/>
      <c r="N27" s="112">
        <v>201709</v>
      </c>
      <c r="O27" s="113">
        <f t="shared" si="9"/>
        <v>-18053055.71</v>
      </c>
      <c r="P27" s="114">
        <v>0</v>
      </c>
      <c r="Q27" s="114">
        <f t="shared" si="11"/>
        <v>-18053055.71</v>
      </c>
      <c r="S27" s="55" t="s">
        <v>43</v>
      </c>
      <c r="T27" s="55"/>
      <c r="U27" s="13">
        <v>0.88</v>
      </c>
    </row>
    <row r="28" spans="1:21" ht="15.75" thickBot="1">
      <c r="A28" s="52"/>
      <c r="B28" s="112">
        <v>201710</v>
      </c>
      <c r="C28" s="113">
        <f t="shared" si="8"/>
        <v>-0.18000000016763806</v>
      </c>
      <c r="D28" s="114">
        <v>0</v>
      </c>
      <c r="E28" s="114">
        <f t="shared" si="10"/>
        <v>-0.18000000016763806</v>
      </c>
      <c r="G28" s="53"/>
      <c r="H28" s="112">
        <v>201710</v>
      </c>
      <c r="I28" s="113">
        <f t="shared" si="7"/>
        <v>-3362327</v>
      </c>
      <c r="J28" s="114">
        <v>0</v>
      </c>
      <c r="K28" s="114">
        <f t="shared" si="6"/>
        <v>-3362327</v>
      </c>
      <c r="M28" s="54"/>
      <c r="N28" s="112">
        <v>201710</v>
      </c>
      <c r="O28" s="113">
        <f t="shared" si="9"/>
        <v>-18053055.71</v>
      </c>
      <c r="P28" s="114">
        <v>0</v>
      </c>
      <c r="Q28" s="114">
        <f t="shared" si="11"/>
        <v>-18053055.71</v>
      </c>
      <c r="S28" s="55" t="s">
        <v>44</v>
      </c>
      <c r="T28" s="55"/>
      <c r="U28" s="14">
        <f>SUM(U26:U27)</f>
        <v>7495384.8915</v>
      </c>
    </row>
    <row r="29" spans="1:21" ht="15.75" thickTop="1">
      <c r="A29" s="52"/>
      <c r="B29" s="112">
        <v>201711</v>
      </c>
      <c r="C29" s="113">
        <f t="shared" si="8"/>
        <v>-0.18000000016763806</v>
      </c>
      <c r="D29" s="114">
        <v>0</v>
      </c>
      <c r="E29" s="114">
        <f t="shared" si="10"/>
        <v>-0.18000000016763806</v>
      </c>
      <c r="G29" s="53"/>
      <c r="H29" s="112">
        <v>201711</v>
      </c>
      <c r="I29" s="113">
        <f t="shared" si="7"/>
        <v>-3362327</v>
      </c>
      <c r="J29" s="114">
        <v>0</v>
      </c>
      <c r="K29" s="114">
        <f t="shared" si="6"/>
        <v>-3362327</v>
      </c>
      <c r="M29" s="54"/>
      <c r="N29" s="112">
        <v>201711</v>
      </c>
      <c r="O29" s="113">
        <f t="shared" si="9"/>
        <v>-18053055.71</v>
      </c>
      <c r="P29" s="114">
        <v>0</v>
      </c>
      <c r="Q29" s="114">
        <f t="shared" si="11"/>
        <v>-18053055.71</v>
      </c>
      <c r="S29" s="55"/>
      <c r="T29" s="55"/>
      <c r="U29" s="13"/>
    </row>
    <row r="30" spans="1:21" ht="15">
      <c r="A30" s="52"/>
      <c r="B30" s="112">
        <v>201712</v>
      </c>
      <c r="C30" s="113">
        <f t="shared" si="8"/>
        <v>-0.18000000016763806</v>
      </c>
      <c r="D30" s="114">
        <v>0</v>
      </c>
      <c r="E30" s="114">
        <f>C30+D30</f>
        <v>-0.18000000016763806</v>
      </c>
      <c r="G30" s="53"/>
      <c r="H30" s="112">
        <v>201712</v>
      </c>
      <c r="I30" s="113">
        <f t="shared" si="7"/>
        <v>-3362327</v>
      </c>
      <c r="J30" s="114">
        <v>0</v>
      </c>
      <c r="K30" s="114">
        <f t="shared" si="6"/>
        <v>-3362327</v>
      </c>
      <c r="M30" s="54"/>
      <c r="N30" s="112">
        <v>201712</v>
      </c>
      <c r="O30" s="113">
        <f>Q29</f>
        <v>-18053055.71</v>
      </c>
      <c r="P30" s="114">
        <v>0</v>
      </c>
      <c r="Q30" s="114">
        <f>O30+P30</f>
        <v>-18053055.71</v>
      </c>
      <c r="S30" s="55" t="s">
        <v>20</v>
      </c>
      <c r="T30" s="55"/>
      <c r="U30" s="13">
        <v>7495384.89</v>
      </c>
    </row>
    <row r="31" spans="1:21" ht="15">
      <c r="A31" s="52"/>
      <c r="B31" s="54"/>
      <c r="C31" s="96"/>
      <c r="D31" s="96"/>
      <c r="E31" s="96"/>
      <c r="G31" s="57"/>
      <c r="H31" s="57"/>
      <c r="I31" s="110"/>
      <c r="J31" s="110"/>
      <c r="K31" s="111"/>
      <c r="M31" s="54"/>
      <c r="N31" s="54"/>
      <c r="O31" s="96"/>
      <c r="P31" s="96"/>
      <c r="Q31" s="96"/>
      <c r="S31" s="55"/>
      <c r="T31" s="55"/>
      <c r="U31" s="55"/>
    </row>
    <row r="32" spans="2:21" ht="15">
      <c r="B32" s="58">
        <v>201702</v>
      </c>
      <c r="C32" s="69"/>
      <c r="D32" s="69"/>
      <c r="E32" s="95">
        <v>-0.18</v>
      </c>
      <c r="G32" s="58" t="s">
        <v>21</v>
      </c>
      <c r="H32" s="58">
        <f>B32</f>
        <v>201702</v>
      </c>
      <c r="I32" s="69"/>
      <c r="J32" s="69"/>
      <c r="K32" s="95">
        <v>-3362327</v>
      </c>
      <c r="M32" s="58" t="s">
        <v>21</v>
      </c>
      <c r="N32" s="58">
        <f>H32</f>
        <v>201702</v>
      </c>
      <c r="O32" s="69"/>
      <c r="P32" s="69"/>
      <c r="Q32" s="95">
        <v>-18053055.71</v>
      </c>
      <c r="U32" s="60">
        <f>U28-U30</f>
        <v>0.0015000002458691597</v>
      </c>
    </row>
    <row r="33" ht="15">
      <c r="U33" s="60"/>
    </row>
    <row r="36" spans="1:17" s="65" customFormat="1" ht="15">
      <c r="A36" s="61"/>
      <c r="B36" s="62" t="s">
        <v>22</v>
      </c>
      <c r="C36" s="63"/>
      <c r="D36" s="63" t="s">
        <v>23</v>
      </c>
      <c r="E36" s="64" t="s">
        <v>24</v>
      </c>
      <c r="H36" s="62" t="s">
        <v>22</v>
      </c>
      <c r="I36" s="63"/>
      <c r="J36" s="63" t="s">
        <v>23</v>
      </c>
      <c r="K36" s="66" t="s">
        <v>24</v>
      </c>
      <c r="N36" s="62" t="s">
        <v>22</v>
      </c>
      <c r="O36" s="63"/>
      <c r="P36" s="63" t="s">
        <v>23</v>
      </c>
      <c r="Q36" s="66" t="s">
        <v>24</v>
      </c>
    </row>
    <row r="37" spans="2:17" ht="15">
      <c r="B37" s="67" t="s">
        <v>6</v>
      </c>
      <c r="D37" s="40">
        <v>-0.18</v>
      </c>
      <c r="E37" s="68"/>
      <c r="H37" s="67" t="str">
        <f>B37</f>
        <v>Beginning Balance</v>
      </c>
      <c r="J37" s="69">
        <v>-3352512</v>
      </c>
      <c r="K37" s="68"/>
      <c r="N37" s="67" t="str">
        <f>H37</f>
        <v>Beginning Balance</v>
      </c>
      <c r="P37" s="69">
        <v>-18000362.71</v>
      </c>
      <c r="Q37" s="68"/>
    </row>
    <row r="38" spans="2:17" ht="15">
      <c r="B38" s="70" t="s">
        <v>30</v>
      </c>
      <c r="D38" s="30">
        <v>0</v>
      </c>
      <c r="E38" s="71" t="s">
        <v>45</v>
      </c>
      <c r="H38" s="70" t="s">
        <v>46</v>
      </c>
      <c r="J38" s="72">
        <v>-9815</v>
      </c>
      <c r="K38" s="71" t="s">
        <v>45</v>
      </c>
      <c r="N38" s="70" t="s">
        <v>32</v>
      </c>
      <c r="P38" s="72">
        <v>-52693</v>
      </c>
      <c r="Q38" s="71" t="s">
        <v>45</v>
      </c>
    </row>
    <row r="39" spans="2:17" ht="16.5" customHeight="1">
      <c r="B39" s="70" t="s">
        <v>32</v>
      </c>
      <c r="D39" s="30">
        <v>0</v>
      </c>
      <c r="E39" s="71" t="s">
        <v>45</v>
      </c>
      <c r="H39" s="107" t="str">
        <f>B41</f>
        <v>Ending Balance</v>
      </c>
      <c r="I39" s="73"/>
      <c r="J39" s="72">
        <f>SUM(J37:J38)</f>
        <v>-3362327</v>
      </c>
      <c r="K39" s="108"/>
      <c r="N39" s="107" t="s">
        <v>8</v>
      </c>
      <c r="O39" s="73"/>
      <c r="P39" s="72">
        <f>SUM(P37:P38)</f>
        <v>-18053055.71</v>
      </c>
      <c r="Q39" s="108"/>
    </row>
    <row r="40" spans="2:5" ht="15">
      <c r="B40" s="70" t="s">
        <v>60</v>
      </c>
      <c r="D40" s="72">
        <v>0</v>
      </c>
      <c r="E40" s="71" t="s">
        <v>45</v>
      </c>
    </row>
    <row r="41" spans="2:5" ht="17.25" customHeight="1">
      <c r="B41" s="67" t="s">
        <v>8</v>
      </c>
      <c r="D41" s="40">
        <f>SUM(D37:D40)</f>
        <v>-0.18</v>
      </c>
      <c r="E41" s="68"/>
    </row>
    <row r="42" spans="2:17" ht="15">
      <c r="B42" s="74"/>
      <c r="D42" s="69"/>
      <c r="E42" s="68"/>
      <c r="I42" s="76"/>
      <c r="J42" s="76"/>
      <c r="K42" s="78"/>
      <c r="N42" s="76"/>
      <c r="O42" s="76"/>
      <c r="P42" s="76"/>
      <c r="Q42" s="76"/>
    </row>
    <row r="43" spans="2:15" ht="15">
      <c r="B43" s="74"/>
      <c r="D43" s="69"/>
      <c r="E43" s="68"/>
      <c r="I43" s="76"/>
      <c r="O43" s="76"/>
    </row>
    <row r="44" spans="2:16" ht="15">
      <c r="B44" s="75" t="s">
        <v>47</v>
      </c>
      <c r="C44" s="76"/>
      <c r="D44" s="98" t="s">
        <v>23</v>
      </c>
      <c r="E44" s="77" t="s">
        <v>24</v>
      </c>
      <c r="I44" s="76"/>
      <c r="J44" s="54"/>
      <c r="O44" s="76"/>
      <c r="P44" s="54"/>
    </row>
    <row r="45" spans="1:17" s="65" customFormat="1" ht="15">
      <c r="A45" s="61"/>
      <c r="B45" s="67" t="s">
        <v>6</v>
      </c>
      <c r="C45" s="58"/>
      <c r="D45" s="99">
        <f>E18</f>
        <v>-3342983.18</v>
      </c>
      <c r="E45" s="68"/>
      <c r="G45" s="76"/>
      <c r="H45" s="58"/>
      <c r="I45" s="76"/>
      <c r="J45" s="54"/>
      <c r="K45" s="58"/>
      <c r="M45" s="76"/>
      <c r="N45" s="58"/>
      <c r="O45" s="76"/>
      <c r="P45" s="54"/>
      <c r="Q45" s="58"/>
    </row>
    <row r="46" spans="2:16" ht="15">
      <c r="B46" s="70" t="s">
        <v>48</v>
      </c>
      <c r="D46" s="100">
        <v>0</v>
      </c>
      <c r="E46" s="71" t="s">
        <v>45</v>
      </c>
      <c r="G46" s="79"/>
      <c r="I46" s="76"/>
      <c r="J46" s="54"/>
      <c r="M46" s="79"/>
      <c r="O46" s="76"/>
      <c r="P46" s="54"/>
    </row>
    <row r="47" spans="2:16" ht="15">
      <c r="B47" s="70" t="s">
        <v>32</v>
      </c>
      <c r="D47" s="100">
        <v>0</v>
      </c>
      <c r="E47" s="71" t="s">
        <v>45</v>
      </c>
      <c r="G47" s="80"/>
      <c r="I47" s="76"/>
      <c r="J47" s="54"/>
      <c r="M47" s="80"/>
      <c r="O47" s="76"/>
      <c r="P47" s="54"/>
    </row>
    <row r="48" spans="2:16" ht="15">
      <c r="B48" s="70" t="s">
        <v>49</v>
      </c>
      <c r="D48" s="115">
        <v>3342983</v>
      </c>
      <c r="E48" s="71" t="s">
        <v>45</v>
      </c>
      <c r="G48" s="80"/>
      <c r="I48" s="69"/>
      <c r="M48" s="80"/>
      <c r="O48" s="76"/>
      <c r="P48" s="54"/>
    </row>
    <row r="49" spans="2:15" ht="18" customHeight="1">
      <c r="B49" s="67" t="str">
        <f>B41</f>
        <v>Ending Balance</v>
      </c>
      <c r="D49" s="69">
        <f>SUM(D45:D48)</f>
        <v>-0.18000000016763806</v>
      </c>
      <c r="E49" s="68"/>
      <c r="G49" s="80"/>
      <c r="I49" s="69"/>
      <c r="M49" s="80"/>
      <c r="O49" s="69"/>
    </row>
    <row r="50" spans="2:15" ht="18" customHeight="1">
      <c r="B50" s="74"/>
      <c r="C50" s="69"/>
      <c r="D50" s="59"/>
      <c r="E50" s="68"/>
      <c r="G50" s="80"/>
      <c r="I50" s="76"/>
      <c r="M50" s="80"/>
      <c r="O50" s="76"/>
    </row>
    <row r="51" spans="2:15" ht="15">
      <c r="B51" s="74"/>
      <c r="C51" s="69"/>
      <c r="E51" s="68"/>
      <c r="G51" s="79"/>
      <c r="I51" s="69"/>
      <c r="M51" s="79"/>
      <c r="O51" s="69"/>
    </row>
    <row r="52" spans="2:15" ht="17.25" customHeight="1">
      <c r="B52" s="82"/>
      <c r="C52" s="50"/>
      <c r="D52" s="50"/>
      <c r="E52" s="83"/>
      <c r="G52" s="80"/>
      <c r="I52" s="69"/>
      <c r="M52" s="80"/>
      <c r="O52" s="69"/>
    </row>
    <row r="53" spans="2:17" ht="15">
      <c r="B53" s="84"/>
      <c r="C53" s="85" t="s">
        <v>50</v>
      </c>
      <c r="D53" s="86" t="s">
        <v>51</v>
      </c>
      <c r="E53" s="87" t="s">
        <v>52</v>
      </c>
      <c r="G53" s="79"/>
      <c r="H53" s="50"/>
      <c r="I53" s="50"/>
      <c r="J53" s="50"/>
      <c r="K53" s="50"/>
      <c r="M53" s="79"/>
      <c r="N53" s="50"/>
      <c r="O53" s="50"/>
      <c r="P53" s="50"/>
      <c r="Q53" s="50"/>
    </row>
    <row r="54" spans="1:17" ht="15">
      <c r="A54" s="81"/>
      <c r="B54" s="84" t="s">
        <v>53</v>
      </c>
      <c r="C54" s="88">
        <v>-2181511</v>
      </c>
      <c r="D54" s="88">
        <f>C54</f>
        <v>-2181511</v>
      </c>
      <c r="E54" s="89">
        <f>C54-D54</f>
        <v>0</v>
      </c>
      <c r="G54" s="79"/>
      <c r="H54" s="85"/>
      <c r="I54" s="86"/>
      <c r="J54" s="85"/>
      <c r="K54" s="50"/>
      <c r="M54" s="79"/>
      <c r="N54" s="85"/>
      <c r="O54" s="86"/>
      <c r="P54" s="85"/>
      <c r="Q54" s="50"/>
    </row>
    <row r="55" spans="1:17" ht="15">
      <c r="A55" s="81"/>
      <c r="B55" s="84" t="s">
        <v>54</v>
      </c>
      <c r="C55" s="88">
        <v>0</v>
      </c>
      <c r="D55" s="88">
        <f>C55-E55</f>
        <v>0</v>
      </c>
      <c r="E55" s="89">
        <f>ROUND(0.75*C55,0)</f>
        <v>0</v>
      </c>
      <c r="G55" s="79"/>
      <c r="H55" s="88"/>
      <c r="I55" s="88"/>
      <c r="J55" s="88"/>
      <c r="K55" s="50"/>
      <c r="M55" s="79"/>
      <c r="N55" s="85"/>
      <c r="O55" s="86"/>
      <c r="P55" s="85"/>
      <c r="Q55" s="50"/>
    </row>
    <row r="56" spans="1:17" s="55" customFormat="1" ht="15">
      <c r="A56" s="50"/>
      <c r="B56" s="84" t="s">
        <v>55</v>
      </c>
      <c r="C56" s="88">
        <v>0</v>
      </c>
      <c r="D56" s="88">
        <f>C56-E56</f>
        <v>0</v>
      </c>
      <c r="E56" s="89">
        <f>ROUND(C56*0.9,0)</f>
        <v>0</v>
      </c>
      <c r="G56" s="50"/>
      <c r="H56" s="88"/>
      <c r="I56" s="88"/>
      <c r="J56" s="88"/>
      <c r="K56" s="50"/>
      <c r="M56" s="50"/>
      <c r="N56" s="85"/>
      <c r="O56" s="86"/>
      <c r="P56" s="85"/>
      <c r="Q56" s="50"/>
    </row>
    <row r="57" spans="1:17" s="55" customFormat="1" ht="15">
      <c r="A57" s="90"/>
      <c r="B57" s="84" t="s">
        <v>56</v>
      </c>
      <c r="C57" s="91">
        <v>0</v>
      </c>
      <c r="D57" s="91">
        <f>C57-E57</f>
        <v>0</v>
      </c>
      <c r="E57" s="92">
        <f>ROUND(C57*0.9,0)</f>
        <v>0</v>
      </c>
      <c r="G57" s="76"/>
      <c r="H57" s="88"/>
      <c r="I57" s="88"/>
      <c r="J57" s="88"/>
      <c r="K57" s="50"/>
      <c r="M57" s="76"/>
      <c r="N57" s="85"/>
      <c r="O57" s="86"/>
      <c r="P57" s="85"/>
      <c r="Q57" s="50"/>
    </row>
    <row r="58" spans="2:17" s="55" customFormat="1" ht="15">
      <c r="B58" s="93"/>
      <c r="C58" s="91">
        <f>SUM(C54:C57)</f>
        <v>-2181511</v>
      </c>
      <c r="D58" s="91">
        <f>SUM(D54:D57)</f>
        <v>-2181511</v>
      </c>
      <c r="E58" s="92">
        <f>SUM(E54:E57)</f>
        <v>0</v>
      </c>
      <c r="H58" s="88"/>
      <c r="I58" s="88"/>
      <c r="J58" s="88"/>
      <c r="K58" s="50"/>
      <c r="M58" s="76"/>
      <c r="N58" s="85"/>
      <c r="O58" s="86"/>
      <c r="P58" s="85"/>
      <c r="Q58" s="50"/>
    </row>
    <row r="59" spans="2:17" s="55" customFormat="1" ht="15">
      <c r="B59" s="50"/>
      <c r="C59" s="50"/>
      <c r="D59" s="50"/>
      <c r="E59" s="50"/>
      <c r="H59" s="88"/>
      <c r="I59" s="88"/>
      <c r="J59" s="88"/>
      <c r="K59" s="50"/>
      <c r="M59" s="76"/>
      <c r="N59" s="85"/>
      <c r="O59" s="86"/>
      <c r="P59" s="85"/>
      <c r="Q59" s="50"/>
    </row>
    <row r="60" spans="2:17" s="55" customFormat="1" ht="15">
      <c r="B60" s="50"/>
      <c r="C60" s="50"/>
      <c r="D60" s="50"/>
      <c r="E60" s="50"/>
      <c r="H60" s="88"/>
      <c r="I60" s="88"/>
      <c r="J60" s="88"/>
      <c r="K60" s="50"/>
      <c r="M60" s="76"/>
      <c r="N60" s="85"/>
      <c r="O60" s="86"/>
      <c r="P60" s="85"/>
      <c r="Q60" s="50"/>
    </row>
    <row r="61" spans="2:17" s="55" customFormat="1" ht="15">
      <c r="B61" s="50"/>
      <c r="C61" s="50"/>
      <c r="D61" s="50"/>
      <c r="E61" s="50"/>
      <c r="H61" s="88"/>
      <c r="I61" s="88"/>
      <c r="J61" s="88"/>
      <c r="K61" s="50"/>
      <c r="M61" s="76"/>
      <c r="N61" s="85"/>
      <c r="O61" s="86"/>
      <c r="P61" s="85"/>
      <c r="Q61" s="50"/>
    </row>
    <row r="62" spans="2:17" s="55" customFormat="1" ht="15">
      <c r="B62" s="50"/>
      <c r="C62" s="50"/>
      <c r="D62" s="50"/>
      <c r="E62" s="50"/>
      <c r="H62" s="88"/>
      <c r="I62" s="88"/>
      <c r="J62" s="88"/>
      <c r="K62" s="50"/>
      <c r="M62" s="76"/>
      <c r="N62" s="85"/>
      <c r="O62" s="86"/>
      <c r="P62" s="85"/>
      <c r="Q62" s="50"/>
    </row>
    <row r="63" spans="2:17" s="55" customFormat="1" ht="15">
      <c r="B63" s="50"/>
      <c r="C63" s="50"/>
      <c r="D63" s="50"/>
      <c r="E63" s="50"/>
      <c r="H63" s="88"/>
      <c r="I63" s="88"/>
      <c r="J63" s="88"/>
      <c r="K63" s="50"/>
      <c r="M63" s="76"/>
      <c r="N63" s="85"/>
      <c r="O63" s="86"/>
      <c r="P63" s="85"/>
      <c r="Q63" s="50"/>
    </row>
    <row r="64" spans="2:17" s="55" customFormat="1" ht="15">
      <c r="B64" s="50"/>
      <c r="C64" s="50"/>
      <c r="D64" s="50"/>
      <c r="E64" s="50"/>
      <c r="H64" s="88"/>
      <c r="I64" s="88"/>
      <c r="J64" s="88"/>
      <c r="K64" s="50"/>
      <c r="M64" s="76"/>
      <c r="N64" s="85"/>
      <c r="O64" s="86"/>
      <c r="P64" s="85"/>
      <c r="Q64" s="50"/>
    </row>
    <row r="65" spans="2:17" s="55" customFormat="1" ht="15">
      <c r="B65" s="50"/>
      <c r="C65" s="50"/>
      <c r="D65" s="50"/>
      <c r="E65" s="50"/>
      <c r="H65" s="88"/>
      <c r="I65" s="88"/>
      <c r="J65" s="88"/>
      <c r="K65" s="50"/>
      <c r="M65" s="76"/>
      <c r="N65" s="85"/>
      <c r="O65" s="86"/>
      <c r="P65" s="85"/>
      <c r="Q65" s="50"/>
    </row>
    <row r="66" spans="2:17" s="55" customFormat="1" ht="15">
      <c r="B66" s="50"/>
      <c r="C66" s="50"/>
      <c r="D66" s="50"/>
      <c r="E66" s="50"/>
      <c r="H66" s="88"/>
      <c r="I66" s="88"/>
      <c r="J66" s="88"/>
      <c r="K66" s="50"/>
      <c r="M66" s="76"/>
      <c r="N66" s="85"/>
      <c r="O66" s="86"/>
      <c r="P66" s="85"/>
      <c r="Q66" s="50"/>
    </row>
    <row r="67" spans="2:17" s="55" customFormat="1" ht="15">
      <c r="B67" s="50"/>
      <c r="C67" s="50"/>
      <c r="D67" s="50"/>
      <c r="E67" s="50"/>
      <c r="H67" s="50"/>
      <c r="I67" s="50"/>
      <c r="J67" s="50"/>
      <c r="K67" s="50"/>
      <c r="M67" s="76"/>
      <c r="N67" s="85"/>
      <c r="O67" s="86"/>
      <c r="P67" s="85"/>
      <c r="Q67" s="50"/>
    </row>
    <row r="68" spans="2:17" s="55" customFormat="1" ht="15">
      <c r="B68" s="50"/>
      <c r="C68" s="50"/>
      <c r="D68" s="50"/>
      <c r="E68" s="50"/>
      <c r="H68" s="50"/>
      <c r="I68" s="50"/>
      <c r="J68" s="50"/>
      <c r="K68" s="50"/>
      <c r="M68" s="76"/>
      <c r="N68" s="85"/>
      <c r="O68" s="86"/>
      <c r="P68" s="85"/>
      <c r="Q68" s="50"/>
    </row>
    <row r="69" spans="2:17" s="55" customFormat="1" ht="15">
      <c r="B69" s="50"/>
      <c r="C69" s="50"/>
      <c r="D69" s="50"/>
      <c r="E69" s="50"/>
      <c r="H69" s="50"/>
      <c r="I69" s="50"/>
      <c r="J69" s="50"/>
      <c r="K69" s="50"/>
      <c r="M69" s="76"/>
      <c r="N69" s="85"/>
      <c r="O69" s="86"/>
      <c r="P69" s="85"/>
      <c r="Q69" s="50"/>
    </row>
    <row r="70" spans="2:17" s="55" customFormat="1" ht="15">
      <c r="B70" s="50"/>
      <c r="C70" s="50"/>
      <c r="D70" s="50"/>
      <c r="E70" s="50"/>
      <c r="H70" s="50"/>
      <c r="I70" s="50"/>
      <c r="J70" s="50"/>
      <c r="K70" s="50"/>
      <c r="M70" s="76"/>
      <c r="N70" s="85"/>
      <c r="O70" s="86"/>
      <c r="P70" s="85"/>
      <c r="Q70" s="50"/>
    </row>
    <row r="71" spans="2:17" s="55" customFormat="1" ht="15">
      <c r="B71" s="50"/>
      <c r="C71" s="50"/>
      <c r="D71" s="50"/>
      <c r="E71" s="50"/>
      <c r="H71" s="50"/>
      <c r="I71" s="50"/>
      <c r="J71" s="50"/>
      <c r="K71" s="50"/>
      <c r="M71" s="76"/>
      <c r="N71" s="85"/>
      <c r="O71" s="86"/>
      <c r="P71" s="85"/>
      <c r="Q71" s="50"/>
    </row>
    <row r="72" spans="2:17" s="55" customFormat="1" ht="15">
      <c r="B72" s="50"/>
      <c r="C72" s="50"/>
      <c r="D72" s="50"/>
      <c r="E72" s="50"/>
      <c r="H72" s="50"/>
      <c r="I72" s="50"/>
      <c r="J72" s="50"/>
      <c r="K72" s="50"/>
      <c r="M72" s="76"/>
      <c r="N72" s="50"/>
      <c r="O72" s="50"/>
      <c r="P72" s="50"/>
      <c r="Q72" s="50"/>
    </row>
    <row r="73" spans="2:17" s="55" customFormat="1" ht="15">
      <c r="B73" s="58" t="s">
        <v>34</v>
      </c>
      <c r="C73" s="58"/>
      <c r="D73" s="58"/>
      <c r="E73" s="58"/>
      <c r="H73" s="50"/>
      <c r="I73" s="50"/>
      <c r="J73" s="50"/>
      <c r="K73" s="50"/>
      <c r="M73" s="76"/>
      <c r="N73" s="50"/>
      <c r="O73" s="50"/>
      <c r="P73" s="50"/>
      <c r="Q73" s="50"/>
    </row>
    <row r="74" spans="2:17" s="55" customFormat="1" ht="15">
      <c r="B74" s="58">
        <v>201608</v>
      </c>
      <c r="C74" s="39">
        <v>49856</v>
      </c>
      <c r="D74" s="58"/>
      <c r="E74" s="58"/>
      <c r="H74" s="58"/>
      <c r="I74" s="58"/>
      <c r="J74" s="58"/>
      <c r="K74" s="58"/>
      <c r="M74" s="76"/>
      <c r="N74" s="58"/>
      <c r="O74" s="58"/>
      <c r="P74" s="58"/>
      <c r="Q74" s="58"/>
    </row>
    <row r="75" spans="1:17" s="55" customFormat="1" ht="15">
      <c r="A75" s="50"/>
      <c r="B75" s="94"/>
      <c r="C75" s="59"/>
      <c r="D75" s="58"/>
      <c r="E75" s="58"/>
      <c r="G75" s="50"/>
      <c r="H75" s="58"/>
      <c r="I75" s="58"/>
      <c r="J75" s="58"/>
      <c r="K75" s="58"/>
      <c r="M75" s="50"/>
      <c r="N75" s="58"/>
      <c r="O75" s="58"/>
      <c r="P75" s="58"/>
      <c r="Q75" s="58"/>
    </row>
    <row r="76" spans="1:17" s="55" customFormat="1" ht="15">
      <c r="A76" s="50"/>
      <c r="B76" s="58"/>
      <c r="C76" s="58"/>
      <c r="D76" s="58"/>
      <c r="E76" s="58"/>
      <c r="G76" s="50"/>
      <c r="H76" s="58"/>
      <c r="I76" s="58"/>
      <c r="J76" s="58"/>
      <c r="K76" s="58"/>
      <c r="M76" s="50"/>
      <c r="N76" s="58"/>
      <c r="O76" s="58"/>
      <c r="P76" s="58"/>
      <c r="Q76" s="58"/>
    </row>
  </sheetData>
  <sheetProtection/>
  <mergeCells count="11">
    <mergeCell ref="S1:U1"/>
    <mergeCell ref="B2:E2"/>
    <mergeCell ref="G2:K2"/>
    <mergeCell ref="M2:Q2"/>
    <mergeCell ref="S2:U2"/>
    <mergeCell ref="A3:E3"/>
    <mergeCell ref="G3:K3"/>
    <mergeCell ref="M3:Q3"/>
    <mergeCell ref="B1:E1"/>
    <mergeCell ref="G1:K1"/>
    <mergeCell ref="M1:Q1"/>
  </mergeCells>
  <printOptions/>
  <pageMargins left="0.74" right="0.5" top="0.78" bottom="0.5" header="0.3" footer="0.3"/>
  <pageSetup horizontalDpi="600" verticalDpi="600" orientation="portrait" scale="85" r:id="rId2"/>
  <colBreaks count="3" manualBreakCount="3">
    <brk id="5" max="65535" man="1"/>
    <brk id="11" max="65535" man="1"/>
    <brk id="17" max="65535" man="1"/>
  </colBreaks>
  <customProperties>
    <customPr name="xxe4aP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2"/>
  <sheetViews>
    <sheetView tabSelected="1" zoomScalePageLayoutView="0" workbookViewId="0" topLeftCell="A4">
      <selection activeCell="Q28" sqref="Q28"/>
    </sheetView>
  </sheetViews>
  <sheetFormatPr defaultColWidth="9.140625" defaultRowHeight="12.75"/>
  <cols>
    <col min="1" max="1" width="5.140625" style="0" customWidth="1"/>
    <col min="3" max="3" width="17.8515625" style="0" customWidth="1"/>
    <col min="4" max="4" width="21.7109375" style="0" customWidth="1"/>
    <col min="5" max="5" width="21.421875" style="0" customWidth="1"/>
    <col min="6" max="6" width="23.57421875" style="0" customWidth="1"/>
    <col min="7" max="7" width="4.57421875" style="0" customWidth="1"/>
    <col min="8" max="8" width="15.28125" style="0" hidden="1" customWidth="1"/>
    <col min="9" max="9" width="15.421875" style="0" hidden="1" customWidth="1"/>
    <col min="10" max="10" width="19.7109375" style="0" hidden="1" customWidth="1"/>
    <col min="11" max="11" width="17.00390625" style="0" hidden="1" customWidth="1"/>
    <col min="12" max="12" width="23.00390625" style="0" hidden="1" customWidth="1"/>
    <col min="13" max="13" width="0" style="0" hidden="1" customWidth="1"/>
    <col min="14" max="14" width="15.28125" style="0" customWidth="1"/>
    <col min="15" max="15" width="19.8515625" style="0" customWidth="1"/>
    <col min="16" max="16" width="18.8515625" style="0" customWidth="1"/>
    <col min="17" max="17" width="21.421875" style="0" customWidth="1"/>
    <col min="18" max="18" width="23.140625" style="0" customWidth="1"/>
    <col min="20" max="20" width="47.421875" style="0" bestFit="1" customWidth="1"/>
    <col min="21" max="21" width="14.28125" style="0" customWidth="1"/>
    <col min="22" max="22" width="17.57421875" style="0" bestFit="1" customWidth="1"/>
    <col min="23" max="23" width="15.421875" style="0" customWidth="1"/>
    <col min="24" max="24" width="12.8515625" style="0" bestFit="1" customWidth="1"/>
    <col min="25" max="25" width="13.7109375" style="0" customWidth="1"/>
  </cols>
  <sheetData>
    <row r="1" spans="20:22" ht="15.75" thickBot="1">
      <c r="T1" s="133" t="s">
        <v>0</v>
      </c>
      <c r="U1" s="134"/>
      <c r="V1" s="135"/>
    </row>
    <row r="2" spans="2:22" ht="15.75" thickBot="1">
      <c r="B2" s="136" t="s">
        <v>0</v>
      </c>
      <c r="C2" s="137"/>
      <c r="D2" s="137"/>
      <c r="E2" s="137"/>
      <c r="F2" s="138"/>
      <c r="H2" s="136" t="s">
        <v>0</v>
      </c>
      <c r="I2" s="137"/>
      <c r="J2" s="137"/>
      <c r="K2" s="137"/>
      <c r="L2" s="138"/>
      <c r="N2" s="136" t="s">
        <v>0</v>
      </c>
      <c r="O2" s="137"/>
      <c r="P2" s="137"/>
      <c r="Q2" s="137"/>
      <c r="R2" s="138"/>
      <c r="T2" s="139" t="s">
        <v>36</v>
      </c>
      <c r="U2" s="140"/>
      <c r="V2" s="141"/>
    </row>
    <row r="3" spans="2:22" ht="15.75" thickBot="1">
      <c r="B3" s="142" t="s">
        <v>1</v>
      </c>
      <c r="C3" s="143"/>
      <c r="D3" s="143"/>
      <c r="E3" s="143"/>
      <c r="F3" s="144"/>
      <c r="H3" s="142" t="s">
        <v>2</v>
      </c>
      <c r="I3" s="143"/>
      <c r="J3" s="143"/>
      <c r="K3" s="143"/>
      <c r="L3" s="144"/>
      <c r="N3" s="142" t="s">
        <v>3</v>
      </c>
      <c r="O3" s="143"/>
      <c r="P3" s="143"/>
      <c r="Q3" s="143"/>
      <c r="R3" s="144"/>
      <c r="T3" s="1"/>
      <c r="U3" s="1"/>
      <c r="V3" s="1"/>
    </row>
    <row r="4" spans="2:22" ht="15">
      <c r="B4" s="132"/>
      <c r="C4" s="132"/>
      <c r="D4" s="132"/>
      <c r="E4" s="132"/>
      <c r="F4" s="132"/>
      <c r="H4" s="132"/>
      <c r="I4" s="132"/>
      <c r="J4" s="132"/>
      <c r="K4" s="132"/>
      <c r="L4" s="132"/>
      <c r="N4" s="132"/>
      <c r="O4" s="132"/>
      <c r="P4" s="132"/>
      <c r="Q4" s="132"/>
      <c r="R4" s="132"/>
      <c r="T4" s="1"/>
      <c r="U4" s="1"/>
      <c r="V4" s="1"/>
    </row>
    <row r="5" spans="2:18" ht="30"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H5" s="2" t="s">
        <v>4</v>
      </c>
      <c r="I5" s="2" t="s">
        <v>5</v>
      </c>
      <c r="J5" s="2" t="s">
        <v>6</v>
      </c>
      <c r="K5" s="2" t="s">
        <v>7</v>
      </c>
      <c r="L5" s="2" t="s">
        <v>8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</row>
    <row r="6" spans="2:18" ht="30">
      <c r="B6" s="3">
        <v>186322</v>
      </c>
      <c r="C6" s="2" t="s">
        <v>6</v>
      </c>
      <c r="D6" s="2"/>
      <c r="E6" s="2"/>
      <c r="F6" s="4">
        <v>4016380.98</v>
      </c>
      <c r="H6" s="3">
        <v>186323</v>
      </c>
      <c r="I6" s="2" t="s">
        <v>6</v>
      </c>
      <c r="J6" s="2"/>
      <c r="K6" s="2"/>
      <c r="L6" s="4">
        <v>0</v>
      </c>
      <c r="N6" s="3">
        <v>186324</v>
      </c>
      <c r="O6" s="2" t="s">
        <v>6</v>
      </c>
      <c r="P6" s="2"/>
      <c r="Q6" s="2"/>
      <c r="R6" s="4">
        <v>-3544505.88</v>
      </c>
    </row>
    <row r="7" spans="2:22" ht="15">
      <c r="B7" s="3" t="s">
        <v>9</v>
      </c>
      <c r="C7" s="53">
        <v>201701</v>
      </c>
      <c r="D7" s="4">
        <f aca="true" t="shared" si="0" ref="D7:D18">F6</f>
        <v>4016380.98</v>
      </c>
      <c r="E7" s="4">
        <v>235126</v>
      </c>
      <c r="F7" s="4">
        <f aca="true" t="shared" si="1" ref="F7:F18">D7+E7</f>
        <v>4251506.98</v>
      </c>
      <c r="H7" s="3" t="s">
        <v>10</v>
      </c>
      <c r="I7" s="53">
        <v>201701</v>
      </c>
      <c r="J7" s="4">
        <f>L6</f>
        <v>0</v>
      </c>
      <c r="K7" s="4">
        <v>0</v>
      </c>
      <c r="L7" s="4">
        <f aca="true" t="shared" si="2" ref="L7:L18">J7+K7</f>
        <v>0</v>
      </c>
      <c r="N7" s="3" t="s">
        <v>10</v>
      </c>
      <c r="O7" s="53">
        <v>201701</v>
      </c>
      <c r="P7" s="4">
        <f>R6</f>
        <v>-3544505.88</v>
      </c>
      <c r="Q7" s="4">
        <v>-655479</v>
      </c>
      <c r="R7" s="4">
        <f aca="true" t="shared" si="3" ref="R7:R18">P7+Q7</f>
        <v>-4199984.88</v>
      </c>
      <c r="T7" s="5" t="s">
        <v>11</v>
      </c>
      <c r="U7" s="6"/>
      <c r="V7" s="6"/>
    </row>
    <row r="8" spans="2:22" ht="15">
      <c r="B8" s="3"/>
      <c r="C8" s="53">
        <v>201702</v>
      </c>
      <c r="D8" s="4">
        <f t="shared" si="0"/>
        <v>4251506.98</v>
      </c>
      <c r="E8" s="4">
        <v>208406</v>
      </c>
      <c r="F8" s="4">
        <f t="shared" si="1"/>
        <v>4459912.98</v>
      </c>
      <c r="H8" s="3"/>
      <c r="I8" s="53">
        <v>201702</v>
      </c>
      <c r="J8" s="4">
        <f aca="true" t="shared" si="4" ref="J8:J13">L7</f>
        <v>0</v>
      </c>
      <c r="K8" s="4">
        <v>0</v>
      </c>
      <c r="L8" s="4">
        <f t="shared" si="2"/>
        <v>0</v>
      </c>
      <c r="N8" s="3"/>
      <c r="O8" s="53">
        <v>201702</v>
      </c>
      <c r="P8" s="4">
        <f aca="true" t="shared" si="5" ref="P8:P13">R7</f>
        <v>-4199984.88</v>
      </c>
      <c r="Q8" s="4">
        <v>-24011</v>
      </c>
      <c r="R8" s="4">
        <f t="shared" si="3"/>
        <v>-4223995.88</v>
      </c>
      <c r="T8" s="5" t="s">
        <v>12</v>
      </c>
      <c r="U8" s="6"/>
      <c r="V8" s="6"/>
    </row>
    <row r="9" spans="2:23" s="7" customFormat="1" ht="15">
      <c r="B9" s="3"/>
      <c r="C9" s="112">
        <v>201703</v>
      </c>
      <c r="D9" s="113">
        <f t="shared" si="0"/>
        <v>4459912.98</v>
      </c>
      <c r="E9" s="114">
        <v>0</v>
      </c>
      <c r="F9" s="114">
        <f t="shared" si="1"/>
        <v>4459912.98</v>
      </c>
      <c r="H9" s="3"/>
      <c r="I9" s="112">
        <v>201703</v>
      </c>
      <c r="J9" s="113">
        <f t="shared" si="4"/>
        <v>0</v>
      </c>
      <c r="K9" s="114">
        <v>0</v>
      </c>
      <c r="L9" s="114">
        <f t="shared" si="2"/>
        <v>0</v>
      </c>
      <c r="N9" s="3"/>
      <c r="O9" s="112">
        <v>201703</v>
      </c>
      <c r="P9" s="113">
        <f t="shared" si="5"/>
        <v>-4223995.88</v>
      </c>
      <c r="Q9" s="114">
        <v>0</v>
      </c>
      <c r="R9" s="114">
        <f t="shared" si="3"/>
        <v>-4223995.88</v>
      </c>
      <c r="T9" s="6" t="s">
        <v>13</v>
      </c>
      <c r="U9" s="6"/>
      <c r="V9" s="8">
        <f>F20</f>
        <v>4459912.98</v>
      </c>
      <c r="W9" s="9"/>
    </row>
    <row r="10" spans="2:23" s="7" customFormat="1" ht="15">
      <c r="B10" s="3"/>
      <c r="C10" s="112">
        <v>201704</v>
      </c>
      <c r="D10" s="113">
        <f t="shared" si="0"/>
        <v>4459912.98</v>
      </c>
      <c r="E10" s="114">
        <v>0</v>
      </c>
      <c r="F10" s="114">
        <f t="shared" si="1"/>
        <v>4459912.98</v>
      </c>
      <c r="H10" s="3"/>
      <c r="I10" s="112">
        <v>201704</v>
      </c>
      <c r="J10" s="113">
        <f t="shared" si="4"/>
        <v>0</v>
      </c>
      <c r="K10" s="114">
        <v>0</v>
      </c>
      <c r="L10" s="114">
        <f t="shared" si="2"/>
        <v>0</v>
      </c>
      <c r="N10" s="3"/>
      <c r="O10" s="112">
        <v>201704</v>
      </c>
      <c r="P10" s="113">
        <f t="shared" si="5"/>
        <v>-4223995.88</v>
      </c>
      <c r="Q10" s="114">
        <v>0</v>
      </c>
      <c r="R10" s="114">
        <f t="shared" si="3"/>
        <v>-4223995.88</v>
      </c>
      <c r="T10" s="6" t="s">
        <v>14</v>
      </c>
      <c r="U10" s="6"/>
      <c r="V10" s="8">
        <f>L20</f>
        <v>0</v>
      </c>
      <c r="W10" s="9"/>
    </row>
    <row r="11" spans="2:23" s="7" customFormat="1" ht="15">
      <c r="B11" s="3"/>
      <c r="C11" s="112">
        <v>201705</v>
      </c>
      <c r="D11" s="113">
        <f t="shared" si="0"/>
        <v>4459912.98</v>
      </c>
      <c r="E11" s="114">
        <v>0</v>
      </c>
      <c r="F11" s="114">
        <f t="shared" si="1"/>
        <v>4459912.98</v>
      </c>
      <c r="H11" s="3"/>
      <c r="I11" s="112">
        <v>201705</v>
      </c>
      <c r="J11" s="113">
        <f t="shared" si="4"/>
        <v>0</v>
      </c>
      <c r="K11" s="114">
        <v>0</v>
      </c>
      <c r="L11" s="114">
        <f t="shared" si="2"/>
        <v>0</v>
      </c>
      <c r="N11" s="3"/>
      <c r="O11" s="112">
        <v>201705</v>
      </c>
      <c r="P11" s="113">
        <f t="shared" si="5"/>
        <v>-4223995.88</v>
      </c>
      <c r="Q11" s="114">
        <v>0</v>
      </c>
      <c r="R11" s="114">
        <f t="shared" si="3"/>
        <v>-4223995.88</v>
      </c>
      <c r="T11" s="6" t="s">
        <v>15</v>
      </c>
      <c r="U11" s="6"/>
      <c r="V11" s="12">
        <f>R20</f>
        <v>-4223995.88</v>
      </c>
      <c r="W11" s="9"/>
    </row>
    <row r="12" spans="2:22" s="10" customFormat="1" ht="15">
      <c r="B12" s="3"/>
      <c r="C12" s="112">
        <v>201706</v>
      </c>
      <c r="D12" s="113">
        <f t="shared" si="0"/>
        <v>4459912.98</v>
      </c>
      <c r="E12" s="114">
        <v>0</v>
      </c>
      <c r="F12" s="114">
        <f t="shared" si="1"/>
        <v>4459912.98</v>
      </c>
      <c r="H12" s="3"/>
      <c r="I12" s="112">
        <v>201706</v>
      </c>
      <c r="J12" s="113">
        <f t="shared" si="4"/>
        <v>0</v>
      </c>
      <c r="K12" s="114">
        <v>0</v>
      </c>
      <c r="L12" s="114">
        <f t="shared" si="2"/>
        <v>0</v>
      </c>
      <c r="N12" s="3"/>
      <c r="O12" s="112">
        <v>201706</v>
      </c>
      <c r="P12" s="113">
        <f t="shared" si="5"/>
        <v>-4223995.88</v>
      </c>
      <c r="Q12" s="114">
        <v>0</v>
      </c>
      <c r="R12" s="114">
        <f t="shared" si="3"/>
        <v>-4223995.88</v>
      </c>
      <c r="T12" s="6" t="s">
        <v>16</v>
      </c>
      <c r="U12" s="6"/>
      <c r="V12" s="8">
        <f>SUM(V9:V11)</f>
        <v>235917.10000000056</v>
      </c>
    </row>
    <row r="13" spans="2:22" s="47" customFormat="1" ht="15">
      <c r="B13" s="3"/>
      <c r="C13" s="112">
        <v>201707</v>
      </c>
      <c r="D13" s="113">
        <f t="shared" si="0"/>
        <v>4459912.98</v>
      </c>
      <c r="E13" s="114">
        <v>0</v>
      </c>
      <c r="F13" s="114">
        <f t="shared" si="1"/>
        <v>4459912.98</v>
      </c>
      <c r="H13" s="3"/>
      <c r="I13" s="112">
        <v>201707</v>
      </c>
      <c r="J13" s="113">
        <f t="shared" si="4"/>
        <v>0</v>
      </c>
      <c r="K13" s="114">
        <v>0</v>
      </c>
      <c r="L13" s="114">
        <f t="shared" si="2"/>
        <v>0</v>
      </c>
      <c r="N13" s="3"/>
      <c r="O13" s="112">
        <v>201707</v>
      </c>
      <c r="P13" s="113">
        <f t="shared" si="5"/>
        <v>-4223995.88</v>
      </c>
      <c r="Q13" s="114">
        <v>0</v>
      </c>
      <c r="R13" s="114">
        <f t="shared" si="3"/>
        <v>-4223995.88</v>
      </c>
      <c r="T13" s="6" t="s">
        <v>17</v>
      </c>
      <c r="U13" s="6"/>
      <c r="V13" s="11">
        <v>-0.35</v>
      </c>
    </row>
    <row r="14" spans="2:22" s="47" customFormat="1" ht="15">
      <c r="B14" s="3"/>
      <c r="C14" s="112">
        <v>201708</v>
      </c>
      <c r="D14" s="113">
        <f>F13</f>
        <v>4459912.98</v>
      </c>
      <c r="E14" s="114">
        <v>0</v>
      </c>
      <c r="F14" s="114">
        <f t="shared" si="1"/>
        <v>4459912.98</v>
      </c>
      <c r="H14" s="3"/>
      <c r="I14" s="112">
        <v>201708</v>
      </c>
      <c r="J14" s="113">
        <f>L13</f>
        <v>0</v>
      </c>
      <c r="K14" s="114">
        <v>0</v>
      </c>
      <c r="L14" s="114">
        <f t="shared" si="2"/>
        <v>0</v>
      </c>
      <c r="N14" s="3"/>
      <c r="O14" s="112">
        <v>201708</v>
      </c>
      <c r="P14" s="113">
        <f>R13</f>
        <v>-4223995.88</v>
      </c>
      <c r="Q14" s="114">
        <v>0</v>
      </c>
      <c r="R14" s="114">
        <f t="shared" si="3"/>
        <v>-4223995.88</v>
      </c>
      <c r="T14" s="6" t="s">
        <v>18</v>
      </c>
      <c r="U14" s="6"/>
      <c r="V14" s="109">
        <f>V12*V13</f>
        <v>-82570.98500000019</v>
      </c>
    </row>
    <row r="15" spans="2:22" s="47" customFormat="1" ht="15">
      <c r="B15" s="3"/>
      <c r="C15" s="112">
        <v>201709</v>
      </c>
      <c r="D15" s="113">
        <f t="shared" si="0"/>
        <v>4459912.98</v>
      </c>
      <c r="E15" s="114">
        <v>0</v>
      </c>
      <c r="F15" s="114">
        <f t="shared" si="1"/>
        <v>4459912.98</v>
      </c>
      <c r="H15" s="3"/>
      <c r="I15" s="112">
        <v>201709</v>
      </c>
      <c r="J15" s="113">
        <f>L14</f>
        <v>0</v>
      </c>
      <c r="K15" s="114">
        <v>0</v>
      </c>
      <c r="L15" s="114">
        <f t="shared" si="2"/>
        <v>0</v>
      </c>
      <c r="N15" s="3"/>
      <c r="O15" s="112">
        <v>201709</v>
      </c>
      <c r="P15" s="113">
        <f>R14</f>
        <v>-4223995.88</v>
      </c>
      <c r="Q15" s="114">
        <v>0</v>
      </c>
      <c r="R15" s="114">
        <f t="shared" si="3"/>
        <v>-4223995.88</v>
      </c>
      <c r="T15" s="6" t="s">
        <v>57</v>
      </c>
      <c r="U15" s="6"/>
      <c r="V15" s="13">
        <v>0</v>
      </c>
    </row>
    <row r="16" spans="2:22" s="47" customFormat="1" ht="15.75" thickBot="1">
      <c r="B16" s="3"/>
      <c r="C16" s="112">
        <v>201710</v>
      </c>
      <c r="D16" s="113">
        <f t="shared" si="0"/>
        <v>4459912.98</v>
      </c>
      <c r="E16" s="114">
        <v>157023</v>
      </c>
      <c r="F16" s="114">
        <f>D16+E16</f>
        <v>4616935.98</v>
      </c>
      <c r="H16" s="3"/>
      <c r="I16" s="112">
        <v>201710</v>
      </c>
      <c r="J16" s="113">
        <f>L15</f>
        <v>0</v>
      </c>
      <c r="K16" s="114">
        <v>0</v>
      </c>
      <c r="L16" s="114">
        <f t="shared" si="2"/>
        <v>0</v>
      </c>
      <c r="N16" s="3"/>
      <c r="O16" s="112">
        <v>201710</v>
      </c>
      <c r="P16" s="113">
        <f>R15</f>
        <v>-4223995.88</v>
      </c>
      <c r="Q16" s="114">
        <v>-305309</v>
      </c>
      <c r="R16" s="114">
        <f t="shared" si="3"/>
        <v>-4529304.88</v>
      </c>
      <c r="T16" s="6" t="s">
        <v>19</v>
      </c>
      <c r="U16" s="6"/>
      <c r="V16" s="14">
        <f>SUM(V14:V15)</f>
        <v>-82570.98500000019</v>
      </c>
    </row>
    <row r="17" spans="2:22" s="47" customFormat="1" ht="16.5" thickBot="1" thickTop="1">
      <c r="B17" s="3"/>
      <c r="C17" s="112">
        <v>201711</v>
      </c>
      <c r="D17" s="113">
        <f t="shared" si="0"/>
        <v>4616935.98</v>
      </c>
      <c r="E17" s="114">
        <v>0</v>
      </c>
      <c r="F17" s="114">
        <f t="shared" si="1"/>
        <v>4616935.98</v>
      </c>
      <c r="H17" s="3"/>
      <c r="I17" s="112">
        <v>201711</v>
      </c>
      <c r="J17" s="113">
        <f>L16</f>
        <v>0</v>
      </c>
      <c r="K17" s="114">
        <v>0</v>
      </c>
      <c r="L17" s="114">
        <f t="shared" si="2"/>
        <v>0</v>
      </c>
      <c r="N17" s="3"/>
      <c r="O17" s="112">
        <v>201711</v>
      </c>
      <c r="P17" s="113">
        <f>R16</f>
        <v>-4529304.88</v>
      </c>
      <c r="Q17" s="114">
        <v>0</v>
      </c>
      <c r="R17" s="114">
        <f t="shared" si="3"/>
        <v>-4529304.88</v>
      </c>
      <c r="T17" s="6"/>
      <c r="U17" s="6"/>
      <c r="V17" s="14"/>
    </row>
    <row r="18" spans="2:22" s="47" customFormat="1" ht="16.5" thickBot="1" thickTop="1">
      <c r="B18" s="3"/>
      <c r="C18" s="112">
        <v>201712</v>
      </c>
      <c r="D18" s="113">
        <f t="shared" si="0"/>
        <v>4616935.98</v>
      </c>
      <c r="E18" s="114">
        <v>0</v>
      </c>
      <c r="F18" s="114">
        <f t="shared" si="1"/>
        <v>4616935.98</v>
      </c>
      <c r="H18" s="3"/>
      <c r="I18" s="112">
        <v>201712</v>
      </c>
      <c r="J18" s="113">
        <f>L17</f>
        <v>0</v>
      </c>
      <c r="K18" s="114">
        <v>0</v>
      </c>
      <c r="L18" s="114">
        <f t="shared" si="2"/>
        <v>0</v>
      </c>
      <c r="N18" s="3"/>
      <c r="O18" s="112">
        <v>201712</v>
      </c>
      <c r="P18" s="113">
        <f>R17</f>
        <v>-4529304.88</v>
      </c>
      <c r="Q18" s="114">
        <v>0</v>
      </c>
      <c r="R18" s="114">
        <f t="shared" si="3"/>
        <v>-4529304.88</v>
      </c>
      <c r="T18" s="6" t="s">
        <v>20</v>
      </c>
      <c r="U18" s="6">
        <f>O20</f>
        <v>201702</v>
      </c>
      <c r="V18" s="14">
        <v>-82570.98</v>
      </c>
    </row>
    <row r="19" spans="2:18" ht="14.25" customHeight="1" thickTop="1">
      <c r="B19" s="15"/>
      <c r="C19" s="15"/>
      <c r="D19" s="16"/>
      <c r="E19" s="17"/>
      <c r="F19" s="17"/>
      <c r="H19" s="15"/>
      <c r="I19" s="15"/>
      <c r="J19" s="17"/>
      <c r="K19" s="17"/>
      <c r="L19" s="17"/>
      <c r="N19" s="15"/>
      <c r="O19" s="32"/>
      <c r="P19" s="96"/>
      <c r="Q19" s="96"/>
      <c r="R19" s="17"/>
    </row>
    <row r="20" spans="2:23" ht="19.5" customHeight="1">
      <c r="B20" s="18" t="s">
        <v>21</v>
      </c>
      <c r="C20" s="19"/>
      <c r="D20" s="20">
        <v>201702</v>
      </c>
      <c r="E20" s="20"/>
      <c r="F20" s="4">
        <v>4459912.98</v>
      </c>
      <c r="H20" s="20" t="s">
        <v>21</v>
      </c>
      <c r="I20" s="20">
        <f>D20</f>
        <v>201702</v>
      </c>
      <c r="J20" s="17"/>
      <c r="K20" s="17"/>
      <c r="L20" s="17">
        <v>0</v>
      </c>
      <c r="N20" s="20" t="s">
        <v>21</v>
      </c>
      <c r="O20" s="20">
        <f>I20</f>
        <v>201702</v>
      </c>
      <c r="P20" s="96"/>
      <c r="Q20" s="96"/>
      <c r="R20" s="17">
        <v>-4223995.88</v>
      </c>
      <c r="V20" s="21"/>
      <c r="W20" s="21"/>
    </row>
    <row r="21" spans="2:22" ht="18" customHeight="1">
      <c r="B21" s="20"/>
      <c r="C21" s="20"/>
      <c r="D21" s="20"/>
      <c r="E21" s="20"/>
      <c r="F21" s="20"/>
      <c r="H21" s="20"/>
      <c r="I21" s="20"/>
      <c r="J21" s="20"/>
      <c r="K21" s="20"/>
      <c r="L21" s="20"/>
      <c r="N21" s="20"/>
      <c r="O21" s="27"/>
      <c r="P21" s="27"/>
      <c r="Q21" s="27"/>
      <c r="R21" s="20"/>
      <c r="V21" s="21"/>
    </row>
    <row r="22" spans="2:18" ht="16.5" customHeight="1">
      <c r="B22" s="20"/>
      <c r="C22" s="20"/>
      <c r="D22" s="20"/>
      <c r="E22" s="20"/>
      <c r="F22" s="20"/>
      <c r="H22" s="20"/>
      <c r="I22" s="20"/>
      <c r="J22" s="20"/>
      <c r="K22" s="20"/>
      <c r="L22" s="20"/>
      <c r="N22" s="20"/>
      <c r="O22" s="27"/>
      <c r="P22" s="27"/>
      <c r="Q22" s="27"/>
      <c r="R22" s="20"/>
    </row>
    <row r="23" spans="2:18" ht="16.5" customHeight="1">
      <c r="B23" s="20"/>
      <c r="C23" s="20"/>
      <c r="D23" s="20"/>
      <c r="E23" s="20"/>
      <c r="F23" s="20"/>
      <c r="H23" s="20"/>
      <c r="I23" s="20"/>
      <c r="J23" s="20"/>
      <c r="K23" s="20"/>
      <c r="L23" s="20"/>
      <c r="N23" s="20"/>
      <c r="O23" s="27"/>
      <c r="P23" s="27"/>
      <c r="Q23" s="27"/>
      <c r="R23" s="20"/>
    </row>
    <row r="24" spans="2:18" ht="17.25" customHeight="1">
      <c r="B24" s="22"/>
      <c r="C24" s="23" t="s">
        <v>22</v>
      </c>
      <c r="D24" s="24"/>
      <c r="E24" s="24" t="s">
        <v>23</v>
      </c>
      <c r="F24" s="25" t="s">
        <v>24</v>
      </c>
      <c r="H24" s="22"/>
      <c r="I24" s="23" t="s">
        <v>22</v>
      </c>
      <c r="J24" s="24"/>
      <c r="K24" s="24" t="s">
        <v>23</v>
      </c>
      <c r="L24" s="25" t="s">
        <v>24</v>
      </c>
      <c r="N24" s="22"/>
      <c r="O24" s="101" t="s">
        <v>22</v>
      </c>
      <c r="P24" s="102"/>
      <c r="Q24" s="102" t="s">
        <v>23</v>
      </c>
      <c r="R24" s="25" t="s">
        <v>24</v>
      </c>
    </row>
    <row r="25" spans="2:18" ht="17.25" customHeight="1">
      <c r="B25" s="20"/>
      <c r="C25" s="26" t="s">
        <v>25</v>
      </c>
      <c r="D25" s="20" t="s">
        <v>26</v>
      </c>
      <c r="E25" s="27">
        <v>4251506.98</v>
      </c>
      <c r="F25" s="28"/>
      <c r="H25" s="20"/>
      <c r="I25" s="26" t="s">
        <v>27</v>
      </c>
      <c r="J25" s="20" t="s">
        <v>6</v>
      </c>
      <c r="K25" s="27">
        <f>L6</f>
        <v>0</v>
      </c>
      <c r="L25" s="28"/>
      <c r="N25" s="20"/>
      <c r="O25" s="103" t="s">
        <v>35</v>
      </c>
      <c r="P25" s="27" t="s">
        <v>6</v>
      </c>
      <c r="Q25" s="27">
        <v>-4199984.88</v>
      </c>
      <c r="R25" s="28"/>
    </row>
    <row r="26" spans="2:18" ht="17.25" customHeight="1">
      <c r="B26" s="20"/>
      <c r="C26" s="29" t="s">
        <v>28</v>
      </c>
      <c r="D26" s="20"/>
      <c r="E26" s="30">
        <v>185533</v>
      </c>
      <c r="F26" s="31" t="s">
        <v>29</v>
      </c>
      <c r="H26" s="20"/>
      <c r="I26" s="29" t="s">
        <v>31</v>
      </c>
      <c r="J26" s="20"/>
      <c r="K26" s="30">
        <v>0</v>
      </c>
      <c r="L26" s="31" t="s">
        <v>29</v>
      </c>
      <c r="N26" s="20"/>
      <c r="O26" s="104" t="s">
        <v>30</v>
      </c>
      <c r="P26" s="27"/>
      <c r="Q26" s="97">
        <v>-1889</v>
      </c>
      <c r="R26" s="31" t="s">
        <v>29</v>
      </c>
    </row>
    <row r="27" spans="2:18" ht="17.25" customHeight="1">
      <c r="B27" s="20"/>
      <c r="C27" s="29" t="s">
        <v>33</v>
      </c>
      <c r="D27" s="33"/>
      <c r="E27" s="46">
        <v>22873</v>
      </c>
      <c r="F27" s="31" t="s">
        <v>29</v>
      </c>
      <c r="H27" s="20"/>
      <c r="I27" s="29" t="s">
        <v>32</v>
      </c>
      <c r="J27" s="20"/>
      <c r="K27" s="46"/>
      <c r="L27" s="31" t="s">
        <v>29</v>
      </c>
      <c r="N27" s="20"/>
      <c r="O27" s="104" t="s">
        <v>32</v>
      </c>
      <c r="P27" s="27"/>
      <c r="Q27" s="46">
        <v>-22122</v>
      </c>
      <c r="R27" s="31" t="s">
        <v>29</v>
      </c>
    </row>
    <row r="28" spans="2:18" ht="17.25" customHeight="1">
      <c r="B28" s="20"/>
      <c r="C28" s="34"/>
      <c r="D28" s="35" t="s">
        <v>8</v>
      </c>
      <c r="E28" s="36">
        <f>SUM(E25:E27)</f>
        <v>4459912.98</v>
      </c>
      <c r="F28" s="37"/>
      <c r="H28" s="20"/>
      <c r="I28" s="34"/>
      <c r="J28" s="35" t="s">
        <v>8</v>
      </c>
      <c r="K28" s="36">
        <f>SUM(K25:K27)</f>
        <v>0</v>
      </c>
      <c r="L28" s="37"/>
      <c r="N28" s="20"/>
      <c r="O28" s="105"/>
      <c r="P28" s="36" t="s">
        <v>8</v>
      </c>
      <c r="Q28" s="36">
        <f>SUM(Q25:Q27)</f>
        <v>-4223995.88</v>
      </c>
      <c r="R28" s="37"/>
    </row>
    <row r="29" spans="2:18" ht="17.25" customHeight="1">
      <c r="B29" s="20"/>
      <c r="H29" s="20"/>
      <c r="I29" s="38"/>
      <c r="J29" s="20"/>
      <c r="K29" s="27"/>
      <c r="L29" s="20"/>
      <c r="N29" s="20"/>
      <c r="O29" s="106"/>
      <c r="P29" s="27"/>
      <c r="Q29" s="27"/>
      <c r="R29" s="20"/>
    </row>
    <row r="30" spans="8:18" ht="15">
      <c r="H30" s="20"/>
      <c r="I30" s="38"/>
      <c r="J30" s="20"/>
      <c r="K30" s="27"/>
      <c r="L30" s="20"/>
      <c r="N30" s="20"/>
      <c r="O30" s="106"/>
      <c r="P30" s="27"/>
      <c r="Q30" s="27"/>
      <c r="R30" s="20"/>
    </row>
    <row r="31" spans="5:18" ht="16.5" customHeight="1">
      <c r="E31" s="21"/>
      <c r="H31" s="20"/>
      <c r="I31" s="38"/>
      <c r="J31" s="20"/>
      <c r="K31" s="27"/>
      <c r="L31" s="20"/>
      <c r="N31" s="20"/>
      <c r="O31" s="106"/>
      <c r="P31" s="27"/>
      <c r="Q31" s="27"/>
      <c r="R31" s="20"/>
    </row>
    <row r="32" spans="8:22" ht="16.5" customHeight="1">
      <c r="H32" s="20"/>
      <c r="I32" s="38"/>
      <c r="J32" s="20"/>
      <c r="K32" s="27"/>
      <c r="L32" s="20"/>
      <c r="N32" s="20"/>
      <c r="O32" s="38"/>
      <c r="P32" s="20"/>
      <c r="Q32" s="27"/>
      <c r="R32" s="27"/>
      <c r="V32" s="21">
        <f>Q31+E31</f>
        <v>0</v>
      </c>
    </row>
    <row r="33" spans="8:18" ht="16.5" customHeight="1">
      <c r="H33" s="20"/>
      <c r="I33" s="38"/>
      <c r="J33" s="20"/>
      <c r="K33" s="27"/>
      <c r="L33" s="20"/>
      <c r="N33" s="20"/>
      <c r="O33" s="38"/>
      <c r="P33" s="20"/>
      <c r="Q33" s="27"/>
      <c r="R33" s="27"/>
    </row>
    <row r="34" spans="8:18" ht="16.5" customHeight="1">
      <c r="H34" s="20"/>
      <c r="I34" s="38"/>
      <c r="J34" s="20"/>
      <c r="K34" s="27"/>
      <c r="L34" s="20"/>
      <c r="N34" s="20"/>
      <c r="O34" s="38"/>
      <c r="P34" s="20"/>
      <c r="Q34" s="27"/>
      <c r="R34" s="27"/>
    </row>
    <row r="35" spans="8:18" ht="16.5" customHeight="1">
      <c r="H35" s="20"/>
      <c r="I35" s="38"/>
      <c r="J35" s="20"/>
      <c r="K35" s="27"/>
      <c r="L35" s="20"/>
      <c r="N35" s="20"/>
      <c r="O35" s="38"/>
      <c r="P35" s="20"/>
      <c r="Q35" s="27"/>
      <c r="R35" s="27"/>
    </row>
    <row r="36" spans="8:18" ht="16.5" customHeight="1">
      <c r="H36" s="20"/>
      <c r="I36" s="38"/>
      <c r="J36" s="20"/>
      <c r="K36" s="27"/>
      <c r="L36" s="20"/>
      <c r="N36" s="20"/>
      <c r="O36" s="38"/>
      <c r="P36" s="20"/>
      <c r="Q36" s="27"/>
      <c r="R36" s="27"/>
    </row>
    <row r="37" spans="8:18" ht="16.5" customHeight="1">
      <c r="H37" s="20"/>
      <c r="I37" s="38"/>
      <c r="J37" s="20"/>
      <c r="K37" s="27"/>
      <c r="L37" s="20"/>
      <c r="N37" s="20"/>
      <c r="O37" s="38"/>
      <c r="P37" s="20"/>
      <c r="Q37" s="27"/>
      <c r="R37" s="27"/>
    </row>
    <row r="38" spans="8:18" ht="16.5" customHeight="1">
      <c r="H38" s="20"/>
      <c r="I38" s="38"/>
      <c r="J38" s="20"/>
      <c r="K38" s="27"/>
      <c r="L38" s="20"/>
      <c r="N38" s="20"/>
      <c r="O38" s="38"/>
      <c r="P38" s="20"/>
      <c r="Q38" s="27"/>
      <c r="R38" s="27"/>
    </row>
    <row r="39" spans="8:18" ht="16.5" customHeight="1">
      <c r="H39" s="20"/>
      <c r="I39" s="38"/>
      <c r="J39" s="20"/>
      <c r="K39" s="27"/>
      <c r="L39" s="20"/>
      <c r="N39" s="20"/>
      <c r="O39" s="38"/>
      <c r="P39" s="20"/>
      <c r="Q39" s="27"/>
      <c r="R39" s="27"/>
    </row>
    <row r="40" spans="8:18" ht="16.5" customHeight="1">
      <c r="H40" s="20"/>
      <c r="I40" s="38"/>
      <c r="J40" s="20"/>
      <c r="K40" s="27"/>
      <c r="L40" s="20"/>
      <c r="N40" s="20"/>
      <c r="O40" s="38"/>
      <c r="P40" s="20"/>
      <c r="Q40" s="27"/>
      <c r="R40" s="27"/>
    </row>
    <row r="41" spans="5:18" ht="16.5" customHeight="1">
      <c r="E41" s="21"/>
      <c r="H41" s="20"/>
      <c r="I41" s="38"/>
      <c r="J41" s="20"/>
      <c r="K41" s="27"/>
      <c r="L41" s="20"/>
      <c r="N41" s="20"/>
      <c r="O41" s="38"/>
      <c r="P41" s="20"/>
      <c r="Q41" s="27"/>
      <c r="R41" s="27"/>
    </row>
    <row r="42" spans="3:18" ht="16.5" customHeight="1">
      <c r="C42" s="20" t="s">
        <v>34</v>
      </c>
      <c r="D42" s="20"/>
      <c r="H42" s="20"/>
      <c r="I42" s="20"/>
      <c r="J42" s="20"/>
      <c r="K42" s="27"/>
      <c r="L42" s="20"/>
      <c r="N42" s="20"/>
      <c r="O42" s="20"/>
      <c r="P42" s="20"/>
      <c r="Q42" s="27"/>
      <c r="R42" s="17"/>
    </row>
    <row r="43" spans="3:18" ht="16.5" customHeight="1">
      <c r="C43" s="20">
        <v>201608</v>
      </c>
      <c r="D43" s="39">
        <v>11923</v>
      </c>
      <c r="E43" s="21"/>
      <c r="H43" s="20"/>
      <c r="I43" s="20"/>
      <c r="J43" s="20"/>
      <c r="K43" s="20"/>
      <c r="L43" s="20"/>
      <c r="N43" s="20"/>
      <c r="O43" s="20"/>
      <c r="P43" s="20"/>
      <c r="Q43" s="20"/>
      <c r="R43" s="20"/>
    </row>
    <row r="44" spans="3:18" ht="20.25" customHeight="1">
      <c r="C44" s="41"/>
      <c r="D44" s="42"/>
      <c r="H44" s="20"/>
      <c r="I44" s="20"/>
      <c r="J44" s="20"/>
      <c r="K44" s="40"/>
      <c r="L44" s="20"/>
      <c r="N44" s="20"/>
      <c r="O44" s="20"/>
      <c r="P44" s="20"/>
      <c r="Q44" s="40"/>
      <c r="R44" s="20"/>
    </row>
    <row r="45" spans="8:18" ht="30.75" customHeight="1">
      <c r="H45" s="20"/>
      <c r="I45" s="20"/>
      <c r="J45" s="20"/>
      <c r="K45" s="40"/>
      <c r="L45" s="20"/>
      <c r="N45" s="20"/>
      <c r="O45" s="20"/>
      <c r="P45" s="20"/>
      <c r="Q45" s="40"/>
      <c r="R45" s="20"/>
    </row>
    <row r="46" spans="8:18" ht="15">
      <c r="H46" s="20"/>
      <c r="I46" s="43"/>
      <c r="J46" s="43"/>
      <c r="K46" s="40"/>
      <c r="L46" s="43"/>
      <c r="N46" s="20"/>
      <c r="O46" s="43"/>
      <c r="P46" s="43"/>
      <c r="Q46" s="40"/>
      <c r="R46" s="43"/>
    </row>
    <row r="47" spans="8:18" ht="15">
      <c r="H47" s="20"/>
      <c r="I47" s="44"/>
      <c r="J47" s="20"/>
      <c r="K47" s="27"/>
      <c r="L47" s="20"/>
      <c r="N47" s="20"/>
      <c r="O47" s="44"/>
      <c r="P47" s="20"/>
      <c r="Q47" s="27"/>
      <c r="R47" s="20"/>
    </row>
    <row r="48" spans="8:18" ht="15">
      <c r="H48" s="22"/>
      <c r="I48" s="45"/>
      <c r="J48" s="20"/>
      <c r="K48" s="30"/>
      <c r="L48" s="15"/>
      <c r="N48" s="22"/>
      <c r="O48" s="45"/>
      <c r="P48" s="20"/>
      <c r="Q48" s="30"/>
      <c r="R48" s="15"/>
    </row>
    <row r="49" spans="8:18" ht="15">
      <c r="H49" s="20"/>
      <c r="I49" s="45"/>
      <c r="J49" s="20"/>
      <c r="K49" s="32"/>
      <c r="L49" s="15"/>
      <c r="N49" s="20"/>
      <c r="O49" s="45"/>
      <c r="P49" s="20"/>
      <c r="Q49" s="32"/>
      <c r="R49" s="15"/>
    </row>
    <row r="50" spans="8:18" ht="18" customHeight="1">
      <c r="H50" s="20"/>
      <c r="I50" s="45"/>
      <c r="J50" s="20"/>
      <c r="K50" s="32"/>
      <c r="L50" s="15"/>
      <c r="N50" s="20"/>
      <c r="O50" s="45"/>
      <c r="P50" s="20"/>
      <c r="Q50" s="32"/>
      <c r="R50" s="15"/>
    </row>
    <row r="51" spans="8:14" ht="15">
      <c r="H51" s="20"/>
      <c r="N51" s="20"/>
    </row>
    <row r="52" spans="3:14" ht="15">
      <c r="C52">
        <v>-2666877</v>
      </c>
      <c r="H52" s="20"/>
      <c r="N52" s="20"/>
    </row>
  </sheetData>
  <sheetProtection/>
  <mergeCells count="11">
    <mergeCell ref="B4:F4"/>
    <mergeCell ref="H4:L4"/>
    <mergeCell ref="N4:R4"/>
    <mergeCell ref="T1:V1"/>
    <mergeCell ref="B2:F2"/>
    <mergeCell ref="H2:L2"/>
    <mergeCell ref="N2:R2"/>
    <mergeCell ref="T2:V2"/>
    <mergeCell ref="B3:F3"/>
    <mergeCell ref="H3:L3"/>
    <mergeCell ref="N3:R3"/>
  </mergeCells>
  <printOptions/>
  <pageMargins left="0.7" right="0.7" top="0.75" bottom="0.75" header="0.3" footer="0.3"/>
  <pageSetup horizontalDpi="600" verticalDpi="600" orientation="portrait" scale="85" r:id="rId1"/>
  <colBreaks count="2" manualBreakCount="2">
    <brk id="6" max="65535" man="1"/>
    <brk id="18" max="65535" man="1"/>
  </colBreaks>
  <customProperties>
    <customPr name="xxe4aP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brandon</dc:creator>
  <cp:keywords/>
  <dc:description/>
  <cp:lastModifiedBy>Kredel, Ashley (UTC)</cp:lastModifiedBy>
  <cp:lastPrinted>2017-02-14T18:21:15Z</cp:lastPrinted>
  <dcterms:created xsi:type="dcterms:W3CDTF">2016-09-13T15:12:01Z</dcterms:created>
  <dcterms:modified xsi:type="dcterms:W3CDTF">2017-03-15T18:58:39Z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0x01010084BC3F20A807DF429454942B1891806D</vt:lpwstr>
  </property>
  <property fmtid="{D5CDD505-2E9C-101B-9397-08002B2CF9AE}" pid="3" name="EFilingId">
    <vt:lpwstr>5663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Description">
    <vt:lpwstr>ERM Report</vt:lpwstr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CaseCompanyNames">
    <vt:lpwstr>Avista Corporation</vt:lpwstr>
  </property>
  <property fmtid="{D5CDD505-2E9C-101B-9397-08002B2CF9AE}" pid="10" name="IsConfidential">
    <vt:lpwstr>0</vt:lpwstr>
  </property>
  <property fmtid="{D5CDD505-2E9C-101B-9397-08002B2CF9AE}" pid="11" name="IsEFSEC">
    <vt:lpwstr>0</vt:lpwstr>
  </property>
  <property fmtid="{D5CDD505-2E9C-101B-9397-08002B2CF9AE}" pid="12" name="DocketNumber">
    <vt:lpwstr>011595</vt:lpwstr>
  </property>
  <property fmtid="{D5CDD505-2E9C-101B-9397-08002B2CF9AE}" pid="13" name="Date1">
    <vt:lpwstr>2017-03-15T00:00:00Z</vt:lpwstr>
  </property>
  <property fmtid="{D5CDD505-2E9C-101B-9397-08002B2CF9AE}" pid="14" name="CaseType">
    <vt:lpwstr>Tariff Revision</vt:lpwstr>
  </property>
  <property fmtid="{D5CDD505-2E9C-101B-9397-08002B2CF9AE}" pid="15" name="OpenedDate">
    <vt:lpwstr>2001-12-03T00:00:00Z</vt:lpwstr>
  </property>
  <property fmtid="{D5CDD505-2E9C-101B-9397-08002B2CF9AE}" pid="16" name="Prefix">
    <vt:lpwstr>UE</vt:lpwstr>
  </property>
  <property fmtid="{D5CDD505-2E9C-101B-9397-08002B2CF9AE}" pid="17" name="Nickname">
    <vt:lpwstr/>
  </property>
  <property fmtid="{D5CDD505-2E9C-101B-9397-08002B2CF9AE}" pid="18" name="IndustryCode">
    <vt:lpwstr>140</vt:lpwstr>
  </property>
  <property fmtid="{D5CDD505-2E9C-101B-9397-08002B2CF9AE}" pid="19" name="CaseStatus">
    <vt:lpwstr>Closed</vt:lpwstr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_docset_NoMedatataSyncRequired">
    <vt:lpwstr>False</vt:lpwstr>
  </property>
  <property fmtid="{D5CDD505-2E9C-101B-9397-08002B2CF9AE}" pid="23" name="DocumentGroup">
    <vt:lpwstr/>
  </property>
</Properties>
</file>