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aJqEdX5zdkyk5_Ss0_QVdw==\"/>
    </mc:Choice>
  </mc:AlternateContent>
  <xr:revisionPtr revIDLastSave="0" documentId="13_ncr:1_{5748F763-F579-40A6-A92D-ABC1F07538B7}" xr6:coauthVersionLast="47" xr6:coauthVersionMax="47" xr10:uidLastSave="{00000000-0000-0000-0000-000000000000}"/>
  <bookViews>
    <workbookView xWindow="25080" yWindow="-120" windowWidth="25440" windowHeight="15390" activeTab="2" xr2:uid="{00000000-000D-0000-FFFF-FFFF00000000}"/>
  </bookViews>
  <sheets>
    <sheet name="Rate Design (Sch. 141N)" sheetId="1" r:id="rId1"/>
    <sheet name="Rate Spread (Sch. 141N Blocks)" sheetId="2" r:id="rId2"/>
    <sheet name="Rate Spread (Sch. 141N)" sheetId="3" r:id="rId3"/>
  </sheets>
  <definedNames>
    <definedName name="_xlnm.Print_Area" localSheetId="0">'Rate Design (Sch. 141N)'!$A$1:$G$26</definedName>
    <definedName name="_xlnm.Print_Area" localSheetId="1">'Rate Spread (Sch. 141N Blocks)'!$A$1:$I$19</definedName>
    <definedName name="_xlnm.Print_Area" localSheetId="2">'Rate Spread (Sch. 141N)'!$A$1:$G$20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E13" i="3" s="1"/>
  <c r="G13" i="3" s="1"/>
  <c r="D13" i="1" s="1"/>
  <c r="F13" i="1" s="1"/>
  <c r="F20" i="3"/>
  <c r="E18" i="3"/>
  <c r="G18" i="3" s="1"/>
  <c r="E17" i="3"/>
  <c r="G17" i="3" s="1"/>
  <c r="G19" i="2" s="1"/>
  <c r="E16" i="3"/>
  <c r="G16" i="3" s="1"/>
  <c r="D16" i="1" s="1"/>
  <c r="F16" i="1" s="1"/>
  <c r="E15" i="3"/>
  <c r="G15" i="3" s="1"/>
  <c r="D15" i="1" s="1"/>
  <c r="F15" i="1" s="1"/>
  <c r="E14" i="3"/>
  <c r="G14" i="3" s="1"/>
  <c r="D14" i="1" s="1"/>
  <c r="F14" i="1" s="1"/>
  <c r="A13" i="3"/>
  <c r="A14" i="3" s="1"/>
  <c r="A15" i="3" s="1"/>
  <c r="A16" i="3" s="1"/>
  <c r="A17" i="3" s="1"/>
  <c r="A18" i="3" s="1"/>
  <c r="A19" i="3" s="1"/>
  <c r="A20" i="3" s="1"/>
  <c r="E12" i="3"/>
  <c r="F18" i="2"/>
  <c r="F17" i="2"/>
  <c r="F16" i="2"/>
  <c r="F15" i="2"/>
  <c r="F14" i="2"/>
  <c r="F13" i="2"/>
  <c r="A13" i="2"/>
  <c r="A14" i="2" s="1"/>
  <c r="A15" i="2" s="1"/>
  <c r="A16" i="2" s="1"/>
  <c r="A17" i="2" s="1"/>
  <c r="A18" i="2" s="1"/>
  <c r="A19" i="2" s="1"/>
  <c r="E24" i="1"/>
  <c r="E23" i="1"/>
  <c r="E22" i="1"/>
  <c r="E21" i="1"/>
  <c r="E20" i="1"/>
  <c r="E19" i="1"/>
  <c r="E2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19" i="2" l="1"/>
  <c r="H19" i="2" s="1"/>
  <c r="H18" i="2" s="1"/>
  <c r="I18" i="2" s="1"/>
  <c r="E20" i="3"/>
  <c r="G12" i="3"/>
  <c r="D19" i="2"/>
  <c r="D24" i="1" l="1"/>
  <c r="F24" i="1" s="1"/>
  <c r="H16" i="2"/>
  <c r="I16" i="2" s="1"/>
  <c r="D22" i="1" s="1"/>
  <c r="F22" i="1" s="1"/>
  <c r="H15" i="2"/>
  <c r="I15" i="2" s="1"/>
  <c r="D21" i="1" s="1"/>
  <c r="F21" i="1" s="1"/>
  <c r="H14" i="2"/>
  <c r="I14" i="2" s="1"/>
  <c r="D20" i="1" s="1"/>
  <c r="F20" i="1" s="1"/>
  <c r="H13" i="2"/>
  <c r="I13" i="2" s="1"/>
  <c r="H17" i="2"/>
  <c r="I17" i="2" s="1"/>
  <c r="D23" i="1" s="1"/>
  <c r="F23" i="1" s="1"/>
  <c r="G20" i="3"/>
  <c r="D12" i="1"/>
  <c r="F12" i="1" l="1"/>
  <c r="G12" i="1" s="1"/>
  <c r="D19" i="1"/>
  <c r="F19" i="1" s="1"/>
  <c r="I19" i="2"/>
  <c r="D26" i="1" l="1"/>
</calcChain>
</file>

<file path=xl/sharedStrings.xml><?xml version="1.0" encoding="utf-8"?>
<sst xmlns="http://schemas.openxmlformats.org/spreadsheetml/2006/main" count="122" uniqueCount="64">
  <si>
    <t>Puget Sound Energy</t>
  </si>
  <si>
    <t>Calculation of Schedule 141N (Supplemental) Rates</t>
  </si>
  <si>
    <t>Sch. 141N Supp.</t>
  </si>
  <si>
    <t>UG-220067</t>
  </si>
  <si>
    <t>Sch. 16</t>
  </si>
  <si>
    <t>Allocated</t>
  </si>
  <si>
    <t>Therms</t>
  </si>
  <si>
    <t>Proposed</t>
  </si>
  <si>
    <t>Rate per</t>
  </si>
  <si>
    <t>Line</t>
  </si>
  <si>
    <t>Revenue</t>
  </si>
  <si>
    <t>Jan. 2024 -</t>
  </si>
  <si>
    <t>Mantle</t>
  </si>
  <si>
    <t>No.</t>
  </si>
  <si>
    <t>Rate Class</t>
  </si>
  <si>
    <t>Schedules</t>
  </si>
  <si>
    <t>Requirement</t>
  </si>
  <si>
    <t>Dec. 2024</t>
  </si>
  <si>
    <t>Therm</t>
  </si>
  <si>
    <t>TOTAL</t>
  </si>
  <si>
    <t>(a)</t>
  </si>
  <si>
    <t>(b)</t>
  </si>
  <si>
    <t>(c)</t>
  </si>
  <si>
    <t>(d)</t>
  </si>
  <si>
    <t>(e) = (c) / (d)</t>
  </si>
  <si>
    <t>(f) = (e) * 19</t>
  </si>
  <si>
    <t>Residential</t>
  </si>
  <si>
    <t>16, 23, 53</t>
  </si>
  <si>
    <t>Commercial &amp; Industrial</t>
  </si>
  <si>
    <t>Large Volume</t>
  </si>
  <si>
    <t>Interruptible</t>
  </si>
  <si>
    <t>Limited Interruptible</t>
  </si>
  <si>
    <t>Non-exclusive Interruptible</t>
  </si>
  <si>
    <t>First 25,000 therms</t>
  </si>
  <si>
    <t>Next 25,000 therms</t>
  </si>
  <si>
    <t>Next 50,000 therms</t>
  </si>
  <si>
    <t>Next 100,000 therms</t>
  </si>
  <si>
    <t>Next 300,000 therms</t>
  </si>
  <si>
    <t>Over 500,000 therms</t>
  </si>
  <si>
    <t>Total</t>
  </si>
  <si>
    <t>Schedule 141N (Supplemental) Allocation of Revenue Requirement to Rate Blocks</t>
  </si>
  <si>
    <t>Base Rate</t>
  </si>
  <si>
    <t>% of Margin</t>
  </si>
  <si>
    <t>Rate Schedule</t>
  </si>
  <si>
    <t>Base Rates</t>
  </si>
  <si>
    <t>Change</t>
  </si>
  <si>
    <t>(e)</t>
  </si>
  <si>
    <t>(f)</t>
  </si>
  <si>
    <t>(g)</t>
  </si>
  <si>
    <t>Schedule 87 - Non-Exclusive Interruptible</t>
  </si>
  <si>
    <t>2023 Gas Schedule 141D Distribution Pipeline Recovery Filing</t>
  </si>
  <si>
    <t>Proposed Rates Effective November 1, 2023</t>
  </si>
  <si>
    <t>Reduction in</t>
  </si>
  <si>
    <t>Sch. 141D</t>
  </si>
  <si>
    <t>Revenues</t>
  </si>
  <si>
    <t>Percent to</t>
  </si>
  <si>
    <t>for Sch. 88T</t>
  </si>
  <si>
    <t>Each Class</t>
  </si>
  <si>
    <t>Decrease in Margin</t>
  </si>
  <si>
    <t>Rev Req</t>
  </si>
  <si>
    <t>Contracts</t>
  </si>
  <si>
    <t>Exclusive Interruptible</t>
  </si>
  <si>
    <t>88T</t>
  </si>
  <si>
    <t>Schedule 141N Allocation of Supplemental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</si>
</sst>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/>
    <xf numFmtId="164" fontId="3" fillId="0" borderId="2" xfId="0" applyNumberFormat="1" applyFont="1" applyFill="1" applyBorder="1"/>
    <xf numFmtId="3" fontId="3" fillId="0" borderId="2" xfId="0" applyNumberFormat="1" applyFont="1" applyBorder="1"/>
    <xf numFmtId="0" fontId="3" fillId="0" borderId="0" xfId="0" applyFont="1" applyFill="1" applyAlignment="1"/>
    <xf numFmtId="3" fontId="3" fillId="0" borderId="2" xfId="0" applyNumberFormat="1" applyFont="1" applyFill="1" applyBorder="1"/>
    <xf numFmtId="167" fontId="3" fillId="0" borderId="0" xfId="2" applyNumberFormat="1" applyFont="1" applyAlignment="1">
      <alignment horizontal="center"/>
    </xf>
    <xf numFmtId="164" fontId="3" fillId="0" borderId="0" xfId="0" applyNumberFormat="1" applyFont="1"/>
    <xf numFmtId="10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 applyFill="1"/>
    <xf numFmtId="3" fontId="3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166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zoomScale="90" zoomScaleNormal="90" workbookViewId="0">
      <selection activeCell="H20" sqref="H20"/>
    </sheetView>
  </sheetViews>
  <sheetFormatPr defaultColWidth="9.140625" defaultRowHeight="12.75" x14ac:dyDescent="0.2"/>
  <cols>
    <col min="1" max="1" width="4.42578125" style="3" customWidth="1"/>
    <col min="2" max="2" width="27.5703125" style="3" customWidth="1"/>
    <col min="3" max="3" width="11.5703125" style="3" customWidth="1"/>
    <col min="4" max="5" width="15.7109375" style="3" customWidth="1"/>
    <col min="6" max="7" width="13.42578125" style="3" customWidth="1"/>
    <col min="8" max="16384" width="9.140625" style="3"/>
  </cols>
  <sheetData>
    <row r="1" spans="1:7" ht="15" customHeight="1" x14ac:dyDescent="0.2">
      <c r="A1" s="1" t="s">
        <v>0</v>
      </c>
      <c r="B1" s="2"/>
      <c r="C1" s="2"/>
    </row>
    <row r="2" spans="1:7" ht="15" customHeight="1" x14ac:dyDescent="0.2">
      <c r="A2" s="1" t="s">
        <v>50</v>
      </c>
      <c r="B2" s="4"/>
      <c r="C2" s="4"/>
    </row>
    <row r="3" spans="1:7" ht="15" customHeight="1" x14ac:dyDescent="0.2">
      <c r="A3" s="1" t="s">
        <v>1</v>
      </c>
      <c r="B3" s="2"/>
      <c r="C3" s="2"/>
    </row>
    <row r="4" spans="1:7" ht="15" customHeight="1" x14ac:dyDescent="0.2">
      <c r="A4" s="1" t="s">
        <v>51</v>
      </c>
      <c r="B4" s="2"/>
      <c r="C4" s="2"/>
    </row>
    <row r="5" spans="1:7" ht="15" customHeight="1" x14ac:dyDescent="0.2">
      <c r="A5" s="1"/>
      <c r="B5" s="2"/>
      <c r="C5" s="2"/>
    </row>
    <row r="6" spans="1:7" ht="15" customHeight="1" x14ac:dyDescent="0.2">
      <c r="A6" s="1"/>
      <c r="B6" s="2"/>
      <c r="C6" s="2"/>
    </row>
    <row r="7" spans="1:7" ht="15" customHeight="1" x14ac:dyDescent="0.2">
      <c r="A7" s="5"/>
      <c r="B7" s="5"/>
      <c r="C7" s="5"/>
      <c r="D7" s="6" t="s">
        <v>2</v>
      </c>
      <c r="E7" s="7" t="s">
        <v>3</v>
      </c>
      <c r="F7" s="5"/>
      <c r="G7" s="8" t="s">
        <v>4</v>
      </c>
    </row>
    <row r="8" spans="1:7" ht="15" customHeight="1" x14ac:dyDescent="0.2">
      <c r="A8" s="5"/>
      <c r="B8" s="9"/>
      <c r="C8" s="9"/>
      <c r="D8" s="7" t="s">
        <v>5</v>
      </c>
      <c r="E8" s="7" t="s">
        <v>6</v>
      </c>
      <c r="F8" s="9" t="s">
        <v>7</v>
      </c>
      <c r="G8" s="7" t="s">
        <v>8</v>
      </c>
    </row>
    <row r="9" spans="1:7" ht="15" customHeight="1" x14ac:dyDescent="0.2">
      <c r="A9" s="6" t="s">
        <v>9</v>
      </c>
      <c r="B9" s="9"/>
      <c r="C9" s="9"/>
      <c r="D9" s="7" t="s">
        <v>10</v>
      </c>
      <c r="E9" s="6" t="s">
        <v>11</v>
      </c>
      <c r="F9" s="9" t="s">
        <v>8</v>
      </c>
      <c r="G9" s="7" t="s">
        <v>12</v>
      </c>
    </row>
    <row r="10" spans="1:7" ht="15" customHeight="1" x14ac:dyDescent="0.2">
      <c r="A10" s="10" t="s">
        <v>13</v>
      </c>
      <c r="B10" s="10" t="s">
        <v>14</v>
      </c>
      <c r="C10" s="10" t="s">
        <v>15</v>
      </c>
      <c r="D10" s="11" t="s">
        <v>16</v>
      </c>
      <c r="E10" s="11" t="s">
        <v>17</v>
      </c>
      <c r="F10" s="10" t="s">
        <v>18</v>
      </c>
      <c r="G10" s="10" t="s">
        <v>19</v>
      </c>
    </row>
    <row r="11" spans="1:7" ht="15" customHeight="1" x14ac:dyDescent="0.2">
      <c r="B11" s="4" t="s">
        <v>20</v>
      </c>
      <c r="C11" s="4" t="s">
        <v>21</v>
      </c>
      <c r="D11" s="12" t="s">
        <v>22</v>
      </c>
      <c r="E11" s="13" t="s">
        <v>23</v>
      </c>
      <c r="F11" s="13" t="s">
        <v>24</v>
      </c>
      <c r="G11" s="13" t="s">
        <v>25</v>
      </c>
    </row>
    <row r="12" spans="1:7" ht="15" customHeight="1" x14ac:dyDescent="0.2">
      <c r="A12" s="4">
        <v>1</v>
      </c>
      <c r="B12" s="3" t="s">
        <v>26</v>
      </c>
      <c r="C12" s="4" t="s">
        <v>27</v>
      </c>
      <c r="D12" s="28">
        <f>'Rate Spread (Sch. 141N)'!G12</f>
        <v>771155.69258070807</v>
      </c>
      <c r="E12" s="29">
        <v>639473381</v>
      </c>
      <c r="F12" s="14">
        <f>ROUND(D12/E12,5)</f>
        <v>1.2099999999999999E-3</v>
      </c>
      <c r="G12" s="15">
        <f>ROUND(F12*19,2)</f>
        <v>0.02</v>
      </c>
    </row>
    <row r="13" spans="1:7" ht="15" customHeight="1" x14ac:dyDescent="0.2">
      <c r="A13" s="4">
        <f>A12+1</f>
        <v>2</v>
      </c>
      <c r="B13" s="3" t="s">
        <v>28</v>
      </c>
      <c r="C13" s="4">
        <v>31</v>
      </c>
      <c r="D13" s="28">
        <f>'Rate Spread (Sch. 141N)'!G13</f>
        <v>271706.30745413358</v>
      </c>
      <c r="E13" s="29">
        <v>245936243</v>
      </c>
      <c r="F13" s="14">
        <f t="shared" ref="F13:F16" si="0">ROUND(D13/E13,5)</f>
        <v>1.1000000000000001E-3</v>
      </c>
      <c r="G13" s="16"/>
    </row>
    <row r="14" spans="1:7" ht="15" customHeight="1" x14ac:dyDescent="0.2">
      <c r="A14" s="4">
        <f t="shared" ref="A14:A26" si="1">A13+1</f>
        <v>3</v>
      </c>
      <c r="B14" s="3" t="s">
        <v>29</v>
      </c>
      <c r="C14" s="4">
        <v>41</v>
      </c>
      <c r="D14" s="28">
        <f>'Rate Spread (Sch. 141N)'!G14</f>
        <v>56379.443343669838</v>
      </c>
      <c r="E14" s="29">
        <v>66890541</v>
      </c>
      <c r="F14" s="14">
        <f t="shared" si="0"/>
        <v>8.4000000000000003E-4</v>
      </c>
      <c r="G14" s="16"/>
    </row>
    <row r="15" spans="1:7" ht="15" customHeight="1" x14ac:dyDescent="0.2">
      <c r="A15" s="4">
        <f t="shared" si="1"/>
        <v>4</v>
      </c>
      <c r="B15" s="3" t="s">
        <v>30</v>
      </c>
      <c r="C15" s="4">
        <v>85</v>
      </c>
      <c r="D15" s="28">
        <f>'Rate Spread (Sch. 141N)'!G15</f>
        <v>7609.6798965941807</v>
      </c>
      <c r="E15" s="29">
        <v>10745378</v>
      </c>
      <c r="F15" s="14">
        <f t="shared" si="0"/>
        <v>7.1000000000000002E-4</v>
      </c>
      <c r="G15" s="16"/>
    </row>
    <row r="16" spans="1:7" ht="15" customHeight="1" x14ac:dyDescent="0.2">
      <c r="A16" s="4">
        <f t="shared" si="1"/>
        <v>5</v>
      </c>
      <c r="B16" s="3" t="s">
        <v>31</v>
      </c>
      <c r="C16" s="4">
        <v>86</v>
      </c>
      <c r="D16" s="28">
        <f>'Rate Spread (Sch. 141N)'!G16</f>
        <v>1031.3374377889104</v>
      </c>
      <c r="E16" s="29">
        <v>5489408</v>
      </c>
      <c r="F16" s="14">
        <f t="shared" si="0"/>
        <v>1.9000000000000001E-4</v>
      </c>
      <c r="G16" s="16"/>
    </row>
    <row r="17" spans="1:7" ht="15" customHeight="1" x14ac:dyDescent="0.2">
      <c r="A17" s="4">
        <f t="shared" si="1"/>
        <v>6</v>
      </c>
      <c r="C17" s="4"/>
      <c r="D17" s="28"/>
      <c r="E17" s="29"/>
      <c r="F17" s="14"/>
      <c r="G17" s="16"/>
    </row>
    <row r="18" spans="1:7" ht="15" customHeight="1" x14ac:dyDescent="0.2">
      <c r="A18" s="4">
        <f t="shared" si="1"/>
        <v>7</v>
      </c>
      <c r="B18" s="3" t="s">
        <v>32</v>
      </c>
      <c r="C18" s="4">
        <v>87</v>
      </c>
      <c r="D18" s="28"/>
      <c r="E18" s="29"/>
      <c r="F18" s="14"/>
      <c r="G18" s="16"/>
    </row>
    <row r="19" spans="1:7" ht="15" customHeight="1" x14ac:dyDescent="0.2">
      <c r="A19" s="4">
        <f t="shared" si="1"/>
        <v>8</v>
      </c>
      <c r="B19" s="3" t="s">
        <v>33</v>
      </c>
      <c r="C19" s="4">
        <v>87</v>
      </c>
      <c r="D19" s="28">
        <f>'Rate Spread (Sch. 141N Blocks)'!I13</f>
        <v>1954.5338932879372</v>
      </c>
      <c r="E19" s="29">
        <f>'Rate Spread (Sch. 141N Blocks)'!D13</f>
        <v>1512193</v>
      </c>
      <c r="F19" s="14">
        <f>ROUND(D19/E19,5)</f>
        <v>1.2899999999999999E-3</v>
      </c>
      <c r="G19" s="16"/>
    </row>
    <row r="20" spans="1:7" ht="15" customHeight="1" x14ac:dyDescent="0.2">
      <c r="A20" s="4">
        <f t="shared" si="1"/>
        <v>9</v>
      </c>
      <c r="B20" s="3" t="s">
        <v>34</v>
      </c>
      <c r="C20" s="4">
        <v>87</v>
      </c>
      <c r="D20" s="28">
        <f>'Rate Spread (Sch. 141N Blocks)'!I14</f>
        <v>1091.886193456902</v>
      </c>
      <c r="E20" s="29">
        <f>'Rate Spread (Sch. 141N Blocks)'!D14</f>
        <v>1398016.115</v>
      </c>
      <c r="F20" s="14">
        <f t="shared" ref="F20:F24" si="2">ROUND(D20/E20,5)</f>
        <v>7.7999999999999999E-4</v>
      </c>
      <c r="G20" s="16"/>
    </row>
    <row r="21" spans="1:7" ht="15" customHeight="1" x14ac:dyDescent="0.2">
      <c r="A21" s="4">
        <f t="shared" si="1"/>
        <v>10</v>
      </c>
      <c r="B21" s="3" t="s">
        <v>35</v>
      </c>
      <c r="C21" s="4">
        <v>87</v>
      </c>
      <c r="D21" s="28">
        <f>'Rate Spread (Sch. 141N Blocks)'!I15</f>
        <v>1151.5857288938212</v>
      </c>
      <c r="E21" s="29">
        <f>'Rate Spread (Sch. 141N Blocks)'!D15</f>
        <v>2316890.0959999999</v>
      </c>
      <c r="F21" s="14">
        <f t="shared" si="2"/>
        <v>5.0000000000000001E-4</v>
      </c>
      <c r="G21" s="16"/>
    </row>
    <row r="22" spans="1:7" ht="15" customHeight="1" x14ac:dyDescent="0.2">
      <c r="A22" s="4">
        <f t="shared" si="1"/>
        <v>11</v>
      </c>
      <c r="B22" s="3" t="s">
        <v>36</v>
      </c>
      <c r="C22" s="4">
        <v>87</v>
      </c>
      <c r="D22" s="28">
        <f>'Rate Spread (Sch. 141N Blocks)'!I16</f>
        <v>970.45063728284731</v>
      </c>
      <c r="E22" s="29">
        <f>'Rate Spread (Sch. 141N Blocks)'!D16</f>
        <v>3045256.8779999996</v>
      </c>
      <c r="F22" s="14">
        <f t="shared" si="2"/>
        <v>3.2000000000000003E-4</v>
      </c>
      <c r="G22" s="16"/>
    </row>
    <row r="23" spans="1:7" ht="15" customHeight="1" x14ac:dyDescent="0.2">
      <c r="A23" s="4">
        <f t="shared" si="1"/>
        <v>12</v>
      </c>
      <c r="B23" s="3" t="s">
        <v>37</v>
      </c>
      <c r="C23" s="4">
        <v>87</v>
      </c>
      <c r="D23" s="28">
        <f>'Rate Spread (Sch. 141N Blocks)'!I17</f>
        <v>869.77851227368819</v>
      </c>
      <c r="E23" s="29">
        <f>'Rate Spread (Sch. 141N Blocks)'!D17</f>
        <v>3792042.2029999997</v>
      </c>
      <c r="F23" s="14">
        <f t="shared" si="2"/>
        <v>2.3000000000000001E-4</v>
      </c>
      <c r="G23" s="16"/>
    </row>
    <row r="24" spans="1:7" ht="15" customHeight="1" x14ac:dyDescent="0.2">
      <c r="A24" s="4">
        <f t="shared" si="1"/>
        <v>13</v>
      </c>
      <c r="B24" s="3" t="s">
        <v>38</v>
      </c>
      <c r="C24" s="4">
        <v>87</v>
      </c>
      <c r="D24" s="28">
        <f>'Rate Spread (Sch. 141N Blocks)'!I18</f>
        <v>426.42382767898118</v>
      </c>
      <c r="E24" s="29">
        <f>'Rate Spread (Sch. 141N Blocks)'!D18</f>
        <v>9755057.4703552071</v>
      </c>
      <c r="F24" s="14">
        <f t="shared" si="2"/>
        <v>4.0000000000000003E-5</v>
      </c>
      <c r="G24" s="16"/>
    </row>
    <row r="25" spans="1:7" ht="15" customHeight="1" x14ac:dyDescent="0.2">
      <c r="A25" s="4">
        <f t="shared" si="1"/>
        <v>14</v>
      </c>
      <c r="C25" s="4"/>
      <c r="D25" s="28"/>
      <c r="E25" s="29"/>
      <c r="F25" s="14"/>
      <c r="G25" s="16"/>
    </row>
    <row r="26" spans="1:7" ht="15" customHeight="1" x14ac:dyDescent="0.2">
      <c r="A26" s="4">
        <f t="shared" si="1"/>
        <v>15</v>
      </c>
      <c r="B26" s="3" t="s">
        <v>39</v>
      </c>
      <c r="D26" s="17">
        <f>SUM(D12:D25)</f>
        <v>1114347.1195057686</v>
      </c>
      <c r="E26" s="18">
        <f>SUM(E12:E25)</f>
        <v>990354406.76235509</v>
      </c>
      <c r="F26" s="16"/>
      <c r="G26" s="16"/>
    </row>
    <row r="27" spans="1:7" ht="15" customHeight="1" x14ac:dyDescent="0.2">
      <c r="A27" s="4"/>
    </row>
    <row r="28" spans="1:7" x14ac:dyDescent="0.2">
      <c r="C28" s="16"/>
    </row>
  </sheetData>
  <printOptions horizontalCentered="1"/>
  <pageMargins left="0.45" right="0.45" top="0.75" bottom="0.75" header="0.3" footer="0.3"/>
  <pageSetup orientation="landscape" blackAndWhite="1" r:id="rId1"/>
  <headerFoot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zoomScale="90" zoomScaleNormal="90" workbookViewId="0">
      <pane ySplit="10" topLeftCell="A11" activePane="bottomLeft" state="frozen"/>
      <selection activeCell="D29" sqref="D29"/>
      <selection pane="bottomLeft" activeCell="F26" sqref="F26"/>
    </sheetView>
  </sheetViews>
  <sheetFormatPr defaultColWidth="8.85546875" defaultRowHeight="12.75" x14ac:dyDescent="0.2"/>
  <cols>
    <col min="1" max="1" width="4.5703125" style="16" customWidth="1"/>
    <col min="2" max="2" width="3.140625" style="16" customWidth="1"/>
    <col min="3" max="3" width="25.7109375" style="16" customWidth="1"/>
    <col min="4" max="4" width="13.7109375" style="16" customWidth="1"/>
    <col min="5" max="5" width="13.28515625" style="16" customWidth="1"/>
    <col min="6" max="6" width="14.5703125" style="16" bestFit="1" customWidth="1"/>
    <col min="7" max="7" width="15.85546875" style="16" bestFit="1" customWidth="1"/>
    <col min="8" max="8" width="11.28515625" style="16" bestFit="1" customWidth="1"/>
    <col min="9" max="9" width="15.85546875" style="16" bestFit="1" customWidth="1"/>
    <col min="10" max="10" width="9.42578125" style="16" customWidth="1"/>
    <col min="11" max="16384" width="8.85546875" style="16"/>
  </cols>
  <sheetData>
    <row r="1" spans="1:9" x14ac:dyDescent="0.2">
      <c r="A1" s="1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" t="s">
        <v>50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5" t="s">
        <v>40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" t="s">
        <v>51</v>
      </c>
      <c r="B4" s="12"/>
      <c r="C4" s="12"/>
      <c r="D4" s="12"/>
      <c r="E4" s="12"/>
      <c r="F4" s="12"/>
      <c r="G4" s="12"/>
      <c r="H4" s="12"/>
      <c r="I4" s="12"/>
    </row>
    <row r="5" spans="1:9" x14ac:dyDescent="0.2">
      <c r="A5" s="1"/>
      <c r="B5" s="12"/>
      <c r="C5" s="12"/>
      <c r="D5" s="12"/>
      <c r="E5" s="12"/>
      <c r="F5" s="12"/>
      <c r="G5" s="12"/>
      <c r="H5" s="12"/>
      <c r="I5" s="12"/>
    </row>
    <row r="6" spans="1:9" x14ac:dyDescent="0.2">
      <c r="A6" s="1"/>
      <c r="B6" s="12"/>
      <c r="C6" s="12"/>
      <c r="D6" s="12"/>
      <c r="E6" s="12"/>
      <c r="F6" s="12"/>
      <c r="G6" s="12"/>
      <c r="H6" s="12"/>
      <c r="I6" s="12"/>
    </row>
    <row r="7" spans="1:9" x14ac:dyDescent="0.2">
      <c r="D7" s="8" t="s">
        <v>3</v>
      </c>
      <c r="I7" s="8" t="s">
        <v>2</v>
      </c>
    </row>
    <row r="8" spans="1:9" x14ac:dyDescent="0.2">
      <c r="A8" s="30"/>
      <c r="B8" s="30"/>
      <c r="C8" s="30"/>
      <c r="D8" s="8" t="s">
        <v>6</v>
      </c>
      <c r="E8" s="8"/>
      <c r="F8" s="8"/>
      <c r="G8" s="8" t="s">
        <v>2</v>
      </c>
      <c r="H8" s="8"/>
      <c r="I8" s="8" t="s">
        <v>5</v>
      </c>
    </row>
    <row r="9" spans="1:9" x14ac:dyDescent="0.2">
      <c r="A9" s="30" t="s">
        <v>9</v>
      </c>
      <c r="B9" s="30"/>
      <c r="C9" s="30"/>
      <c r="D9" s="7" t="s">
        <v>11</v>
      </c>
      <c r="E9" s="8" t="s">
        <v>3</v>
      </c>
      <c r="F9" s="8" t="s">
        <v>41</v>
      </c>
      <c r="G9" s="8" t="s">
        <v>10</v>
      </c>
      <c r="H9" s="8" t="s">
        <v>42</v>
      </c>
      <c r="I9" s="8" t="s">
        <v>10</v>
      </c>
    </row>
    <row r="10" spans="1:9" x14ac:dyDescent="0.2">
      <c r="A10" s="31" t="s">
        <v>13</v>
      </c>
      <c r="B10" s="38" t="s">
        <v>43</v>
      </c>
      <c r="C10" s="38"/>
      <c r="D10" s="8" t="s">
        <v>17</v>
      </c>
      <c r="E10" s="11" t="s">
        <v>44</v>
      </c>
      <c r="F10" s="11" t="s">
        <v>10</v>
      </c>
      <c r="G10" s="11" t="s">
        <v>16</v>
      </c>
      <c r="H10" s="11" t="s">
        <v>45</v>
      </c>
      <c r="I10" s="11" t="s">
        <v>16</v>
      </c>
    </row>
    <row r="11" spans="1:9" x14ac:dyDescent="0.2">
      <c r="A11" s="32"/>
      <c r="B11" s="13"/>
      <c r="C11" s="13" t="s">
        <v>20</v>
      </c>
      <c r="D11" s="33" t="s">
        <v>21</v>
      </c>
      <c r="E11" s="13" t="s">
        <v>22</v>
      </c>
      <c r="F11" s="13" t="s">
        <v>23</v>
      </c>
      <c r="G11" s="13" t="s">
        <v>46</v>
      </c>
      <c r="H11" s="13" t="s">
        <v>47</v>
      </c>
      <c r="I11" s="13" t="s">
        <v>48</v>
      </c>
    </row>
    <row r="12" spans="1:9" x14ac:dyDescent="0.2">
      <c r="A12" s="13">
        <v>1</v>
      </c>
      <c r="B12" s="16" t="s">
        <v>49</v>
      </c>
      <c r="D12" s="29"/>
      <c r="E12" s="34"/>
    </row>
    <row r="13" spans="1:9" x14ac:dyDescent="0.2">
      <c r="A13" s="13">
        <f t="shared" ref="A13:A19" si="0">A12+1</f>
        <v>2</v>
      </c>
      <c r="C13" s="16" t="s">
        <v>33</v>
      </c>
      <c r="D13" s="35">
        <v>1512193</v>
      </c>
      <c r="E13" s="34">
        <v>0.20754</v>
      </c>
      <c r="F13" s="28">
        <f t="shared" ref="F13:F18" si="1">ROUND(D13*E13,0)</f>
        <v>313841</v>
      </c>
      <c r="H13" s="36">
        <f t="shared" ref="H13:H16" si="2">($G$19-$I$18)/SUM($F$13:$F$17)</f>
        <v>6.2277837927101213E-3</v>
      </c>
      <c r="I13" s="28">
        <f>F13*H13</f>
        <v>1954.5338932879372</v>
      </c>
    </row>
    <row r="14" spans="1:9" x14ac:dyDescent="0.2">
      <c r="A14" s="13">
        <f t="shared" si="0"/>
        <v>3</v>
      </c>
      <c r="C14" s="16" t="s">
        <v>34</v>
      </c>
      <c r="D14" s="35">
        <v>1398016.115</v>
      </c>
      <c r="E14" s="34">
        <v>0.12540999999999999</v>
      </c>
      <c r="F14" s="28">
        <f t="shared" si="1"/>
        <v>175325</v>
      </c>
      <c r="H14" s="36">
        <f t="shared" si="2"/>
        <v>6.2277837927101213E-3</v>
      </c>
      <c r="I14" s="28">
        <f t="shared" ref="I14:I17" si="3">F14*H14</f>
        <v>1091.886193456902</v>
      </c>
    </row>
    <row r="15" spans="1:9" x14ac:dyDescent="0.2">
      <c r="A15" s="13">
        <f t="shared" si="0"/>
        <v>4</v>
      </c>
      <c r="C15" s="16" t="s">
        <v>35</v>
      </c>
      <c r="D15" s="35">
        <v>2316890.0959999999</v>
      </c>
      <c r="E15" s="34">
        <v>7.9810000000000006E-2</v>
      </c>
      <c r="F15" s="28">
        <f t="shared" si="1"/>
        <v>184911</v>
      </c>
      <c r="H15" s="36">
        <f t="shared" si="2"/>
        <v>6.2277837927101213E-3</v>
      </c>
      <c r="I15" s="28">
        <f t="shared" si="3"/>
        <v>1151.5857288938212</v>
      </c>
    </row>
    <row r="16" spans="1:9" x14ac:dyDescent="0.2">
      <c r="A16" s="13">
        <f t="shared" si="0"/>
        <v>5</v>
      </c>
      <c r="C16" s="16" t="s">
        <v>36</v>
      </c>
      <c r="D16" s="35">
        <v>3045256.8779999996</v>
      </c>
      <c r="E16" s="34">
        <v>5.117E-2</v>
      </c>
      <c r="F16" s="28">
        <f t="shared" si="1"/>
        <v>155826</v>
      </c>
      <c r="H16" s="36">
        <f t="shared" si="2"/>
        <v>6.2277837927101213E-3</v>
      </c>
      <c r="I16" s="28">
        <f t="shared" si="3"/>
        <v>970.45063728284731</v>
      </c>
    </row>
    <row r="17" spans="1:9" x14ac:dyDescent="0.2">
      <c r="A17" s="13">
        <f t="shared" si="0"/>
        <v>6</v>
      </c>
      <c r="C17" s="16" t="s">
        <v>37</v>
      </c>
      <c r="D17" s="35">
        <v>3792042.2029999997</v>
      </c>
      <c r="E17" s="34">
        <v>3.6830000000000002E-2</v>
      </c>
      <c r="F17" s="28">
        <f t="shared" si="1"/>
        <v>139661</v>
      </c>
      <c r="H17" s="36">
        <f>($G$19-$I$18)/SUM($F$13:$F$17)</f>
        <v>6.2277837927101213E-3</v>
      </c>
      <c r="I17" s="28">
        <f t="shared" si="3"/>
        <v>869.77851227368819</v>
      </c>
    </row>
    <row r="18" spans="1:9" x14ac:dyDescent="0.2">
      <c r="A18" s="13">
        <f t="shared" si="0"/>
        <v>7</v>
      </c>
      <c r="C18" s="16" t="s">
        <v>38</v>
      </c>
      <c r="D18" s="35">
        <v>9755057.4703552071</v>
      </c>
      <c r="E18" s="34">
        <v>2.4830000000000001E-2</v>
      </c>
      <c r="F18" s="28">
        <f t="shared" si="1"/>
        <v>242218</v>
      </c>
      <c r="H18" s="36">
        <f>H19*0.33</f>
        <v>1.7604960311743188E-3</v>
      </c>
      <c r="I18" s="28">
        <f>F18*H18</f>
        <v>426.42382767898118</v>
      </c>
    </row>
    <row r="19" spans="1:9" x14ac:dyDescent="0.2">
      <c r="A19" s="13">
        <f t="shared" si="0"/>
        <v>8</v>
      </c>
      <c r="C19" s="16" t="s">
        <v>39</v>
      </c>
      <c r="D19" s="20">
        <f>SUM(D13:D18)</f>
        <v>21819455.762355208</v>
      </c>
      <c r="E19" s="34"/>
      <c r="F19" s="17">
        <f>SUM(F13:F18)</f>
        <v>1211782</v>
      </c>
      <c r="G19" s="28">
        <f>'Rate Spread (Sch. 141N)'!G17</f>
        <v>6464.6587928741774</v>
      </c>
      <c r="H19" s="36">
        <f>$G$19/$F$19</f>
        <v>5.3348364581039965E-3</v>
      </c>
      <c r="I19" s="17">
        <f>SUM(I13:I18)</f>
        <v>6464.6587928741765</v>
      </c>
    </row>
  </sheetData>
  <mergeCells count="1">
    <mergeCell ref="B10:C10"/>
  </mergeCells>
  <printOptions horizontalCentered="1"/>
  <pageMargins left="0.75" right="0.75" top="1" bottom="1" header="0.5" footer="0.5"/>
  <pageSetup scale="77" orientation="portrait" blackAndWhite="1" horizontalDpi="300" verticalDpi="300" r:id="rId1"/>
  <headerFooter alignWithMargins="0"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tabSelected="1" zoomScale="90" zoomScaleNormal="90" workbookViewId="0">
      <selection activeCell="G22" sqref="G22"/>
    </sheetView>
  </sheetViews>
  <sheetFormatPr defaultColWidth="9.140625" defaultRowHeight="12.75" x14ac:dyDescent="0.2"/>
  <cols>
    <col min="1" max="1" width="4.42578125" style="3" customWidth="1"/>
    <col min="2" max="2" width="31.28515625" style="3" customWidth="1"/>
    <col min="3" max="3" width="11.5703125" style="3" customWidth="1"/>
    <col min="4" max="5" width="14.7109375" style="3" customWidth="1"/>
    <col min="6" max="6" width="17.85546875" style="3" customWidth="1"/>
    <col min="7" max="7" width="15.85546875" style="3" bestFit="1" customWidth="1"/>
    <col min="8" max="16384" width="9.140625" style="3"/>
  </cols>
  <sheetData>
    <row r="1" spans="1:7" ht="12.75" customHeight="1" x14ac:dyDescent="0.2">
      <c r="A1" s="5" t="s">
        <v>0</v>
      </c>
    </row>
    <row r="2" spans="1:7" ht="12.75" customHeight="1" x14ac:dyDescent="0.2">
      <c r="A2" s="5" t="s">
        <v>50</v>
      </c>
      <c r="B2" s="4"/>
      <c r="C2" s="4"/>
      <c r="D2" s="4"/>
      <c r="E2" s="4"/>
      <c r="F2" s="4"/>
    </row>
    <row r="3" spans="1:7" ht="12.75" customHeight="1" x14ac:dyDescent="0.2">
      <c r="A3" s="5" t="s">
        <v>63</v>
      </c>
    </row>
    <row r="4" spans="1:7" ht="12.75" customHeight="1" x14ac:dyDescent="0.2">
      <c r="A4" s="5" t="s">
        <v>51</v>
      </c>
    </row>
    <row r="5" spans="1:7" ht="12.75" customHeight="1" x14ac:dyDescent="0.2">
      <c r="A5" s="5"/>
    </row>
    <row r="6" spans="1:7" ht="12.75" customHeight="1" x14ac:dyDescent="0.2"/>
    <row r="7" spans="1:7" ht="12.75" customHeight="1" x14ac:dyDescent="0.2">
      <c r="A7" s="5"/>
      <c r="B7" s="5"/>
      <c r="C7" s="5"/>
      <c r="D7" s="6" t="s">
        <v>3</v>
      </c>
      <c r="E7" s="6" t="s">
        <v>3</v>
      </c>
      <c r="F7" s="6" t="s">
        <v>52</v>
      </c>
    </row>
    <row r="8" spans="1:7" ht="12.75" customHeight="1" x14ac:dyDescent="0.2">
      <c r="A8" s="5"/>
      <c r="B8" s="6"/>
      <c r="C8" s="6"/>
      <c r="D8" s="6" t="s">
        <v>53</v>
      </c>
      <c r="E8" s="6" t="s">
        <v>53</v>
      </c>
      <c r="F8" s="6" t="s">
        <v>54</v>
      </c>
      <c r="G8" s="6" t="s">
        <v>7</v>
      </c>
    </row>
    <row r="9" spans="1:7" ht="12.75" customHeight="1" x14ac:dyDescent="0.2">
      <c r="A9" s="6" t="s">
        <v>9</v>
      </c>
      <c r="B9" s="6"/>
      <c r="C9" s="6"/>
      <c r="D9" s="6" t="s">
        <v>10</v>
      </c>
      <c r="E9" s="6" t="s">
        <v>55</v>
      </c>
      <c r="F9" s="6" t="s">
        <v>56</v>
      </c>
      <c r="G9" s="6" t="s">
        <v>2</v>
      </c>
    </row>
    <row r="10" spans="1:7" ht="12.75" customHeight="1" x14ac:dyDescent="0.2">
      <c r="A10" s="10" t="s">
        <v>13</v>
      </c>
      <c r="B10" s="10" t="s">
        <v>14</v>
      </c>
      <c r="C10" s="10" t="s">
        <v>15</v>
      </c>
      <c r="D10" s="10" t="s">
        <v>16</v>
      </c>
      <c r="E10" s="10" t="s">
        <v>57</v>
      </c>
      <c r="F10" s="10" t="s">
        <v>58</v>
      </c>
      <c r="G10" s="10" t="s">
        <v>59</v>
      </c>
    </row>
    <row r="11" spans="1:7" ht="12.75" customHeight="1" x14ac:dyDescent="0.2">
      <c r="B11" s="4" t="s">
        <v>20</v>
      </c>
      <c r="C11" s="4" t="s">
        <v>21</v>
      </c>
      <c r="D11" s="4" t="s">
        <v>22</v>
      </c>
      <c r="E11" s="4" t="s">
        <v>23</v>
      </c>
      <c r="F11" s="4" t="s">
        <v>46</v>
      </c>
      <c r="G11" s="4" t="s">
        <v>47</v>
      </c>
    </row>
    <row r="12" spans="1:7" x14ac:dyDescent="0.2">
      <c r="A12" s="4">
        <v>1</v>
      </c>
      <c r="B12" s="3" t="s">
        <v>26</v>
      </c>
      <c r="C12" s="4" t="s">
        <v>27</v>
      </c>
      <c r="D12" s="37">
        <v>2016093.3139364917</v>
      </c>
      <c r="E12" s="21">
        <f>D12/$D$20</f>
        <v>0.69168304209796216</v>
      </c>
      <c r="F12" s="22"/>
      <c r="G12" s="22">
        <f>-$F$19*E12</f>
        <v>771155.69258070807</v>
      </c>
    </row>
    <row r="13" spans="1:7" x14ac:dyDescent="0.2">
      <c r="A13" s="4">
        <f t="shared" ref="A13:A20" si="0">A12+1</f>
        <v>2</v>
      </c>
      <c r="B13" s="3" t="s">
        <v>28</v>
      </c>
      <c r="C13" s="4">
        <v>31</v>
      </c>
      <c r="D13" s="37">
        <v>710343.28746178711</v>
      </c>
      <c r="E13" s="21">
        <f t="shared" ref="E13:E17" si="1">D13/$D$20</f>
        <v>0.2437051909299241</v>
      </c>
      <c r="F13" s="22"/>
      <c r="G13" s="22">
        <f t="shared" ref="G13:G18" si="2">-$F$19*E13</f>
        <v>271706.30745413358</v>
      </c>
    </row>
    <row r="14" spans="1:7" x14ac:dyDescent="0.2">
      <c r="A14" s="4">
        <f t="shared" si="0"/>
        <v>3</v>
      </c>
      <c r="B14" s="3" t="s">
        <v>29</v>
      </c>
      <c r="C14" s="4">
        <v>41</v>
      </c>
      <c r="D14" s="37">
        <v>147397.23749979044</v>
      </c>
      <c r="E14" s="21">
        <f t="shared" si="1"/>
        <v>5.0569172034813085E-2</v>
      </c>
      <c r="F14" s="22"/>
      <c r="G14" s="22">
        <f t="shared" si="2"/>
        <v>56379.443343669838</v>
      </c>
    </row>
    <row r="15" spans="1:7" x14ac:dyDescent="0.2">
      <c r="A15" s="4">
        <f t="shared" si="0"/>
        <v>4</v>
      </c>
      <c r="B15" s="3" t="s">
        <v>30</v>
      </c>
      <c r="C15" s="4">
        <v>85</v>
      </c>
      <c r="D15" s="37">
        <v>19894.587964952108</v>
      </c>
      <c r="E15" s="21">
        <f t="shared" si="1"/>
        <v>6.8254524876208448E-3</v>
      </c>
      <c r="F15" s="22"/>
      <c r="G15" s="22">
        <f t="shared" si="2"/>
        <v>7609.6798965941807</v>
      </c>
    </row>
    <row r="16" spans="1:7" x14ac:dyDescent="0.2">
      <c r="A16" s="4">
        <f t="shared" si="0"/>
        <v>5</v>
      </c>
      <c r="B16" s="3" t="s">
        <v>31</v>
      </c>
      <c r="C16" s="4">
        <v>86</v>
      </c>
      <c r="D16" s="37">
        <v>2696.3070268991123</v>
      </c>
      <c r="E16" s="21">
        <f t="shared" si="1"/>
        <v>9.2505135248637524E-4</v>
      </c>
      <c r="F16" s="22"/>
      <c r="G16" s="22">
        <f t="shared" si="2"/>
        <v>1031.3374377889104</v>
      </c>
    </row>
    <row r="17" spans="1:7" x14ac:dyDescent="0.2">
      <c r="A17" s="4">
        <f t="shared" si="0"/>
        <v>6</v>
      </c>
      <c r="B17" s="3" t="s">
        <v>32</v>
      </c>
      <c r="C17" s="4">
        <v>87</v>
      </c>
      <c r="D17" s="37">
        <v>16901.068739540333</v>
      </c>
      <c r="E17" s="21">
        <f t="shared" si="1"/>
        <v>5.7984333163858095E-3</v>
      </c>
      <c r="F17" s="22"/>
      <c r="G17" s="22">
        <f t="shared" si="2"/>
        <v>6464.6587928741774</v>
      </c>
    </row>
    <row r="18" spans="1:7" x14ac:dyDescent="0.2">
      <c r="A18" s="4">
        <f t="shared" si="0"/>
        <v>7</v>
      </c>
      <c r="B18" s="3" t="s">
        <v>60</v>
      </c>
      <c r="C18" s="4"/>
      <c r="D18" s="37">
        <v>1438.8962728365686</v>
      </c>
      <c r="E18" s="21">
        <f>D18/$D$20</f>
        <v>4.9365778080764401E-4</v>
      </c>
      <c r="F18" s="22"/>
      <c r="G18" s="22">
        <f t="shared" si="2"/>
        <v>550.37782435998759</v>
      </c>
    </row>
    <row r="19" spans="1:7" x14ac:dyDescent="0.2">
      <c r="A19" s="4">
        <f t="shared" si="0"/>
        <v>8</v>
      </c>
      <c r="B19" s="3" t="s">
        <v>61</v>
      </c>
      <c r="C19" s="4" t="s">
        <v>62</v>
      </c>
      <c r="D19" s="23"/>
      <c r="E19" s="24"/>
      <c r="F19" s="25">
        <v>-1114897.4973301287</v>
      </c>
      <c r="G19" s="22"/>
    </row>
    <row r="20" spans="1:7" x14ac:dyDescent="0.2">
      <c r="A20" s="4">
        <f t="shared" si="0"/>
        <v>9</v>
      </c>
      <c r="B20" s="3" t="s">
        <v>39</v>
      </c>
      <c r="D20" s="26">
        <f>SUM(D12:D19)</f>
        <v>2914764.6989022973</v>
      </c>
      <c r="E20" s="21">
        <f>SUM(E12:E19)</f>
        <v>1</v>
      </c>
      <c r="F20" s="26">
        <f>SUM(F12:F19)</f>
        <v>-1114897.4973301287</v>
      </c>
      <c r="G20" s="27">
        <f>SUM(G12:G19)</f>
        <v>1114897.4973301289</v>
      </c>
    </row>
  </sheetData>
  <printOptions horizontalCentered="1"/>
  <pageMargins left="0.45" right="0.45" top="0.75" bottom="0.75" header="0.3" footer="0.3"/>
  <pageSetup orientation="landscape" blackAndWhite="1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62B94B-4BC2-4159-A04E-0895AAB4585B}"/>
</file>

<file path=customXml/itemProps2.xml><?xml version="1.0" encoding="utf-8"?>
<ds:datastoreItem xmlns:ds="http://schemas.openxmlformats.org/officeDocument/2006/customXml" ds:itemID="{38104EB4-1B8C-4FEF-A275-BC4BD1339270}"/>
</file>

<file path=customXml/itemProps3.xml><?xml version="1.0" encoding="utf-8"?>
<ds:datastoreItem xmlns:ds="http://schemas.openxmlformats.org/officeDocument/2006/customXml" ds:itemID="{75CFE5C8-3E66-4C8C-8630-9E646A0B9A17}"/>
</file>

<file path=customXml/itemProps4.xml><?xml version="1.0" encoding="utf-8"?>
<ds:datastoreItem xmlns:ds="http://schemas.openxmlformats.org/officeDocument/2006/customXml" ds:itemID="{E8C30CC5-5723-4A20-9986-6A23385AA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Design (Sch. 141N)</vt:lpstr>
      <vt:lpstr>Rate Spread (Sch. 141N Blocks)</vt:lpstr>
      <vt:lpstr>Rate Spread (Sch. 141N)</vt:lpstr>
      <vt:lpstr>'Rate Design (Sch. 141N)'!Print_Area</vt:lpstr>
      <vt:lpstr>'Rate Spread (Sch. 141N Blocks)'!Print_Area</vt:lpstr>
      <vt:lpstr>'Rate Spread (Sch. 141N)'!Print_Area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Starkey, Byron (BEL)</cp:lastModifiedBy>
  <dcterms:created xsi:type="dcterms:W3CDTF">2023-05-19T00:14:24Z</dcterms:created>
  <dcterms:modified xsi:type="dcterms:W3CDTF">2023-05-25T17:36:25Z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