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4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customProperty2.bin" ContentType="application/vnd.openxmlformats-officedocument.spreadsheetml.customProperty"/>
  <Override PartName="/xl/externalLinks/externalLink9.xml" ContentType="application/vnd.openxmlformats-officedocument.spreadsheetml.externalLink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8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04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J:\GrpRevnu\PUBLIC\Low Income\2023 Filing\2024-05-01 Off-Cycle Rate Change\"/>
    </mc:Choice>
  </mc:AlternateContent>
  <bookViews>
    <workbookView xWindow="0" yWindow="0" windowWidth="23040" windowHeight="8904"/>
  </bookViews>
  <sheets>
    <sheet name="Revenue Requirement 2023-2024" sheetId="1" r:id="rId1"/>
    <sheet name="Additional Funding Request" sheetId="23" r:id="rId2"/>
    <sheet name="E Conversion Factor" sheetId="5" r:id="rId3"/>
    <sheet name="G Conversion Factor" sheetId="6" r:id="rId4"/>
    <sheet name="2022 E Rates" sheetId="10" r:id="rId5"/>
    <sheet name="2022 G Rates" sheetId="1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localSheetId="4" hidden="1">{#N/A,#N/A,FALSE,"CRPT";#N/A,#N/A,FALSE,"TREND";#N/A,#N/A,FALSE,"%Curve"}</definedName>
    <definedName name="_____________________six6" localSheetId="5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4" hidden="1">{#N/A,#N/A,FALSE,"CRPT";#N/A,#N/A,FALSE,"TREND";#N/A,#N/A,FALSE,"%Curve"}</definedName>
    <definedName name="____________________six6" localSheetId="5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4" hidden="1">{#N/A,#N/A,FALSE,"schA"}</definedName>
    <definedName name="____________________www1" localSheetId="5" hidden="1">{#N/A,#N/A,FALSE,"schA"}</definedName>
    <definedName name="____________________www1" hidden="1">{#N/A,#N/A,FALSE,"schA"}</definedName>
    <definedName name="__________________six6" localSheetId="4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4" hidden="1">{#N/A,#N/A,FALSE,"schA"}</definedName>
    <definedName name="__________________www1" localSheetId="5" hidden="1">{#N/A,#N/A,FALSE,"schA"}</definedName>
    <definedName name="__________________www1" hidden="1">{#N/A,#N/A,FALSE,"schA"}</definedName>
    <definedName name="_________________six6" localSheetId="4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4" hidden="1">{#N/A,#N/A,FALSE,"schA"}</definedName>
    <definedName name="_________________www1" localSheetId="5" hidden="1">{#N/A,#N/A,FALSE,"schA"}</definedName>
    <definedName name="_________________www1" hidden="1">{#N/A,#N/A,FALSE,"schA"}</definedName>
    <definedName name="________________six6" localSheetId="4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4" hidden="1">{#N/A,#N/A,FALSE,"schA"}</definedName>
    <definedName name="________________www1" localSheetId="5" hidden="1">{#N/A,#N/A,FALSE,"schA"}</definedName>
    <definedName name="________________www1" hidden="1">{#N/A,#N/A,FALSE,"schA"}</definedName>
    <definedName name="_______________six6" localSheetId="4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4" hidden="1">{#N/A,#N/A,FALSE,"schA"}</definedName>
    <definedName name="_______________www1" localSheetId="5" hidden="1">{#N/A,#N/A,FALSE,"schA"}</definedName>
    <definedName name="_______________www1" hidden="1">{#N/A,#N/A,FALSE,"schA"}</definedName>
    <definedName name="______________six6" localSheetId="4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4" hidden="1">{#N/A,#N/A,FALSE,"schA"}</definedName>
    <definedName name="______________www1" localSheetId="5" hidden="1">{#N/A,#N/A,FALSE,"schA"}</definedName>
    <definedName name="______________www1" hidden="1">{#N/A,#N/A,FALSE,"schA"}</definedName>
    <definedName name="_____________six6" localSheetId="4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4" hidden="1">{#N/A,#N/A,FALSE,"schA"}</definedName>
    <definedName name="_____________www1" localSheetId="5" hidden="1">{#N/A,#N/A,FALSE,"schA"}</definedName>
    <definedName name="_____________www1" hidden="1">{#N/A,#N/A,FALSE,"schA"}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4" hidden="1">{#N/A,#N/A,FALSE,"schA"}</definedName>
    <definedName name="____________www1" localSheetId="5" hidden="1">{#N/A,#N/A,FALSE,"schA"}</definedName>
    <definedName name="____________www1" hidden="1">{#N/A,#N/A,FALSE,"schA"}</definedName>
    <definedName name="___________six6" localSheetId="4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4" hidden="1">{#N/A,#N/A,FALSE,"schA"}</definedName>
    <definedName name="___________www1" localSheetId="5" hidden="1">{#N/A,#N/A,FALSE,"schA"}</definedName>
    <definedName name="___________www1" hidden="1">{#N/A,#N/A,FALSE,"schA"}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4" hidden="1">{#N/A,#N/A,FALSE,"schA"}</definedName>
    <definedName name="__________www1" localSheetId="5" hidden="1">{#N/A,#N/A,FALSE,"schA"}</definedName>
    <definedName name="__________www1" hidden="1">{#N/A,#N/A,FALSE,"schA"}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4" hidden="1">{#N/A,#N/A,FALSE,"schA"}</definedName>
    <definedName name="_________www1" localSheetId="5" hidden="1">{#N/A,#N/A,FALSE,"schA"}</definedName>
    <definedName name="_________www1" hidden="1">{#N/A,#N/A,FALSE,"schA"}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4" hidden="1">{#N/A,#N/A,FALSE,"schA"}</definedName>
    <definedName name="________www1" localSheetId="5" hidden="1">{#N/A,#N/A,FALSE,"schA"}</definedName>
    <definedName name="________www1" hidden="1">{#N/A,#N/A,FALSE,"schA"}</definedName>
    <definedName name="_______ex1" localSheetId="4" hidden="1">{#N/A,#N/A,FALSE,"Summ";#N/A,#N/A,FALSE,"General"}</definedName>
    <definedName name="_______ex1" localSheetId="5" hidden="1">{#N/A,#N/A,FALSE,"Summ";#N/A,#N/A,FALSE,"General"}</definedName>
    <definedName name="_______ex1" hidden="1">{#N/A,#N/A,FALSE,"Summ";#N/A,#N/A,FALSE,"General"}</definedName>
    <definedName name="_______new1" localSheetId="4" hidden="1">{#N/A,#N/A,FALSE,"Summ";#N/A,#N/A,FALSE,"General"}</definedName>
    <definedName name="_______new1" localSheetId="5" hidden="1">{#N/A,#N/A,FALSE,"Summ";#N/A,#N/A,FALSE,"General"}</definedName>
    <definedName name="_______new1" hidden="1">{#N/A,#N/A,FALSE,"Summ";#N/A,#N/A,FALSE,"General"}</definedName>
    <definedName name="_______six6" localSheetId="4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localSheetId="5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4" hidden="1">{#N/A,#N/A,FALSE,"Summ";#N/A,#N/A,FALSE,"General"}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4" hidden="1">{#N/A,#N/A,FALSE,"Summ";#N/A,#N/A,FALSE,"General"}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ep05">#REF!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4" hidden="1">{#N/A,#N/A,FALSE,"schA"}</definedName>
    <definedName name="______www1" localSheetId="5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4" hidden="1">{#N/A,#N/A,FALSE,"Summ";#N/A,#N/A,FALSE,"General"}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4" hidden="1">{#N/A,#N/A,FALSE,"Summ";#N/A,#N/A,FALSE,"General"}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4" hidden="1">{#N/A,#N/A,FALSE,"schA"}</definedName>
    <definedName name="_____www1" localSheetId="5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4" hidden="1">{#N/A,#N/A,FALSE,"Summ";#N/A,#N/A,FALSE,"General"}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4" hidden="1">{#N/A,#N/A,FALSE,"Summ";#N/A,#N/A,FALSE,"General"}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4" hidden="1">{#N/A,#N/A,FALSE,"schA"}</definedName>
    <definedName name="____www1" localSheetId="5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localSheetId="4" hidden="1">{#N/A,#N/A,FALSE,"Summ";#N/A,#N/A,FALSE,"General"}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localSheetId="4" hidden="1">{#N/A,#N/A,FALSE,"Summ";#N/A,#N/A,FALSE,"General"}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hidden="1">{#N/A,#N/A,FALSE,"CRPT";#N/A,#N/A,FALSE,"TREND";#N/A,#N/A,FALSE,"%Curve"}</definedName>
    <definedName name="___www1" localSheetId="4" hidden="1">{#N/A,#N/A,FALSE,"schA"}</definedName>
    <definedName name="___www1" localSheetId="5" hidden="1">{#N/A,#N/A,FALSE,"schA"}</definedName>
    <definedName name="___www1" hidden="1">{#N/A,#N/A,FALSE,"schA"}</definedName>
    <definedName name="__123Graph_A" localSheetId="4">[11]Quant!$D$71:$O$71</definedName>
    <definedName name="__123Graph_A" hidden="1">[12]Inputs!#REF!</definedName>
    <definedName name="__123Graph_ABUDG6_DSCRPR">[11]Quant!$D$71:$O$71</definedName>
    <definedName name="__123Graph_ABUDG6_ESCRPR1">[11]Quant!$D$100:$O$100</definedName>
    <definedName name="__123Graph_B" localSheetId="4">[11]Quant!$D$72:$O$72</definedName>
    <definedName name="__123Graph_B" hidden="1">[12]Inputs!#REF!</definedName>
    <definedName name="__123Graph_BBUDG6_DSCRPR">[11]Quant!$D$72:$O$72</definedName>
    <definedName name="__123Graph_BBUDG6_ESCRPR1">[11]Quant!$D$88:$O$88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E" hidden="1">[13]Input!$E$22:$E$37</definedName>
    <definedName name="__123Graph_ECURRENT" localSheetId="4" hidden="1">[14]ConsolidatingPL!#REF!</definedName>
    <definedName name="__123Graph_ECURRENT" localSheetId="5" hidden="1">[14]ConsolidatingPL!#REF!</definedName>
    <definedName name="__123Graph_ECURRENT" hidden="1">[14]ConsolidatingPL!#REF!</definedName>
    <definedName name="__123Graph_F" hidden="1">[13]Input!$D$22:$D$37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localSheetId="4" hidden="1">{#N/A,#N/A,FALSE,"Summ";#N/A,#N/A,FALSE,"General"}</definedName>
    <definedName name="__ex1" localSheetId="5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>#REF!</definedName>
    <definedName name="__IntlFixup" hidden="1">TRUE</definedName>
    <definedName name="__Jan04">[4]BS!$R$7:$R$3582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[4]BS!$T$7:$T$3582</definedName>
    <definedName name="__Mar05">#REF!</definedName>
    <definedName name="__May04">[4]BS!$V$7:$V$3582</definedName>
    <definedName name="__May05">#REF!</definedName>
    <definedName name="__mwh2">#REF!</definedName>
    <definedName name="__new1" localSheetId="4" hidden="1">{#N/A,#N/A,FALSE,"Summ";#N/A,#N/A,FALSE,"General"}</definedName>
    <definedName name="__new1" localSheetId="5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hidden="1">{#N/A,#N/A,FALSE,"schA"}</definedName>
    <definedName name="_1__123Graph_ABUDG6_D_ESCRPR">[11]Quant!$D$71:$O$71</definedName>
    <definedName name="_1_94_12_94">[15]DT_A_DOL93!#REF!</definedName>
    <definedName name="_1_95_12_95">[15]DT_A_DOL93!#REF!</definedName>
    <definedName name="_1_96_12_96">[15]DT_A_DOL93!#REF!</definedName>
    <definedName name="_1_97_12_97">[15]DT_A_DOL93!#REF!</definedName>
    <definedName name="_1_98_12_98">[15]DT_A_DOL93!#REF!</definedName>
    <definedName name="_11">#REF!</definedName>
    <definedName name="_1Price_Ta">#REF!</definedName>
    <definedName name="_2__123Graph_ABUDG6_Dtons_inv" localSheetId="4" hidden="1">[16]Quant!#REF!</definedName>
    <definedName name="_2__123Graph_ABUDG6_Dtons_inv" localSheetId="5" hidden="1">[16]Quant!#REF!</definedName>
    <definedName name="_2__123Graph_ABUDG6_Dtons_inv" hidden="1">[16]Quant!#REF!</definedName>
    <definedName name="_2Price_Ta">#REF!</definedName>
    <definedName name="_3__123Graph_ABUDG6_Dtons_inv" localSheetId="4" hidden="1">[17]Quant!#REF!</definedName>
    <definedName name="_3__123Graph_ABUDG6_Dtons_inv" localSheetId="5" hidden="1">[17]Quant!#REF!</definedName>
    <definedName name="_3__123Graph_ABUDG6_Dtons_inv" hidden="1">[17]Quant!#REF!</definedName>
    <definedName name="_3__123Graph_BBUDG6_D_ESCRPR">[11]Quant!$D$72:$O$72</definedName>
    <definedName name="_31">#REF!</definedName>
    <definedName name="_36">#REF!</definedName>
    <definedName name="_4__123Graph_ABUDG6_Dtons_inv" localSheetId="4" hidden="1">'[18]Area D 2011'!#REF!</definedName>
    <definedName name="_4__123Graph_ABUDG6_Dtons_inv" localSheetId="5" hidden="1">'[18]Area D 2011'!#REF!</definedName>
    <definedName name="_4__123Graph_ABUDG6_Dtons_inv" hidden="1">'[18]Area D 2011'!#REF!</definedName>
    <definedName name="_4__123Graph_BBUDG6_Dtons_inv">[11]Quant!$D$9:$O$9</definedName>
    <definedName name="_41">#REF!</definedName>
    <definedName name="_43">#REF!</definedName>
    <definedName name="_5__123Graph_CBUDG6_D_ESCRPR">[11]Quant!$D$100:$O$100</definedName>
    <definedName name="_50">#REF!</definedName>
    <definedName name="_51">#REF!</definedName>
    <definedName name="_57">#REF!</definedName>
    <definedName name="_6__123Graph_CBUDG6_D_ESCRPR" localSheetId="4" hidden="1">'[19]2012 Area AB BudgetSummary'!#REF!</definedName>
    <definedName name="_6__123Graph_CBUDG6_D_ESCRPR" localSheetId="5" hidden="1">'[19]2012 Area AB BudgetSummary'!#REF!</definedName>
    <definedName name="_6__123Graph_CBUDG6_D_ESCRPR" hidden="1">'[19]2012 Area AB BudgetSummary'!#REF!</definedName>
    <definedName name="_6__123Graph_DBUDG6_D_ESCRPR">[11]Quant!$D$88:$O$88</definedName>
    <definedName name="_7__123Graph_CBUDG6_D_ESCRPR" localSheetId="4" hidden="1">'[18]Area D 2011'!#REF!</definedName>
    <definedName name="_7__123Graph_CBUDG6_D_ESCRPR" localSheetId="5" hidden="1">'[18]Area D 2011'!#REF!</definedName>
    <definedName name="_7__123Graph_CBUDG6_D_ESCRPR" hidden="1">'[18]Area D 2011'!#REF!</definedName>
    <definedName name="_7__123Graph_DBUDG6_D_ESCRPR" localSheetId="4" hidden="1">'[19]2012 Area AB BudgetSummary'!#REF!</definedName>
    <definedName name="_7__123Graph_DBUDG6_D_ESCRPR" localSheetId="5" hidden="1">'[19]2012 Area AB BudgetSummary'!#REF!</definedName>
    <definedName name="_7__123Graph_DBUDG6_D_ESCRPR" hidden="1">'[19]2012 Area AB BudgetSummary'!#REF!</definedName>
    <definedName name="_7__123Graph_XBUDG6_D_ESCRPR">[11]Quant!$D$5:$O$5</definedName>
    <definedName name="_8__123Graph_DBUDG6_D_ESCRPR" localSheetId="4" hidden="1">'[18]Area D 2011'!#REF!</definedName>
    <definedName name="_8__123Graph_DBUDG6_D_ESCRPR" localSheetId="5" hidden="1">'[18]Area D 2011'!#REF!</definedName>
    <definedName name="_8__123Graph_DBUDG6_D_ESCRPR" hidden="1">'[18]Area D 2011'!#REF!</definedName>
    <definedName name="_8__123Graph_XBUDG6_Dtons_inv">[11]Quant!$D$5:$O$5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>'[21]Rate Design'!#REF!</definedName>
    <definedName name="_cd1" hidden="1">{"annual",#N/A,FALSE,"Pro Forma";#N/A,#N/A,FALSE,"Golf Operations"}</definedName>
    <definedName name="_DAT1">'[22]SAP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'[22]SAP 18230021'!#REF!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Dec16">[20]BS!$Q$8:$Q$2553</definedName>
    <definedName name="_Dist_Values" hidden="1">#REF!</definedName>
    <definedName name="_End">#REF!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hidden="1">{#N/A,#N/A,FALSE,"Summ";#N/A,#N/A,FALSE,"General"}</definedName>
    <definedName name="_Feb04">[4]BS!$S$7:$S$3582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4">[24]model!#REF!</definedName>
    <definedName name="_Fill" hidden="1">#REF!</definedName>
    <definedName name="_Filter">#REF!</definedName>
    <definedName name="_xlnm._FilterDatabase" hidden="1">#REF!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>#REF!</definedName>
    <definedName name="_Jan06">[9]BS!#REF!</definedName>
    <definedName name="_Jan17">[20]BS!$R$8:$R$2553</definedName>
    <definedName name="_Jul04">[4]BS!$X$7:$X$3582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localSheetId="4" hidden="1">#REF!</definedName>
    <definedName name="_Key1" localSheetId="5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hidden="1">#REF!</definedName>
    <definedName name="_Mar04">[4]BS!$T$7:$T$3582</definedName>
    <definedName name="_Mar05">#REF!</definedName>
    <definedName name="_Mar17">[20]BS!$T$8:$T$2552</definedName>
    <definedName name="_May04">[4]BS!$V$7:$V$3582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>[1]Jan!#REF!</definedName>
    <definedName name="_MEN3">[1]Jan!#REF!</definedName>
    <definedName name="_mwh2">#REF!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>#REF!</definedName>
    <definedName name="_P_RD">#REF!</definedName>
    <definedName name="_Parse_In" localSheetId="4" hidden="1">#REF!</definedName>
    <definedName name="_Parse_In" localSheetId="5" hidden="1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S">#REF!</definedName>
    <definedName name="_RES2005">#REF!</definedName>
    <definedName name="_SEC24">[10]EXTERNAL!$A$112:$IV$114</definedName>
    <definedName name="_Sep03">[25]BS!$AB$7:$AB$3420</definedName>
    <definedName name="_Sep04">[4]BS!$Z$7:$Z$3582</definedName>
    <definedName name="_Sep05">#REF!</definedName>
    <definedName name="_Sept16">[20]BS!$N$8:$N$2556</definedName>
    <definedName name="_Sept17">[20]BS!$Z$8:$Z$2552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hidden="1">#REF!</definedName>
    <definedName name="_Table2_Out" hidden="1">#REF!</definedName>
    <definedName name="_Testyear">'[26]KJB-6,13 Cmn Adj'!$B$7</definedName>
    <definedName name="_TOP1">[1]Jan!#REF!</definedName>
    <definedName name="_wr1" hidden="1">{"Output-3Column",#N/A,FALSE,"Output"}</definedName>
    <definedName name="_wrn1" hidden="1">{"Inflation-BaseYear",#N/A,FALSE,"Inputs"}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4">[27]model!$A$6</definedName>
    <definedName name="a" hidden="1">{"Print_Detail",#N/A,FALSE,"Redemption_Maturity Extract"}</definedName>
    <definedName name="aaa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4" hidden="1">{#N/A,#N/A,FALSE,"Coversheet";#N/A,#N/A,FALSE,"QA"}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localSheetId="4">"I:\COMTREL\FINICLE\TradeSummary.mdb"</definedName>
    <definedName name="AccessDatabase" localSheetId="2">"I:\COMTREL\FINICLE\TradeSummary.mdb"</definedName>
    <definedName name="AccessDatabase" localSheetId="3">"I:\COMTREL\FINICLE\TradeSummary.mdb"</definedName>
    <definedName name="AccessDatabase" hidden="1">"C:\ncux\bud\rms_inv.mdb"</definedName>
    <definedName name="accrual">[28]Sheet2!#REF!</definedName>
    <definedName name="accrual2">[28]Sheet2!#REF!</definedName>
    <definedName name="accrual3">[28]Sheet2!#REF!</definedName>
    <definedName name="Acct108364">'[29]Func Study'!#REF!</definedName>
    <definedName name="Acct108364S">'[29]Func Study'!#REF!</definedName>
    <definedName name="Acct228.42TROJD">'[30]Func Study'!#REF!</definedName>
    <definedName name="Acct2281SO">'[31]Func Study'!$H$2190</definedName>
    <definedName name="Acct2283SO">'[31]Func Study'!$H$2198</definedName>
    <definedName name="Acct22842TROJD">'[30]Func Study'!#REF!</definedName>
    <definedName name="Acct228SO">'[31]Func Study'!$H$2194</definedName>
    <definedName name="Acct350">'[31]Func Study'!$H$1628</definedName>
    <definedName name="Acct352">'[31]Func Study'!$H$1635</definedName>
    <definedName name="Acct353">'[31]Func Study'!$H$1641</definedName>
    <definedName name="Acct354">'[31]Func Study'!$H$1647</definedName>
    <definedName name="Acct355">'[31]Func Study'!$H$1654</definedName>
    <definedName name="Acct356">'[31]Func Study'!$H$1660</definedName>
    <definedName name="Acct357">'[31]Func Study'!$H$1666</definedName>
    <definedName name="Acct358">'[31]Func Study'!$H$1672</definedName>
    <definedName name="Acct359">'[31]Func Study'!$H$1678</definedName>
    <definedName name="Acct360">'[31]Func Study'!$H$1698</definedName>
    <definedName name="Acct361">'[31]Func Study'!$H$1704</definedName>
    <definedName name="Acct362">'[31]Func Study'!$H$1710</definedName>
    <definedName name="Acct364">'[31]Func Study'!$H$1717</definedName>
    <definedName name="Acct365">'[31]Func Study'!$H$1724</definedName>
    <definedName name="Acct366">'[31]Func Study'!$H$1731</definedName>
    <definedName name="Acct367">'[31]Func Study'!$H$1738</definedName>
    <definedName name="Acct368">'[31]Func Study'!$H$1744</definedName>
    <definedName name="Acct369">'[31]Func Study'!$H$1751</definedName>
    <definedName name="Acct370">'[31]Func Study'!$H$1762</definedName>
    <definedName name="Acct371">'[31]Func Study'!$H$1769</definedName>
    <definedName name="Acct372">'[31]Func Study'!$H$1776</definedName>
    <definedName name="Acct372A">'[31]Func Study'!$H$1775</definedName>
    <definedName name="Acct372DP">'[31]Func Study'!$H$1773</definedName>
    <definedName name="Acct372DS">'[31]Func Study'!$H$1774</definedName>
    <definedName name="Acct373">'[31]Func Study'!$H$1782</definedName>
    <definedName name="Acct41011">'[32]Functional Study'!#REF!</definedName>
    <definedName name="Acct41011BADDEBT">'[32]Functional Study'!#REF!</definedName>
    <definedName name="Acct41011DITEXP">'[32]Functional Study'!#REF!</definedName>
    <definedName name="Acct41011S">'[32]Functional Study'!#REF!</definedName>
    <definedName name="Acct41011SE">'[32]Functional Study'!#REF!</definedName>
    <definedName name="Acct41011SG1">'[32]Functional Study'!#REF!</definedName>
    <definedName name="Acct41011SG2">'[32]Functional Study'!#REF!</definedName>
    <definedName name="ACCT41011SGCT">'[32]Functional Study'!#REF!</definedName>
    <definedName name="Acct41011SGPP">'[32]Functional Study'!#REF!</definedName>
    <definedName name="Acct41011SNP">'[32]Functional Study'!#REF!</definedName>
    <definedName name="ACCT41011SNPD">'[32]Functional Study'!#REF!</definedName>
    <definedName name="Acct41011SO">'[32]Functional Study'!#REF!</definedName>
    <definedName name="Acct41011TROJP">'[32]Functional Study'!#REF!</definedName>
    <definedName name="Acct41111">'[32]Functional Study'!#REF!</definedName>
    <definedName name="Acct41111BADDEBT">'[32]Functional Study'!#REF!</definedName>
    <definedName name="Acct41111DITEXP">'[32]Functional Study'!#REF!</definedName>
    <definedName name="Acct41111S">'[32]Functional Study'!#REF!</definedName>
    <definedName name="Acct41111SE">'[32]Functional Study'!#REF!</definedName>
    <definedName name="Acct41111SG1">'[32]Functional Study'!#REF!</definedName>
    <definedName name="Acct41111SG2">'[32]Functional Study'!#REF!</definedName>
    <definedName name="Acct41111SG3">'[32]Functional Study'!#REF!</definedName>
    <definedName name="Acct41111SGPP">'[32]Functional Study'!#REF!</definedName>
    <definedName name="Acct41111SNP">'[32]Functional Study'!#REF!</definedName>
    <definedName name="Acct41111SNTP">'[32]Functional Study'!#REF!</definedName>
    <definedName name="Acct41111SO">'[32]Functional Study'!#REF!</definedName>
    <definedName name="Acct41111TROJP">'[32]Functional Study'!#REF!</definedName>
    <definedName name="Acct411BADDEBT">'[32]Functional Study'!#REF!</definedName>
    <definedName name="Acct411DGP">'[32]Functional Study'!#REF!</definedName>
    <definedName name="Acct411DGU">'[32]Functional Study'!#REF!</definedName>
    <definedName name="Acct411DITEXP">'[32]Functional Study'!#REF!</definedName>
    <definedName name="Acct411DNPP">'[32]Functional Study'!#REF!</definedName>
    <definedName name="Acct411DNPTP">'[32]Functional Study'!#REF!</definedName>
    <definedName name="Acct411S">'[32]Functional Study'!#REF!</definedName>
    <definedName name="Acct411SE">'[32]Functional Study'!#REF!</definedName>
    <definedName name="Acct411SG">'[32]Functional Study'!#REF!</definedName>
    <definedName name="Acct411SGPP">'[32]Functional Study'!#REF!</definedName>
    <definedName name="Acct411SO">'[32]Functional Study'!#REF!</definedName>
    <definedName name="Acct411TROJP">'[32]Functional Study'!#REF!</definedName>
    <definedName name="Acct447DGU">'[30]Func Study'!#REF!</definedName>
    <definedName name="Acct448S">'[31]Func Study'!$H$274</definedName>
    <definedName name="Acct450S">'[31]Func Study'!$H$302</definedName>
    <definedName name="Acct451S">'[31]Func Study'!$H$307</definedName>
    <definedName name="Acct454S">'[31]Func Study'!$H$318</definedName>
    <definedName name="Acct456S">'[31]Func Study'!$H$325</definedName>
    <definedName name="Acct510">'[31]Func Study'!#REF!</definedName>
    <definedName name="Acct510DNPPSU">'[31]Func Study'!#REF!</definedName>
    <definedName name="ACCT510JBG">'[31]Func Study'!#REF!</definedName>
    <definedName name="ACCT510SSGCH">'[31]Func Study'!#REF!</definedName>
    <definedName name="ACCT557CAGE">'[31]Func Study'!$H$683</definedName>
    <definedName name="Acct557CT">'[31]Func Study'!$H$681</definedName>
    <definedName name="Acct580">'[31]Func Study'!$H$791</definedName>
    <definedName name="Acct581">'[31]Func Study'!$H$796</definedName>
    <definedName name="Acct582">'[31]Func Study'!$H$801</definedName>
    <definedName name="Acct583">'[31]Func Study'!$H$806</definedName>
    <definedName name="Acct584">'[31]Func Study'!$H$811</definedName>
    <definedName name="Acct585">'[31]Func Study'!$H$816</definedName>
    <definedName name="Acct586">'[31]Func Study'!$H$821</definedName>
    <definedName name="Acct587">'[31]Func Study'!$H$826</definedName>
    <definedName name="Acct588">'[31]Func Study'!$H$831</definedName>
    <definedName name="Acct589">'[31]Func Study'!$H$836</definedName>
    <definedName name="Acct590">'[31]Func Study'!$H$841</definedName>
    <definedName name="Acct591">'[31]Func Study'!$H$846</definedName>
    <definedName name="Acct592">'[31]Func Study'!$H$851</definedName>
    <definedName name="Acct593">'[31]Func Study'!$H$856</definedName>
    <definedName name="Acct594">'[31]Func Study'!$H$861</definedName>
    <definedName name="Acct595">'[31]Func Study'!$H$866</definedName>
    <definedName name="Acct596">'[31]Func Study'!$H$876</definedName>
    <definedName name="Acct597">'[31]Func Study'!$H$881</definedName>
    <definedName name="Acct598">'[31]Func Study'!$H$886</definedName>
    <definedName name="ACCT904SG">'[33]Functional Study'!#REF!</definedName>
    <definedName name="AcctAGA">'[31]Func Study'!$H$296</definedName>
    <definedName name="AcctDFAD">'[31]Func Study'!#REF!</definedName>
    <definedName name="AcctDFAP">'[31]Func Study'!#REF!</definedName>
    <definedName name="AcctDFAT">'[31]Func Study'!#REF!</definedName>
    <definedName name="AcctTable">[34]Variables!$AK$42:$AK$396</definedName>
    <definedName name="AcctTS0">'[31]Func Study'!$H$1686</definedName>
    <definedName name="Acq1Plant">'[35]Acquisition Inputs'!$C$8</definedName>
    <definedName name="Acq2Plant">'[35]Acquisition Inputs'!$C$70</definedName>
    <definedName name="ActualROR">'[30]G+T+D+R+M'!$H$61</definedName>
    <definedName name="ACwvu.allocations." hidden="1">#REF!</definedName>
    <definedName name="ACwvu.annual._.hotel." hidden="1">[36]development!$C$5</definedName>
    <definedName name="ACwvu.bottom._.line." hidden="1">[36]development!#REF!</definedName>
    <definedName name="ACwvu.cash._.flow." hidden="1">#REF!</definedName>
    <definedName name="ACwvu.combo." hidden="1">[36]development!$B$89</definedName>
    <definedName name="ACwvu.full." hidden="1">#REF!</definedName>
    <definedName name="ACwvu.offsite." hidden="1">#REF!</definedName>
    <definedName name="ACwvu.onsite." hidden="1">#REF!</definedName>
    <definedName name="Adj_AC_8">[37]Cover!#REF!</definedName>
    <definedName name="Adj_Amt_8">[37]Cover!#REF!</definedName>
    <definedName name="Adj_Typ_8">[37]Cover!#REF!</definedName>
    <definedName name="ADJPTDCE.T">[10]INTERNAL!$A$31:$IV$33</definedName>
    <definedName name="Adjs2avg">[38]Inputs!$L$255:'[38]Inputs'!$T$505</definedName>
    <definedName name="After_Tax_Cash_Discount">'[39]Assumptions (Input)'!$D$37</definedName>
    <definedName name="afudc_flag">'[39]Assumptions (Input)'!$B$13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nscount" hidden="1">2</definedName>
    <definedName name="apeek">#REF!</definedName>
    <definedName name="APR">[40]Backup!#REF!</definedName>
    <definedName name="Apr03AMA">'[41]BS C&amp;L'!#REF!</definedName>
    <definedName name="Apr04AMA">[4]BS!$AG$7:$AG$3582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>#REF!</definedName>
    <definedName name="aquila_lookup">'[42]Cabot Gas Replacement'!$B$8:$F$16</definedName>
    <definedName name="AS2DocOpenMode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'[39]Assumptions (Input)'!$B$7</definedName>
    <definedName name="Asset_Class_Switch">[43]Assumptions!$D$5</definedName>
    <definedName name="Assume_Percent_Change">#REF!</definedName>
    <definedName name="AUG">[40]Backup!#REF!</definedName>
    <definedName name="Aug03AMA">'[41]BS C&amp;L'!#REF!</definedName>
    <definedName name="Aug04AMA">[4]BS!$AK$7:$AK$3582</definedName>
    <definedName name="Aug05AMA">#REF!</definedName>
    <definedName name="Aug09AMA">[6]BS!$AR$7:$AR$1726</definedName>
    <definedName name="Aug17AMA">[20]BS!$AL$8:$AL$2553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[34]Factors!$B$3:$P$99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[24]model!#REF!</definedName>
    <definedName name="bal">[28]Sheet2!#REF!</definedName>
    <definedName name="balance">[28]Sheet2!#REF!</definedName>
    <definedName name="BD">#REF!</definedName>
    <definedName name="Beg_Unb_KWHs">[44]LeadSht!$L$10</definedName>
    <definedName name="BEm" localSheetId="4" hidden="1">#REF!</definedName>
    <definedName name="BEm" localSheetId="5" hidden="1">#REF!</definedName>
    <definedName name="BEm" hidden="1">#REF!</definedName>
    <definedName name="BEP">#REF!</definedName>
    <definedName name="BEx0017DGUEDPCFJUPUZOOLJCS2B" localSheetId="4" hidden="1">#REF!</definedName>
    <definedName name="BEx0017DGUEDPCFJUPUZOOLJCS2B" localSheetId="5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hidden="1">#REF!</definedName>
    <definedName name="BEx3LANPY1HT49TAH98H4B9RC1D4" localSheetId="4" hidden="1">#REF!</definedName>
    <definedName name="BEx3LANPY1HT49TAH98H4B9RC1D4" localSheetId="5" hidden="1">#REF!</definedName>
    <definedName name="BEx3LANPY1HT49TAH98H4B9RC1D4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4" hidden="1">[45]ZZCOOM_M03_Q004!#REF!</definedName>
    <definedName name="BEx3O85IKWARA6NCJOLRBRJFMEWW" localSheetId="5" hidden="1">[45]ZZCOOM_M03_Q004!#REF!</definedName>
    <definedName name="BEx3O85IKWARA6NCJOLRBRJFMEWW" hidden="1">[45]ZZCOOM_M03_Q004!#REF!</definedName>
    <definedName name="BEx3OJZSCGFRW7SVGBFI0X9DNVMM" localSheetId="4" hidden="1">#REF!</definedName>
    <definedName name="BEx3OJZSCGFRW7SVGBFI0X9DNVMM" localSheetId="5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hidden="1">#REF!</definedName>
    <definedName name="BEx3UNISOEXF3OFHT2BUA6P9RBIJ" localSheetId="4" hidden="1">#REF!</definedName>
    <definedName name="BEx3UNISOEXF3OFHT2BUA6P9RBIJ" localSheetId="5" hidden="1">#REF!</definedName>
    <definedName name="BEx3UNISOEXF3OFHT2BUA6P9RBIJ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hidden="1">#REF!</definedName>
    <definedName name="BEx5MLQZM68YQSKARVWTTPINFQ2C" localSheetId="4" hidden="1">[45]ZZCOOM_M03_Q004!#REF!</definedName>
    <definedName name="BEx5MLQZM68YQSKARVWTTPINFQ2C" localSheetId="5" hidden="1">[45]ZZCOOM_M03_Q004!#REF!</definedName>
    <definedName name="BEx5MLQZM68YQSKARVWTTPINFQ2C" hidden="1">[45]ZZCOOM_M03_Q004!#REF!</definedName>
    <definedName name="BEx5MMCJMU7FOOWUCW9EA13B7V5F" localSheetId="4" hidden="1">#REF!</definedName>
    <definedName name="BEx5MMCJMU7FOOWUCW9EA13B7V5F" localSheetId="5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hidden="1">#REF!</definedName>
    <definedName name="BEx9EL27NGDBCTVPW97K42QANS5K" localSheetId="4" hidden="1">#REF!</definedName>
    <definedName name="BEx9EL27NGDBCTVPW97K42QANS5K" localSheetId="5" hidden="1">#REF!</definedName>
    <definedName name="BEx9EL27NGDBCTVPW97K42QANS5K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hidden="1">#REF!</definedName>
    <definedName name="BExBCKKJFFT2RP50WNPKBT7X8PJ3" localSheetId="4" hidden="1">#REF!</definedName>
    <definedName name="BExBCKKJFFT2RP50WNPKBT7X8PJ3" localSheetId="5" hidden="1">#REF!</definedName>
    <definedName name="BExBCKKJFFT2RP50WNPKBT7X8PJ3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hidden="1">#REF!</definedName>
    <definedName name="BExENU8ISP26W97JG63CN1XT9KB4" localSheetId="4" hidden="1">#REF!</definedName>
    <definedName name="BExENU8ISP26W97JG63CN1XT9KB4" localSheetId="5" hidden="1">#REF!</definedName>
    <definedName name="BExENU8ISP26W97JG63CN1XT9KB4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hidden="1">#REF!</definedName>
    <definedName name="BExERWCEBKQRYWRQLYJ4UCMMKTHG" localSheetId="4" hidden="1">[45]ZZCOOM_M03_Q004!#REF!</definedName>
    <definedName name="BExERWCEBKQRYWRQLYJ4UCMMKTHG" localSheetId="5" hidden="1">[45]ZZCOOM_M03_Q004!#REF!</definedName>
    <definedName name="BExERWCEBKQRYWRQLYJ4UCMMKTHG" hidden="1">[45]ZZCOOM_M03_Q004!#REF!</definedName>
    <definedName name="BExERXE1QW042A2T25RI4DVUU59O" localSheetId="4" hidden="1">#REF!</definedName>
    <definedName name="BExERXE1QW042A2T25RI4DVUU59O" localSheetId="5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hidden="1">#REF!</definedName>
    <definedName name="BExEUOAHB0OT3BACAHNZ3B905C0P" localSheetId="4" hidden="1">#REF!</definedName>
    <definedName name="BExEUOAHB0OT3BACAHNZ3B905C0P" localSheetId="5" hidden="1">#REF!</definedName>
    <definedName name="BExEUOAHB0OT3BACAHNZ3B905C0P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hidden="1">#REF!</definedName>
    <definedName name="BExGrid1">#REF!</definedName>
    <definedName name="BExGRILCZ3BMTGDY72B1Q9BUGW0J" localSheetId="4" hidden="1">#REF!</definedName>
    <definedName name="BExGRILCZ3BMTGDY72B1Q9BUGW0J" localSheetId="5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hidden="1">#REF!</definedName>
    <definedName name="BExIPVL5VEVK9Q7AYB7EC2VZWBEZ" localSheetId="4" hidden="1">#REF!</definedName>
    <definedName name="BExIPVL5VEVK9Q7AYB7EC2VZWBEZ" localSheetId="5" hidden="1">#REF!</definedName>
    <definedName name="BExIPVL5VEVK9Q7AYB7EC2VZWBEZ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hidden="1">#REF!</definedName>
    <definedName name="BExItemGrid">#REF!</definedName>
    <definedName name="BExITGB4FVAV0LE88D7JMX7FBYXI" localSheetId="4" hidden="1">#REF!</definedName>
    <definedName name="BExITGB4FVAV0LE88D7JMX7FBYXI" localSheetId="5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hidden="1">#REF!</definedName>
    <definedName name="BExKGQ3T3TWGZUSNVWJE1XWXHGRQ" localSheetId="4" hidden="1">#REF!</definedName>
    <definedName name="BExKGQ3T3TWGZUSNVWJE1XWXHGRQ" localSheetId="5" hidden="1">#REF!</definedName>
    <definedName name="BExKGQ3T3TWGZUSNVWJE1XWXHGRQ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hidden="1">#REF!</definedName>
    <definedName name="BExKPIL5ZWOXQAENH3VP3ZHA2N7N" localSheetId="4" hidden="1">#REF!</definedName>
    <definedName name="BExKPIL5ZWOXQAENH3VP3ZHA2N7N" localSheetId="5" hidden="1">#REF!</definedName>
    <definedName name="BExKPIL5ZWOXQAENH3VP3ZHA2N7N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4" hidden="1">[45]ZZCOOM_M03_Q004!#REF!</definedName>
    <definedName name="BExMBYPQDG9AYDQ5E8IECVFREPO6" localSheetId="5" hidden="1">[45]ZZCOOM_M03_Q004!#REF!</definedName>
    <definedName name="BExMBYPQDG9AYDQ5E8IECVFREPO6" hidden="1">[45]ZZCOOM_M03_Q004!#REF!</definedName>
    <definedName name="BExMC7PESEESXVMDCGGIP5LPMUGY" localSheetId="4" hidden="1">#REF!</definedName>
    <definedName name="BExMC7PESEESXVMDCGGIP5LPMUGY" localSheetId="5" hidden="1">#REF!</definedName>
    <definedName name="BExMC7PESEESXVMDCGGIP5LPMUGY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hidden="1">#REF!</definedName>
    <definedName name="BExMKPEDT6IOYLLC3KJKRZOETC3Y" localSheetId="4" hidden="1">#REF!</definedName>
    <definedName name="BExMKPEDT6IOYLLC3KJKRZOETC3Y" localSheetId="5" hidden="1">#REF!</definedName>
    <definedName name="BExMKPEDT6IOYLLC3KJKRZOETC3Y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4" hidden="1">[45]ZZCOOM_M03_Q004!#REF!</definedName>
    <definedName name="BExQ9ZLYHWABXAA9NJDW8ZS0UQ9P" localSheetId="5" hidden="1">[45]ZZCOOM_M03_Q004!#REF!</definedName>
    <definedName name="BExQ9ZLYHWABXAA9NJDW8ZS0UQ9P" hidden="1">[45]ZZCOOM_M03_Q004!#REF!</definedName>
    <definedName name="BExQ9ZWQ19KSRZNZNPY6ZNWEST1J" localSheetId="4" hidden="1">#REF!</definedName>
    <definedName name="BExQ9ZWQ19KSRZNZNPY6ZNWEST1J" localSheetId="5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hidden="1">#REF!</definedName>
    <definedName name="BExQG9A8OZ31BDN5QEGQGWG59A43" localSheetId="4" hidden="1">#REF!</definedName>
    <definedName name="BExQG9A8OZ31BDN5QEGQGWG59A43" localSheetId="5" hidden="1">#REF!</definedName>
    <definedName name="BExQG9A8OZ31BDN5QEGQGWG59A43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hidden="1">#REF!</definedName>
    <definedName name="BExQL4GJ3LZJL6JDEHT7UDXW90TV" localSheetId="4" hidden="1">#REF!</definedName>
    <definedName name="BExQL4GJ3LZJL6JDEHT7UDXW90TV" localSheetId="5" hidden="1">#REF!</definedName>
    <definedName name="BExQL4GJ3LZJL6JDEHT7UDXW90TV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4" hidden="1">[45]ZZCOOM_M03_Q004!#REF!</definedName>
    <definedName name="BExTUY9WNSJ91GV8CP0SKJTEIV82" localSheetId="5" hidden="1">[45]ZZCOOM_M03_Q004!#REF!</definedName>
    <definedName name="BExTUY9WNSJ91GV8CP0SKJTEIV82" hidden="1">[45]ZZCOOM_M03_Q004!#REF!</definedName>
    <definedName name="BExTV67VIM8PV6KO253M4DUBJQLC" localSheetId="4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hidden="1">#REF!</definedName>
    <definedName name="BExUAPR6Y32097JKJCTGC4C6EGE9" localSheetId="4" hidden="1">#REF!</definedName>
    <definedName name="BExUAPR6Y32097JKJCTGC4C6EGE9" localSheetId="5" hidden="1">#REF!</definedName>
    <definedName name="BExUAPR6Y32097JKJCTGC4C6EGE9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hidden="1">#REF!</definedName>
    <definedName name="BExW1VNZHNB5P9V6232N0DQCE0WE" localSheetId="4" hidden="1">#REF!</definedName>
    <definedName name="BExW1VNZHNB5P9V6232N0DQCE0WE" localSheetId="5" hidden="1">#REF!</definedName>
    <definedName name="BExW1VNZHNB5P9V6232N0DQCE0WE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hidden="1">#REF!</definedName>
    <definedName name="BExXO4QVV7YZ6L5A7WZEMIA5AZOV" localSheetId="4" hidden="1">#REF!</definedName>
    <definedName name="BExXO4QVV7YZ6L5A7WZEMIA5AZOV" localSheetId="5" hidden="1">#REF!</definedName>
    <definedName name="BExXO4QVV7YZ6L5A7WZEMIA5AZOV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hidden="1">#REF!</definedName>
    <definedName name="BExZSYRA4NR7K6RLC3I81QSG5SQR" localSheetId="4" hidden="1">#REF!</definedName>
    <definedName name="BExZSYRA4NR7K6RLC3I81QSG5SQR" localSheetId="5" hidden="1">#REF!</definedName>
    <definedName name="BExZSYRA4NR7K6RLC3I81QSG5SQR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hidden="1">#REF!</definedName>
    <definedName name="bi" hidden="1">{#N/A,#N/A,FALSE,"BidCo Assumptions";#N/A,#N/A,FALSE,"Credit Stats";#N/A,#N/A,FALSE,"Bidco Summary";#N/A,#N/A,FALSE,"BIDCO Consolidated"}</definedName>
    <definedName name="BL" localSheetId="4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4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4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hidden="1">#REF!</definedName>
    <definedName name="BOOK_LIFE">'[46]Lvl FCR'!$G$10</definedName>
    <definedName name="BOOKADJ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localSheetId="4" hidden="1">#REF!</definedName>
    <definedName name="Bum" localSheetId="5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[47]Readings!$B$2</definedName>
    <definedName name="Capacity">#REF!</definedName>
    <definedName name="capfact">#REF!</definedName>
    <definedName name="Capital_Inflation">'[39]Assumptions (Input)'!$B$11</definedName>
    <definedName name="CASE" localSheetId="4">[48]INPUTS!$C$8</definedName>
    <definedName name="CASE" localSheetId="2">[49]INPUTS!$C$11</definedName>
    <definedName name="CASE" localSheetId="3">[49]INPUTS!$C$11</definedName>
    <definedName name="CASE">'[50]Named Ranges'!$C$4</definedName>
    <definedName name="CASE_E">'[51]Named Ranges E'!$C$4</definedName>
    <definedName name="CASE_GAS" localSheetId="2">'[52]Named Ranges G'!$C$4</definedName>
    <definedName name="CASE_GAS" localSheetId="3">'[52]Named Ranges G'!$C$4</definedName>
    <definedName name="CASE_GAS">'[53]Named Ranges G'!$C$4</definedName>
    <definedName name="Case_Name">'[54]KJB-6,13 Cmn Adj'!$B$8</definedName>
    <definedName name="CaseDescription">'[35]Dispatch Cases'!$C$11</definedName>
    <definedName name="CBWorkbookPriority">-2060790043</definedName>
    <definedName name="CCGT_HeatRate">[35]Assumptions!$H$23</definedName>
    <definedName name="CCGTPrice">[35]Assumptions!$H$22</definedName>
    <definedName name="cd" hidden="1">{"annual",#N/A,FALSE,"Pro Forma";#N/A,#N/A,FALSE,"Golf Operations"}</definedName>
    <definedName name="cep_test">'[55]External Allocators'!#REF!</definedName>
    <definedName name="cerarvm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IQWBGuid">"533dd5ee-2992-4878-a6fe-10c93711618f"</definedName>
    <definedName name="CL_RT">#REF!</definedName>
    <definedName name="CL_RT2">'[56]Transp Data'!$A$6:$C$81</definedName>
    <definedName name="Classification">'[57]Unbundled Costs'!#REF!</definedName>
    <definedName name="clawback">#REF!</definedName>
    <definedName name="close">#REF!</definedName>
    <definedName name="Close_Date">'[39]Capital Projects(Input)'!$D$7:$D$53</definedName>
    <definedName name="cod">#REF!</definedName>
    <definedName name="COLHOUSE">[24]model!#REF!</definedName>
    <definedName name="COLXFER">[24]model!#REF!</definedName>
    <definedName name="COMADJ">#REF!</definedName>
    <definedName name="combined1" hidden="1">{"YTD-Total",#N/A,TRUE,"Provision";"YTD-Utility",#N/A,TRUE,"Prov Utility";"YTD-NonUtility",#N/A,TRUE,"Prov NonUtility"}</definedName>
    <definedName name="CombWC_LineItem">#REF!</definedName>
    <definedName name="COMMON_ADMIN_ALLOCATED">#REF!</definedName>
    <definedName name="COMP" localSheetId="4">#REF!</definedName>
    <definedName name="Comp">'[50]Named Ranges'!$C$8</definedName>
    <definedName name="Comp_E">'[51]Named Ranges E'!$C$8</definedName>
    <definedName name="Comp_GAS" localSheetId="2">'[52]Named Ranges G'!$C$8</definedName>
    <definedName name="Comp_GAS" localSheetId="3">'[52]Named Ranges G'!$C$8</definedName>
    <definedName name="Comp_GAS">'[53]Named Ranges G'!$C$8</definedName>
    <definedName name="COMPACTUAL">#REF!</definedName>
    <definedName name="Company">[58]Title!$A$2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'[59]Virtual 49 Back-Up'!$E$54</definedName>
    <definedName name="Consv_Rdr_Rt">[60]Sch_120!#REF!</definedName>
    <definedName name="cont">[28]Sheet2!#REF!</definedName>
    <definedName name="ContractDate">'[61]Dispatch Cases'!#REF!</definedName>
    <definedName name="Conv_Factor">[60]Sch_120!#REF!</definedName>
    <definedName name="ConversionFactor">[35]Assumptions!$I$65</definedName>
    <definedName name="CONVFACT">[24]model!#REF!</definedName>
    <definedName name="COSFacVal">[31]Inputs!$R$5</definedName>
    <definedName name="costofequit">#REF!</definedName>
    <definedName name="CPI">#REF!</definedName>
    <definedName name="cspe_wkly_vect_input">#REF!</definedName>
    <definedName name="CurrQtr">'[62]Inc Stmt'!$AJ$222</definedName>
    <definedName name="CUS">[10]CLASSIFIERS!$A$6:$IV$6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>#REF!</definedName>
    <definedName name="Cwvu.annual." hidden="1">#REF!,#REF!,#REF!,#REF!,#REF!,#REF!,#REF!,#REF!,#REF!,#REF!,#REF!,#REF!,#REF!,#REF!,#REF!,#REF!,#REF!,#REF!,#REF!,#REF!,#REF!,#REF!,#REF!,#REF!</definedName>
    <definedName name="Cwvu.annual._.hotel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</definedName>
    <definedName name="Cwvu.bottom._.line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,[36]development!#REF!,[36]development!#REF!,[36]development!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$85:$IV$85,[36]development!$A$89:$IV$89,[36]development!$A$91:$IV$91,[36]development!#REF!,[36]development!#REF!,[36]development!#REF!,[36]development!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>#REF!</definedName>
    <definedName name="Data.Avg">'[62]Avg Amts'!$A$5:$BP$34</definedName>
    <definedName name="Data.Qtrs.Avg">'[62]Avg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[63]Invoice!#REF!</definedName>
    <definedName name="DATE">[64]Jan!#REF!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ebtforce">#REF!</definedName>
    <definedName name="DebtPerc">[35]Assumptions!$I$58</definedName>
    <definedName name="DEC">[40]Backup!#REF!</definedName>
    <definedName name="Dec02AMA">[65]BS!#REF!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>#REF!</definedName>
    <definedName name="Degree_Days">#REF!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[66]Inputs!$D$11</definedName>
    <definedName name="Demands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" localSheetId="4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[35]Assumptions!$L$23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'[31]Func Study'!$AB$250</definedName>
    <definedName name="Disc">'[61]Debt Amortization'!#REF!</definedName>
    <definedName name="Discount_for_Revenue_Reqmt">'[67]Assumptions of Purchase'!$B$45</definedName>
    <definedName name="DisFac">'[31]Func Dist Factor Table'!$A$11:$G$25</definedName>
    <definedName name="Dist_factor">#REF!</definedName>
    <definedName name="DistPeakMethod">[33]Inputs!#REF!</definedName>
    <definedName name="DOCKET">#REF!</definedName>
    <definedName name="DocketNumber" localSheetId="4">'[68]JHS-19'!$AR$2</definedName>
    <definedName name="DOCKETNUMBER">'[50]Named Ranges'!$C$6</definedName>
    <definedName name="DOCKETNUMBER_E">'[51]Named Ranges E'!$C$6</definedName>
    <definedName name="DOCKETNUMBER_GAS">'[53]Named Ranges G'!$C$6</definedName>
    <definedName name="DP.T">[10]INTERNAL!$A$46:$IV$48</definedName>
    <definedName name="DUDE" localSheetId="4" hidden="1">#REF!</definedName>
    <definedName name="DUDE" localSheetId="5" hidden="1">#REF!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4">[10]INPUTS!$F$31</definedName>
    <definedName name="EffTax">[49]INPUTS!$F$36</definedName>
    <definedName name="Electp1">#REF!</definedName>
    <definedName name="Electp2">#REF!</definedName>
    <definedName name="Electric_Prices">'[69]Monthly Price Summary'!$B$4:$E$27</definedName>
    <definedName name="ElecWC_LineItems">[25]BS!$AO$7:$AO$3420</definedName>
    <definedName name="ElRBLine">[25]BS!$AP$7:$AP$3141</definedName>
    <definedName name="EMPLBENE">#REF!</definedName>
    <definedName name="EndDate">[35]Assumptions!$C$11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[30]Inputs!$D$9</definedName>
    <definedName name="Engy2">[66]Inputs!$D$12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rror" localSheetId="4" hidden="1">{#N/A,#N/A,FALSE,"Coversheet";#N/A,#N/A,FALSE,"QA"}</definedName>
    <definedName name="error" localSheetId="5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>#REF!</definedName>
    <definedName name="F" localSheetId="4" hidden="1">#REF!</definedName>
    <definedName name="F" localSheetId="5" hidden="1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'[31]COS Factor Table'!$O$15:$O$113</definedName>
    <definedName name="FACTORS">#REF!</definedName>
    <definedName name="FactorType">[34]Variables!$AK$2:$AL$12</definedName>
    <definedName name="FACTP">#REF!</definedName>
    <definedName name="FactSum">'[31]COS Factor Table'!$A$14:$O$113</definedName>
    <definedName name="FCR">'[59]Virtual 49 Back-Up'!$B$20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">[40]Backup!#REF!</definedName>
    <definedName name="Feb03AMA">'[41]BS C&amp;L'!#REF!</definedName>
    <definedName name="Feb04AMA">[4]BS!$AE$7:$AE$3582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>#REF!</definedName>
    <definedName name="Fed_Cap_Tax">[70]Inputs!$E$112</definedName>
    <definedName name="FEDERAL_INCOME_TAX">#REF!</definedName>
    <definedName name="FedTaxRate">[35]Assumptions!$C$33</definedName>
    <definedName name="FERC_Lookup">'[71]Map Table'!$E$2:$F$58</definedName>
    <definedName name="FERCRATE">#REF!</definedName>
    <definedName name="FF">#REF!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hidden="1">{#N/A,#N/A,FALSE,"Coversheet";#N/A,#N/A,FALSE,"QA"}</definedName>
    <definedName name="fffff" hidden="1">{"ALL",#N/A,FALSE,"A"}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hidden="1">{#N/A,#N/A,FALSE,"Coversheet";#N/A,#N/A,FALSE,"QA"}</definedName>
    <definedName name="FIELDCHRG">[24]model!#REF!</definedName>
    <definedName name="Final">#REF!</definedName>
    <definedName name="first_day">'[72]Historic Data'!$K$3</definedName>
    <definedName name="firstptcyr">#REF!</definedName>
    <definedName name="firstyearmonths">#REF!</definedName>
    <definedName name="FIT" localSheetId="4">#REF!</definedName>
    <definedName name="FIT">'[50]Named Ranges'!$C$3</definedName>
    <definedName name="FIT_E">'[51]Named Ranges E'!$C$3</definedName>
    <definedName name="FIT_GAS" localSheetId="2">'[52]Named Ranges G'!$C$3</definedName>
    <definedName name="FIT_GAS" localSheetId="3">'[52]Named Ranges G'!$C$3</definedName>
    <definedName name="FIT_GAS">'[53]Named Ranges G'!$C$3</definedName>
    <definedName name="FIT_Tax_Rate">'[39]Assumptions (Input)'!$B$5</definedName>
    <definedName name="fixedtrans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>#REF!</definedName>
    <definedName name="FPLequit">#REF!</definedName>
    <definedName name="FranchiseTax">[38]Variables!$D$26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hidden="1">{"ALL",#N/A,FALSE,"A"}</definedName>
    <definedName name="FTAX" localSheetId="4">[10]INPUTS!$F$30</definedName>
    <definedName name="FTAX">[49]INPUTS!$F$35</definedName>
    <definedName name="Fuel">#REF!</definedName>
    <definedName name="Func">'[31]Func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'[31]Func Study'!$AB$250</definedName>
    <definedName name="gary" localSheetId="4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>#REF!</definedName>
    <definedName name="GeoDate">'[61]Dispatch Cases'!#REF!</definedName>
    <definedName name="GP.T">[10]INTERNAL!$A$52:$IV$54</definedName>
    <definedName name="gpdip">#REF!</definedName>
    <definedName name="gr" hidden="1">{"three",#N/A,FALSE,"Capital";"four",#N/A,FALSE,"Capital"}</definedName>
    <definedName name="graph">#REF!</definedName>
    <definedName name="GREATER10MW">#REF!</definedName>
    <definedName name="GTD_Percents">#REF!</definedName>
    <definedName name="HEIGHT">#REF!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'[73]JHS-10 Adjstmts'!#REF!</definedName>
    <definedName name="HRDepExp">'[73]JHS-10 Adjstmts'!#REF!</definedName>
    <definedName name="HRDFIT">'[73]JHS-10 Adjstmts'!#REF!</definedName>
    <definedName name="HRGrossPlant">'[73]JHS-10 Adjstmts'!#REF!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'[73]JHS-10 Adjstmts'!#REF!</definedName>
    <definedName name="HRPropIns">'[73]JHS-10 Adjstmts'!#REF!</definedName>
    <definedName name="HRPropTax">'[73]JHS-10 Adjstmts'!#REF!</definedName>
    <definedName name="HRPwrCsts">'[73]JHS-10 Adjstmts'!#REF!</definedName>
    <definedName name="HTML_CodePage">1252</definedName>
    <definedName name="HTML_Control" localSheetId="4">{"'Sheet1'!$A$1:$J$121"}</definedName>
    <definedName name="HTML_Control" localSheetId="2">{"'Sheet1'!$A$1:$J$121"}</definedName>
    <definedName name="HTML_Control" localSheetId="3">{"'Sheet1'!$A$1:$J$121"}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>#REF!</definedName>
    <definedName name="HydroGen">[61]Dispatch!#REF!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[74]Summary!#REF!</definedName>
    <definedName name="Inputs">'[75]Daily Calc'!#REF!</definedName>
    <definedName name="Instructions">#REF!</definedName>
    <definedName name="Insurance_Rate">'[39]Assumptions (Input)'!$B$9</definedName>
    <definedName name="INTRESEXCH">[76]Sheet1!$AG$1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[40]Backup!#REF!</definedName>
    <definedName name="Jan03AMA">'[41]BS C&amp;L'!#REF!</definedName>
    <definedName name="Jan04AMA">[4]BS!$AD$7:$AD$3582</definedName>
    <definedName name="Jan05AMA">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hidden="1">{#N/A,#N/A,FALSE,"Summ";#N/A,#N/A,FALSE,"General"}</definedName>
    <definedName name="JIM" hidden="1">{#N/A,#N/A,FALSE,"Sheet5"}</definedName>
    <definedName name="jjj">[77]Inputs!$N$18</definedName>
    <definedName name="JP_Bal">[78]ACCOUNTS!$AG$31</definedName>
    <definedName name="JUL">[40]Backup!#REF!</definedName>
    <definedName name="Jul03AMA">'[41]BS C&amp;L'!#REF!</definedName>
    <definedName name="Jul04AMA">[4]BS!$AJ$7:$AJ$3582</definedName>
    <definedName name="Jul05AMA">#REF!</definedName>
    <definedName name="Jul09AMA">[6]BS!$AQ$7:$AQ$1726</definedName>
    <definedName name="julcf">#REF!</definedName>
    <definedName name="julcost">#REF!</definedName>
    <definedName name="JULT">#REF!</definedName>
    <definedName name="July17AMA">[20]BS!$AK$8:$AK$2552</definedName>
    <definedName name="JUN">[40]Backup!#REF!</definedName>
    <definedName name="Jun03AMA">'[41]BS C&amp;L'!#REF!</definedName>
    <definedName name="Jun04AMA">[4]BS!$AI$7:$AI$3582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[34]Variables!$AK$15</definedName>
    <definedName name="JurisNumber">[34]Variables!$AL$15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'[54]KJB-12 Sum'!$AS$2</definedName>
    <definedName name="k_FITrate">'[54]KJB-3,11 Def'!$L$20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'[79]KJB-3 Sum'!$AQ$2</definedName>
    <definedName name="keep_FIT">'[79]KJB-7 Def'!$L$20</definedName>
    <definedName name="keep_KJB_3_Rate_Increase">'[79]KJB-7 Def'!$C$3</definedName>
    <definedName name="keep_KJB_4_Electric_Summary">'[79]KJB-3 Sum'!$AQ$3</definedName>
    <definedName name="keep_KJB_8_Common_Adjs">'[79]KJB-5 Cmn Adj'!$L$3</definedName>
    <definedName name="keep_KJB_9_Electric_Only">'[79]KJB-5 El Adj'!$E$3</definedName>
    <definedName name="keep_PSE">'[80]Gas Summary'!$I$5</definedName>
    <definedName name="keep_TESTYEAR">'[79]KJB-5 Cmn Adj'!$B$7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'[80]Gas Detail Pages'!$A$9</definedName>
    <definedName name="Kwh_grc06_tye0905">#REF!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#N/A</definedName>
    <definedName name="LATEPAY">[76]Sheet1!$E$3:$E$25</definedName>
    <definedName name="Lease_total">#REF!</definedName>
    <definedName name="Levy_Rate">'[39]Assumptions (Input)'!$B$6</definedName>
    <definedName name="limcount" localSheetId="4">1</definedName>
    <definedName name="limcount" localSheetId="2">1</definedName>
    <definedName name="limcount" localSheetId="3">1</definedName>
    <definedName name="limcount" hidden="1">3</definedName>
    <definedName name="LINE.T">[10]INTERNAL!$A$55:$IV$57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'[31]JAM Download'!$K$4</definedName>
    <definedName name="Load_Factor">[81]ACCOUNTS!$AG$167</definedName>
    <definedName name="LoadArray">'[82]Load Source Data'!$C$78:$X$89</definedName>
    <definedName name="LoadGrowthAdder">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LOSS">[40]Backup!#REF!</definedName>
    <definedName name="M">'[2]Sched 46'!#REF!</definedName>
    <definedName name="M9100F4">#REF!</definedName>
    <definedName name="M9100F4_v4">[83]M9100F4!$A$1:$V$99</definedName>
    <definedName name="MACRS">'[39]MACRS RATES'!$A$3:$AT$10</definedName>
    <definedName name="MACTIT">#REF!</definedName>
    <definedName name="manutaxfit">#REF!</definedName>
    <definedName name="MAR">[40]Backup!#REF!</definedName>
    <definedName name="Mar03AMA">'[41]BS C&amp;L'!#REF!</definedName>
    <definedName name="Mar04AMA">[4]BS!$AF$7:$AF$3582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>#REF!</definedName>
    <definedName name="Master" hidden="1">{#N/A,#N/A,FALSE,"Actual";#N/A,#N/A,FALSE,"Normalized";#N/A,#N/A,FALSE,"Electric Actual";#N/A,#N/A,FALSE,"Electric Normalized"}</definedName>
    <definedName name="MAY">[40]Backup!#REF!</definedName>
    <definedName name="May03AMA">'[41]BS C&amp;L'!#REF!</definedName>
    <definedName name="May04AMA">[4]BS!$AH$7:$AH$3582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[84]!menu1_Button5_Click</definedName>
    <definedName name="menu1_Button6_Click">[84]!menu1_Button6_Click</definedName>
    <definedName name="MERGER_COST">[76]Sheet1!$AF$3:$AJ$28</definedName>
    <definedName name="MERGERCOSTS">[85]model!#REF!</definedName>
    <definedName name="METER">'[2]Sched 46'!#REF!</definedName>
    <definedName name="Method">[30]Inputs!$C$6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[40]Backup!#REF!</definedName>
    <definedName name="monthlist">[86]Table!$R$2:$S$13</definedName>
    <definedName name="monthtotals">'[86]WA SBC'!$D$40:$O$40</definedName>
    <definedName name="MonTotalDispatch">[61]Dispatch!#REF!</definedName>
    <definedName name="MT">#REF!</definedName>
    <definedName name="MTD_Format">[87]Mthly!$B$11:$D$11,[87]Mthly!$B$31:$D$31</definedName>
    <definedName name="MTKWH">#REF!</definedName>
    <definedName name="MTR_YR3">[88]Variables!$E$14</definedName>
    <definedName name="MTREV">#REF!</definedName>
    <definedName name="MULT">#REF!</definedName>
    <definedName name="MustRunGen">[61]Dispatch!#REF!</definedName>
    <definedName name="Mwh">#REF!</definedName>
    <definedName name="name">[15]DT_A_DOL93!#REF!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[31]Inputs!$G$8</definedName>
    <definedName name="NetToGross">[38]Variables!$D$23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[15]DT_A_DOL93!#REF!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OYT" localSheetId="4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[33]Inputs!$N$18</definedName>
    <definedName name="NRG">[10]CLASSIFIERS!$A$5:$IV$5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 localSheetId="4">"V2005-12-31"</definedName>
    <definedName name="NvsASD">"V1999-02-28"</definedName>
    <definedName name="NvsAutoDrillOk">"VN"</definedName>
    <definedName name="NvsElapsedTime" localSheetId="4">0.00881805555400206</definedName>
    <definedName name="NvsElapsedTime">0.00604305555316387</definedName>
    <definedName name="NvsEndTime" localSheetId="4">38831.5955224537</definedName>
    <definedName name="NvsEndTime">36245.5384840278</definedName>
    <definedName name="NvsInstSpec" localSheetId="4">"%"</definedName>
    <definedName name="NvsInstSpec">"%,FPPL_SUPP_RES_CTR,TPPL_RPTD_SRC,NFOSSIL"</definedName>
    <definedName name="NvsLayoutType">"M3"</definedName>
    <definedName name="NvsNplSpec" localSheetId="4">"%,X,RZF..,CZF.."</definedName>
    <definedName name="NvsNplSpec">"%,X,RNF..,CZF.."</definedName>
    <definedName name="NvsPanelEffdt" localSheetId="4">"V2020-12-31"</definedName>
    <definedName name="NvsPanelEffdt">"V1900-01-01"</definedName>
    <definedName name="NvsPanelSetid" localSheetId="4">"VCPSTD"</definedName>
    <definedName name="NvsPanelSetid">"VSHARE"</definedName>
    <definedName name="NvsReqBU" localSheetId="4">"VCPSTD"</definedName>
    <definedName name="NvsReqBU">"V10000"</definedName>
    <definedName name="NvsReqBUOnly">"VN"</definedName>
    <definedName name="NvsTransLed">"VN"</definedName>
    <definedName name="NvsTreeASD" localSheetId="4">"V2005-12-31"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[15]DT_A_AMW93!#REF!</definedName>
    <definedName name="O_M_Input">'[39]MiscItems(Input)'!$B$5:$AO$8,'[39]MiscItems(Input)'!$B$13:$AO$13,'[39]MiscItems(Input)'!$B$15:$B$17,'[39]MiscItems(Input)'!$B$17:$AO$17,'[39]MiscItems(Input)'!$B$15:$AO$15</definedName>
    <definedName name="O_M_Rate">'[59]Virtual 49 Back-Up'!$B$21</definedName>
    <definedName name="OBCLEASE">[76]Sheet1!$AF$4:$AI$23</definedName>
    <definedName name="OCT">[40]Backup!#REF!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17AMA">[20]BS!$AN$8:$AN$2552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>#REF!</definedName>
    <definedName name="ONE">[1]Jan!#REF!</definedName>
    <definedName name="OP_Mo_Year1">#REF!</definedName>
    <definedName name="OPCONT">#REF!</definedName>
    <definedName name="OPEXPPF">[89]model!#REF!</definedName>
    <definedName name="OPEXPRS">[24]model!#REF!</definedName>
    <definedName name="option">'[90]Dist Misc'!$F$120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[48]INPUTS!$F$41</definedName>
    <definedName name="OthUnc">[10]INPUTS!$F$36</definedName>
    <definedName name="outlookdata">'[91]pivoted data'!$D$3:$Q$90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[92]TransInvest!#REF!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'[93]2008 Extreme Peaks - 080403'!$E$5:$AD$8</definedName>
    <definedName name="peak_table">'[93]Peaks-F01'!$C$5:$E$243</definedName>
    <definedName name="PeakMethod">[30]Inputs!$T$5</definedName>
    <definedName name="PEBBLE">[24]model!#REF!</definedName>
    <definedName name="percdebtcov">#REF!</definedName>
    <definedName name="Percent_debt">[70]Inputs!$E$129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'[39]Plant(Input)'!$B$7:$AP$9,'[39]Plant(Input)'!$B$11,'[39]Plant(Input)'!$B$15:$AP$15,'[39]Plant(Input)'!$B$18,'[39]Plant(Input)'!$B$20:$AP$20</definedName>
    <definedName name="PMAC">[40]Backup!#REF!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PPPPPPPPPPPPPPP" hidden="1">{#N/A,#N/A,FALSE,"Sheet5"}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[35]Assumptions!$I$56</definedName>
    <definedName name="pretaxequit">#REF!</definedName>
    <definedName name="PreTaxWACC">[35]Assumptions!$I$62</definedName>
    <definedName name="PRICCHNG">#REF!</definedName>
    <definedName name="PriceCaseTable">#REF!</definedName>
    <definedName name="Prices_Aurora">'[69]Monthly Price Summary'!$C$4:$H$63</definedName>
    <definedName name="PricingInfo" hidden="1">[94]Inputs!#REF!</definedName>
    <definedName name="PRINT">'[2]Sched 46'!#REF!</definedName>
    <definedName name="PRINT_ADJUSTMENTS">'[95]2009 GRC Elec Prop Tax'!#REF!</definedName>
    <definedName name="_xlnm.Print_Area" localSheetId="4">'2022 E Rates'!$A$1:$L$42</definedName>
    <definedName name="_xlnm.Print_Area" localSheetId="5">'2022 G Rates'!$B$1:$K$52</definedName>
    <definedName name="Print_Area_Reset">#N/A</definedName>
    <definedName name="Print_Area1">#REF!</definedName>
    <definedName name="_xlnm.Print_Titles">#REF!</definedName>
    <definedName name="Prior_Month">[44]Sch_120!$I$21</definedName>
    <definedName name="PRO_FORMA">#REF!</definedName>
    <definedName name="PRODADJ">[24]model!#REF!</definedName>
    <definedName name="Prodprop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[96]Bremerton!#REF!</definedName>
    <definedName name="Projects">[97]Sheet1!$A$1147:$B$1887</definedName>
    <definedName name="ProposedPrint">[96]Bremerton!#REF!</definedName>
    <definedName name="PROPSALES">[24]model!#REF!</definedName>
    <definedName name="proptaxdiscfactor">#REF!</definedName>
    <definedName name="proptaxrate">#REF!</definedName>
    <definedName name="Prov_Cap_Tax">[70]Inputs!$E$111</definedName>
    <definedName name="PSE">'[98]4.04'!$A$6</definedName>
    <definedName name="PSE_Pre_Tax_Equity_Rate">'[67]Assumptions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>[24]model!#REF!</definedName>
    <definedName name="PWRCSTRS">#REF!</definedName>
    <definedName name="PWRCSTWP">[89]model!#REF!</definedName>
    <definedName name="PWRCSTWR">[24]model!#REF!</definedName>
    <definedName name="PXPACC1_ALL_MERGE">#REF!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hidden="1">{#N/A,#N/A,FALSE,"Coversheet";#N/A,#N/A,FALSE,"QA"}</definedName>
    <definedName name="QA">[99]IPOA2002!#REF!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QTD_Format">[100]QTD!$B$11:$D$11,[100]QTD!$B$35:$D$35</definedName>
    <definedName name="Query1">#REF!</definedName>
    <definedName name="RATE">#REF!</definedName>
    <definedName name="RATE2">'[56]Transp Data'!$A$8:$I$112</definedName>
    <definedName name="RATEBASE">#REF!</definedName>
    <definedName name="RATEBASE_U95">#REF!</definedName>
    <definedName name="RATECASE" localSheetId="4">[24]model!#REF!</definedName>
    <definedName name="RateCase">'[101]Named Ranges E'!$B$7</definedName>
    <definedName name="Rates">[102]Codes!$A$1:$C$500</definedName>
    <definedName name="RB.T">[10]INTERNAL!$A$70:$IV$72</definedName>
    <definedName name="RC_ADJ">#REF!</definedName>
    <definedName name="RCF">[78]INPUTS!$F$48</definedName>
    <definedName name="RdSch_CY">'[103]INPUT TAB'!#REF!</definedName>
    <definedName name="RdSch_PY">'[103]INPUT TAB'!#REF!</definedName>
    <definedName name="RdSch_PY2">'[103]INPUT TAB'!#REF!</definedName>
    <definedName name="re" hidden="1">{#N/A,#N/A,FALSE,"Pg 6b CustCount_Gas";#N/A,#N/A,FALSE,"QA";#N/A,#N/A,FALSE,"Report";#N/A,#N/A,FALSE,"forecast"}</definedName>
    <definedName name="reaccrual">[28]Sheet2!#REF!</definedName>
    <definedName name="Realization">#REF!</definedName>
    <definedName name="realproptaxadjust">#REF!</definedName>
    <definedName name="REC">#REF!</definedName>
    <definedName name="rec_weco_gl_contract_aug99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NAME" hidden="1">#REF!</definedName>
    <definedName name="RENAME2" hidden="1">#REF!</definedName>
    <definedName name="Requlated_scenario">'[39]Assumptions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>[44]Sch_194!$M$31</definedName>
    <definedName name="RESID">[10]EXTERNAL!$A$88:$IV$90</definedName>
    <definedName name="resource_lookup">'[104]#REF'!$B$3:$C$112</definedName>
    <definedName name="ResourceSupplier">[38]Variables!$D$28</definedName>
    <definedName name="ResRCF" localSheetId="4">[48]INPUTS!$F$39</definedName>
    <definedName name="ResRCF">[49]INPUTS!$F$44</definedName>
    <definedName name="RESTATING">#REF!</definedName>
    <definedName name="Results">#REF!</definedName>
    <definedName name="ResUnc" localSheetId="4">[10]INPUTS!$F$34</definedName>
    <definedName name="ResUnc">[49]INPUTS!$F$39</definedName>
    <definedName name="retail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[24]model!#REF!</definedName>
    <definedName name="REV">#REF!</definedName>
    <definedName name="REV_SCHD">#REF!</definedName>
    <definedName name="REVADJ">#REF!</definedName>
    <definedName name="RevClass">[102]Codes!$F$2:$G$10</definedName>
    <definedName name="Revenue">#REF!</definedName>
    <definedName name="Revenue_by_month_take_2">#REF!</definedName>
    <definedName name="revenue_flag">'[39]Assumptions (Input)'!$C$12</definedName>
    <definedName name="Revenue_Taxes">'[39]Assumptions (Input)'!$B$8</definedName>
    <definedName name="RevenueCheck">#REF!</definedName>
    <definedName name="REVFAC1.T">[10]INTERNAL!$A$73:$IV$75</definedName>
    <definedName name="REVREQ">#REF!</definedName>
    <definedName name="RevReqSettle">#REF!</definedName>
    <definedName name="REVVSTRS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 localSheetId="4">[10]INPUTS!$F$25</definedName>
    <definedName name="ROD">[49]INPUTS!$F$30</definedName>
    <definedName name="ROE">[24]model!#REF!</definedName>
    <definedName name="ROR" localSheetId="4">[48]INPUTS!$F$24</definedName>
    <definedName name="ROR">[49]INPUTS!$F$29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[36]development!#REF!</definedName>
    <definedName name="Rwvu.bottom._.line." hidden="1">[36]development!#REF!</definedName>
    <definedName name="Rwvu.cash._.flow." hidden="1">#REF!</definedName>
    <definedName name="Rwvu.combo." hidden="1">[36]development!#REF!</definedName>
    <definedName name="Rwvu.offsite." hidden="1">#REF!</definedName>
    <definedName name="Rwvu.onsite." hidden="1">#REF!</definedName>
    <definedName name="SALESRESALEP">[89]model!#REF!</definedName>
    <definedName name="SALESRESALER">[89]model!#REF!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localSheetId="4">"3XJ3VOPHHLH2D0QXSYZLUHSMI"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[48]INPUTS!$F$40</definedName>
    <definedName name="SbUnc">[10]INPUTS!$F$35</definedName>
    <definedName name="Sch194Rlfwd">'[105]Sch94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[33]Inputs!$N$14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[96]Bremerton!#REF!</definedName>
    <definedName name="SECOND">[1]Jan!#REF!</definedName>
    <definedName name="SecSSW_MWH">[15]DT_A_AMW93!#REF!</definedName>
    <definedName name="SEP">[40]Backup!#REF!</definedName>
    <definedName name="Sep03AMA">[25]BS!$AN$7:$AN$3420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pt17AMA">[20]BS!$AM$8:$AM$2552</definedName>
    <definedName name="SERVICES_3">#REF!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[24]model!#REF!</definedName>
    <definedName name="SLFINSURANCE">#REF!</definedName>
    <definedName name="SolarDate">'[61]Dispatch Cases'!#REF!</definedName>
    <definedName name="solver_eval">0</definedName>
    <definedName name="solver_ntri">1000</definedName>
    <definedName name="solver_rsmp">1</definedName>
    <definedName name="solver_seed">0</definedName>
    <definedName name="spippw" hidden="1">{#N/A,#N/A,FALSE,"Actual";#N/A,#N/A,FALSE,"Normalized";#N/A,#N/A,FALSE,"Electric Actual";#N/A,#N/A,FALSE,"Electric Normalized"}</definedName>
    <definedName name="SPREAD">#REF!</definedName>
    <definedName name="SpreadsheetBuilder_2" hidden="1">[106]Sheet2!#REF!</definedName>
    <definedName name="SpreadsheetBuilder_3" hidden="1">[107]Sheet2!#REF!</definedName>
    <definedName name="STAFFREDUC">[89]model!#REF!</definedName>
    <definedName name="standard1" hidden="1">{"YTD-Total",#N/A,FALSE,"Provision"}</definedName>
    <definedName name="START">[1]Jan!#REF!</definedName>
    <definedName name="StartDate">[35]Assumptions!$C$9</definedName>
    <definedName name="STATE_UTILITY_TAX">'[23]MJS-7'!$N$16</definedName>
    <definedName name="stationserv">#REF!</definedName>
    <definedName name="STAX" localSheetId="4">[10]INPUTS!$F$29</definedName>
    <definedName name="STAX">[49]INPUTS!$F$34</definedName>
    <definedName name="STORM">#REF!</definedName>
    <definedName name="sue" localSheetId="4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[96]Bremerton!#REF!</definedName>
    <definedName name="SUMMER">[96]Bremerton!#REF!</definedName>
    <definedName name="supentit_in_wkly_vect_input">#REF!</definedName>
    <definedName name="supentit_out_wkly_vect_input">#REF!</definedName>
    <definedName name="susan" localSheetId="4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[15]DT_A_AMW93!#REF!</definedName>
    <definedName name="Swvu.allocations." hidden="1">#REF!</definedName>
    <definedName name="Swvu.annual._.hotel." hidden="1">[36]development!$C$5</definedName>
    <definedName name="Swvu.bottom._.line." hidden="1">[36]development!#REF!</definedName>
    <definedName name="Swvu.cash._.flow." hidden="1">#REF!</definedName>
    <definedName name="Swvu.combo." hidden="1">[36]development!$B$89</definedName>
    <definedName name="Swvu.full." hidden="1">#REF!</definedName>
    <definedName name="Swvu.offsite." hidden="1">#REF!</definedName>
    <definedName name="Swvu.onsite." hidden="1">#REF!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[30]Inputs!$G$29</definedName>
    <definedName name="TAXCORPLIC">#REF!</definedName>
    <definedName name="TAXENERGYP">[24]model!#REF!</definedName>
    <definedName name="TAXENERGYR">[24]model!#REF!</definedName>
    <definedName name="TAXEXCISE">#REF!</definedName>
    <definedName name="TAXFICA">[24]model!#REF!</definedName>
    <definedName name="TAXFUT">[24]model!#REF!</definedName>
    <definedName name="TAXINCOME">#REF!</definedName>
    <definedName name="TAXMEDICARE">[24]model!#REF!</definedName>
    <definedName name="taxown">#REF!</definedName>
    <definedName name="TAXPFINT">[24]model!#REF!</definedName>
    <definedName name="TAXPROPERTY">#REF!</definedName>
    <definedName name="TAXSUT">[24]model!#REF!</definedName>
    <definedName name="tbl_Master">#REF!</definedName>
    <definedName name="TDMOD">#REF!</definedName>
    <definedName name="TDP.T">[10]INTERNAL!$A$82:$IV$84</definedName>
    <definedName name="TDROLL">#REF!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hidden="1">{#N/A,#N/A,FALSE,"Summ";#N/A,#N/A,FALSE,"General"}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[76]Sheet1!$A$4:$E$40</definedName>
    <definedName name="TenaskaShare">[61]Dispatch!#REF!</definedName>
    <definedName name="Test" localSheetId="4">#REF!</definedName>
    <definedName name="TEst" hidden="1">{#N/A,#N/A,FALSE,"Coversheet";#N/A,#N/A,FALSE,"QA"}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[31]Inputs!$C$5</definedName>
    <definedName name="TESTVKEY">#REF!</definedName>
    <definedName name="TESTYEAR" localSheetId="4">#REF!</definedName>
    <definedName name="TESTYEAR">'[50]Named Ranges'!$C$5</definedName>
    <definedName name="TESTYEAR_E">'[51]Named Ranges E'!$C$5</definedName>
    <definedName name="TESTYEAR_GAS" localSheetId="2">'[52]Named Ranges G'!$C$5</definedName>
    <definedName name="TESTYEAR_GAS" localSheetId="3">'[52]Named Ranges G'!$C$5</definedName>
    <definedName name="TESTYEAR_GAS">'[53]Named Ranges G'!$C$5</definedName>
    <definedName name="TFR">[10]CLASSIFIERS!$A$11:$IV$11</definedName>
    <definedName name="Therm_upload">#REF!</definedName>
    <definedName name="ThermalBookLife">[35]Assumptions!$C$25</definedName>
    <definedName name="therms">#REF!</definedName>
    <definedName name="thirdpartyIRR">#REF!</definedName>
    <definedName name="THM_ALL_YEARS">#REF!</definedName>
    <definedName name="Title">[35]Assumptions!$A$1</definedName>
    <definedName name="Title1">[58]Title!$A$3</definedName>
    <definedName name="Title2">[58]Title!$A$4</definedName>
    <definedName name="Title3">[58]Title!$A$5</definedName>
    <definedName name="Title8">[58]Title!$A$10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RateBase">'[31]G+T+D+R+M'!$H$58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[15]DT_A_DOL93!#REF!</definedName>
    <definedName name="tran_revenue">#REF!</definedName>
    <definedName name="trans_constraint_y_n">#REF!</definedName>
    <definedName name="transdb">#REF!</definedName>
    <definedName name="Transfer" localSheetId="4" hidden="1">#REF!</definedName>
    <definedName name="Transfer" localSheetId="5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hidden="1">#REF!</definedName>
    <definedName name="TRANSM_2">[108]Transm2!$A$1:$M$461:'[108]10 Yr FC'!$M$47</definedName>
    <definedName name="trth" hidden="1">{"ALL",#N/A,FALSE,"A"}</definedName>
    <definedName name="turbinesize">#REF!</definedName>
    <definedName name="twoyrswarranty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AACT115S">'[33]Functional Study'!#REF!</definedName>
    <definedName name="UAcct103">'[31]Func Study'!$AB$1613</definedName>
    <definedName name="UAcct105Dnpg">'[31]Func Study'!$AB$2010</definedName>
    <definedName name="UAcct105S">'[31]Func Study'!$AB$2005</definedName>
    <definedName name="UAcct105Seu">'[31]Func Study'!$AB$2009</definedName>
    <definedName name="UAcct105Snppo">'[31]Func Study'!$AB$2008</definedName>
    <definedName name="UAcct105Snpps">'[31]Func Study'!$AB$2006</definedName>
    <definedName name="UAcct105Snpt">'[31]Func Study'!$AB$2007</definedName>
    <definedName name="UAcct1081390">'[31]Func Study'!$AB$2451</definedName>
    <definedName name="UAcct1081390Rcl">'[31]Func Study'!$AB$2450</definedName>
    <definedName name="UAcct1081399">'[31]Func Study'!$AB$2459</definedName>
    <definedName name="UAcct1081399Rcl">'[31]Func Study'!$AB$2458</definedName>
    <definedName name="UAcct108360">'[31]Func Study'!$AB$2355</definedName>
    <definedName name="UAcct108361">'[31]Func Study'!$AB$2359</definedName>
    <definedName name="UAcct108362">'[31]Func Study'!$AB$2363</definedName>
    <definedName name="UAcct108364">'[31]Func Study'!$AB$2367</definedName>
    <definedName name="UAcct108365">'[31]Func Study'!$AB$2371</definedName>
    <definedName name="UAcct108366">'[31]Func Study'!$AB$2375</definedName>
    <definedName name="UAcct108367">'[31]Func Study'!$AB$2379</definedName>
    <definedName name="UAcct108368">'[31]Func Study'!$AB$2383</definedName>
    <definedName name="UAcct108369">'[31]Func Study'!$AB$2387</definedName>
    <definedName name="UAcct108370">'[31]Func Study'!$AB$2391</definedName>
    <definedName name="UAcct108371">'[31]Func Study'!$AB$2395</definedName>
    <definedName name="UAcct108372">'[31]Func Study'!$AB$2399</definedName>
    <definedName name="UAcct108373">'[31]Func Study'!$AB$2403</definedName>
    <definedName name="UAcct108D">'[31]Func Study'!$AB$2415</definedName>
    <definedName name="UAcct108D00">'[31]Func Study'!$AB$2407</definedName>
    <definedName name="UAcct108Ds">'[31]Func Study'!$AB$2411</definedName>
    <definedName name="UAcct108Ep">'[31]Func Study'!$AB$2327</definedName>
    <definedName name="UAcct108Gpcn">'[31]Func Study'!$AB$2429</definedName>
    <definedName name="UAcct108Gps">'[31]Func Study'!$AB$2425</definedName>
    <definedName name="UAcct108Gpse">'[31]Func Study'!$AB$2431</definedName>
    <definedName name="UAcct108Gpsg">'[31]Func Study'!$AB$2428</definedName>
    <definedName name="UAcct108Gpsgp">'[31]Func Study'!$AB$2426</definedName>
    <definedName name="UAcct108Gpsgu">'[31]Func Study'!$AB$2427</definedName>
    <definedName name="UAcct108Gpso">'[31]Func Study'!$AB$2430</definedName>
    <definedName name="UACCT108GPSSGCH">'[31]Func Study'!$AB$2434</definedName>
    <definedName name="UACCT108GPSSGCT">'[31]Func Study'!$AB$2433</definedName>
    <definedName name="UAcct108Hp">'[31]Func Study'!$AB$2313</definedName>
    <definedName name="UAcct108Mp">'[31]Func Study'!$AB$2444</definedName>
    <definedName name="UAcct108Np">'[31]Func Study'!$AB$2305</definedName>
    <definedName name="UAcct108Op">'[31]Func Study'!$AB$2322</definedName>
    <definedName name="UACCT108OPSSCCT">'[31]Func Study'!$AB$2321</definedName>
    <definedName name="UAcct108Sp">'[31]Func Study'!$AB$2299</definedName>
    <definedName name="UACCT108SPSSGCH">'[31]Func Study'!$AB$2298</definedName>
    <definedName name="UAcct108Tp">'[31]Func Study'!$AB$2346</definedName>
    <definedName name="UAcct111Clg">'[31]Func Study'!$AB$2487</definedName>
    <definedName name="UAcct111Clgsou">'[31]Func Study'!$AB$2485</definedName>
    <definedName name="UAcct111Clh">'[31]Func Study'!$AB$2493</definedName>
    <definedName name="UAcct111Cls">'[31]Func Study'!$AB$2478</definedName>
    <definedName name="UAcct111Ipcn">'[31]Func Study'!$AB$2502</definedName>
    <definedName name="UAcct111Ips">'[31]Func Study'!$AB$2497</definedName>
    <definedName name="UAcct111Ipse">'[31]Func Study'!$AB$2500</definedName>
    <definedName name="UAcct111Ipsg">'[31]Func Study'!$AB$2501</definedName>
    <definedName name="UAcct111Ipsgp">'[31]Func Study'!$AB$2498</definedName>
    <definedName name="UAcct111Ipsgu">'[31]Func Study'!$AB$2499</definedName>
    <definedName name="UAcct111Ipso">'[31]Func Study'!$AB$2506</definedName>
    <definedName name="UACCT111IPSSGCH">'[31]Func Study'!$AB$2505</definedName>
    <definedName name="UACCT111IPSSGCT">'[31]Func Study'!$AB$2504</definedName>
    <definedName name="UAcct114">'[31]Func Study'!$AB$2017</definedName>
    <definedName name="UACCT115">'[33]Functional Study'!#REF!</definedName>
    <definedName name="UACCT115DGP">'[33]Functional Study'!#REF!</definedName>
    <definedName name="UACCT115SG">'[33]Functional Study'!#REF!</definedName>
    <definedName name="UAcct120">'[31]Func Study'!$AB$2021</definedName>
    <definedName name="UAcct124">'[31]Func Study'!$AB$2026</definedName>
    <definedName name="UAcct141">'[31]Func Study'!$AB$2173</definedName>
    <definedName name="UAcct151">'[31]Func Study'!$AB$2049</definedName>
    <definedName name="Uacct151SSECT">'[31]Func Study'!$AB$2047</definedName>
    <definedName name="UAcct154">'[31]Func Study'!$AB$2083</definedName>
    <definedName name="Uacct154SSGCT">'[31]Func Study'!$AB$2080</definedName>
    <definedName name="UAcct163">'[31]Func Study'!$AB$2093</definedName>
    <definedName name="UAcct165">'[31]Func Study'!$AB$2108</definedName>
    <definedName name="UAcct165Gps">'[31]Func Study'!$AB$2104</definedName>
    <definedName name="UAcct182">'[31]Func Study'!$AB$2033</definedName>
    <definedName name="UAcct18222">'[31]Func Study'!$AB$2163</definedName>
    <definedName name="UAcct182M">'[31]Func Study'!$AB$2118</definedName>
    <definedName name="UAcct182MSSGCH">'[31]Func Study'!$AB$2113</definedName>
    <definedName name="UAcct186">'[31]Func Study'!$AB$2041</definedName>
    <definedName name="UAcct1869">'[31]Func Study'!$AB$2168</definedName>
    <definedName name="UAcct186M">'[31]Func Study'!$AB$2129</definedName>
    <definedName name="UAcct190">'[31]Func Study'!$AB$2243</definedName>
    <definedName name="UAcct190Baddebt">'[31]Func Study'!$AB$2237</definedName>
    <definedName name="UAcct190Dop">'[31]Func Study'!$AB$2235</definedName>
    <definedName name="UAcct2281">'[31]Func Study'!$AB$2191</definedName>
    <definedName name="UAcct2282">'[31]Func Study'!$AB$2195</definedName>
    <definedName name="UAcct2283">'[31]Func Study'!$AB$2200</definedName>
    <definedName name="UACCT22841SG">'[31]Func Study'!$AB$2205</definedName>
    <definedName name="UAcct22842">'[31]Func Study'!$AB$2211</definedName>
    <definedName name="UAcct22842Trojd">'[30]Func Study'!#REF!</definedName>
    <definedName name="UAcct235">'[31]Func Study'!$AB$2187</definedName>
    <definedName name="UACCT235CN">'[31]Func Study'!$AB$2186</definedName>
    <definedName name="UAcct252">'[31]Func Study'!$AB$2219</definedName>
    <definedName name="UAcct25316">'[31]Func Study'!$AB$2057</definedName>
    <definedName name="UAcct25317">'[31]Func Study'!$AB$2061</definedName>
    <definedName name="UAcct25318">'[31]Func Study'!$AB$2098</definedName>
    <definedName name="UAcct25319">'[31]Func Study'!$AB$2065</definedName>
    <definedName name="uacct25398">'[31]Func Study'!$AB$2222</definedName>
    <definedName name="UAcct25399">'[31]Func Study'!$AB$2230</definedName>
    <definedName name="UACCT254SO">'[31]Func Study'!$AB$2202</definedName>
    <definedName name="UAcct255">'[31]Func Study'!$AB$2284</definedName>
    <definedName name="UAcct281">'[31]Func Study'!$AB$2249</definedName>
    <definedName name="UAcct282">'[31]Func Study'!$AB$2259</definedName>
    <definedName name="UAcct282Cn">'[31]Func Study'!$AB$2256</definedName>
    <definedName name="UAcct282So">'[31]Func Study'!$AB$2255</definedName>
    <definedName name="UAcct283">'[31]Func Study'!$AB$2271</definedName>
    <definedName name="UAcct283So">'[31]Func Study'!$AB$2265</definedName>
    <definedName name="UAcct301S">'[31]Func Study'!$AB$1964</definedName>
    <definedName name="UAcct301Sg">'[31]Func Study'!$AB$1966</definedName>
    <definedName name="UAcct301So">'[31]Func Study'!$AB$1965</definedName>
    <definedName name="UAcct302S">'[31]Func Study'!$AB$1969</definedName>
    <definedName name="UAcct302Sg">'[31]Func Study'!$AB$1970</definedName>
    <definedName name="UAcct302Sgp">'[31]Func Study'!$AB$1971</definedName>
    <definedName name="UAcct302Sgu">'[31]Func Study'!$AB$1972</definedName>
    <definedName name="UAcct303Cn">'[31]Func Study'!$AB$1980</definedName>
    <definedName name="UAcct303S">'[31]Func Study'!$AB$1976</definedName>
    <definedName name="UAcct303Se">'[31]Func Study'!$AB$1979</definedName>
    <definedName name="UAcct303Sg">'[31]Func Study'!$AB$1977</definedName>
    <definedName name="UAcct303Sgu">'[31]Func Study'!$AB$1981</definedName>
    <definedName name="UAcct303So">'[31]Func Study'!$AB$1978</definedName>
    <definedName name="UACCT303SSGCH">'[31]Func Study'!$AB$1983</definedName>
    <definedName name="UAcct310">'[31]Func Study'!$AB$1414</definedName>
    <definedName name="UAcct310JBG">'[31]Func Study'!$AB$1413</definedName>
    <definedName name="UAcct311">'[31]Func Study'!$AB$1421</definedName>
    <definedName name="UAcct311JBG">'[31]Func Study'!$AB$1420</definedName>
    <definedName name="UAcct312">'[31]Func Study'!$AB$1428</definedName>
    <definedName name="UAcct312JBG">'[31]Func Study'!$AB$1427</definedName>
    <definedName name="UAcct314">'[31]Func Study'!$AB$1435</definedName>
    <definedName name="UAcct314JBG">'[31]Func Study'!$AB$1434</definedName>
    <definedName name="UAcct315">'[31]Func Study'!$AB$1442</definedName>
    <definedName name="UAcct315JBG">'[31]Func Study'!$AB$1441</definedName>
    <definedName name="UAcct316">'[31]Func Study'!$AB$1450</definedName>
    <definedName name="UAcct316JBG">'[31]Func Study'!$AB$1449</definedName>
    <definedName name="UAcct320">'[31]Func Study'!$AB$1466</definedName>
    <definedName name="UAcct321">'[31]Func Study'!$AB$1471</definedName>
    <definedName name="UAcct322">'[31]Func Study'!$AB$1476</definedName>
    <definedName name="UAcct323">'[31]Func Study'!$AB$1481</definedName>
    <definedName name="UAcct324">'[31]Func Study'!$AB$1486</definedName>
    <definedName name="UAcct325">'[31]Func Study'!$AB$1491</definedName>
    <definedName name="UAcct33">'[31]Func Study'!$AB$295</definedName>
    <definedName name="UAcct330">'[31]Func Study'!$AB$1508</definedName>
    <definedName name="UAcct331">'[31]Func Study'!$AB$1513</definedName>
    <definedName name="UAcct332">'[31]Func Study'!$AB$1518</definedName>
    <definedName name="UAcct333">'[31]Func Study'!$AB$1523</definedName>
    <definedName name="UAcct334">'[31]Func Study'!$AB$1528</definedName>
    <definedName name="UAcct335">'[31]Func Study'!$AB$1533</definedName>
    <definedName name="UAcct336">'[31]Func Study'!$AB$1539</definedName>
    <definedName name="UAcct340Dgu">'[31]Func Study'!$AB$1564</definedName>
    <definedName name="UAcct340Sgu">'[31]Func Study'!$AB$1565</definedName>
    <definedName name="UAcct341Dgu">'[31]Func Study'!$AB$1569</definedName>
    <definedName name="UAcct341Sgu">'[31]Func Study'!$AB$1570</definedName>
    <definedName name="UAcct342Dgu">'[31]Func Study'!$AB$1574</definedName>
    <definedName name="UAcct342Sgu">'[31]Func Study'!$AB$1575</definedName>
    <definedName name="UAcct343">'[31]Func Study'!$AB$1584</definedName>
    <definedName name="UAcct344S">'[31]Func Study'!$AB$1587</definedName>
    <definedName name="UAcct344Sgp">'[31]Func Study'!$AB$1588</definedName>
    <definedName name="UAcct345Dgu">'[31]Func Study'!$AB$1594</definedName>
    <definedName name="UAcct345Sgu">'[31]Func Study'!$AB$1595</definedName>
    <definedName name="UAcct346">'[31]Func Study'!$AB$1601</definedName>
    <definedName name="UAcct350">'[31]Func Study'!$AB$1628</definedName>
    <definedName name="UAcct352">'[31]Func Study'!$AB$1635</definedName>
    <definedName name="UAcct353">'[31]Func Study'!$AB$1641</definedName>
    <definedName name="UAcct354">'[31]Func Study'!$AB$1647</definedName>
    <definedName name="UAcct355">'[31]Func Study'!$AB$1654</definedName>
    <definedName name="UAcct356">'[31]Func Study'!$AB$1660</definedName>
    <definedName name="UAcct357">'[31]Func Study'!$AB$1666</definedName>
    <definedName name="UAcct358">'[31]Func Study'!$AB$1672</definedName>
    <definedName name="UAcct359">'[31]Func Study'!$AB$1678</definedName>
    <definedName name="UAcct360">'[31]Func Study'!$AB$1698</definedName>
    <definedName name="UAcct361">'[31]Func Study'!$AB$1704</definedName>
    <definedName name="UAcct362">'[31]Func Study'!$AB$1710</definedName>
    <definedName name="UAcct368">'[31]Func Study'!$AB$1744</definedName>
    <definedName name="UAcct369">'[31]Func Study'!$AB$1751</definedName>
    <definedName name="UAcct370">'[31]Func Study'!$AB$1762</definedName>
    <definedName name="UAcct372A">'[31]Func Study'!$AB$1775</definedName>
    <definedName name="UAcct372Dp">'[31]Func Study'!$AB$1773</definedName>
    <definedName name="UAcct372Ds">'[31]Func Study'!$AB$1774</definedName>
    <definedName name="UAcct373">'[31]Func Study'!$AB$1782</definedName>
    <definedName name="UAcct389Cn">'[31]Func Study'!$AB$1800</definedName>
    <definedName name="UAcct389S">'[31]Func Study'!$AB$1799</definedName>
    <definedName name="UAcct389Sg">'[31]Func Study'!$AB$1802</definedName>
    <definedName name="UAcct389Sgu">'[31]Func Study'!$AB$1801</definedName>
    <definedName name="UAcct389So">'[31]Func Study'!$AB$1803</definedName>
    <definedName name="UAcct390Cn">'[31]Func Study'!$AB$1810</definedName>
    <definedName name="UAcct390JBG">'[31]Func Study'!$AB$1812</definedName>
    <definedName name="UAcct390L">'[31]Func Study'!$AB$1927</definedName>
    <definedName name="UACCT390LRCL">'[31]Func Study'!$AB$1929</definedName>
    <definedName name="UAcct390S">'[31]Func Study'!$AB$1807</definedName>
    <definedName name="UAcct390Sgp">'[31]Func Study'!$AB$1808</definedName>
    <definedName name="UAcct390Sgu">'[31]Func Study'!$AB$1809</definedName>
    <definedName name="UAcct390Sop">'[31]Func Study'!$AB$1811</definedName>
    <definedName name="UAcct390Sou">'[31]Func Study'!$AB$1813</definedName>
    <definedName name="UAcct391Cn">'[31]Func Study'!$AB$1820</definedName>
    <definedName name="UACCT391JBE">'[31]Func Study'!$AB$1825</definedName>
    <definedName name="UAcct391S">'[31]Func Study'!$AB$1817</definedName>
    <definedName name="UAcct391Sg">'[31]Func Study'!$AB$1821</definedName>
    <definedName name="UAcct391Sgp">'[31]Func Study'!$AB$1818</definedName>
    <definedName name="UAcct391Sgu">'[31]Func Study'!$AB$1819</definedName>
    <definedName name="UAcct391So">'[31]Func Study'!$AB$1823</definedName>
    <definedName name="UACCT391SSGCH">'[31]Func Study'!$AB$1824</definedName>
    <definedName name="UAcct392Cn">'[31]Func Study'!$AB$1832</definedName>
    <definedName name="UAcct392L">'[31]Func Study'!$AB$1935</definedName>
    <definedName name="UAcct392Lrcl">'[31]Func Study'!$AB$1937</definedName>
    <definedName name="UAcct392S">'[31]Func Study'!$AB$1829</definedName>
    <definedName name="UAcct392Se">'[31]Func Study'!$AB$1834</definedName>
    <definedName name="UAcct392Sg">'[31]Func Study'!$AB$1831</definedName>
    <definedName name="UAcct392Sgp">'[31]Func Study'!$AB$1835</definedName>
    <definedName name="UAcct392Sgu">'[31]Func Study'!$AB$1833</definedName>
    <definedName name="UAcct392So">'[31]Func Study'!$AB$1830</definedName>
    <definedName name="UACCT392SSGCH">'[31]Func Study'!$AB$1836</definedName>
    <definedName name="UAcct393S">'[31]Func Study'!$AB$1841</definedName>
    <definedName name="UAcct393Sg">'[31]Func Study'!$AB$1845</definedName>
    <definedName name="UAcct393Sgp">'[31]Func Study'!$AB$1842</definedName>
    <definedName name="UAcct393Sgu">'[31]Func Study'!$AB$1843</definedName>
    <definedName name="UAcct393So">'[31]Func Study'!$AB$1844</definedName>
    <definedName name="UACCT393SSGCT">'[31]Func Study'!$AB$1846</definedName>
    <definedName name="UAcct394S">'[31]Func Study'!$AB$1850</definedName>
    <definedName name="UAcct394Se">'[31]Func Study'!$AB$1854</definedName>
    <definedName name="UAcct394Sg">'[31]Func Study'!$AB$1855</definedName>
    <definedName name="UAcct394Sgp">'[31]Func Study'!$AB$1851</definedName>
    <definedName name="UAcct394Sgu">'[31]Func Study'!$AB$1852</definedName>
    <definedName name="UAcct394So">'[31]Func Study'!$AB$1853</definedName>
    <definedName name="UACCT394SSGCH">'[31]Func Study'!$AB$1856</definedName>
    <definedName name="UAcct395S">'[31]Func Study'!$AB$1861</definedName>
    <definedName name="UAcct395Se">'[31]Func Study'!$AB$1865</definedName>
    <definedName name="UAcct395Sg">'[31]Func Study'!$AB$1866</definedName>
    <definedName name="UAcct395Sgp">'[31]Func Study'!$AB$1862</definedName>
    <definedName name="UAcct395Sgu">'[31]Func Study'!$AB$1863</definedName>
    <definedName name="UAcct395So">'[31]Func Study'!$AB$1864</definedName>
    <definedName name="UACCT395SSGCH">'[31]Func Study'!$AB$1867</definedName>
    <definedName name="UAcct396S">'[31]Func Study'!$AB$1872</definedName>
    <definedName name="UAcct396Se">'[31]Func Study'!$AB$1877</definedName>
    <definedName name="UAcct396Sg">'[31]Func Study'!$AB$1874</definedName>
    <definedName name="UAcct396Sgp">'[31]Func Study'!$AB$1873</definedName>
    <definedName name="UAcct396Sgu">'[31]Func Study'!$AB$1876</definedName>
    <definedName name="UAcct396So">'[31]Func Study'!$AB$1875</definedName>
    <definedName name="UACCT396SSGCH">'[31]Func Study'!$AB$1879</definedName>
    <definedName name="UACCT396SSGCT">'[31]Func Study'!$AB$1878</definedName>
    <definedName name="UAcct397Cn">'[31]Func Study'!$AB$1890</definedName>
    <definedName name="UAcct397JBG">'[31]Func Study'!$AB$1893</definedName>
    <definedName name="UAcct397S">'[31]Func Study'!$AB$1886</definedName>
    <definedName name="UAcct397Se">'[31]Func Study'!$AB$1892</definedName>
    <definedName name="UAcct397Sg">'[31]Func Study'!$AB$1891</definedName>
    <definedName name="UAcct397Sgp">'[31]Func Study'!$AB$1887</definedName>
    <definedName name="UAcct397Sgu">'[31]Func Study'!$AB$1888</definedName>
    <definedName name="UAcct397So">'[31]Func Study'!$AB$1889</definedName>
    <definedName name="UAcct398Cn">'[31]Func Study'!$AB$1902</definedName>
    <definedName name="UAcct398S">'[31]Func Study'!$AB$1899</definedName>
    <definedName name="UAcct398Se">'[31]Func Study'!$AB$1904</definedName>
    <definedName name="UAcct398Sg">'[31]Func Study'!$AB$1905</definedName>
    <definedName name="UAcct398Sgp">'[31]Func Study'!$AB$1900</definedName>
    <definedName name="UAcct398Sgu">'[31]Func Study'!$AB$1901</definedName>
    <definedName name="UAcct398So">'[31]Func Study'!$AB$1903</definedName>
    <definedName name="UACCT398SSGCT">'[31]Func Study'!$AB$1906</definedName>
    <definedName name="UAcct399">'[31]Func Study'!$AB$1913</definedName>
    <definedName name="UAcct399G">'[31]Func Study'!$AB$1955</definedName>
    <definedName name="UAcct399L">'[31]Func Study'!$AB$1917</definedName>
    <definedName name="UAcct399Lrcl">'[31]Func Study'!$AB$1919</definedName>
    <definedName name="UAcct403360">'[31]Func Study'!$AB$1090</definedName>
    <definedName name="UAcct403361">'[31]Func Study'!$AB$1091</definedName>
    <definedName name="UAcct403362">'[31]Func Study'!$AB$1092</definedName>
    <definedName name="UAcct403364">'[31]Func Study'!$AB$1094</definedName>
    <definedName name="UAcct403365">'[31]Func Study'!$AB$1095</definedName>
    <definedName name="UAcct403366">'[31]Func Study'!$AB$1096</definedName>
    <definedName name="UAcct403367">'[31]Func Study'!$AB$1097</definedName>
    <definedName name="UAcct403368">'[31]Func Study'!$AB$1098</definedName>
    <definedName name="UAcct403369">'[31]Func Study'!$AB$1099</definedName>
    <definedName name="UAcct403370">'[31]Func Study'!$AB$1100</definedName>
    <definedName name="UAcct403371">'[31]Func Study'!$AB$1101</definedName>
    <definedName name="UAcct403372">'[31]Func Study'!$AB$1102</definedName>
    <definedName name="UAcct403373">'[31]Func Study'!$AB$1103</definedName>
    <definedName name="UAcct403Ep">'[31]Func Study'!$AB$1130</definedName>
    <definedName name="UAcct403Gpcn">'[31]Func Study'!$AB$1111</definedName>
    <definedName name="UAcct403GPDGP">'[31]Func Study'!$AB$1108</definedName>
    <definedName name="UAcct403GPDGU">'[31]Func Study'!$AB$1109</definedName>
    <definedName name="UAcct403GPJBG">'[31]Func Study'!$AB$1115</definedName>
    <definedName name="UAcct403Gps">'[31]Func Study'!$AB$1107</definedName>
    <definedName name="UAcct403Gpsg">'[31]Func Study'!$AB$1112</definedName>
    <definedName name="UAcct403Gpso">'[31]Func Study'!$AB$1113</definedName>
    <definedName name="UAcct403Gv0">'[31]Func Study'!$AB$1121</definedName>
    <definedName name="UAcct403Hp">'[31]Func Study'!$AB$1072</definedName>
    <definedName name="UACCT403JBE">'[31]Func Study'!$AB$1116</definedName>
    <definedName name="UAcct403Mp">'[31]Func Study'!$AB$1125</definedName>
    <definedName name="UAcct403Np">'[31]Func Study'!$AB$1065</definedName>
    <definedName name="UAcct403Op">'[31]Func Study'!$AB$1080</definedName>
    <definedName name="UAcct403OPCAGE">'[31]Func Study'!$AB$1078</definedName>
    <definedName name="UAcct403Sp">'[31]Func Study'!$AB$1061</definedName>
    <definedName name="UAcct403SPJBG">'[31]Func Study'!$AB$1058</definedName>
    <definedName name="UAcct403Tp">'[31]Func Study'!$AB$1087</definedName>
    <definedName name="UAcct404330">'[31]Func Study'!$AB$1177</definedName>
    <definedName name="UACCT404GP">'[31]Func Study'!$AB$1146</definedName>
    <definedName name="UACCT404GPCN">'[31]Func Study'!$AB$1143</definedName>
    <definedName name="UACCT404GPSO">'[31]Func Study'!$AB$1141</definedName>
    <definedName name="UAcct404Ipcn">'[31]Func Study'!$AB$1158</definedName>
    <definedName name="UAcct404IPJBG">'[31]Func Study'!$AB$1163</definedName>
    <definedName name="UAcct404Ips">'[31]Func Study'!$AB$1154</definedName>
    <definedName name="UAcct404Ipse">'[31]Func Study'!$AB$1155</definedName>
    <definedName name="UAcct404Ipsg">'[31]Func Study'!$AB$1156</definedName>
    <definedName name="UAcct404Ipsg1">'[31]Func Study'!$AB$1159</definedName>
    <definedName name="UAcct404Ipsg2">'[31]Func Study'!$AB$1160</definedName>
    <definedName name="UAcct404Ipso">'[31]Func Study'!$AB$1157</definedName>
    <definedName name="UAcct404M">'[31]Func Study'!$AB$1168</definedName>
    <definedName name="UACCT404OP">'[31]Func Study'!$AB$1172</definedName>
    <definedName name="UACCT404SP">'[31]Func Study'!$AB$1151</definedName>
    <definedName name="UAcct405">'[31]Func Study'!$AB$1185</definedName>
    <definedName name="UAcct406">'[31]Func Study'!$AB$1193</definedName>
    <definedName name="UAcct407">'[31]Func Study'!$AB$1202</definedName>
    <definedName name="UAcct408">'[31]Func Study'!$AB$1221</definedName>
    <definedName name="UAcct408S">'[31]Func Study'!$AB$1213</definedName>
    <definedName name="UAcct41010">'[31]Func Study'!$AB$1294</definedName>
    <definedName name="UAcct41011">'[31]Func Study'!$AB$1309</definedName>
    <definedName name="UACCT41020">'[32]Functional Study'!#REF!</definedName>
    <definedName name="UACCT41020BADDEBT">'[32]Functional Study'!#REF!</definedName>
    <definedName name="UACCT41020DITEXP">'[32]Functional Study'!#REF!</definedName>
    <definedName name="UACCT41020DNPU">'[32]Functional Study'!#REF!</definedName>
    <definedName name="UACCT41020S">'[32]Functional Study'!#REF!</definedName>
    <definedName name="UACCT41020SE">'[32]Functional Study'!#REF!</definedName>
    <definedName name="UACCT41020SG">'[32]Functional Study'!#REF!</definedName>
    <definedName name="UACCT41020SGCT">'[32]Functional Study'!#REF!</definedName>
    <definedName name="UACCT41020SGPP">'[32]Functional Study'!#REF!</definedName>
    <definedName name="UACCT41020SO">'[32]Functional Study'!#REF!</definedName>
    <definedName name="UACCT41020TROJP">'[32]Functional Study'!#REF!</definedName>
    <definedName name="UACCT4102SNPD">'[32]Functional Study'!#REF!</definedName>
    <definedName name="UAcct41110">'[31]Func Study'!$AB$1325</definedName>
    <definedName name="UAcct41111">'[32]Functional Study'!#REF!</definedName>
    <definedName name="UAcct41111Baddebt">'[32]Functional Study'!#REF!</definedName>
    <definedName name="UAcct41111Dgp">'[32]Functional Study'!#REF!</definedName>
    <definedName name="UAcct41111Dgu">'[32]Functional Study'!#REF!</definedName>
    <definedName name="UAcct41111Ditexp">'[32]Functional Study'!#REF!</definedName>
    <definedName name="UAcct41111Dnpp">'[32]Functional Study'!#REF!</definedName>
    <definedName name="UAcct41111Dnptp">'[32]Functional Study'!#REF!</definedName>
    <definedName name="UAcct41111S">'[32]Functional Study'!#REF!</definedName>
    <definedName name="UAcct41111Se">'[32]Functional Study'!#REF!</definedName>
    <definedName name="UAcct41111Sg">'[32]Functional Study'!#REF!</definedName>
    <definedName name="UAcct41111Sgpp">'[32]Functional Study'!#REF!</definedName>
    <definedName name="UAcct41111So">'[32]Functional Study'!#REF!</definedName>
    <definedName name="UAcct41111Trojp">'[32]Functional Study'!#REF!</definedName>
    <definedName name="UAcct41140">'[31]Func Study'!$AB$1232</definedName>
    <definedName name="UAcct41141">'[31]Func Study'!$AB$1237</definedName>
    <definedName name="UAcct41160">'[31]Func Study'!$AB$369</definedName>
    <definedName name="UAcct41170">'[31]Func Study'!$AB$374</definedName>
    <definedName name="UAcct4118">'[31]Func Study'!$AB$378</definedName>
    <definedName name="UAcct41181">'[31]Func Study'!$AB$381</definedName>
    <definedName name="UAcct4194">'[31]Func Study'!$AB$385</definedName>
    <definedName name="UAcct421">'[31]Func Study'!$AB$394</definedName>
    <definedName name="UAcct4311">'[31]Func Study'!$AB$401</definedName>
    <definedName name="UAcct442Se">'[31]Func Study'!$AB$259</definedName>
    <definedName name="UAcct442Sg">'[31]Func Study'!$AB$260</definedName>
    <definedName name="UAcct447">'[31]Func Study'!$AB$281</definedName>
    <definedName name="UAcct447CAEE">'[29]Func Study'!#REF!</definedName>
    <definedName name="UAcct447CAGE">'[29]Func Study'!#REF!</definedName>
    <definedName name="UAcct447Dgu">'[30]Func Study'!#REF!</definedName>
    <definedName name="UACCT447NPC">'[31]Func Study'!$AB$289</definedName>
    <definedName name="UACCT447NPCCAEW">'[31]Func Study'!$AB$286</definedName>
    <definedName name="UACCT447NPCCAGW">'[31]Func Study'!$AB$287</definedName>
    <definedName name="UACCT447NPCDGP">'[31]Func Study'!$AB$288</definedName>
    <definedName name="UAcct447S">'[31]Func Study'!$AB$280</definedName>
    <definedName name="UAcct448S">'[31]Func Study'!$AB$274</definedName>
    <definedName name="UAcct448So">'[31]Func Study'!$AB$275</definedName>
    <definedName name="UAcct449">'[31]Func Study'!$AB$294</definedName>
    <definedName name="UAcct450">'[31]Func Study'!$AB$304</definedName>
    <definedName name="UAcct450S">'[31]Func Study'!$AB$302</definedName>
    <definedName name="UAcct450So">'[31]Func Study'!$AB$303</definedName>
    <definedName name="UAcct451S">'[31]Func Study'!$AB$307</definedName>
    <definedName name="UAcct451Sg">'[31]Func Study'!$AB$308</definedName>
    <definedName name="UAcct451So">'[31]Func Study'!$AB$309</definedName>
    <definedName name="UAcct453">'[31]Func Study'!$AB$315</definedName>
    <definedName name="UAcct453CAGE">'[29]Func Study'!#REF!</definedName>
    <definedName name="UAcct453CAGW">'[29]Func Study'!#REF!</definedName>
    <definedName name="UAcct454">'[31]Func Study'!$AB$322</definedName>
    <definedName name="UAcct454JBG">'[31]Func Study'!$AB$319</definedName>
    <definedName name="UAcct454S">'[31]Func Study'!$AB$318</definedName>
    <definedName name="UAcct454Sg">'[31]Func Study'!$AB$320</definedName>
    <definedName name="UAcct454So">'[31]Func Study'!$AB$321</definedName>
    <definedName name="UAcct456">'[31]Func Study'!$AB$332</definedName>
    <definedName name="UAcct456CAEW">'[31]Func Study'!$AB$331</definedName>
    <definedName name="UAcct456S">'[31]Func Study'!$AB$325</definedName>
    <definedName name="UAcct456So">'[31]Func Study'!$AB$329</definedName>
    <definedName name="UAcct500">'[31]Func Study'!$AB$416</definedName>
    <definedName name="UAcct500JBG">'[31]Func Study'!$AB$414</definedName>
    <definedName name="UAcct501">'[31]Func Study'!$AB$423</definedName>
    <definedName name="UAcct501CAEW">'[31]Func Study'!$AB$420</definedName>
    <definedName name="UAcct501JBE">'[31]Func Study'!$AB$421</definedName>
    <definedName name="UACCT501NPCCAEW">'[31]Func Study'!$AB$426</definedName>
    <definedName name="UAcct502">'[31]Func Study'!$AB$433</definedName>
    <definedName name="UAcct502CAGE">'[31]Func Study'!$AB$431</definedName>
    <definedName name="UAcct502JBG">'[29]Func Study'!#REF!</definedName>
    <definedName name="UAcct503">'[31]Func Study'!$AB$437</definedName>
    <definedName name="UACCT503NPC">'[31]Func Study'!$AB$443</definedName>
    <definedName name="UAcct505">'[31]Func Study'!$AB$449</definedName>
    <definedName name="UAcct505CAGE">'[31]Func Study'!$AB$447</definedName>
    <definedName name="UAcct505JBG">'[29]Func Study'!#REF!</definedName>
    <definedName name="UAcct506">'[31]Func Study'!$AB$455</definedName>
    <definedName name="UAcct506CAGE">'[31]Func Study'!$AB$452</definedName>
    <definedName name="UAcct506JBG">'[29]Func Study'!#REF!</definedName>
    <definedName name="UAcct507">'[31]Func Study'!$AB$464</definedName>
    <definedName name="UAcct507CAGE">'[31]Func Study'!$AB$462</definedName>
    <definedName name="UAcct507JBG">'[29]Func Study'!#REF!</definedName>
    <definedName name="UAcct510">'[31]Func Study'!$AB$469</definedName>
    <definedName name="UAcct510CAGE">'[31]Func Study'!$AB$467</definedName>
    <definedName name="UAcct510JBG">'[29]Func Study'!#REF!</definedName>
    <definedName name="UAcct511">'[31]Func Study'!$AB$474</definedName>
    <definedName name="UAcct511CAGE">'[31]Func Study'!$AB$472</definedName>
    <definedName name="UAcct511JBG">'[29]Func Study'!#REF!</definedName>
    <definedName name="UAcct512">'[31]Func Study'!$AB$479</definedName>
    <definedName name="UAcct512CAGE">'[31]Func Study'!$AB$477</definedName>
    <definedName name="UAcct512JBG">'[29]Func Study'!#REF!</definedName>
    <definedName name="UAcct513">'[31]Func Study'!$AB$484</definedName>
    <definedName name="UAcct513CAGE">'[31]Func Study'!$AB$482</definedName>
    <definedName name="UAcct513JBG">'[29]Func Study'!#REF!</definedName>
    <definedName name="UAcct514">'[31]Func Study'!$AB$489</definedName>
    <definedName name="UAcct514CAGE">'[31]Func Study'!$AB$487</definedName>
    <definedName name="UAcct514JBG">'[29]Func Study'!#REF!</definedName>
    <definedName name="UAcct517">'[31]Func Study'!$AB$498</definedName>
    <definedName name="UAcct518">'[31]Func Study'!$AB$502</definedName>
    <definedName name="UAcct519">'[31]Func Study'!$AB$507</definedName>
    <definedName name="UAcct520">'[31]Func Study'!$AB$511</definedName>
    <definedName name="UAcct523">'[31]Func Study'!$AB$515</definedName>
    <definedName name="UAcct524">'[31]Func Study'!$AB$519</definedName>
    <definedName name="UAcct528">'[31]Func Study'!$AB$523</definedName>
    <definedName name="UAcct529">'[31]Func Study'!$AB$527</definedName>
    <definedName name="UAcct530">'[31]Func Study'!$AB$531</definedName>
    <definedName name="UAcct531">'[31]Func Study'!$AB$535</definedName>
    <definedName name="UAcct532">'[31]Func Study'!$AB$539</definedName>
    <definedName name="UAcct535">'[31]Func Study'!$AB$551</definedName>
    <definedName name="UAcct536">'[31]Func Study'!$AB$555</definedName>
    <definedName name="UAcct537">'[31]Func Study'!$AB$559</definedName>
    <definedName name="UAcct538">'[31]Func Study'!$AB$563</definedName>
    <definedName name="UAcct539">'[31]Func Study'!$AB$568</definedName>
    <definedName name="UAcct540">'[31]Func Study'!$AB$572</definedName>
    <definedName name="UAcct541">'[31]Func Study'!$AB$576</definedName>
    <definedName name="UAcct542">'[31]Func Study'!$AB$580</definedName>
    <definedName name="UAcct543">'[31]Func Study'!$AB$584</definedName>
    <definedName name="UAcct544">'[31]Func Study'!$AB$588</definedName>
    <definedName name="UAcct545">'[31]Func Study'!$AB$592</definedName>
    <definedName name="UAcct546">'[31]Func Study'!$AB$606</definedName>
    <definedName name="UAcct546CAGE">'[31]Func Study'!$AB$605</definedName>
    <definedName name="UAcct547CAEW">'[31]Func Study'!$AB$610</definedName>
    <definedName name="UACCT547NPCCAEW">'[31]Func Study'!$AB$613</definedName>
    <definedName name="UAcct547Se">'[31]Func Study'!$AB$609</definedName>
    <definedName name="UAcct548">'[31]Func Study'!$AB$621</definedName>
    <definedName name="UACCT548CAGE">'[31]Func Study'!$AB$620</definedName>
    <definedName name="UAcct549">'[31]Func Study'!$AB$626</definedName>
    <definedName name="Uacct549CAGE">'[31]Func Study'!$AB$625</definedName>
    <definedName name="UAcct5506SE">'[29]Func Study'!#REF!</definedName>
    <definedName name="UAcct551CAGE">'[31]Func Study'!$AB$634</definedName>
    <definedName name="UACCT551SG">'[31]Func Study'!$AB$635</definedName>
    <definedName name="UACCT552CAGE">'[31]Func Study'!$AB$640</definedName>
    <definedName name="UAcct552SG">'[31]Func Study'!$AB$639</definedName>
    <definedName name="UACCT553CAGE">'[31]Func Study'!$AB$646</definedName>
    <definedName name="UAcct553SG">'[31]Func Study'!$AB$645</definedName>
    <definedName name="UACCT554CAGE">'[31]Func Study'!$AB$651</definedName>
    <definedName name="UAcct554SG">'[31]Func Study'!$AB$650</definedName>
    <definedName name="UAcct555CAEE">'[29]Func Study'!#REF!</definedName>
    <definedName name="UAcct555CAEW">'[31]Func Study'!$AB$665</definedName>
    <definedName name="UAcct555CAGE">'[29]Func Study'!#REF!</definedName>
    <definedName name="UAcct555CAGW">'[31]Func Study'!$AB$664</definedName>
    <definedName name="UACCT555DGP">'[31]Func Study'!$AB$670</definedName>
    <definedName name="UACCT555NPCCAEW">'[31]Func Study'!$AB$669</definedName>
    <definedName name="UACCT555NPCCAGW">'[31]Func Study'!$AB$668</definedName>
    <definedName name="UAcct555S">'[31]Func Study'!$AB$663</definedName>
    <definedName name="UAcct555Se">'[31]Func Study'!$AB$665</definedName>
    <definedName name="UACCT555SG">'[31]Func Study'!$AB$664</definedName>
    <definedName name="UAcct556">'[31]Func Study'!$AB$676</definedName>
    <definedName name="UAcct557">'[31]Func Study'!$AB$685</definedName>
    <definedName name="UAcct560">'[31]Func Study'!$AB$715</definedName>
    <definedName name="UAcct561">'[31]Func Study'!$AB$720</definedName>
    <definedName name="UAcct562">'[31]Func Study'!$AB$726</definedName>
    <definedName name="UAcct563">'[31]Func Study'!$AB$731</definedName>
    <definedName name="UAcct564">'[31]Func Study'!$AB$735</definedName>
    <definedName name="UAcct565">'[31]Func Study'!$AB$739</definedName>
    <definedName name="UACCT565NPC">'[31]Func Study'!$AB$744</definedName>
    <definedName name="UACCT565NPCCAGW">'[31]Func Study'!$AB$742</definedName>
    <definedName name="UAcct566">'[31]Func Study'!$AB$748</definedName>
    <definedName name="UAcct567">'[31]Func Study'!$AB$752</definedName>
    <definedName name="UAcct568">'[31]Func Study'!$AB$756</definedName>
    <definedName name="UAcct569">'[31]Func Study'!$AB$760</definedName>
    <definedName name="UAcct570">'[31]Func Study'!$AB$765</definedName>
    <definedName name="UAcct571">'[31]Func Study'!$AB$770</definedName>
    <definedName name="UAcct572">'[31]Func Study'!$AB$774</definedName>
    <definedName name="UAcct573">'[31]Func Study'!$AB$778</definedName>
    <definedName name="UAcct580">'[31]Func Study'!$AB$791</definedName>
    <definedName name="UAcct581">'[31]Func Study'!$AB$796</definedName>
    <definedName name="UAcct582">'[31]Func Study'!$AB$801</definedName>
    <definedName name="UAcct583">'[31]Func Study'!$AB$806</definedName>
    <definedName name="UAcct584">'[31]Func Study'!$AB$811</definedName>
    <definedName name="UAcct585">'[31]Func Study'!$AB$816</definedName>
    <definedName name="UAcct586">'[31]Func Study'!$AB$821</definedName>
    <definedName name="UAcct587">'[31]Func Study'!$AB$826</definedName>
    <definedName name="UAcct588">'[31]Func Study'!$AB$831</definedName>
    <definedName name="UAcct589">'[31]Func Study'!$AB$836</definedName>
    <definedName name="UAcct590">'[31]Func Study'!$AB$841</definedName>
    <definedName name="UAcct591">'[31]Func Study'!$AB$846</definedName>
    <definedName name="UAcct592">'[31]Func Study'!$AB$851</definedName>
    <definedName name="UAcct593">'[31]Func Study'!$AB$856</definedName>
    <definedName name="UAcct594">'[31]Func Study'!$AB$861</definedName>
    <definedName name="UAcct595">'[31]Func Study'!$AB$866</definedName>
    <definedName name="UAcct596">'[31]Func Study'!$AB$876</definedName>
    <definedName name="UAcct597">'[31]Func Study'!$AB$881</definedName>
    <definedName name="UAcct598">'[31]Func Study'!$AB$886</definedName>
    <definedName name="UAcct901">'[31]Func Study'!$AB$898</definedName>
    <definedName name="UAcct902">'[31]Func Study'!$AB$903</definedName>
    <definedName name="UAcct903">'[31]Func Study'!$AB$908</definedName>
    <definedName name="UAcct904">'[31]Func Study'!$AB$914</definedName>
    <definedName name="Uacct904SG">'[33]Functional Study'!#REF!</definedName>
    <definedName name="UAcct905">'[31]Func Study'!$AB$919</definedName>
    <definedName name="UAcct907">'[31]Func Study'!$AB$933</definedName>
    <definedName name="UAcct908">'[31]Func Study'!$AB$938</definedName>
    <definedName name="UAcct909">'[31]Func Study'!$AB$943</definedName>
    <definedName name="UAcct910">'[31]Func Study'!$AB$948</definedName>
    <definedName name="UAcct911">'[31]Func Study'!$AB$959</definedName>
    <definedName name="UAcct912">'[31]Func Study'!$AB$964</definedName>
    <definedName name="UAcct913">'[31]Func Study'!$AB$969</definedName>
    <definedName name="UAcct916">'[31]Func Study'!$AB$974</definedName>
    <definedName name="UAcct920">'[31]Func Study'!$AB$985</definedName>
    <definedName name="UAcct920Cn">'[31]Func Study'!$AB$983</definedName>
    <definedName name="UAcct921">'[31]Func Study'!$AB$991</definedName>
    <definedName name="UAcct921Cn">'[31]Func Study'!$AB$989</definedName>
    <definedName name="UAcct923">'[31]Func Study'!$AB$997</definedName>
    <definedName name="UAcct923CAGW">'[31]Func Study'!$AB$995</definedName>
    <definedName name="UAcct924">'[31]Func Study'!$AB$1001</definedName>
    <definedName name="UAcct925">'[31]Func Study'!$AB$1005</definedName>
    <definedName name="UAcct926">'[31]Func Study'!$AB$1011</definedName>
    <definedName name="UAcct927">'[31]Func Study'!$AB$1016</definedName>
    <definedName name="UAcct928">'[31]Func Study'!$AB$1023</definedName>
    <definedName name="UAcct929">'[31]Func Study'!$AB$1028</definedName>
    <definedName name="UAcct930">'[31]Func Study'!$AB$1034</definedName>
    <definedName name="UAcct931">'[31]Func Study'!$AB$1039</definedName>
    <definedName name="UAcct935">'[31]Func Study'!$AB$1045</definedName>
    <definedName name="UAcctAGA">'[31]Func Study'!$AB$296</definedName>
    <definedName name="UAcctcwc">'[31]Func Study'!$AB$2136</definedName>
    <definedName name="UAcctd00">'[31]Func Study'!$AB$1786</definedName>
    <definedName name="UAcctdfa">'[31]Func Study'!#REF!</definedName>
    <definedName name="UAcctdfad">'[31]Func Study'!#REF!</definedName>
    <definedName name="UAcctdfap">'[31]Func Study'!#REF!</definedName>
    <definedName name="UAcctdfat">'[31]Func Study'!#REF!</definedName>
    <definedName name="UAcctds0">'[31]Func Study'!$AB$1790</definedName>
    <definedName name="UACCTECDDGP">'[31]Func Study'!$AB$687</definedName>
    <definedName name="UACCTECDMC">'[31]Func Study'!$AB$689</definedName>
    <definedName name="UACCTECDS">'[31]Func Study'!$AB$691</definedName>
    <definedName name="UACCTECDSG1">'[31]Func Study'!$AB$688</definedName>
    <definedName name="UACCTECDSG2">'[31]Func Study'!$AB$690</definedName>
    <definedName name="UACCTECDSG3">'[31]Func Study'!$AB$692</definedName>
    <definedName name="UAcctfit">'[31]Func Study'!$AB$1395</definedName>
    <definedName name="UAcctg00">'[31]Func Study'!$AB$1947</definedName>
    <definedName name="UAccth00">'[31]Func Study'!$AB$1545</definedName>
    <definedName name="UAccti00">'[31]Func Study'!$AB$1993</definedName>
    <definedName name="UAcctn00">'[31]Func Study'!$AB$1496</definedName>
    <definedName name="UAccto00">'[31]Func Study'!$AB$1606</definedName>
    <definedName name="UAcctowc">'[31]Func Study'!$AB$2149</definedName>
    <definedName name="UACCTOWCSSECH">'[31]Func Study'!$AB$2148</definedName>
    <definedName name="UAccts00">'[31]Func Study'!$AB$1455</definedName>
    <definedName name="UAcctsttax">'[31]Func Study'!$AB$1377</definedName>
    <definedName name="UAcctt00">'[31]Func Study'!$AB$1682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[38]Variables!$D$25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[38]Variables!$D$29</definedName>
    <definedName name="UTN">#REF!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ValidAccount">[34]Variables!$AK$43:$AK$369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">[40]Backup!#REF!</definedName>
    <definedName name="VARIABLE">[74]Summary!#REF!</definedName>
    <definedName name="vartrans">#REF!</definedName>
    <definedName name="vcdv" hidden="1">#REF!</definedName>
    <definedName name="VOMEsc">[35]Assumptions!$C$21</definedName>
    <definedName name="VOUCHER">#REF!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ACC">[35]Assumptions!$I$61</definedName>
    <definedName name="WAGES">[24]model!#REF!</definedName>
    <definedName name="WaRevenueTax">[38]Variables!$D$27</definedName>
    <definedName name="warrantyOM">#REF!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'[61]Dispatch Cases'!#REF!</definedName>
    <definedName name="WINTER">[96]Bremerton!#REF!</definedName>
    <definedName name="WinterPeak">'[109]Load Data'!$D$9:$H$12,'[109]Load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" hidden="1">{"Output-3Column",#N/A,FALSE,"Output"}</definedName>
    <definedName name="WRKCAP">[24]model!#REF!</definedName>
    <definedName name="wrn" hidden="1">{"Inflation-BaseYear",#N/A,FALSE,"Inputs"}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hidden="1">{"IncSt",#N/A,FALSE,"IS";"BalSht",#N/A,FALSE,"BS";"IntCash",#N/A,FALSE,"Int. Cash";"Stats",#N/A,FALSE,"Stats"}</definedName>
    <definedName name="wrn.annual." hidden="1">{"annual",#N/A,FALSE,"Pro Forma"}</definedName>
    <definedName name="wrn.Annual._.Cost._.Adjustment.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hidden="1">{"annual hotel",#N/A,FALSE,"Hotel Development"}</definedName>
    <definedName name="wrn.Annual._.Land._.Sales." hidden="1">{"annual",#N/A,FALSE,"Land Sales"}</definedName>
    <definedName name="wrn.Annual._.Productivity._.Calc." localSheetId="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hidden="1">{"annual",#N/A,FALSE,"Pro Forma";#N/A,#N/A,FALSE,"Golf Operations"}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hidden="1">{"ASSETS",#N/A,FALSE,"Assets"}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hidden="1">{"BS",#N/A,FALSE,"A"}</definedName>
    <definedName name="wrn.Budget._.Model.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hidden="1">{#N/A,#N/A,FALSE,"Sheet5"}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ost._.Adjustment." localSheetId="4" hidden="1">{#N/A,#N/A,FALSE,"Cost Adjustment 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hidden="1">{"value box",#N/A,TRUE,"DPL Inc. Fin Statements";"unlevered free cash flows",#N/A,TRUE,"DPL Inc. Fin Statements"}</definedName>
    <definedName name="wrn.Depreciation." localSheetId="4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hidden="1">{"Print_Detail",#N/A,FALSE,"Redemption_Maturity Extract"}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hidden="1">{"Five Year Plan",#N/A,TRUE,"Monthly Summary-IIIXIILP";"Five Year Plan",#N/A,TRUE,"Cash Flow"}</definedName>
    <definedName name="wrn.Forecast." localSheetId="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hidden="1">{"three",#N/A,FALSE,"Capital";"four",#N/A,FALSE,"Capital"}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hidden="1">{"IIIXCo FY 04 Plan",#N/A,FALSE,"Monthly Summary-IIIXIILP"}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Inputs." hidden="1">{"Inflation-BaseYear",#N/A,FALSE,"Inputs"}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hidden="1">{"LIAB",#N/A,FALSE,"Liab"}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4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hidden="1">{"Pivot1",#N/A,FALSE,"Redemption_Maturity Extract"}</definedName>
    <definedName name="wrn.Pivot2." hidden="1">{"Pivot2",#N/A,FALSE,"Redemption_Maturity Extract"}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ductivity." localSheetId="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hidden="1">{"a_releases",#N/A,FALSE,"Summary";"a_cash",#N/A,FALSE,"Summary";"a_accrual",#N/A,FALSE,"Summary"}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hidden="1">{"SCHED_B&amp;C",#N/A,FALSE,"A"}</definedName>
    <definedName name="wrn.SCHED._.DE." hidden="1">{"SCHED_D&amp;E",#N/A,FALSE,"A"}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emi._.Annual._.Cost._.Adj." localSheetId="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hidden="1">{"cash flow",#N/A,FALSE,"Shared Costs";"allocations",#N/A,FALSE,"Shared Costs"}</definedName>
    <definedName name="wrn.SHEDA." hidden="1">{"SCHED_A",#N/A,FALSE,"A"}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hidden="1">{#N/A,#N/A,FALSE,"Dec 1999 UK Continuing Ops"}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hidden="1">{"Output-BaseYear",#N/A,FALSE,"Output"}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>#REF!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4">#REF!</definedName>
    <definedName name="xxx" hidden="1">#REF!</definedName>
    <definedName name="XXXX" hidden="1">{#N/A,#N/A,FALSE,"2002 Small Tool OH";#N/A,#N/A,FALSE,"QA"}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'[110]Revison Inputs'!$B$6</definedName>
    <definedName name="YEFactors">[34]Factors!$S$3:$AG$99</definedName>
    <definedName name="YTD_Format">[87]YTD!$B$13:$D$13,[87]YTD!$B$32:$D$32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_01844156_6462_4A28_9785_1A86F4D0C834_.wvu.PrintTitles" hidden="1">#REF!</definedName>
    <definedName name="ZA">'[111] annual balance '!#REF!</definedName>
    <definedName name="zilfpldebtperc">#REF!</definedName>
    <definedName name="zilkhaepcdevcost">#REF!</definedName>
    <definedName name="zilkhaownperc">#REF!</definedName>
    <definedName name="zzz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F11" i="1"/>
  <c r="G13" i="1" l="1"/>
  <c r="G22" i="1" s="1"/>
  <c r="F13" i="1"/>
  <c r="H13" i="1" l="1"/>
  <c r="F22" i="1"/>
  <c r="H11" i="1"/>
  <c r="A11" i="1"/>
  <c r="A12" i="1"/>
  <c r="A13" i="1"/>
  <c r="A14" i="1"/>
  <c r="A15" i="1"/>
  <c r="A16" i="1"/>
  <c r="A17" i="1"/>
  <c r="A18" i="1"/>
  <c r="A19" i="1"/>
  <c r="A20" i="1"/>
  <c r="A21" i="1"/>
  <c r="A22" i="1"/>
  <c r="G35" i="10" l="1"/>
  <c r="J5" i="11" l="1"/>
  <c r="B2" i="11"/>
  <c r="G6" i="11"/>
  <c r="F19" i="11"/>
  <c r="F30" i="11"/>
  <c r="B32" i="11"/>
  <c r="B33" i="11"/>
  <c r="B34" i="11"/>
  <c r="B35" i="11"/>
  <c r="B36" i="11"/>
  <c r="B38" i="11"/>
  <c r="B39" i="11"/>
  <c r="B40" i="11"/>
  <c r="B41" i="11"/>
  <c r="B42" i="11"/>
  <c r="B43" i="11"/>
  <c r="B44" i="11"/>
  <c r="B45" i="11"/>
  <c r="B47" i="11"/>
  <c r="B49" i="11"/>
  <c r="F36" i="11"/>
  <c r="F45" i="11"/>
  <c r="H9" i="10"/>
  <c r="I9" i="10"/>
  <c r="L9" i="10"/>
  <c r="J9" i="10"/>
  <c r="K9" i="10"/>
  <c r="A10" i="10"/>
  <c r="A11" i="10"/>
  <c r="I11" i="10"/>
  <c r="J11" i="10"/>
  <c r="H11" i="10"/>
  <c r="A12" i="10"/>
  <c r="J12" i="10"/>
  <c r="E16" i="10"/>
  <c r="E35" i="10"/>
  <c r="I12" i="10"/>
  <c r="H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I13" i="10"/>
  <c r="H13" i="10"/>
  <c r="H14" i="10"/>
  <c r="I14" i="10"/>
  <c r="L14" i="10"/>
  <c r="J14" i="10"/>
  <c r="K14" i="10"/>
  <c r="I18" i="10"/>
  <c r="H18" i="10"/>
  <c r="H19" i="10"/>
  <c r="I19" i="10"/>
  <c r="J19" i="10"/>
  <c r="K19" i="10"/>
  <c r="I20" i="10"/>
  <c r="J20" i="10"/>
  <c r="H20" i="10"/>
  <c r="E22" i="10"/>
  <c r="H24" i="10"/>
  <c r="I24" i="10"/>
  <c r="J24" i="10"/>
  <c r="K24" i="10"/>
  <c r="I25" i="10"/>
  <c r="J25" i="10"/>
  <c r="K25" i="10"/>
  <c r="H25" i="10"/>
  <c r="D27" i="10"/>
  <c r="E27" i="10"/>
  <c r="H29" i="10"/>
  <c r="I29" i="10"/>
  <c r="J29" i="10"/>
  <c r="K29" i="10"/>
  <c r="I31" i="10"/>
  <c r="H31" i="10"/>
  <c r="I33" i="10"/>
  <c r="H33" i="10"/>
  <c r="E40" i="10"/>
  <c r="H19" i="11"/>
  <c r="I19" i="11"/>
  <c r="H9" i="11"/>
  <c r="F47" i="11"/>
  <c r="H45" i="11"/>
  <c r="I45" i="11"/>
  <c r="G47" i="11"/>
  <c r="I9" i="11"/>
  <c r="K11" i="10"/>
  <c r="I16" i="10"/>
  <c r="L11" i="10"/>
  <c r="L20" i="10"/>
  <c r="L29" i="10"/>
  <c r="L13" i="10"/>
  <c r="L25" i="10"/>
  <c r="L19" i="10"/>
  <c r="L31" i="10"/>
  <c r="K27" i="10"/>
  <c r="I22" i="10"/>
  <c r="L24" i="10"/>
  <c r="K20" i="10"/>
  <c r="K12" i="10"/>
  <c r="L12" i="10"/>
  <c r="D22" i="10"/>
  <c r="J33" i="10"/>
  <c r="K33" i="10"/>
  <c r="L33" i="10"/>
  <c r="J18" i="10"/>
  <c r="J13" i="10"/>
  <c r="K13" i="10"/>
  <c r="J27" i="10"/>
  <c r="G27" i="10"/>
  <c r="D16" i="10"/>
  <c r="I27" i="10"/>
  <c r="J31" i="10"/>
  <c r="K31" i="10"/>
  <c r="J9" i="11"/>
  <c r="K9" i="11"/>
  <c r="H13" i="11"/>
  <c r="I13" i="11"/>
  <c r="J13" i="11"/>
  <c r="K13" i="11"/>
  <c r="H21" i="11"/>
  <c r="I21" i="11"/>
  <c r="J21" i="11"/>
  <c r="K21" i="11"/>
  <c r="H30" i="11"/>
  <c r="I30" i="11"/>
  <c r="H36" i="11"/>
  <c r="I36" i="11"/>
  <c r="H11" i="11"/>
  <c r="I11" i="11"/>
  <c r="J11" i="11"/>
  <c r="K11" i="11"/>
  <c r="F16" i="10"/>
  <c r="I35" i="10"/>
  <c r="F27" i="10"/>
  <c r="H27" i="10"/>
  <c r="L27" i="10"/>
  <c r="J16" i="10"/>
  <c r="J22" i="10"/>
  <c r="G22" i="10"/>
  <c r="H22" i="10"/>
  <c r="K18" i="10"/>
  <c r="D35" i="10"/>
  <c r="D40" i="10"/>
  <c r="F22" i="10"/>
  <c r="K16" i="10"/>
  <c r="H47" i="11"/>
  <c r="I47" i="11"/>
  <c r="G16" i="10"/>
  <c r="H16" i="10"/>
  <c r="J35" i="10"/>
  <c r="F35" i="10"/>
  <c r="K35" i="10"/>
  <c r="L35" i="10"/>
  <c r="K22" i="10"/>
  <c r="L22" i="10"/>
  <c r="L18" i="10"/>
  <c r="L16" i="10"/>
  <c r="H35" i="10"/>
  <c r="K47" i="11"/>
  <c r="J47" i="11"/>
  <c r="L47" i="11"/>
  <c r="L48" i="11"/>
  <c r="G18" i="1"/>
  <c r="G16" i="1"/>
  <c r="F18" i="1"/>
  <c r="F17" i="1"/>
  <c r="F16" i="1"/>
  <c r="E16" i="6"/>
  <c r="E18" i="6"/>
  <c r="E20" i="6"/>
  <c r="E21" i="6"/>
  <c r="E22" i="6"/>
  <c r="B16" i="6"/>
  <c r="E16" i="5"/>
  <c r="E18" i="5"/>
  <c r="E20" i="5"/>
  <c r="E21" i="5"/>
  <c r="E22" i="5"/>
  <c r="B16" i="5"/>
  <c r="G20" i="1" l="1"/>
  <c r="F20" i="1"/>
  <c r="H22" i="1" l="1"/>
</calcChain>
</file>

<file path=xl/sharedStrings.xml><?xml version="1.0" encoding="utf-8"?>
<sst xmlns="http://schemas.openxmlformats.org/spreadsheetml/2006/main" count="191" uniqueCount="140">
  <si>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</si>
  <si>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</si>
  <si>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</si>
  <si>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</si>
  <si>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</si>
  <si>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</si>
  <si>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</si>
  <si>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</si>
  <si>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</si>
  <si>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</si>
  <si>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</si>
  <si>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</si>
  <si>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</si>
  <si>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</si>
  <si>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</si>
  <si>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</si>
  <si>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</si>
  <si>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Revenue Sensitive Items:</t>
  </si>
  <si>
    <t>Current Annual Filing Fee</t>
  </si>
  <si>
    <t xml:space="preserve">Current State Utility Tax </t>
  </si>
  <si>
    <t>Conversion Factor</t>
  </si>
  <si>
    <t>Total</t>
  </si>
  <si>
    <t>Rate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</si>
  <si>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</si>
  <si>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</si>
  <si>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</si>
  <si>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</si>
  <si>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</si>
  <si>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</si>
  <si>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</si>
  <si>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</si>
  <si>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</si>
  <si>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</si>
  <si>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</si>
  <si>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</si>
  <si>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</si>
  <si>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</si>
  <si>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</si>
  <si>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</si>
  <si>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</si>
  <si>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</si>
  <si>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</si>
  <si>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</si>
  <si>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Note 1 -  Includes all Rider Revenue and Revenue Credits from Schedules 95, 95a, 120, 137, 140, 141, 141x, 141z, 142 and 194
           -  Excludes Sch 129 Low Income</t>
  </si>
  <si>
    <t>Total Sales</t>
  </si>
  <si>
    <t>Firm Resale</t>
  </si>
  <si>
    <t xml:space="preserve"> </t>
  </si>
  <si>
    <t>SC</t>
  </si>
  <si>
    <t>Special Contract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</si>
  <si>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</si>
  <si>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</si>
  <si>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</si>
  <si>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</si>
  <si>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</si>
  <si>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</si>
  <si>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</si>
  <si>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</si>
  <si>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</si>
  <si>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</si>
  <si>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</si>
  <si>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</si>
  <si>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</si>
  <si>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</si>
  <si>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</si>
  <si>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</si>
  <si>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</si>
  <si>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</si>
  <si>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</si>
  <si>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</si>
  <si>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Residential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</si>
  <si>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</si>
  <si>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</si>
  <si>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</si>
  <si>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</si>
  <si>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</si>
  <si>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</si>
  <si>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</si>
  <si>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</si>
  <si>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</si>
  <si>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</si>
  <si>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</si>
  <si>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</si>
  <si>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Schedule</t>
  </si>
  <si>
    <t>Customer Class</t>
  </si>
  <si>
    <t>Line No.</t>
  </si>
  <si>
    <t>Customer Rate Impacts</t>
  </si>
  <si>
    <t>Settlement Methodology</t>
  </si>
  <si>
    <t>(2)</t>
  </si>
  <si>
    <t>(1)</t>
  </si>
  <si>
    <t>Total revenue requirement for low income program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</si>
  <si>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</si>
  <si>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</si>
  <si>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</si>
  <si>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</si>
  <si>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</si>
  <si>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</si>
  <si>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</si>
  <si>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Transportation</t>
  </si>
  <si>
    <t>Over 50,000 therms</t>
  </si>
  <si>
    <t>85T</t>
  </si>
  <si>
    <t>Interruptible</t>
  </si>
  <si>
    <t>86/86T</t>
  </si>
  <si>
    <t>41/41T</t>
  </si>
  <si>
    <t>Large volume</t>
  </si>
  <si>
    <t>31/31T</t>
  </si>
  <si>
    <t>Commercial &amp; industrial</t>
  </si>
  <si>
    <t>23/53</t>
  </si>
  <si>
    <t>Revenue</t>
  </si>
  <si>
    <t>Rates</t>
  </si>
  <si>
    <t>Requirement</t>
  </si>
  <si>
    <t>Spread</t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</si>
  <si>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</si>
  <si>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</si>
  <si>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t>Line</t>
  </si>
  <si>
    <t>Estimated</t>
  </si>
  <si>
    <t>Sch. 129</t>
  </si>
  <si>
    <t>Margin</t>
  </si>
  <si>
    <t>Margin at</t>
  </si>
  <si>
    <t>Volume</t>
  </si>
  <si>
    <t>Proposed</t>
  </si>
  <si>
    <t>Low Income</t>
  </si>
  <si>
    <t>Proposed Effective October 1, 2022</t>
  </si>
  <si>
    <t>Calculation of Schedule 129 Rates</t>
  </si>
  <si>
    <t>Puget Sound Energy</t>
  </si>
  <si>
    <t>2022 Low Income Customer Charge</t>
  </si>
  <si>
    <t>For the Twelve Months Ended September 30, 2023</t>
  </si>
  <si>
    <t>F2022 Forecast Delivered kWh 10/01/22 through 09/30/23</t>
  </si>
  <si>
    <t>Estimated Delivered Revenue October 1, 2022 through September 30, 2023 (Note 1)</t>
  </si>
  <si>
    <t>2021 Low Income Rider Effective 10/01/21</t>
  </si>
  <si>
    <t>Proposed 2022 Low Income Rider</t>
  </si>
  <si>
    <t>$ Including 2021 Low Income Effective
 10/01/21</t>
  </si>
  <si>
    <t>$ Including Proposed 2022 Low Income Effective
 10/01/22</t>
  </si>
  <si>
    <t>Weather normalized volume for year ending December 31, 2021 from 2021 Commission Basis Report (CBR)</t>
  </si>
  <si>
    <t>Weather normalized margin revenue for 12 months ending December 31, 2021, given 2021 volume, priced at current rates effective May 1, 2022.</t>
  </si>
  <si>
    <t>Bad Debts Conversion Factor used in 2022 GRC UE-220066, et al</t>
  </si>
  <si>
    <t>MAY 2024 THROUGH SEPTEMBER 2024</t>
  </si>
  <si>
    <t>Additional Funding requested for period 05/24 - 09/24</t>
  </si>
  <si>
    <t>Amount to be recovered May 2024 through September 2024</t>
  </si>
  <si>
    <t>Low income revenue requirement to be recovered in rates May 2024 through September 2024</t>
  </si>
  <si>
    <t>Slide 16 from the presentation provided to the LIAC on 3/6/2024.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</si>
</sst>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#,##0.000000_);\(#,##0.000000\)"/>
    <numFmt numFmtId="167" formatCode="0.0000000"/>
    <numFmt numFmtId="168" formatCode="_(* #,##0.0000000_);_(* \(#,##0.0000000\);_(* &quot;-&quot;??_);_(@_)"/>
    <numFmt numFmtId="169" formatCode="0.000000"/>
    <numFmt numFmtId="170" formatCode="0.00000000"/>
    <numFmt numFmtId="171" formatCode="_(&quot;$&quot;* #,##0.00000_);_(&quot;$&quot;* \(#,##0.00000\);_(&quot;$&quot;* &quot;-&quot;?????_);_(@_)"/>
    <numFmt numFmtId="172" formatCode="_(* #,##0_);_(* \(#,##0\);_(* &quot;-&quot;??_);_(@_)"/>
    <numFmt numFmtId="173" formatCode="0.000%"/>
    <numFmt numFmtId="174" formatCode="_(&quot;$&quot;* #,##0.000000_);_(&quot;$&quot;* \(#,##0.000000\);_(&quot;$&quot;* &quot;-&quot;??_);_(@_)"/>
    <numFmt numFmtId="175" formatCode="0.0000\ \¢"/>
    <numFmt numFmtId="176" formatCode="_(&quot;$&quot;* #,##0.00000_);_(&quot;$&quot;* \(#,##0.00000\);_(&quot;$&quot;* &quot;-&quot;??_);_(@_)"/>
    <numFmt numFmtId="177" formatCode="_(* #,##0.00000_);_(* \(#,##0.00000\);_(* &quot;-&quot;??_);_(@_)"/>
    <numFmt numFmtId="178" formatCode="0.0%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rgb="FF006666"/>
      <name val="Arial"/>
      <family val="2"/>
    </font>
    <font>
      <sz val="10"/>
      <color rgb="FF009999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color rgb="FF00B0F0"/>
      <name val="Arial"/>
      <family val="2"/>
    </font>
    <font>
      <sz val="10"/>
      <color theme="0" tint="-0.249977111117893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08">
    <xf numFmtId="0" fontId="0" fillId="0" borderId="0" xfId="0"/>
    <xf numFmtId="0" fontId="4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Continuous"/>
    </xf>
    <xf numFmtId="0" fontId="0" fillId="0" borderId="0" xfId="0" applyFill="1"/>
    <xf numFmtId="0" fontId="6" fillId="0" borderId="0" xfId="0" applyFont="1" applyFill="1" applyBorder="1" applyAlignment="1">
      <alignment horizontal="centerContinuous"/>
    </xf>
    <xf numFmtId="0" fontId="7" fillId="0" borderId="0" xfId="0" applyFont="1" applyBorder="1"/>
    <xf numFmtId="0" fontId="7" fillId="0" borderId="0" xfId="0" applyFont="1"/>
    <xf numFmtId="0" fontId="4" fillId="0" borderId="0" xfId="0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Continuous"/>
    </xf>
    <xf numFmtId="0" fontId="7" fillId="0" borderId="1" xfId="0" applyFont="1" applyFill="1" applyBorder="1"/>
    <xf numFmtId="0" fontId="7" fillId="0" borderId="0" xfId="0" applyFont="1" applyFill="1"/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ont="1" applyFill="1" applyBorder="1"/>
    <xf numFmtId="164" fontId="0" fillId="0" borderId="9" xfId="0" applyNumberFormat="1" applyFont="1" applyFill="1" applyBorder="1"/>
    <xf numFmtId="0" fontId="8" fillId="0" borderId="0" xfId="0" applyFont="1" applyFill="1"/>
    <xf numFmtId="0" fontId="9" fillId="0" borderId="0" xfId="0" applyFont="1" applyFill="1"/>
    <xf numFmtId="165" fontId="6" fillId="0" borderId="7" xfId="0" applyNumberFormat="1" applyFont="1" applyFill="1" applyBorder="1" applyAlignment="1"/>
    <xf numFmtId="165" fontId="0" fillId="0" borderId="7" xfId="0" applyNumberFormat="1" applyFill="1" applyBorder="1" applyAlignment="1">
      <alignment horizontal="center"/>
    </xf>
    <xf numFmtId="41" fontId="6" fillId="0" borderId="7" xfId="0" applyNumberFormat="1" applyFont="1" applyFill="1" applyBorder="1" applyAlignment="1"/>
    <xf numFmtId="0" fontId="0" fillId="0" borderId="9" xfId="0" applyFill="1" applyBorder="1"/>
    <xf numFmtId="0" fontId="6" fillId="0" borderId="8" xfId="0" applyFont="1" applyFill="1" applyBorder="1"/>
    <xf numFmtId="0" fontId="0" fillId="0" borderId="9" xfId="0" applyFill="1" applyBorder="1" applyAlignment="1">
      <alignment horizontal="left"/>
    </xf>
    <xf numFmtId="0" fontId="0" fillId="0" borderId="8" xfId="0" applyFill="1" applyBorder="1"/>
    <xf numFmtId="9" fontId="0" fillId="0" borderId="0" xfId="0" applyNumberFormat="1" applyFill="1" applyBorder="1"/>
    <xf numFmtId="165" fontId="6" fillId="0" borderId="7" xfId="0" applyNumberFormat="1" applyFont="1" applyFill="1" applyBorder="1"/>
    <xf numFmtId="0" fontId="10" fillId="0" borderId="8" xfId="0" applyFont="1" applyFill="1" applyBorder="1"/>
    <xf numFmtId="166" fontId="6" fillId="0" borderId="7" xfId="0" applyNumberFormat="1" applyFont="1" applyFill="1" applyBorder="1"/>
    <xf numFmtId="167" fontId="6" fillId="0" borderId="7" xfId="0" applyNumberFormat="1" applyFont="1" applyFill="1" applyBorder="1"/>
    <xf numFmtId="166" fontId="6" fillId="0" borderId="11" xfId="0" applyNumberFormat="1" applyFont="1" applyFill="1" applyBorder="1"/>
    <xf numFmtId="168" fontId="6" fillId="0" borderId="11" xfId="0" applyNumberFormat="1" applyFont="1" applyFill="1" applyBorder="1"/>
    <xf numFmtId="9" fontId="6" fillId="0" borderId="7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43" fontId="6" fillId="0" borderId="0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0" fontId="12" fillId="0" borderId="0" xfId="0" applyFont="1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166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41" fontId="6" fillId="0" borderId="0" xfId="0" applyNumberFormat="1" applyFont="1" applyFill="1" applyBorder="1"/>
    <xf numFmtId="41" fontId="6" fillId="0" borderId="0" xfId="0" applyNumberFormat="1" applyFont="1" applyFill="1" applyBorder="1" applyAlignment="1">
      <alignment vertical="top"/>
    </xf>
    <xf numFmtId="44" fontId="0" fillId="0" borderId="0" xfId="0" applyNumberFormat="1" applyFill="1"/>
    <xf numFmtId="165" fontId="0" fillId="0" borderId="0" xfId="0" applyNumberFormat="1" applyFill="1"/>
    <xf numFmtId="165" fontId="0" fillId="0" borderId="0" xfId="0" applyNumberFormat="1"/>
    <xf numFmtId="44" fontId="0" fillId="0" borderId="0" xfId="0" applyNumberFormat="1"/>
    <xf numFmtId="0" fontId="6" fillId="0" borderId="0" xfId="0" applyFont="1" applyFill="1" applyBorder="1"/>
    <xf numFmtId="0" fontId="3" fillId="2" borderId="0" xfId="1" applyAlignment="1">
      <alignment horizontal="centerContinuous"/>
    </xf>
    <xf numFmtId="0" fontId="11" fillId="0" borderId="0" xfId="2" applyNumberFormat="1" applyFont="1" applyFill="1" applyAlignment="1"/>
    <xf numFmtId="0" fontId="13" fillId="0" borderId="0" xfId="2" applyNumberFormat="1" applyFont="1" applyFill="1" applyAlignment="1"/>
    <xf numFmtId="0" fontId="14" fillId="0" borderId="0" xfId="2" applyFont="1" applyFill="1"/>
    <xf numFmtId="0" fontId="2" fillId="0" borderId="0" xfId="2"/>
    <xf numFmtId="0" fontId="13" fillId="0" borderId="0" xfId="2" applyFont="1" applyFill="1" applyAlignment="1">
      <alignment horizontal="centerContinuous"/>
    </xf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3" fillId="0" borderId="0" xfId="2" applyNumberFormat="1" applyFont="1" applyFill="1" applyAlignment="1">
      <alignment horizontal="center"/>
    </xf>
    <xf numFmtId="0" fontId="13" fillId="0" borderId="15" xfId="2" applyNumberFormat="1" applyFont="1" applyFill="1" applyBorder="1" applyAlignment="1">
      <alignment horizontal="center"/>
    </xf>
    <xf numFmtId="0" fontId="13" fillId="0" borderId="15" xfId="2" applyNumberFormat="1" applyFont="1" applyFill="1" applyBorder="1" applyAlignment="1" applyProtection="1">
      <alignment horizontal="center"/>
      <protection locked="0"/>
    </xf>
    <xf numFmtId="0" fontId="14" fillId="0" borderId="0" xfId="2" applyNumberFormat="1" applyFont="1" applyFill="1" applyAlignment="1"/>
    <xf numFmtId="0" fontId="14" fillId="0" borderId="0" xfId="2" applyNumberFormat="1" applyFont="1" applyFill="1" applyAlignment="1">
      <alignment horizontal="center"/>
    </xf>
    <xf numFmtId="0" fontId="14" fillId="0" borderId="0" xfId="2" applyNumberFormat="1" applyFont="1" applyFill="1" applyAlignment="1">
      <alignment horizontal="left"/>
    </xf>
    <xf numFmtId="169" fontId="14" fillId="0" borderId="0" xfId="2" applyNumberFormat="1" applyFont="1" applyFill="1" applyAlignment="1"/>
    <xf numFmtId="0" fontId="16" fillId="2" borderId="0" xfId="1" applyFont="1" applyAlignment="1">
      <alignment horizontal="left"/>
    </xf>
    <xf numFmtId="169" fontId="16" fillId="2" borderId="0" xfId="1" applyNumberFormat="1" applyFont="1" applyAlignment="1"/>
    <xf numFmtId="164" fontId="14" fillId="0" borderId="0" xfId="2" applyNumberFormat="1" applyFont="1" applyFill="1" applyAlignment="1">
      <alignment horizontal="center"/>
    </xf>
    <xf numFmtId="169" fontId="14" fillId="0" borderId="15" xfId="2" applyNumberFormat="1" applyFont="1" applyFill="1" applyBorder="1" applyAlignment="1"/>
    <xf numFmtId="169" fontId="14" fillId="0" borderId="0" xfId="2" applyNumberFormat="1" applyFont="1" applyFill="1" applyBorder="1" applyAlignment="1"/>
    <xf numFmtId="9" fontId="14" fillId="0" borderId="0" xfId="2" applyNumberFormat="1" applyFont="1" applyFill="1" applyAlignment="1">
      <alignment horizontal="center"/>
    </xf>
    <xf numFmtId="169" fontId="14" fillId="0" borderId="14" xfId="2" applyNumberFormat="1" applyFont="1" applyFill="1" applyBorder="1" applyAlignment="1" applyProtection="1">
      <protection locked="0"/>
    </xf>
    <xf numFmtId="170" fontId="11" fillId="0" borderId="0" xfId="2" applyNumberFormat="1" applyFont="1" applyFill="1" applyAlignment="1"/>
    <xf numFmtId="0" fontId="17" fillId="0" borderId="0" xfId="0" applyFont="1" applyBorder="1"/>
    <xf numFmtId="172" fontId="17" fillId="0" borderId="0" xfId="0" applyNumberFormat="1" applyFont="1" applyBorder="1"/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7" fillId="0" borderId="0" xfId="0" quotePrefix="1" applyFont="1" applyBorder="1" applyAlignment="1">
      <alignment vertical="top" wrapText="1"/>
    </xf>
    <xf numFmtId="165" fontId="17" fillId="0" borderId="0" xfId="0" applyNumberFormat="1" applyFont="1" applyBorder="1"/>
    <xf numFmtId="173" fontId="17" fillId="0" borderId="17" xfId="0" applyNumberFormat="1" applyFont="1" applyBorder="1"/>
    <xf numFmtId="165" fontId="17" fillId="0" borderId="13" xfId="0" applyNumberFormat="1" applyFont="1" applyBorder="1"/>
    <xf numFmtId="172" fontId="17" fillId="0" borderId="1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left"/>
    </xf>
    <xf numFmtId="0" fontId="17" fillId="0" borderId="18" xfId="0" applyFont="1" applyBorder="1" applyAlignment="1">
      <alignment horizontal="center"/>
    </xf>
    <xf numFmtId="10" fontId="17" fillId="0" borderId="19" xfId="0" applyNumberFormat="1" applyFont="1" applyBorder="1"/>
    <xf numFmtId="174" fontId="17" fillId="0" borderId="0" xfId="0" applyNumberFormat="1" applyFont="1" applyBorder="1"/>
    <xf numFmtId="165" fontId="17" fillId="0" borderId="0" xfId="4" applyNumberFormat="1" applyFont="1" applyFill="1" applyBorder="1"/>
    <xf numFmtId="172" fontId="17" fillId="0" borderId="0" xfId="0" applyNumberFormat="1" applyFont="1" applyFill="1" applyBorder="1"/>
    <xf numFmtId="0" fontId="17" fillId="0" borderId="20" xfId="0" applyFont="1" applyBorder="1" applyAlignment="1">
      <alignment horizontal="center"/>
    </xf>
    <xf numFmtId="175" fontId="17" fillId="0" borderId="0" xfId="0" applyNumberFormat="1" applyFont="1" applyBorder="1"/>
    <xf numFmtId="165" fontId="17" fillId="0" borderId="0" xfId="0" applyNumberFormat="1" applyFont="1" applyFill="1" applyBorder="1"/>
    <xf numFmtId="174" fontId="17" fillId="0" borderId="0" xfId="0" applyNumberFormat="1" applyFont="1" applyFill="1" applyBorder="1"/>
    <xf numFmtId="0" fontId="17" fillId="0" borderId="0" xfId="0" quotePrefix="1" applyFont="1" applyBorder="1" applyAlignment="1">
      <alignment horizontal="center"/>
    </xf>
    <xf numFmtId="0" fontId="17" fillId="0" borderId="0" xfId="0" quotePrefix="1" applyFont="1" applyBorder="1" applyAlignment="1">
      <alignment horizontal="left" indent="1"/>
    </xf>
    <xf numFmtId="0" fontId="17" fillId="0" borderId="0" xfId="0" applyFont="1" applyBorder="1" applyAlignment="1">
      <alignment horizontal="left" indent="1"/>
    </xf>
    <xf numFmtId="0" fontId="17" fillId="0" borderId="0" xfId="0" quotePrefix="1" applyFont="1" applyBorder="1" applyAlignment="1">
      <alignment horizontal="left"/>
    </xf>
    <xf numFmtId="16" fontId="17" fillId="0" borderId="0" xfId="0" quotePrefix="1" applyNumberFormat="1" applyFont="1" applyBorder="1" applyAlignment="1">
      <alignment horizontal="center"/>
    </xf>
    <xf numFmtId="0" fontId="17" fillId="0" borderId="19" xfId="0" applyFont="1" applyBorder="1"/>
    <xf numFmtId="0" fontId="17" fillId="0" borderId="0" xfId="0" applyFont="1" applyBorder="1" applyAlignment="1">
      <alignment horizontal="center" wrapText="1"/>
    </xf>
    <xf numFmtId="0" fontId="17" fillId="0" borderId="17" xfId="0" quotePrefix="1" applyFont="1" applyBorder="1" applyAlignment="1">
      <alignment horizontal="center" wrapText="1"/>
    </xf>
    <xf numFmtId="0" fontId="17" fillId="0" borderId="13" xfId="0" quotePrefix="1" applyFont="1" applyBorder="1" applyAlignment="1">
      <alignment horizontal="center" wrapText="1"/>
    </xf>
    <xf numFmtId="172" fontId="17" fillId="0" borderId="13" xfId="0" quotePrefix="1" applyNumberFormat="1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172" fontId="17" fillId="0" borderId="13" xfId="0" applyNumberFormat="1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17" xfId="0" quotePrefix="1" applyFont="1" applyBorder="1" applyAlignment="1">
      <alignment horizontal="center" wrapText="1"/>
    </xf>
    <xf numFmtId="0" fontId="18" fillId="0" borderId="13" xfId="0" quotePrefix="1" applyFont="1" applyBorder="1" applyAlignment="1">
      <alignment horizontal="center" wrapText="1"/>
    </xf>
    <xf numFmtId="172" fontId="18" fillId="0" borderId="13" xfId="0" quotePrefix="1" applyNumberFormat="1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18" fillId="0" borderId="0" xfId="0" applyFont="1" applyBorder="1"/>
    <xf numFmtId="0" fontId="18" fillId="0" borderId="19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/>
    </xf>
    <xf numFmtId="172" fontId="18" fillId="0" borderId="0" xfId="0" applyNumberFormat="1" applyFont="1" applyBorder="1" applyAlignment="1">
      <alignment horizontal="centerContinuous"/>
    </xf>
    <xf numFmtId="0" fontId="18" fillId="0" borderId="20" xfId="0" applyFont="1" applyBorder="1" applyAlignment="1">
      <alignment horizontal="centerContinuous"/>
    </xf>
    <xf numFmtId="0" fontId="6" fillId="0" borderId="0" xfId="5" applyFont="1"/>
    <xf numFmtId="0" fontId="6" fillId="0" borderId="0" xfId="5" applyFont="1" applyBorder="1"/>
    <xf numFmtId="3" fontId="6" fillId="0" borderId="0" xfId="5" applyNumberFormat="1" applyFont="1" applyFill="1" applyBorder="1"/>
    <xf numFmtId="0" fontId="6" fillId="0" borderId="0" xfId="5" applyFont="1" applyFill="1" applyBorder="1" applyAlignment="1">
      <alignment horizontal="left"/>
    </xf>
    <xf numFmtId="0" fontId="19" fillId="0" borderId="0" xfId="5" applyFont="1"/>
    <xf numFmtId="0" fontId="6" fillId="0" borderId="0" xfId="5" applyFont="1" applyFill="1" applyBorder="1"/>
    <xf numFmtId="41" fontId="6" fillId="0" borderId="0" xfId="5" quotePrefix="1" applyNumberFormat="1" applyFont="1" applyAlignment="1">
      <alignment horizontal="right"/>
    </xf>
    <xf numFmtId="0" fontId="6" fillId="0" borderId="0" xfId="5" quotePrefix="1" applyFont="1" applyAlignment="1">
      <alignment vertical="top"/>
    </xf>
    <xf numFmtId="0" fontId="6" fillId="0" borderId="0" xfId="5" applyFont="1" applyFill="1"/>
    <xf numFmtId="0" fontId="6" fillId="0" borderId="0" xfId="5" applyFont="1" applyFill="1" applyAlignment="1"/>
    <xf numFmtId="0" fontId="20" fillId="0" borderId="0" xfId="5" quotePrefix="1" applyFont="1" applyFill="1" applyAlignment="1">
      <alignment horizontal="center" vertical="top"/>
    </xf>
    <xf numFmtId="0" fontId="6" fillId="0" borderId="0" xfId="5" applyFont="1" applyFill="1" applyAlignment="1">
      <alignment vertical="top" wrapText="1"/>
    </xf>
    <xf numFmtId="0" fontId="6" fillId="0" borderId="0" xfId="5" quotePrefix="1" applyFont="1" applyFill="1" applyAlignment="1">
      <alignment horizontal="left"/>
    </xf>
    <xf numFmtId="8" fontId="6" fillId="0" borderId="0" xfId="5" applyNumberFormat="1" applyFont="1" applyFill="1"/>
    <xf numFmtId="165" fontId="6" fillId="0" borderId="0" xfId="5" applyNumberFormat="1" applyFont="1" applyFill="1"/>
    <xf numFmtId="165" fontId="6" fillId="0" borderId="0" xfId="5" applyNumberFormat="1" applyFont="1" applyFill="1" applyBorder="1"/>
    <xf numFmtId="165" fontId="21" fillId="0" borderId="0" xfId="5" applyNumberFormat="1" applyFont="1" applyFill="1"/>
    <xf numFmtId="42" fontId="6" fillId="0" borderId="0" xfId="5" applyNumberFormat="1" applyFont="1" applyFill="1" applyBorder="1"/>
    <xf numFmtId="0" fontId="6" fillId="0" borderId="0" xfId="5" applyFont="1" applyFill="1" applyAlignment="1">
      <alignment horizontal="center"/>
    </xf>
    <xf numFmtId="10" fontId="19" fillId="0" borderId="24" xfId="5" applyNumberFormat="1" applyFont="1" applyFill="1" applyBorder="1"/>
    <xf numFmtId="10" fontId="6" fillId="0" borderId="0" xfId="5" applyNumberFormat="1" applyFont="1" applyFill="1"/>
    <xf numFmtId="176" fontId="6" fillId="0" borderId="0" xfId="5" applyNumberFormat="1" applyFont="1" applyFill="1"/>
    <xf numFmtId="177" fontId="6" fillId="0" borderId="0" xfId="5" applyNumberFormat="1" applyFont="1" applyFill="1"/>
    <xf numFmtId="165" fontId="19" fillId="0" borderId="25" xfId="5" applyNumberFormat="1" applyFont="1" applyFill="1" applyBorder="1"/>
    <xf numFmtId="42" fontId="6" fillId="0" borderId="16" xfId="5" applyNumberFormat="1" applyFont="1" applyFill="1" applyBorder="1"/>
    <xf numFmtId="176" fontId="11" fillId="0" borderId="0" xfId="5" applyNumberFormat="1" applyFont="1" applyFill="1"/>
    <xf numFmtId="178" fontId="11" fillId="0" borderId="0" xfId="5" applyNumberFormat="1" applyFont="1" applyFill="1"/>
    <xf numFmtId="3" fontId="6" fillId="0" borderId="16" xfId="5" applyNumberFormat="1" applyFont="1" applyFill="1" applyBorder="1"/>
    <xf numFmtId="176" fontId="6" fillId="0" borderId="0" xfId="5" applyNumberFormat="1" applyFont="1" applyFill="1" applyBorder="1"/>
    <xf numFmtId="0" fontId="6" fillId="0" borderId="15" xfId="5" applyFont="1" applyFill="1" applyBorder="1"/>
    <xf numFmtId="165" fontId="11" fillId="0" borderId="15" xfId="5" applyNumberFormat="1" applyFont="1" applyFill="1" applyBorder="1"/>
    <xf numFmtId="176" fontId="11" fillId="0" borderId="15" xfId="5" applyNumberFormat="1" applyFont="1" applyFill="1" applyBorder="1"/>
    <xf numFmtId="178" fontId="11" fillId="0" borderId="15" xfId="5" applyNumberFormat="1" applyFont="1" applyFill="1" applyBorder="1"/>
    <xf numFmtId="3" fontId="6" fillId="0" borderId="15" xfId="5" applyNumberFormat="1" applyFont="1" applyFill="1" applyBorder="1"/>
    <xf numFmtId="165" fontId="11" fillId="0" borderId="0" xfId="5" applyNumberFormat="1" applyFont="1" applyFill="1" applyBorder="1"/>
    <xf numFmtId="3" fontId="6" fillId="0" borderId="0" xfId="5" applyNumberFormat="1" applyFont="1" applyFill="1"/>
    <xf numFmtId="177" fontId="11" fillId="0" borderId="0" xfId="5" applyNumberFormat="1" applyFont="1" applyFill="1"/>
    <xf numFmtId="176" fontId="21" fillId="0" borderId="0" xfId="5" applyNumberFormat="1" applyFont="1" applyFill="1"/>
    <xf numFmtId="165" fontId="22" fillId="0" borderId="0" xfId="5" applyNumberFormat="1" applyFont="1" applyFill="1"/>
    <xf numFmtId="3" fontId="21" fillId="0" borderId="15" xfId="5" applyNumberFormat="1" applyFont="1" applyFill="1" applyBorder="1"/>
    <xf numFmtId="3" fontId="21" fillId="0" borderId="0" xfId="5" applyNumberFormat="1" applyFont="1" applyFill="1"/>
    <xf numFmtId="165" fontId="11" fillId="0" borderId="0" xfId="5" applyNumberFormat="1" applyFont="1" applyFill="1"/>
    <xf numFmtId="176" fontId="21" fillId="0" borderId="0" xfId="5" applyNumberFormat="1" applyFont="1" applyFill="1" applyBorder="1"/>
    <xf numFmtId="3" fontId="23" fillId="0" borderId="0" xfId="5" applyNumberFormat="1" applyFont="1" applyFill="1"/>
    <xf numFmtId="171" fontId="6" fillId="0" borderId="0" xfId="5" applyNumberFormat="1" applyFont="1" applyFill="1"/>
    <xf numFmtId="3" fontId="24" fillId="0" borderId="0" xfId="5" applyNumberFormat="1" applyFont="1" applyFill="1"/>
    <xf numFmtId="172" fontId="11" fillId="0" borderId="0" xfId="5" applyNumberFormat="1" applyFont="1" applyFill="1"/>
    <xf numFmtId="0" fontId="6" fillId="0" borderId="15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9" fillId="0" borderId="0" xfId="5" applyFont="1" applyFill="1" applyAlignment="1">
      <alignment horizontal="center"/>
    </xf>
    <xf numFmtId="0" fontId="6" fillId="0" borderId="0" xfId="5" applyFont="1" applyFill="1" applyAlignment="1">
      <alignment horizontal="centerContinuous"/>
    </xf>
    <xf numFmtId="0" fontId="5" fillId="0" borderId="0" xfId="5" applyFont="1" applyFill="1" applyAlignment="1">
      <alignment horizontal="centerContinuous"/>
    </xf>
    <xf numFmtId="0" fontId="25" fillId="0" borderId="0" xfId="5" applyFont="1" applyFill="1" applyAlignment="1">
      <alignment horizontal="centerContinuous"/>
    </xf>
    <xf numFmtId="0" fontId="11" fillId="0" borderId="0" xfId="5" applyFont="1" applyFill="1" applyAlignment="1">
      <alignment horizontal="centerContinuous"/>
    </xf>
    <xf numFmtId="0" fontId="6" fillId="0" borderId="0" xfId="5" applyFont="1" applyAlignment="1">
      <alignment horizontal="centerContinuous"/>
    </xf>
    <xf numFmtId="178" fontId="29" fillId="0" borderId="7" xfId="7" applyNumberFormat="1" applyFont="1" applyFill="1" applyBorder="1" applyAlignment="1"/>
    <xf numFmtId="42" fontId="6" fillId="0" borderId="7" xfId="0" applyNumberFormat="1" applyFont="1" applyFill="1" applyBorder="1" applyAlignment="1"/>
    <xf numFmtId="42" fontId="6" fillId="0" borderId="12" xfId="0" applyNumberFormat="1" applyFont="1" applyFill="1" applyBorder="1"/>
    <xf numFmtId="41" fontId="6" fillId="0" borderId="11" xfId="0" applyNumberFormat="1" applyFont="1" applyFill="1" applyBorder="1" applyAlignment="1"/>
    <xf numFmtId="37" fontId="11" fillId="0" borderId="0" xfId="0" applyNumberFormat="1" applyFont="1" applyFill="1" applyBorder="1"/>
    <xf numFmtId="42" fontId="6" fillId="0" borderId="0" xfId="0" applyNumberFormat="1" applyFont="1" applyFill="1" applyBorder="1"/>
    <xf numFmtId="42" fontId="5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 applyBorder="1"/>
    <xf numFmtId="0" fontId="28" fillId="0" borderId="0" xfId="0" quotePrefix="1" applyFont="1" applyFill="1" applyBorder="1"/>
    <xf numFmtId="44" fontId="0" fillId="0" borderId="0" xfId="0" applyNumberFormat="1" applyFill="1" applyBorder="1"/>
    <xf numFmtId="0" fontId="6" fillId="0" borderId="0" xfId="0" applyFont="1" applyFill="1"/>
    <xf numFmtId="0" fontId="8" fillId="0" borderId="0" xfId="0" applyFont="1"/>
    <xf numFmtId="0" fontId="30" fillId="0" borderId="0" xfId="0" applyFont="1" applyAlignment="1">
      <alignment horizontal="center"/>
    </xf>
    <xf numFmtId="165" fontId="8" fillId="0" borderId="0" xfId="6" applyNumberFormat="1" applyFont="1"/>
    <xf numFmtId="0" fontId="6" fillId="0" borderId="0" xfId="0" applyFont="1" applyFill="1" applyBorder="1" applyAlignment="1">
      <alignment horizontal="left" wrapText="1"/>
    </xf>
    <xf numFmtId="0" fontId="17" fillId="0" borderId="0" xfId="0" quotePrefix="1" applyFont="1" applyBorder="1" applyAlignment="1">
      <alignment horizontal="left" vertical="top" wrapText="1"/>
    </xf>
    <xf numFmtId="0" fontId="18" fillId="0" borderId="23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6" fillId="0" borderId="15" xfId="5" applyFont="1" applyFill="1" applyBorder="1" applyAlignment="1">
      <alignment horizontal="center"/>
    </xf>
    <xf numFmtId="0" fontId="6" fillId="0" borderId="0" xfId="5" quotePrefix="1" applyFont="1" applyFill="1" applyAlignment="1">
      <alignment horizontal="left" vertical="top" wrapText="1"/>
    </xf>
  </cellXfs>
  <cellStyles count="11">
    <cellStyle name="Comma 2" xfId="8"/>
    <cellStyle name="Currency" xfId="6" builtinId="4"/>
    <cellStyle name="Currency 10 2" xfId="9"/>
    <cellStyle name="Currency 2" xfId="4"/>
    <cellStyle name="Good" xfId="1" builtinId="26"/>
    <cellStyle name="Normal" xfId="0" builtinId="0"/>
    <cellStyle name="Normal 2" xfId="2"/>
    <cellStyle name="Normal 3" xfId="3"/>
    <cellStyle name="Normal 4" xfId="5"/>
    <cellStyle name="Percent" xfId="7" builtinId="5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theme" Target="theme/theme1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customXml" Target="../customXml/item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styles" Target="styles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sharedStrings" Target="sharedStrings.xml"/><Relationship Id="rId125" Type="http://schemas.openxmlformats.org/officeDocument/2006/relationships/customXml" Target="../customXml/item4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581025</xdr:colOff>
      <xdr:row>49</xdr:row>
      <xdr:rowOff>127998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7105650" cy="79003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48"/>
  <sheetViews>
    <sheetView tabSelected="1" zoomScale="90" zoomScaleNormal="9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29" sqref="B29"/>
    </sheetView>
  </sheetViews>
  <sheetFormatPr defaultRowHeight="13.2" x14ac:dyDescent="0.25"/>
  <cols>
    <col min="1" max="1" width="8.5546875" customWidth="1"/>
    <col min="2" max="2" width="43.109375" customWidth="1"/>
    <col min="3" max="3" width="38.88671875" customWidth="1"/>
    <col min="4" max="5" width="10.44140625" customWidth="1"/>
    <col min="6" max="6" width="14.88671875" style="3" bestFit="1" customWidth="1"/>
    <col min="7" max="7" width="13.88671875" style="3" bestFit="1" customWidth="1"/>
    <col min="8" max="8" width="13.88671875" style="3" customWidth="1"/>
    <col min="9" max="11" width="9.88671875" style="3" customWidth="1"/>
    <col min="12" max="20" width="8.88671875" style="3"/>
  </cols>
  <sheetData>
    <row r="1" spans="1:20" ht="17.399999999999999" x14ac:dyDescent="0.3">
      <c r="A1" s="1" t="s">
        <v>0</v>
      </c>
      <c r="B1" s="2"/>
      <c r="C1" s="2"/>
      <c r="D1" s="2"/>
      <c r="E1" s="2"/>
      <c r="F1" s="2"/>
      <c r="G1" s="2"/>
      <c r="H1" s="2"/>
    </row>
    <row r="2" spans="1:20" ht="17.399999999999999" x14ac:dyDescent="0.3">
      <c r="A2" s="1" t="s">
        <v>1</v>
      </c>
      <c r="B2" s="2"/>
      <c r="C2" s="2"/>
      <c r="D2" s="2"/>
      <c r="E2" s="2"/>
      <c r="F2" s="2"/>
      <c r="G2" s="2"/>
      <c r="H2" s="2"/>
    </row>
    <row r="3" spans="1:20" ht="17.399999999999999" x14ac:dyDescent="0.3">
      <c r="A3" s="1" t="s">
        <v>2</v>
      </c>
      <c r="B3" s="4"/>
      <c r="C3" s="4"/>
      <c r="D3" s="4"/>
      <c r="E3" s="4"/>
      <c r="F3" s="4"/>
      <c r="G3" s="4"/>
      <c r="H3" s="4"/>
    </row>
    <row r="4" spans="1:20" ht="17.399999999999999" x14ac:dyDescent="0.3">
      <c r="A4" s="1" t="s">
        <v>135</v>
      </c>
      <c r="B4" s="4"/>
      <c r="C4" s="4"/>
      <c r="D4" s="4"/>
      <c r="E4" s="4"/>
      <c r="F4" s="4"/>
      <c r="G4" s="4"/>
      <c r="H4" s="4"/>
    </row>
    <row r="5" spans="1:20" s="6" customFormat="1" ht="17.25" customHeight="1" x14ac:dyDescent="0.3">
      <c r="A5" s="5"/>
      <c r="C5" s="7"/>
      <c r="D5" s="8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39.75" customHeight="1" thickBot="1" x14ac:dyDescent="0.3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</row>
    <row r="7" spans="1:20" x14ac:dyDescent="0.25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</row>
    <row r="8" spans="1:20" x14ac:dyDescent="0.25">
      <c r="A8" s="18"/>
      <c r="B8" s="19"/>
      <c r="C8" s="20"/>
      <c r="D8" s="20"/>
      <c r="E8" s="20"/>
      <c r="F8" s="184"/>
      <c r="G8" s="20"/>
      <c r="H8" s="20"/>
    </row>
    <row r="9" spans="1:20" x14ac:dyDescent="0.25">
      <c r="A9" s="18"/>
      <c r="B9" s="23"/>
      <c r="C9" s="24"/>
      <c r="D9" s="36"/>
      <c r="E9" s="36"/>
      <c r="F9" s="184"/>
      <c r="G9" s="29"/>
      <c r="H9" s="184"/>
      <c r="I9" s="27"/>
      <c r="K9" s="28"/>
    </row>
    <row r="10" spans="1:20" s="3" customFormat="1" x14ac:dyDescent="0.25">
      <c r="A10" s="18"/>
      <c r="B10" s="23"/>
      <c r="C10" s="24"/>
      <c r="D10" s="25"/>
      <c r="E10" s="26"/>
      <c r="F10" s="183"/>
      <c r="G10" s="183"/>
      <c r="H10" s="30"/>
    </row>
    <row r="11" spans="1:20" ht="13.5" customHeight="1" x14ac:dyDescent="0.25">
      <c r="A11" s="18">
        <f>ROW()</f>
        <v>11</v>
      </c>
      <c r="B11" s="23" t="s">
        <v>136</v>
      </c>
      <c r="C11" s="24"/>
      <c r="D11" s="25"/>
      <c r="E11" s="26"/>
      <c r="F11" s="29">
        <f>'Additional Funding Request'!I32</f>
        <v>27781984</v>
      </c>
      <c r="G11" s="29">
        <f>'Additional Funding Request'!J32</f>
        <v>9690161</v>
      </c>
      <c r="H11" s="31">
        <f>F11+G11</f>
        <v>37472145</v>
      </c>
    </row>
    <row r="12" spans="1:20" x14ac:dyDescent="0.25">
      <c r="A12" s="18">
        <f>ROW()</f>
        <v>12</v>
      </c>
      <c r="B12" s="33"/>
      <c r="C12" s="24"/>
      <c r="D12" s="24"/>
      <c r="E12" s="34"/>
      <c r="F12" s="186"/>
      <c r="G12" s="186"/>
      <c r="H12" s="186"/>
    </row>
    <row r="13" spans="1:20" s="3" customFormat="1" ht="14.1" customHeight="1" thickBot="1" x14ac:dyDescent="0.3">
      <c r="A13" s="18">
        <f>ROW()</f>
        <v>13</v>
      </c>
      <c r="B13" s="33" t="s">
        <v>137</v>
      </c>
      <c r="C13" s="24"/>
      <c r="F13" s="185">
        <f>F11</f>
        <v>27781984</v>
      </c>
      <c r="G13" s="185">
        <f>G11</f>
        <v>9690161</v>
      </c>
      <c r="H13" s="185">
        <f>SUM(F13:G13)</f>
        <v>37472145</v>
      </c>
    </row>
    <row r="14" spans="1:20" s="3" customFormat="1" ht="14.1" customHeight="1" thickTop="1" x14ac:dyDescent="0.25">
      <c r="A14" s="18">
        <f>ROW()</f>
        <v>14</v>
      </c>
      <c r="B14" s="35"/>
      <c r="C14" s="24"/>
      <c r="D14" s="24"/>
      <c r="E14" s="32"/>
      <c r="F14" s="37"/>
      <c r="G14" s="37"/>
      <c r="H14" s="37"/>
    </row>
    <row r="15" spans="1:20" s="3" customFormat="1" ht="14.1" customHeight="1" x14ac:dyDescent="0.25">
      <c r="A15" s="18">
        <f>ROW()</f>
        <v>15</v>
      </c>
      <c r="B15" s="38" t="s">
        <v>17</v>
      </c>
      <c r="C15" s="24"/>
      <c r="D15" s="24"/>
      <c r="E15" s="32"/>
      <c r="F15" s="37"/>
      <c r="G15" s="37"/>
      <c r="H15" s="37"/>
    </row>
    <row r="16" spans="1:20" s="3" customFormat="1" ht="14.1" customHeight="1" x14ac:dyDescent="0.25">
      <c r="A16" s="18">
        <f>ROW()</f>
        <v>16</v>
      </c>
      <c r="B16" s="35" t="s">
        <v>134</v>
      </c>
      <c r="C16" s="24"/>
      <c r="D16" s="24"/>
      <c r="E16" s="32"/>
      <c r="F16" s="39">
        <f>'E Conversion Factor'!E14</f>
        <v>7.1970000000000003E-3</v>
      </c>
      <c r="G16" s="39">
        <f>'G Conversion Factor'!E14</f>
        <v>4.1980000000000003E-3</v>
      </c>
      <c r="H16" s="37"/>
    </row>
    <row r="17" spans="1:16" s="3" customFormat="1" ht="14.1" customHeight="1" x14ac:dyDescent="0.25">
      <c r="A17" s="18">
        <f>ROW()</f>
        <v>17</v>
      </c>
      <c r="B17" s="35" t="s">
        <v>18</v>
      </c>
      <c r="C17" s="24"/>
      <c r="D17" s="24"/>
      <c r="E17" s="32"/>
      <c r="F17" s="39">
        <f>'E Conversion Factor'!E15</f>
        <v>4.0000000000000001E-3</v>
      </c>
      <c r="G17" s="39">
        <v>4.0000000000000001E-3</v>
      </c>
      <c r="H17" s="37"/>
      <c r="L17" s="27"/>
    </row>
    <row r="18" spans="1:16" s="3" customFormat="1" ht="14.1" customHeight="1" x14ac:dyDescent="0.25">
      <c r="A18" s="18">
        <f>ROW()</f>
        <v>18</v>
      </c>
      <c r="B18" s="35" t="s">
        <v>19</v>
      </c>
      <c r="C18" s="24"/>
      <c r="D18" s="24"/>
      <c r="E18" s="32"/>
      <c r="F18" s="39">
        <f>'E Conversion Factor'!E16</f>
        <v>3.8455000000000003E-2</v>
      </c>
      <c r="G18" s="39">
        <f>'G Conversion Factor'!E16</f>
        <v>3.8358000000000003E-2</v>
      </c>
      <c r="H18" s="37"/>
    </row>
    <row r="19" spans="1:16" s="3" customFormat="1" ht="14.1" customHeight="1" x14ac:dyDescent="0.25">
      <c r="A19" s="18">
        <f>ROW()</f>
        <v>19</v>
      </c>
      <c r="B19" s="35"/>
      <c r="C19" s="24"/>
      <c r="D19" s="24"/>
      <c r="E19" s="32"/>
      <c r="F19" s="40"/>
      <c r="G19" s="40"/>
      <c r="H19" s="37"/>
    </row>
    <row r="20" spans="1:16" s="3" customFormat="1" ht="14.1" customHeight="1" x14ac:dyDescent="0.25">
      <c r="A20" s="18">
        <f>ROW()</f>
        <v>20</v>
      </c>
      <c r="B20" s="33" t="s">
        <v>20</v>
      </c>
      <c r="C20" s="24"/>
      <c r="D20" s="24"/>
      <c r="E20" s="32"/>
      <c r="F20" s="41">
        <f>1-SUM(F16:F18)</f>
        <v>0.95034799999999997</v>
      </c>
      <c r="G20" s="41">
        <f>1-SUM(G16:G18)</f>
        <v>0.95344399999999996</v>
      </c>
      <c r="H20" s="42"/>
    </row>
    <row r="21" spans="1:16" s="3" customFormat="1" ht="14.1" customHeight="1" x14ac:dyDescent="0.25">
      <c r="A21" s="18">
        <f>ROW()</f>
        <v>21</v>
      </c>
      <c r="B21" s="35"/>
      <c r="C21" s="24"/>
      <c r="D21" s="24"/>
      <c r="E21" s="32"/>
      <c r="F21" s="37"/>
      <c r="G21" s="37"/>
      <c r="H21" s="37"/>
    </row>
    <row r="22" spans="1:16" s="3" customFormat="1" ht="14.1" customHeight="1" thickBot="1" x14ac:dyDescent="0.3">
      <c r="A22" s="18">
        <f>ROW()</f>
        <v>22</v>
      </c>
      <c r="B22" s="33" t="s">
        <v>138</v>
      </c>
      <c r="C22" s="24"/>
      <c r="D22" s="24"/>
      <c r="E22" s="32"/>
      <c r="F22" s="185">
        <f>MROUND(F13/F20,1000)</f>
        <v>29233000</v>
      </c>
      <c r="G22" s="185">
        <f>MROUND(G13/G20,1000)</f>
        <v>10163000</v>
      </c>
      <c r="H22" s="185">
        <f>SUM(F22:G22)</f>
        <v>39396000</v>
      </c>
    </row>
    <row r="23" spans="1:16" s="3" customFormat="1" ht="14.1" customHeight="1" thickTop="1" x14ac:dyDescent="0.25">
      <c r="A23" s="190"/>
      <c r="B23" s="24"/>
      <c r="C23" s="24"/>
      <c r="D23" s="24"/>
      <c r="E23" s="32"/>
      <c r="F23" s="43"/>
      <c r="G23" s="43"/>
      <c r="H23" s="43"/>
    </row>
    <row r="24" spans="1:16" s="3" customFormat="1" ht="14.1" customHeight="1" x14ac:dyDescent="0.25">
      <c r="A24" s="190"/>
      <c r="B24" s="59"/>
      <c r="C24" s="24"/>
      <c r="D24" s="24"/>
      <c r="E24" s="24"/>
      <c r="F24" s="187"/>
      <c r="G24" s="187"/>
      <c r="H24" s="188"/>
      <c r="P24" s="28"/>
    </row>
    <row r="25" spans="1:16" s="3" customFormat="1" x14ac:dyDescent="0.25">
      <c r="A25" s="190"/>
      <c r="B25" s="44"/>
      <c r="C25" s="45"/>
      <c r="D25" s="45"/>
      <c r="E25" s="45"/>
      <c r="F25" s="24"/>
      <c r="G25" s="24"/>
      <c r="H25" s="24"/>
    </row>
    <row r="26" spans="1:16" s="3" customFormat="1" x14ac:dyDescent="0.25">
      <c r="A26" s="19"/>
      <c r="B26" s="59"/>
      <c r="C26" s="45"/>
      <c r="D26" s="45"/>
      <c r="E26" s="45"/>
      <c r="F26" s="189"/>
      <c r="G26" s="189"/>
      <c r="H26" s="189"/>
    </row>
    <row r="27" spans="1:16" s="3" customFormat="1" x14ac:dyDescent="0.25">
      <c r="A27" s="20"/>
      <c r="B27" s="20"/>
      <c r="C27" s="24"/>
      <c r="D27" s="24"/>
      <c r="E27" s="24"/>
      <c r="F27" s="24"/>
      <c r="G27" s="24"/>
      <c r="H27" s="24"/>
    </row>
    <row r="28" spans="1:16" s="3" customFormat="1" ht="14.1" customHeight="1" x14ac:dyDescent="0.25">
      <c r="B28" s="20"/>
      <c r="C28" s="24"/>
      <c r="D28" s="24"/>
      <c r="E28" s="24"/>
      <c r="F28" s="46"/>
      <c r="G28" s="46"/>
      <c r="H28" s="47"/>
    </row>
    <row r="29" spans="1:16" s="3" customFormat="1" ht="14.1" customHeight="1" x14ac:dyDescent="0.3">
      <c r="A29" s="48"/>
      <c r="B29" s="20"/>
      <c r="C29" s="24"/>
      <c r="D29" s="24"/>
      <c r="E29" s="24"/>
      <c r="F29" s="46"/>
      <c r="G29" s="46"/>
      <c r="H29" s="47"/>
    </row>
    <row r="30" spans="1:16" s="3" customFormat="1" ht="14.1" customHeight="1" x14ac:dyDescent="0.25">
      <c r="B30" s="20"/>
      <c r="C30" s="24"/>
      <c r="D30" s="24"/>
      <c r="E30" s="24"/>
      <c r="F30" s="46"/>
      <c r="G30" s="46"/>
      <c r="H30" s="47"/>
    </row>
    <row r="31" spans="1:16" s="3" customFormat="1" ht="14.1" customHeight="1" x14ac:dyDescent="0.25">
      <c r="A31" s="49"/>
      <c r="C31" s="24"/>
      <c r="D31" s="24"/>
      <c r="E31" s="24"/>
      <c r="F31" s="44"/>
      <c r="G31" s="44"/>
      <c r="H31" s="47"/>
    </row>
    <row r="32" spans="1:16" s="3" customFormat="1" ht="14.1" customHeight="1" x14ac:dyDescent="0.25">
      <c r="A32" s="50"/>
      <c r="C32" s="24"/>
      <c r="D32" s="24"/>
      <c r="E32" s="24"/>
      <c r="F32" s="51"/>
      <c r="G32" s="51"/>
      <c r="H32" s="46"/>
    </row>
    <row r="33" spans="1:8" s="3" customFormat="1" ht="14.1" customHeight="1" x14ac:dyDescent="0.25">
      <c r="A33" s="52"/>
      <c r="C33" s="24"/>
      <c r="D33" s="24"/>
      <c r="E33" s="24"/>
      <c r="F33" s="53"/>
      <c r="G33" s="53"/>
      <c r="H33" s="53"/>
    </row>
    <row r="34" spans="1:8" s="3" customFormat="1" ht="14.1" customHeight="1" x14ac:dyDescent="0.25">
      <c r="A34" s="23"/>
      <c r="C34" s="24"/>
      <c r="D34" s="24"/>
      <c r="E34" s="24"/>
      <c r="F34" s="53"/>
      <c r="G34" s="53"/>
      <c r="H34" s="53"/>
    </row>
    <row r="35" spans="1:8" s="3" customFormat="1" x14ac:dyDescent="0.25">
      <c r="A35" s="198"/>
      <c r="B35" s="198"/>
      <c r="C35" s="198"/>
      <c r="D35" s="198"/>
      <c r="E35" s="198"/>
      <c r="F35" s="54"/>
      <c r="G35" s="54"/>
      <c r="H35" s="54"/>
    </row>
    <row r="36" spans="1:8" s="3" customFormat="1" x14ac:dyDescent="0.25">
      <c r="A36" s="50"/>
      <c r="F36" s="53"/>
      <c r="G36" s="53"/>
      <c r="H36" s="54"/>
    </row>
    <row r="37" spans="1:8" s="3" customFormat="1" x14ac:dyDescent="0.25">
      <c r="A37" s="52"/>
      <c r="F37" s="53"/>
      <c r="G37" s="53"/>
      <c r="H37" s="54"/>
    </row>
    <row r="38" spans="1:8" s="3" customFormat="1" x14ac:dyDescent="0.25">
      <c r="A38" s="52"/>
      <c r="F38" s="53"/>
      <c r="G38" s="53"/>
      <c r="H38" s="54"/>
    </row>
    <row r="39" spans="1:8" s="3" customFormat="1" x14ac:dyDescent="0.25">
      <c r="A39" s="24"/>
      <c r="B39" s="24"/>
      <c r="C39" s="24"/>
      <c r="D39" s="24"/>
      <c r="E39" s="24"/>
      <c r="F39" s="53"/>
      <c r="G39" s="53"/>
      <c r="H39" s="54"/>
    </row>
    <row r="40" spans="1:8" s="3" customFormat="1" x14ac:dyDescent="0.25">
      <c r="A40" s="49"/>
      <c r="B40" s="24"/>
      <c r="C40" s="24"/>
      <c r="D40" s="24"/>
      <c r="E40" s="24"/>
      <c r="F40" s="189"/>
      <c r="G40" s="189"/>
      <c r="H40" s="189"/>
    </row>
    <row r="41" spans="1:8" s="3" customFormat="1" x14ac:dyDescent="0.25">
      <c r="A41" s="191"/>
      <c r="B41" s="24"/>
      <c r="C41" s="24"/>
      <c r="D41" s="24"/>
      <c r="E41" s="24"/>
      <c r="F41" s="24"/>
      <c r="G41" s="24"/>
      <c r="H41" s="24"/>
    </row>
    <row r="42" spans="1:8" s="3" customFormat="1" x14ac:dyDescent="0.25">
      <c r="A42" s="24"/>
      <c r="B42" s="24"/>
      <c r="C42" s="24"/>
      <c r="D42" s="24"/>
      <c r="E42" s="24"/>
      <c r="F42" s="24"/>
      <c r="G42" s="24"/>
      <c r="H42" s="24"/>
    </row>
    <row r="43" spans="1:8" s="3" customFormat="1" x14ac:dyDescent="0.25">
      <c r="A43" s="192"/>
      <c r="B43" s="24"/>
      <c r="C43" s="24"/>
      <c r="D43" s="24"/>
      <c r="E43" s="24"/>
      <c r="F43" s="193"/>
      <c r="G43" s="193"/>
      <c r="H43" s="24"/>
    </row>
    <row r="44" spans="1:8" s="3" customFormat="1" x14ac:dyDescent="0.25">
      <c r="F44" s="55"/>
      <c r="G44" s="55"/>
    </row>
    <row r="45" spans="1:8" s="3" customFormat="1" x14ac:dyDescent="0.25">
      <c r="C45" s="56"/>
      <c r="D45" s="56"/>
    </row>
    <row r="46" spans="1:8" s="3" customFormat="1" x14ac:dyDescent="0.25"/>
    <row r="47" spans="1:8" s="3" customFormat="1" x14ac:dyDescent="0.25">
      <c r="A47"/>
      <c r="B47"/>
      <c r="C47" s="57"/>
      <c r="D47" s="57"/>
      <c r="E47"/>
    </row>
    <row r="48" spans="1:8" s="3" customFormat="1" x14ac:dyDescent="0.25">
      <c r="A48"/>
      <c r="B48"/>
      <c r="C48" s="58"/>
      <c r="D48" s="58"/>
      <c r="E48"/>
    </row>
  </sheetData>
  <mergeCells count="1">
    <mergeCell ref="A35:E35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J32"/>
  <sheetViews>
    <sheetView showGridLines="0" topLeftCell="A14" workbookViewId="0">
      <selection activeCell="L41" sqref="L41"/>
    </sheetView>
  </sheetViews>
  <sheetFormatPr defaultRowHeight="13.2" x14ac:dyDescent="0.25"/>
  <cols>
    <col min="1" max="1" width="30.44140625" customWidth="1"/>
    <col min="2" max="2" width="21.6640625" customWidth="1"/>
    <col min="9" max="9" width="15" bestFit="1" customWidth="1"/>
    <col min="10" max="10" width="14" bestFit="1" customWidth="1"/>
  </cols>
  <sheetData>
    <row r="11" spans="1:1" x14ac:dyDescent="0.25">
      <c r="A11" s="194"/>
    </row>
    <row r="23" spans="9:10" x14ac:dyDescent="0.25">
      <c r="I23" s="195" t="s">
        <v>139</v>
      </c>
    </row>
    <row r="31" spans="9:10" x14ac:dyDescent="0.25">
      <c r="I31" s="196" t="s">
        <v>6</v>
      </c>
      <c r="J31" s="196" t="s">
        <v>7</v>
      </c>
    </row>
    <row r="32" spans="9:10" x14ac:dyDescent="0.25">
      <c r="I32" s="197">
        <v>27781984</v>
      </c>
      <c r="J32" s="197">
        <v>9690161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E26"/>
  <sheetViews>
    <sheetView zoomScaleNormal="100" workbookViewId="0">
      <selection activeCell="E16" sqref="E16"/>
    </sheetView>
  </sheetViews>
  <sheetFormatPr defaultColWidth="9.109375" defaultRowHeight="13.2" x14ac:dyDescent="0.25"/>
  <cols>
    <col min="1" max="1" width="5.44140625" style="61" customWidth="1"/>
    <col min="2" max="2" width="63.109375" style="61" customWidth="1"/>
    <col min="3" max="3" width="3.44140625" style="61" customWidth="1"/>
    <col min="4" max="4" width="7.88671875" style="61" customWidth="1"/>
    <col min="5" max="5" width="15.4414062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2"/>
      <c r="B10" s="62"/>
      <c r="C10" s="62"/>
      <c r="D10" s="62"/>
      <c r="E10" s="62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7.1970000000000003E-3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( 3.8734% - ( LINE 1 * 3.8734%) )</v>
      </c>
      <c r="C16" s="71"/>
      <c r="D16" s="77">
        <v>3.8733999999999998E-2</v>
      </c>
      <c r="E16" s="78">
        <f>ROUND(D16-(D16*E14),6)</f>
        <v>3.8455000000000003E-2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4.9652000000000002E-2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0.95034799999999997</v>
      </c>
    </row>
    <row r="21" spans="1:5" x14ac:dyDescent="0.25">
      <c r="A21" s="72">
        <v>8</v>
      </c>
      <c r="B21" s="73" t="s">
        <v>40</v>
      </c>
      <c r="C21" s="71"/>
      <c r="D21" s="80">
        <v>0.21</v>
      </c>
      <c r="E21" s="74">
        <f>ROUND((E20)*D21,6)</f>
        <v>0.199573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0.75077499999999997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E26"/>
  <sheetViews>
    <sheetView zoomScale="110" zoomScaleNormal="110" workbookViewId="0">
      <selection activeCell="E20" sqref="E20"/>
    </sheetView>
  </sheetViews>
  <sheetFormatPr defaultColWidth="9.109375" defaultRowHeight="13.2" x14ac:dyDescent="0.25"/>
  <cols>
    <col min="1" max="1" width="5.44140625" style="61" customWidth="1"/>
    <col min="2" max="2" width="63.33203125" style="61" bestFit="1" customWidth="1"/>
    <col min="3" max="3" width="3.44140625" style="61" customWidth="1"/>
    <col min="4" max="4" width="10" style="61" bestFit="1" customWidth="1"/>
    <col min="5" max="5" width="18.10937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7"/>
      <c r="B10" s="67"/>
      <c r="C10" s="67"/>
      <c r="D10" s="67"/>
      <c r="E10" s="67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4.1980000000000003E-3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( 3.852% - ( LINE 1 * 3.852%) )</v>
      </c>
      <c r="C16" s="71"/>
      <c r="D16" s="77">
        <v>3.8519999999999999E-2</v>
      </c>
      <c r="E16" s="78">
        <f>ROUND(D16-(D16*E14),6)</f>
        <v>3.8358000000000003E-2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4.6556E-2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0.95344399999999996</v>
      </c>
    </row>
    <row r="21" spans="1:5" x14ac:dyDescent="0.25">
      <c r="A21" s="72">
        <v>8</v>
      </c>
      <c r="B21" s="73" t="s">
        <v>42</v>
      </c>
      <c r="C21" s="71"/>
      <c r="D21" s="80">
        <v>0.21</v>
      </c>
      <c r="E21" s="74">
        <f>ROUND((E20)*D21,6)</f>
        <v>0.20022300000000001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0.75322100000000003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zoomScaleNormal="100" workbookViewId="0">
      <pane xSplit="3" ySplit="6" topLeftCell="D13" activePane="bottomRight" state="frozen"/>
      <selection activeCell="B13" sqref="B13"/>
      <selection pane="topRight" activeCell="B13" sqref="B13"/>
      <selection pane="bottomLeft" activeCell="B13" sqref="B13"/>
      <selection pane="bottomRight" activeCell="G35" sqref="G35"/>
    </sheetView>
  </sheetViews>
  <sheetFormatPr defaultColWidth="9.109375" defaultRowHeight="10.199999999999999" x14ac:dyDescent="0.2"/>
  <cols>
    <col min="1" max="1" width="5.6640625" style="83" customWidth="1"/>
    <col min="2" max="2" width="19.44140625" style="83" bestFit="1" customWidth="1"/>
    <col min="3" max="3" width="9.5546875" style="85" bestFit="1" customWidth="1"/>
    <col min="4" max="5" width="15.44140625" style="84" customWidth="1"/>
    <col min="6" max="6" width="12.88671875" style="83" customWidth="1"/>
    <col min="7" max="7" width="12" style="83" customWidth="1"/>
    <col min="8" max="8" width="11.5546875" style="83" customWidth="1"/>
    <col min="9" max="10" width="15.44140625" style="84" customWidth="1"/>
    <col min="11" max="11" width="13.44140625" style="83" bestFit="1" customWidth="1"/>
    <col min="12" max="12" width="9.6640625" style="83" customWidth="1"/>
    <col min="13" max="13" width="9.109375" style="83"/>
    <col min="14" max="15" width="9.88671875" style="83" bestFit="1" customWidth="1"/>
    <col min="16" max="16" width="6.88671875" style="83" bestFit="1" customWidth="1"/>
    <col min="17" max="18" width="14" style="83" bestFit="1" customWidth="1"/>
    <col min="19" max="16384" width="9.109375" style="83"/>
  </cols>
  <sheetData>
    <row r="1" spans="1:12" s="123" customFormat="1" x14ac:dyDescent="0.2">
      <c r="A1" s="200" t="s">
        <v>124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2"/>
    </row>
    <row r="2" spans="1:12" s="123" customFormat="1" x14ac:dyDescent="0.2">
      <c r="A2" s="203" t="s">
        <v>86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5"/>
    </row>
    <row r="3" spans="1:12" s="123" customFormat="1" x14ac:dyDescent="0.2">
      <c r="A3" s="203" t="s">
        <v>85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5"/>
    </row>
    <row r="4" spans="1:12" s="123" customFormat="1" x14ac:dyDescent="0.2">
      <c r="A4" s="203" t="s">
        <v>125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5"/>
    </row>
    <row r="5" spans="1:12" s="123" customFormat="1" x14ac:dyDescent="0.2">
      <c r="A5" s="127"/>
      <c r="B5" s="125"/>
      <c r="C5" s="125"/>
      <c r="D5" s="126"/>
      <c r="E5" s="126"/>
      <c r="F5" s="125"/>
      <c r="G5" s="125"/>
      <c r="H5" s="125"/>
      <c r="I5" s="126"/>
      <c r="J5" s="126"/>
      <c r="K5" s="125"/>
      <c r="L5" s="124"/>
    </row>
    <row r="6" spans="1:12" s="117" customFormat="1" ht="51.6" thickBot="1" x14ac:dyDescent="0.25">
      <c r="A6" s="122" t="s">
        <v>84</v>
      </c>
      <c r="B6" s="121" t="s">
        <v>83</v>
      </c>
      <c r="C6" s="121" t="s">
        <v>82</v>
      </c>
      <c r="D6" s="120" t="s">
        <v>126</v>
      </c>
      <c r="E6" s="120" t="s">
        <v>127</v>
      </c>
      <c r="F6" s="119" t="s">
        <v>128</v>
      </c>
      <c r="G6" s="119" t="s">
        <v>129</v>
      </c>
      <c r="H6" s="119" t="s">
        <v>81</v>
      </c>
      <c r="I6" s="120" t="s">
        <v>130</v>
      </c>
      <c r="J6" s="120" t="s">
        <v>131</v>
      </c>
      <c r="K6" s="119" t="s">
        <v>80</v>
      </c>
      <c r="L6" s="118" t="s">
        <v>79</v>
      </c>
    </row>
    <row r="7" spans="1:12" s="110" customFormat="1" ht="21" thickBot="1" x14ac:dyDescent="0.25">
      <c r="A7" s="116"/>
      <c r="B7" s="114"/>
      <c r="C7" s="114"/>
      <c r="D7" s="115" t="s">
        <v>78</v>
      </c>
      <c r="E7" s="115" t="s">
        <v>77</v>
      </c>
      <c r="F7" s="114" t="s">
        <v>76</v>
      </c>
      <c r="G7" s="114" t="s">
        <v>75</v>
      </c>
      <c r="H7" s="112" t="s">
        <v>74</v>
      </c>
      <c r="I7" s="113" t="s">
        <v>73</v>
      </c>
      <c r="J7" s="113" t="s">
        <v>72</v>
      </c>
      <c r="K7" s="112" t="s">
        <v>71</v>
      </c>
      <c r="L7" s="111" t="s">
        <v>70</v>
      </c>
    </row>
    <row r="8" spans="1:12" x14ac:dyDescent="0.2">
      <c r="A8" s="100"/>
      <c r="L8" s="109"/>
    </row>
    <row r="9" spans="1:12" x14ac:dyDescent="0.2">
      <c r="A9" s="100">
        <v>1</v>
      </c>
      <c r="B9" s="86" t="s">
        <v>69</v>
      </c>
      <c r="C9" s="85">
        <v>7</v>
      </c>
      <c r="D9" s="99">
        <v>10803757000</v>
      </c>
      <c r="E9" s="102">
        <v>1216477000</v>
      </c>
      <c r="F9" s="97">
        <v>1.3519999999999999E-3</v>
      </c>
      <c r="G9" s="97">
        <v>2.6870000000000002E-3</v>
      </c>
      <c r="H9" s="97">
        <f>G9-F9</f>
        <v>1.3350000000000002E-3</v>
      </c>
      <c r="I9" s="88">
        <f>+F9*D9+E9</f>
        <v>1231083679.464</v>
      </c>
      <c r="J9" s="88">
        <f>+G9*D9+E9</f>
        <v>1245506695.059</v>
      </c>
      <c r="K9" s="88">
        <f>+J9-I9</f>
        <v>14423015.595000029</v>
      </c>
      <c r="L9" s="96">
        <f>IF(I9&gt;0,+K9/I9,0)</f>
        <v>1.1715706930076149E-2</v>
      </c>
    </row>
    <row r="10" spans="1:12" x14ac:dyDescent="0.2">
      <c r="A10" s="100">
        <f t="shared" ref="A10:A40" si="0">+A9+1</f>
        <v>2</v>
      </c>
      <c r="B10" s="86"/>
      <c r="D10" s="99"/>
      <c r="E10" s="102"/>
      <c r="F10" s="101"/>
      <c r="G10" s="101"/>
      <c r="H10" s="97" t="s">
        <v>46</v>
      </c>
      <c r="I10" s="88"/>
      <c r="J10" s="88"/>
      <c r="K10" s="88"/>
      <c r="L10" s="96"/>
    </row>
    <row r="11" spans="1:12" x14ac:dyDescent="0.2">
      <c r="A11" s="100">
        <f t="shared" si="0"/>
        <v>3</v>
      </c>
      <c r="B11" s="105" t="s">
        <v>68</v>
      </c>
      <c r="C11" s="108" t="s">
        <v>67</v>
      </c>
      <c r="D11" s="99">
        <v>2715721000</v>
      </c>
      <c r="E11" s="102">
        <v>315563000</v>
      </c>
      <c r="F11" s="97">
        <v>1.3339999999999999E-3</v>
      </c>
      <c r="G11" s="97">
        <v>2.6389999999999999E-3</v>
      </c>
      <c r="H11" s="97">
        <f>G11-F11</f>
        <v>1.305E-3</v>
      </c>
      <c r="I11" s="88">
        <f>+F11*D11+E11</f>
        <v>319185771.81400001</v>
      </c>
      <c r="J11" s="88">
        <f>+G11*D11+E11</f>
        <v>322729787.71899998</v>
      </c>
      <c r="K11" s="88">
        <f>+J11-I11</f>
        <v>3544015.9049999714</v>
      </c>
      <c r="L11" s="96">
        <f>IF(I11&gt;0,+K11/I11,0)</f>
        <v>1.1103301644238658E-2</v>
      </c>
    </row>
    <row r="12" spans="1:12" x14ac:dyDescent="0.2">
      <c r="A12" s="100">
        <f t="shared" si="0"/>
        <v>4</v>
      </c>
      <c r="B12" s="106" t="s">
        <v>66</v>
      </c>
      <c r="C12" s="104" t="s">
        <v>65</v>
      </c>
      <c r="D12" s="99">
        <v>2875620000</v>
      </c>
      <c r="E12" s="102">
        <v>305591000</v>
      </c>
      <c r="F12" s="97">
        <v>1.206E-3</v>
      </c>
      <c r="G12" s="97">
        <v>2.3969999999999998E-3</v>
      </c>
      <c r="H12" s="97">
        <f>G12-F12</f>
        <v>1.1909999999999998E-3</v>
      </c>
      <c r="I12" s="88">
        <f>+F12*D12+E12</f>
        <v>309058997.72000003</v>
      </c>
      <c r="J12" s="88">
        <f>+G12*D12+E12</f>
        <v>312483861.13999999</v>
      </c>
      <c r="K12" s="88">
        <f>+J12-I12</f>
        <v>3424863.4199999571</v>
      </c>
      <c r="L12" s="96">
        <f>IF(I12&gt;0,+K12/I12,0)</f>
        <v>1.1081584568855687E-2</v>
      </c>
    </row>
    <row r="13" spans="1:12" x14ac:dyDescent="0.2">
      <c r="A13" s="100">
        <f t="shared" si="0"/>
        <v>5</v>
      </c>
      <c r="B13" s="106" t="s">
        <v>64</v>
      </c>
      <c r="C13" s="104" t="s">
        <v>63</v>
      </c>
      <c r="D13" s="99">
        <v>1815376000</v>
      </c>
      <c r="E13" s="102">
        <v>179615000</v>
      </c>
      <c r="F13" s="97">
        <v>1.1180000000000001E-3</v>
      </c>
      <c r="G13" s="97">
        <v>2.2179999999999999E-3</v>
      </c>
      <c r="H13" s="97">
        <f>G13-F13</f>
        <v>1.0999999999999998E-3</v>
      </c>
      <c r="I13" s="88">
        <f>+F13*D13+E13</f>
        <v>181644590.368</v>
      </c>
      <c r="J13" s="88">
        <f>+G13*D13+E13</f>
        <v>183641503.96799999</v>
      </c>
      <c r="K13" s="88">
        <f>+J13-I13</f>
        <v>1996913.599999994</v>
      </c>
      <c r="L13" s="96">
        <f>IF(I13&gt;0,+K13/I13,0)</f>
        <v>1.0993520896792898E-2</v>
      </c>
    </row>
    <row r="14" spans="1:12" x14ac:dyDescent="0.2">
      <c r="A14" s="100">
        <f t="shared" si="0"/>
        <v>6</v>
      </c>
      <c r="B14" s="106" t="s">
        <v>62</v>
      </c>
      <c r="C14" s="85">
        <v>29</v>
      </c>
      <c r="D14" s="99">
        <v>14984000</v>
      </c>
      <c r="E14" s="102">
        <v>1306000</v>
      </c>
      <c r="F14" s="97">
        <v>1.054E-3</v>
      </c>
      <c r="G14" s="97">
        <v>2.1069999999999999E-3</v>
      </c>
      <c r="H14" s="97">
        <f>G14-F14</f>
        <v>1.0529999999999999E-3</v>
      </c>
      <c r="I14" s="88">
        <f>+F14*D14+E14</f>
        <v>1321793.1359999999</v>
      </c>
      <c r="J14" s="88">
        <f>+G14*D14+E14</f>
        <v>1337571.2879999999</v>
      </c>
      <c r="K14" s="88">
        <f>+J14-I14</f>
        <v>15778.152000000002</v>
      </c>
      <c r="L14" s="96">
        <f>IF(I14&gt;0,+K14/I14,0)</f>
        <v>1.1936929894906039E-2</v>
      </c>
    </row>
    <row r="15" spans="1:12" x14ac:dyDescent="0.2">
      <c r="A15" s="100">
        <f t="shared" si="0"/>
        <v>7</v>
      </c>
      <c r="B15" s="86"/>
      <c r="D15" s="99"/>
      <c r="E15" s="102"/>
      <c r="F15" s="101"/>
      <c r="G15" s="101"/>
      <c r="H15" s="97" t="s">
        <v>46</v>
      </c>
      <c r="I15" s="88"/>
      <c r="J15" s="88"/>
      <c r="K15" s="88"/>
      <c r="L15" s="96"/>
    </row>
    <row r="16" spans="1:12" x14ac:dyDescent="0.2">
      <c r="A16" s="100">
        <f t="shared" si="0"/>
        <v>8</v>
      </c>
      <c r="B16" s="86" t="s">
        <v>61</v>
      </c>
      <c r="D16" s="99">
        <f>SUM(D11:D15)</f>
        <v>7421701000</v>
      </c>
      <c r="E16" s="102">
        <f>SUM(E11:E15)</f>
        <v>802075000</v>
      </c>
      <c r="F16" s="97">
        <f>($I16-$E16)/$D16</f>
        <v>1.2310052692772327E-3</v>
      </c>
      <c r="G16" s="97">
        <f>($J16-$E16)/$D16</f>
        <v>2.4411821649780677E-3</v>
      </c>
      <c r="H16" s="97">
        <f>G16-F16</f>
        <v>1.210176895700835E-3</v>
      </c>
      <c r="I16" s="88">
        <f>SUM(I11:I15)</f>
        <v>811211153.03800011</v>
      </c>
      <c r="J16" s="88">
        <f>SUM(J11:J15)</f>
        <v>820192724.11499989</v>
      </c>
      <c r="K16" s="88">
        <f>SUM(K11:K14)</f>
        <v>8981571.0769999232</v>
      </c>
      <c r="L16" s="96">
        <f>IF(I16&gt;0,+K16/I16,0)</f>
        <v>1.1071804231689592E-2</v>
      </c>
    </row>
    <row r="17" spans="1:12" x14ac:dyDescent="0.2">
      <c r="A17" s="100">
        <f t="shared" si="0"/>
        <v>9</v>
      </c>
      <c r="B17" s="86"/>
      <c r="D17" s="99"/>
      <c r="E17" s="102"/>
      <c r="F17" s="97"/>
      <c r="G17" s="101"/>
      <c r="H17" s="97" t="s">
        <v>46</v>
      </c>
      <c r="I17" s="88"/>
      <c r="J17" s="88"/>
      <c r="K17" s="88"/>
      <c r="L17" s="96"/>
    </row>
    <row r="18" spans="1:12" x14ac:dyDescent="0.2">
      <c r="A18" s="100">
        <f t="shared" si="0"/>
        <v>10</v>
      </c>
      <c r="B18" s="106" t="s">
        <v>60</v>
      </c>
      <c r="C18" s="108" t="s">
        <v>59</v>
      </c>
      <c r="D18" s="99">
        <v>1321558000</v>
      </c>
      <c r="E18" s="102">
        <v>128673000</v>
      </c>
      <c r="F18" s="103">
        <v>1.1069999999999999E-3</v>
      </c>
      <c r="G18" s="97">
        <v>2.1909999999999998E-3</v>
      </c>
      <c r="H18" s="97">
        <f>G18-F18</f>
        <v>1.0839999999999999E-3</v>
      </c>
      <c r="I18" s="88">
        <f>+F18*D18+E18</f>
        <v>130135964.706</v>
      </c>
      <c r="J18" s="88">
        <f>+G18*D18+E18</f>
        <v>131568533.57799999</v>
      </c>
      <c r="K18" s="88">
        <f>+J18-I18</f>
        <v>1432568.8719999939</v>
      </c>
      <c r="L18" s="96">
        <f>IF(I18&gt;0,+K18/I18,0)</f>
        <v>1.1008247222329497E-2</v>
      </c>
    </row>
    <row r="19" spans="1:12" x14ac:dyDescent="0.2">
      <c r="A19" s="100">
        <f t="shared" si="0"/>
        <v>11</v>
      </c>
      <c r="B19" s="106" t="s">
        <v>58</v>
      </c>
      <c r="C19" s="85">
        <v>35</v>
      </c>
      <c r="D19" s="99">
        <v>4711000</v>
      </c>
      <c r="E19" s="102">
        <v>317000</v>
      </c>
      <c r="F19" s="103">
        <v>8.1999999999999998E-4</v>
      </c>
      <c r="G19" s="97">
        <v>1.6590000000000001E-3</v>
      </c>
      <c r="H19" s="97">
        <f>G19-F19</f>
        <v>8.3900000000000012E-4</v>
      </c>
      <c r="I19" s="88">
        <f>+F19*D19+E19</f>
        <v>320863.02</v>
      </c>
      <c r="J19" s="88">
        <f>+G19*D19+E19</f>
        <v>324815.549</v>
      </c>
      <c r="K19" s="88">
        <f>+J19-I19</f>
        <v>3952.5289999999804</v>
      </c>
      <c r="L19" s="96">
        <f>IF(I19&gt;0,+K19/I19,0)</f>
        <v>1.2318431086262231E-2</v>
      </c>
    </row>
    <row r="20" spans="1:12" x14ac:dyDescent="0.2">
      <c r="A20" s="100">
        <f t="shared" si="0"/>
        <v>12</v>
      </c>
      <c r="B20" s="106" t="s">
        <v>57</v>
      </c>
      <c r="C20" s="85">
        <v>43</v>
      </c>
      <c r="D20" s="99">
        <v>119012000</v>
      </c>
      <c r="E20" s="102">
        <v>12254000</v>
      </c>
      <c r="F20" s="103">
        <v>1.1590000000000001E-3</v>
      </c>
      <c r="G20" s="97">
        <v>2.3119999999999998E-3</v>
      </c>
      <c r="H20" s="97">
        <f>G20-F20</f>
        <v>1.1529999999999997E-3</v>
      </c>
      <c r="I20" s="88">
        <f>+F20*D20+E20</f>
        <v>12391934.908</v>
      </c>
      <c r="J20" s="88">
        <f>+G20*D20+E20</f>
        <v>12529155.744000001</v>
      </c>
      <c r="K20" s="88">
        <f>+J20-I20</f>
        <v>137220.83600000106</v>
      </c>
      <c r="L20" s="96">
        <f>IF(I20&gt;0,+K20/I20,0)</f>
        <v>1.1073398708010794E-2</v>
      </c>
    </row>
    <row r="21" spans="1:12" x14ac:dyDescent="0.2">
      <c r="A21" s="100">
        <f t="shared" si="0"/>
        <v>13</v>
      </c>
      <c r="B21" s="107"/>
      <c r="D21" s="99"/>
      <c r="E21" s="102"/>
      <c r="F21" s="103"/>
      <c r="G21" s="101"/>
      <c r="H21" s="97" t="s">
        <v>46</v>
      </c>
      <c r="I21" s="88"/>
      <c r="J21" s="88"/>
      <c r="K21" s="88"/>
      <c r="L21" s="96"/>
    </row>
    <row r="22" spans="1:12" x14ac:dyDescent="0.2">
      <c r="A22" s="100">
        <f t="shared" si="0"/>
        <v>14</v>
      </c>
      <c r="B22" s="107" t="s">
        <v>56</v>
      </c>
      <c r="D22" s="99">
        <f>SUM(D18:D21)</f>
        <v>1445281000</v>
      </c>
      <c r="E22" s="102">
        <f>SUM(E18:E21)</f>
        <v>141244000</v>
      </c>
      <c r="F22" s="103">
        <f>($I22-$E22)/$D22</f>
        <v>1.1103464544265117E-3</v>
      </c>
      <c r="G22" s="97">
        <f>($J22-$E22)/$D22</f>
        <v>2.1992296799030722E-3</v>
      </c>
      <c r="H22" s="97">
        <f>G22-F22</f>
        <v>1.0888832254765605E-3</v>
      </c>
      <c r="I22" s="88">
        <f>SUM(I18:I20)</f>
        <v>142848762.634</v>
      </c>
      <c r="J22" s="88">
        <f>SUM(J18:J20)</f>
        <v>144422504.87099999</v>
      </c>
      <c r="K22" s="88">
        <f>SUM(K18:K20)</f>
        <v>1573742.2369999951</v>
      </c>
      <c r="L22" s="96">
        <f>IF(I22&gt;0,+K22/I22,0)</f>
        <v>1.1016841924155543E-2</v>
      </c>
    </row>
    <row r="23" spans="1:12" x14ac:dyDescent="0.2">
      <c r="A23" s="100">
        <f t="shared" si="0"/>
        <v>15</v>
      </c>
      <c r="B23" s="107"/>
      <c r="D23" s="99"/>
      <c r="E23" s="102"/>
      <c r="F23" s="103"/>
      <c r="G23" s="101"/>
      <c r="H23" s="97" t="s">
        <v>46</v>
      </c>
      <c r="I23" s="88"/>
      <c r="J23" s="88"/>
      <c r="K23" s="88"/>
      <c r="L23" s="96"/>
    </row>
    <row r="24" spans="1:12" x14ac:dyDescent="0.2">
      <c r="A24" s="100">
        <f t="shared" si="0"/>
        <v>16</v>
      </c>
      <c r="B24" s="106" t="s">
        <v>55</v>
      </c>
      <c r="C24" s="85">
        <v>46</v>
      </c>
      <c r="D24" s="99">
        <v>89398000</v>
      </c>
      <c r="E24" s="102">
        <v>6852000</v>
      </c>
      <c r="F24" s="103">
        <v>8.6200000000000003E-4</v>
      </c>
      <c r="G24" s="97">
        <v>1.7099999999999999E-3</v>
      </c>
      <c r="H24" s="97">
        <f>G24-F24</f>
        <v>8.479999999999999E-4</v>
      </c>
      <c r="I24" s="88">
        <f>+F24*D24+E24</f>
        <v>6929061.0760000004</v>
      </c>
      <c r="J24" s="88">
        <f>+G24*D24+E24</f>
        <v>7004870.5800000001</v>
      </c>
      <c r="K24" s="88">
        <f>+J24-I24</f>
        <v>75809.503999999724</v>
      </c>
      <c r="L24" s="96">
        <f>IF(I24&gt;0,+K24/I24,0)</f>
        <v>1.09408047018923E-2</v>
      </c>
    </row>
    <row r="25" spans="1:12" x14ac:dyDescent="0.2">
      <c r="A25" s="100">
        <f t="shared" si="0"/>
        <v>17</v>
      </c>
      <c r="B25" s="105" t="s">
        <v>54</v>
      </c>
      <c r="C25" s="85">
        <v>49</v>
      </c>
      <c r="D25" s="99">
        <v>506513000</v>
      </c>
      <c r="E25" s="102">
        <v>38029000</v>
      </c>
      <c r="F25" s="103">
        <v>8.4800000000000001E-4</v>
      </c>
      <c r="G25" s="97">
        <v>1.6819999999999999E-3</v>
      </c>
      <c r="H25" s="97">
        <f>G25-F25</f>
        <v>8.3399999999999989E-4</v>
      </c>
      <c r="I25" s="88">
        <f>+F25*D25+E25</f>
        <v>38458523.023999996</v>
      </c>
      <c r="J25" s="88">
        <f>+G25*D25+E25</f>
        <v>38880954.865999997</v>
      </c>
      <c r="K25" s="88">
        <f>+J25-I25</f>
        <v>422431.84200000018</v>
      </c>
      <c r="L25" s="96">
        <f>IF(I25&gt;0,+K25/I25,0)</f>
        <v>1.0984089059696393E-2</v>
      </c>
    </row>
    <row r="26" spans="1:12" x14ac:dyDescent="0.2">
      <c r="A26" s="100">
        <f t="shared" si="0"/>
        <v>18</v>
      </c>
      <c r="B26" s="86"/>
      <c r="D26" s="99"/>
      <c r="E26" s="102"/>
      <c r="F26" s="103"/>
      <c r="G26" s="101"/>
      <c r="H26" s="97" t="s">
        <v>46</v>
      </c>
      <c r="I26" s="88"/>
      <c r="J26" s="88"/>
      <c r="K26" s="88"/>
      <c r="L26" s="96"/>
    </row>
    <row r="27" spans="1:12" x14ac:dyDescent="0.2">
      <c r="A27" s="100">
        <f t="shared" si="0"/>
        <v>19</v>
      </c>
      <c r="B27" s="86" t="s">
        <v>53</v>
      </c>
      <c r="D27" s="99">
        <f>SUM(D24:D26)</f>
        <v>595911000</v>
      </c>
      <c r="E27" s="102">
        <f>SUM(E24:E26)</f>
        <v>44881000</v>
      </c>
      <c r="F27" s="103">
        <f>($I27-$E27)/$D27</f>
        <v>8.5010026665054692E-4</v>
      </c>
      <c r="G27" s="97">
        <f>($J27-$E27)/$D27</f>
        <v>1.6862005333011052E-3</v>
      </c>
      <c r="H27" s="97">
        <f>G27-F27</f>
        <v>8.3610026665055829E-4</v>
      </c>
      <c r="I27" s="84">
        <f>SUM(I24:I26)</f>
        <v>45387584.099999994</v>
      </c>
      <c r="J27" s="84">
        <f>SUM(J24:J26)</f>
        <v>45885825.445999995</v>
      </c>
      <c r="K27" s="88">
        <f>SUM(K24:K26)</f>
        <v>498241.3459999999</v>
      </c>
      <c r="L27" s="96">
        <f>IF(I27&gt;0,+K27/I27,0)</f>
        <v>1.0977481086066441E-2</v>
      </c>
    </row>
    <row r="28" spans="1:12" x14ac:dyDescent="0.2">
      <c r="A28" s="100">
        <f t="shared" si="0"/>
        <v>20</v>
      </c>
      <c r="B28" s="86"/>
      <c r="D28" s="99"/>
      <c r="E28" s="102"/>
      <c r="F28" s="103"/>
      <c r="G28" s="101"/>
      <c r="H28" s="97"/>
      <c r="K28" s="88"/>
      <c r="L28" s="96"/>
    </row>
    <row r="29" spans="1:12" x14ac:dyDescent="0.2">
      <c r="A29" s="100">
        <f t="shared" si="0"/>
        <v>21</v>
      </c>
      <c r="B29" s="86" t="s">
        <v>52</v>
      </c>
      <c r="C29" s="104" t="s">
        <v>51</v>
      </c>
      <c r="D29" s="99">
        <v>62946000</v>
      </c>
      <c r="E29" s="102">
        <v>16483000</v>
      </c>
      <c r="F29" s="103">
        <v>2.944E-3</v>
      </c>
      <c r="G29" s="97">
        <v>5.9150000000000001E-3</v>
      </c>
      <c r="H29" s="97">
        <f>G29-F29</f>
        <v>2.9710000000000001E-3</v>
      </c>
      <c r="I29" s="88">
        <f>+F29*D29+E29</f>
        <v>16668313.024</v>
      </c>
      <c r="J29" s="88">
        <f>+G29*D29+E29</f>
        <v>16855325.59</v>
      </c>
      <c r="K29" s="88">
        <f>+J29-I29</f>
        <v>187012.56599999964</v>
      </c>
      <c r="L29" s="96">
        <f>IF(I29&gt;0,+K29/I29,0)</f>
        <v>1.1219645667244678E-2</v>
      </c>
    </row>
    <row r="30" spans="1:12" x14ac:dyDescent="0.2">
      <c r="A30" s="100">
        <f t="shared" si="0"/>
        <v>22</v>
      </c>
      <c r="B30" s="86"/>
      <c r="D30" s="99"/>
      <c r="E30" s="102"/>
      <c r="F30" s="103"/>
      <c r="H30" s="97" t="s">
        <v>46</v>
      </c>
      <c r="I30" s="88"/>
      <c r="J30" s="88"/>
      <c r="K30" s="88"/>
      <c r="L30" s="96"/>
    </row>
    <row r="31" spans="1:12" x14ac:dyDescent="0.2">
      <c r="A31" s="100">
        <f t="shared" si="0"/>
        <v>23</v>
      </c>
      <c r="B31" s="86" t="s">
        <v>50</v>
      </c>
      <c r="C31" s="104" t="s">
        <v>49</v>
      </c>
      <c r="D31" s="99">
        <v>1955590000</v>
      </c>
      <c r="E31" s="102">
        <v>11877000</v>
      </c>
      <c r="F31" s="103">
        <v>6.0000000000000002E-5</v>
      </c>
      <c r="G31" s="97">
        <v>1.18E-4</v>
      </c>
      <c r="H31" s="97">
        <f>G31-F31</f>
        <v>5.7999999999999994E-5</v>
      </c>
      <c r="I31" s="88">
        <f>+F31*D31+E31</f>
        <v>11994335.4</v>
      </c>
      <c r="J31" s="88">
        <f>+G31*D31+E31</f>
        <v>12107759.619999999</v>
      </c>
      <c r="K31" s="88">
        <f>+J31-I31</f>
        <v>113424.21999999881</v>
      </c>
      <c r="L31" s="96">
        <f>IF(I31&gt;0,+K31/I31,0)</f>
        <v>9.4564822657867975E-3</v>
      </c>
    </row>
    <row r="32" spans="1:12" x14ac:dyDescent="0.2">
      <c r="A32" s="100">
        <f t="shared" si="0"/>
        <v>24</v>
      </c>
      <c r="B32" s="86"/>
      <c r="D32" s="99"/>
      <c r="E32" s="102"/>
      <c r="F32" s="101"/>
      <c r="G32" s="101"/>
      <c r="H32" s="97" t="s">
        <v>46</v>
      </c>
      <c r="I32" s="88"/>
      <c r="J32" s="88"/>
      <c r="K32" s="88"/>
      <c r="L32" s="96"/>
    </row>
    <row r="33" spans="1:12" x14ac:dyDescent="0.2">
      <c r="A33" s="100">
        <f t="shared" si="0"/>
        <v>25</v>
      </c>
      <c r="B33" s="86" t="s">
        <v>48</v>
      </c>
      <c r="C33" s="104" t="s">
        <v>47</v>
      </c>
      <c r="D33" s="99">
        <v>289426000</v>
      </c>
      <c r="E33" s="102">
        <v>5452000</v>
      </c>
      <c r="F33" s="103">
        <v>6.1399999999999996E-4</v>
      </c>
      <c r="G33" s="97">
        <v>6.1399999999999996E-4</v>
      </c>
      <c r="H33" s="97">
        <f>G33-F33</f>
        <v>0</v>
      </c>
      <c r="I33" s="88">
        <f>+F33*D33+E33</f>
        <v>5629707.5640000002</v>
      </c>
      <c r="J33" s="88">
        <f>+G33*D33+E33</f>
        <v>5629707.5640000002</v>
      </c>
      <c r="K33" s="88">
        <f>+J33-I33</f>
        <v>0</v>
      </c>
      <c r="L33" s="96">
        <f>IF(I33&gt;0,+K33/I33,0)</f>
        <v>0</v>
      </c>
    </row>
    <row r="34" spans="1:12" x14ac:dyDescent="0.2">
      <c r="A34" s="100">
        <f t="shared" si="0"/>
        <v>26</v>
      </c>
      <c r="B34" s="86"/>
      <c r="D34" s="99"/>
      <c r="E34" s="102"/>
      <c r="F34" s="101"/>
      <c r="G34" s="101"/>
      <c r="H34" s="97" t="s">
        <v>46</v>
      </c>
      <c r="I34" s="88"/>
      <c r="J34" s="88"/>
      <c r="K34" s="88"/>
      <c r="L34" s="96"/>
    </row>
    <row r="35" spans="1:12" x14ac:dyDescent="0.2">
      <c r="A35" s="100">
        <f t="shared" si="0"/>
        <v>27</v>
      </c>
      <c r="B35" s="86" t="s">
        <v>21</v>
      </c>
      <c r="D35" s="99">
        <f>SUM(D9,D16,D22,D27,D29,D31,D33)</f>
        <v>22574612000</v>
      </c>
      <c r="E35" s="98">
        <f>SUM(E9,E16,E22,E27,E29,E31,E33)</f>
        <v>2238489000</v>
      </c>
      <c r="F35" s="97">
        <f>($I35-$E35)/$D35</f>
        <v>1.166555386378311E-3</v>
      </c>
      <c r="G35" s="97">
        <f>($J35-$E35)/$D35</f>
        <v>2.3084136402875878E-3</v>
      </c>
      <c r="H35" s="97">
        <f>G35-F35</f>
        <v>1.1418582539092768E-3</v>
      </c>
      <c r="I35" s="88">
        <f>SUM(I9,I16,I22,I27,I29,I31,I33)</f>
        <v>2264823535.2240005</v>
      </c>
      <c r="J35" s="88">
        <f>SUM(J9,J16,J22,J27,J29,J31,J33)</f>
        <v>2290600542.2649999</v>
      </c>
      <c r="K35" s="88">
        <f>SUM(K9,K16,K22,K27,K29,K31,K33)</f>
        <v>25777007.040999949</v>
      </c>
      <c r="L35" s="96">
        <f>IF(I35&gt;0,+K35/I35,0)</f>
        <v>1.1381463782983206E-2</v>
      </c>
    </row>
    <row r="36" spans="1:12" ht="10.8" thickBot="1" x14ac:dyDescent="0.25">
      <c r="A36" s="95">
        <f t="shared" si="0"/>
        <v>28</v>
      </c>
      <c r="B36" s="94"/>
      <c r="C36" s="93"/>
      <c r="D36" s="91"/>
      <c r="E36" s="91"/>
      <c r="F36" s="92"/>
      <c r="G36" s="92"/>
      <c r="H36" s="92"/>
      <c r="I36" s="91"/>
      <c r="J36" s="91"/>
      <c r="K36" s="90"/>
      <c r="L36" s="89"/>
    </row>
    <row r="37" spans="1:12" x14ac:dyDescent="0.2">
      <c r="A37" s="85">
        <f t="shared" si="0"/>
        <v>29</v>
      </c>
      <c r="B37" s="86"/>
    </row>
    <row r="38" spans="1:12" x14ac:dyDescent="0.2">
      <c r="A38" s="85">
        <f t="shared" si="0"/>
        <v>30</v>
      </c>
      <c r="B38" s="86" t="s">
        <v>45</v>
      </c>
      <c r="D38" s="84">
        <v>7099000</v>
      </c>
      <c r="E38" s="88">
        <v>680000</v>
      </c>
    </row>
    <row r="39" spans="1:12" x14ac:dyDescent="0.2">
      <c r="A39" s="85">
        <f t="shared" si="0"/>
        <v>31</v>
      </c>
      <c r="B39" s="86"/>
      <c r="E39" s="88"/>
    </row>
    <row r="40" spans="1:12" x14ac:dyDescent="0.2">
      <c r="A40" s="85">
        <f t="shared" si="0"/>
        <v>32</v>
      </c>
      <c r="B40" s="86" t="s">
        <v>44</v>
      </c>
      <c r="D40" s="84">
        <f>+D38+D35</f>
        <v>22581711000</v>
      </c>
      <c r="E40" s="88">
        <f>+E38+E35</f>
        <v>2239169000</v>
      </c>
    </row>
    <row r="41" spans="1:12" x14ac:dyDescent="0.2">
      <c r="A41" s="86"/>
      <c r="B41" s="86"/>
      <c r="K41" s="88"/>
    </row>
    <row r="42" spans="1:12" ht="30.6" customHeight="1" x14ac:dyDescent="0.2">
      <c r="A42" s="87"/>
      <c r="B42" s="199" t="s">
        <v>43</v>
      </c>
      <c r="C42" s="199"/>
      <c r="D42" s="199"/>
      <c r="E42" s="199"/>
      <c r="F42" s="199"/>
      <c r="G42" s="199"/>
      <c r="H42" s="199"/>
      <c r="I42" s="199"/>
      <c r="J42" s="199"/>
      <c r="K42" s="199"/>
      <c r="L42" s="199"/>
    </row>
    <row r="43" spans="1:12" x14ac:dyDescent="0.2">
      <c r="A43" s="86"/>
      <c r="B43" s="86"/>
    </row>
    <row r="44" spans="1:12" x14ac:dyDescent="0.2">
      <c r="A44" s="86"/>
      <c r="B44" s="86"/>
    </row>
    <row r="45" spans="1:12" x14ac:dyDescent="0.2">
      <c r="A45" s="86"/>
      <c r="B45" s="86"/>
    </row>
    <row r="46" spans="1:12" x14ac:dyDescent="0.2">
      <c r="A46" s="86"/>
      <c r="B46" s="86"/>
    </row>
    <row r="47" spans="1:12" x14ac:dyDescent="0.2">
      <c r="A47" s="86"/>
      <c r="B47" s="86"/>
    </row>
    <row r="48" spans="1:12" x14ac:dyDescent="0.2">
      <c r="A48" s="86"/>
      <c r="B48" s="86"/>
    </row>
    <row r="49" spans="1:2" x14ac:dyDescent="0.2">
      <c r="A49" s="86"/>
      <c r="B49" s="86"/>
    </row>
    <row r="50" spans="1:2" x14ac:dyDescent="0.2">
      <c r="A50" s="86"/>
      <c r="B50" s="86"/>
    </row>
    <row r="51" spans="1:2" x14ac:dyDescent="0.2">
      <c r="A51" s="86"/>
      <c r="B51" s="86"/>
    </row>
    <row r="52" spans="1:2" x14ac:dyDescent="0.2">
      <c r="A52" s="86"/>
      <c r="B52" s="86"/>
    </row>
    <row r="53" spans="1:2" x14ac:dyDescent="0.2">
      <c r="A53" s="86"/>
      <c r="B53" s="86"/>
    </row>
    <row r="54" spans="1:2" x14ac:dyDescent="0.2">
      <c r="A54" s="86"/>
      <c r="B54" s="86"/>
    </row>
    <row r="55" spans="1:2" x14ac:dyDescent="0.2">
      <c r="A55" s="86"/>
      <c r="B55" s="86"/>
    </row>
    <row r="56" spans="1:2" x14ac:dyDescent="0.2">
      <c r="A56" s="86"/>
      <c r="B56" s="86"/>
    </row>
    <row r="57" spans="1:2" x14ac:dyDescent="0.2">
      <c r="A57" s="86"/>
      <c r="B57" s="86"/>
    </row>
    <row r="58" spans="1:2" x14ac:dyDescent="0.2">
      <c r="A58" s="86"/>
      <c r="B58" s="86"/>
    </row>
    <row r="59" spans="1:2" x14ac:dyDescent="0.2">
      <c r="A59" s="86"/>
      <c r="B59" s="86"/>
    </row>
    <row r="60" spans="1:2" x14ac:dyDescent="0.2">
      <c r="A60" s="86"/>
      <c r="B60" s="86"/>
    </row>
    <row r="61" spans="1:2" x14ac:dyDescent="0.2">
      <c r="A61" s="86"/>
      <c r="B61" s="86"/>
    </row>
    <row r="62" spans="1:2" x14ac:dyDescent="0.2">
      <c r="A62" s="86"/>
      <c r="B62" s="86"/>
    </row>
    <row r="63" spans="1:2" x14ac:dyDescent="0.2">
      <c r="A63" s="86"/>
      <c r="B63" s="86"/>
    </row>
    <row r="64" spans="1:2" x14ac:dyDescent="0.2">
      <c r="A64" s="86"/>
      <c r="B64" s="86"/>
    </row>
    <row r="65" spans="1:2" x14ac:dyDescent="0.2">
      <c r="A65" s="86"/>
      <c r="B65" s="86"/>
    </row>
    <row r="66" spans="1:2" x14ac:dyDescent="0.2">
      <c r="A66" s="86"/>
      <c r="B66" s="86"/>
    </row>
    <row r="67" spans="1:2" x14ac:dyDescent="0.2">
      <c r="A67" s="86"/>
      <c r="B67" s="86"/>
    </row>
    <row r="68" spans="1:2" x14ac:dyDescent="0.2">
      <c r="A68" s="86"/>
      <c r="B68" s="86"/>
    </row>
    <row r="69" spans="1:2" x14ac:dyDescent="0.2">
      <c r="A69" s="86"/>
      <c r="B69" s="86"/>
    </row>
    <row r="70" spans="1:2" x14ac:dyDescent="0.2">
      <c r="A70" s="86"/>
      <c r="B70" s="86"/>
    </row>
    <row r="71" spans="1:2" x14ac:dyDescent="0.2">
      <c r="A71" s="86"/>
      <c r="B71" s="86"/>
    </row>
    <row r="72" spans="1:2" x14ac:dyDescent="0.2">
      <c r="A72" s="86"/>
      <c r="B72" s="86"/>
    </row>
    <row r="73" spans="1:2" x14ac:dyDescent="0.2">
      <c r="A73" s="86"/>
      <c r="B73" s="86"/>
    </row>
    <row r="74" spans="1:2" x14ac:dyDescent="0.2">
      <c r="A74" s="86"/>
      <c r="B74" s="86"/>
    </row>
    <row r="75" spans="1:2" x14ac:dyDescent="0.2">
      <c r="A75" s="86"/>
      <c r="B75" s="86"/>
    </row>
    <row r="76" spans="1:2" x14ac:dyDescent="0.2">
      <c r="A76" s="86"/>
      <c r="B76" s="86"/>
    </row>
    <row r="77" spans="1:2" x14ac:dyDescent="0.2">
      <c r="A77" s="86"/>
      <c r="B77" s="86"/>
    </row>
    <row r="78" spans="1:2" x14ac:dyDescent="0.2">
      <c r="A78" s="86"/>
      <c r="B78" s="86"/>
    </row>
    <row r="79" spans="1:2" x14ac:dyDescent="0.2">
      <c r="A79" s="86"/>
      <c r="B79" s="86"/>
    </row>
    <row r="80" spans="1:2" x14ac:dyDescent="0.2">
      <c r="A80" s="86"/>
      <c r="B80" s="86"/>
    </row>
    <row r="81" spans="1:2" x14ac:dyDescent="0.2">
      <c r="A81" s="86"/>
      <c r="B81" s="86"/>
    </row>
    <row r="82" spans="1:2" x14ac:dyDescent="0.2">
      <c r="A82" s="86"/>
      <c r="B82" s="86"/>
    </row>
    <row r="83" spans="1:2" x14ac:dyDescent="0.2">
      <c r="A83" s="86"/>
      <c r="B83" s="86"/>
    </row>
    <row r="84" spans="1:2" x14ac:dyDescent="0.2">
      <c r="A84" s="86"/>
      <c r="B84" s="86"/>
    </row>
    <row r="85" spans="1:2" x14ac:dyDescent="0.2">
      <c r="A85" s="86"/>
      <c r="B85" s="86"/>
    </row>
    <row r="86" spans="1:2" x14ac:dyDescent="0.2">
      <c r="A86" s="86"/>
      <c r="B86" s="86"/>
    </row>
    <row r="87" spans="1:2" x14ac:dyDescent="0.2">
      <c r="A87" s="86"/>
      <c r="B87" s="86"/>
    </row>
    <row r="88" spans="1:2" x14ac:dyDescent="0.2">
      <c r="A88" s="86"/>
      <c r="B88" s="86"/>
    </row>
    <row r="89" spans="1:2" x14ac:dyDescent="0.2">
      <c r="A89" s="86"/>
      <c r="B89" s="86"/>
    </row>
    <row r="90" spans="1:2" x14ac:dyDescent="0.2">
      <c r="A90" s="86"/>
      <c r="B90" s="86"/>
    </row>
    <row r="91" spans="1:2" x14ac:dyDescent="0.2">
      <c r="A91" s="86"/>
      <c r="B91" s="86"/>
    </row>
    <row r="92" spans="1:2" x14ac:dyDescent="0.2">
      <c r="A92" s="86"/>
      <c r="B92" s="86"/>
    </row>
    <row r="93" spans="1:2" x14ac:dyDescent="0.2">
      <c r="A93" s="86"/>
      <c r="B93" s="86"/>
    </row>
    <row r="94" spans="1:2" x14ac:dyDescent="0.2">
      <c r="A94" s="86"/>
      <c r="B94" s="86"/>
    </row>
    <row r="95" spans="1:2" x14ac:dyDescent="0.2">
      <c r="A95" s="86"/>
      <c r="B95" s="86"/>
    </row>
    <row r="96" spans="1:2" x14ac:dyDescent="0.2">
      <c r="A96" s="86"/>
      <c r="B96" s="86"/>
    </row>
    <row r="97" spans="1:2" x14ac:dyDescent="0.2">
      <c r="A97" s="86"/>
      <c r="B97" s="86"/>
    </row>
    <row r="98" spans="1:2" x14ac:dyDescent="0.2">
      <c r="A98" s="86"/>
      <c r="B98" s="86"/>
    </row>
    <row r="99" spans="1:2" x14ac:dyDescent="0.2">
      <c r="A99" s="86"/>
      <c r="B99" s="86"/>
    </row>
    <row r="100" spans="1:2" x14ac:dyDescent="0.2">
      <c r="A100" s="86"/>
      <c r="B100" s="86"/>
    </row>
    <row r="101" spans="1:2" x14ac:dyDescent="0.2">
      <c r="A101" s="86"/>
      <c r="B101" s="86"/>
    </row>
    <row r="102" spans="1:2" x14ac:dyDescent="0.2">
      <c r="A102" s="86"/>
      <c r="B102" s="86"/>
    </row>
    <row r="103" spans="1:2" x14ac:dyDescent="0.2">
      <c r="A103" s="86"/>
      <c r="B103" s="86"/>
    </row>
    <row r="104" spans="1:2" x14ac:dyDescent="0.2">
      <c r="A104" s="86"/>
      <c r="B104" s="86"/>
    </row>
    <row r="105" spans="1:2" x14ac:dyDescent="0.2">
      <c r="A105" s="86"/>
      <c r="B105" s="86"/>
    </row>
    <row r="106" spans="1:2" x14ac:dyDescent="0.2">
      <c r="A106" s="86"/>
      <c r="B106" s="86"/>
    </row>
    <row r="107" spans="1:2" x14ac:dyDescent="0.2">
      <c r="A107" s="86"/>
      <c r="B107" s="86"/>
    </row>
    <row r="108" spans="1:2" x14ac:dyDescent="0.2">
      <c r="A108" s="86"/>
      <c r="B108" s="86"/>
    </row>
    <row r="109" spans="1:2" x14ac:dyDescent="0.2">
      <c r="A109" s="86"/>
      <c r="B109" s="86"/>
    </row>
    <row r="110" spans="1:2" x14ac:dyDescent="0.2">
      <c r="A110" s="86"/>
      <c r="B110" s="86"/>
    </row>
    <row r="111" spans="1:2" x14ac:dyDescent="0.2">
      <c r="A111" s="86"/>
      <c r="B111" s="86"/>
    </row>
    <row r="112" spans="1:2" x14ac:dyDescent="0.2">
      <c r="A112" s="86"/>
      <c r="B112" s="86"/>
    </row>
    <row r="113" spans="1:2" x14ac:dyDescent="0.2">
      <c r="A113" s="86"/>
      <c r="B113" s="86"/>
    </row>
    <row r="114" spans="1:2" x14ac:dyDescent="0.2">
      <c r="A114" s="86"/>
      <c r="B114" s="86"/>
    </row>
    <row r="115" spans="1:2" x14ac:dyDescent="0.2">
      <c r="A115" s="86"/>
      <c r="B115" s="86"/>
    </row>
    <row r="116" spans="1:2" x14ac:dyDescent="0.2">
      <c r="A116" s="86"/>
      <c r="B116" s="86"/>
    </row>
    <row r="117" spans="1:2" x14ac:dyDescent="0.2">
      <c r="A117" s="86"/>
      <c r="B117" s="86"/>
    </row>
    <row r="118" spans="1:2" x14ac:dyDescent="0.2">
      <c r="A118" s="86"/>
      <c r="B118" s="86"/>
    </row>
    <row r="119" spans="1:2" x14ac:dyDescent="0.2">
      <c r="A119" s="86"/>
      <c r="B119" s="86"/>
    </row>
    <row r="120" spans="1:2" x14ac:dyDescent="0.2">
      <c r="A120" s="86"/>
      <c r="B120" s="86"/>
    </row>
    <row r="121" spans="1:2" x14ac:dyDescent="0.2">
      <c r="A121" s="86"/>
      <c r="B121" s="86"/>
    </row>
    <row r="122" spans="1:2" x14ac:dyDescent="0.2">
      <c r="A122" s="86"/>
      <c r="B122" s="86"/>
    </row>
    <row r="123" spans="1:2" x14ac:dyDescent="0.2">
      <c r="A123" s="86"/>
      <c r="B123" s="86"/>
    </row>
    <row r="124" spans="1:2" x14ac:dyDescent="0.2">
      <c r="A124" s="86"/>
      <c r="B124" s="86"/>
    </row>
    <row r="125" spans="1:2" x14ac:dyDescent="0.2">
      <c r="A125" s="86"/>
      <c r="B125" s="86"/>
    </row>
    <row r="126" spans="1:2" x14ac:dyDescent="0.2">
      <c r="A126" s="86"/>
      <c r="B126" s="86"/>
    </row>
    <row r="127" spans="1:2" x14ac:dyDescent="0.2">
      <c r="A127" s="86"/>
      <c r="B127" s="86"/>
    </row>
    <row r="128" spans="1:2" x14ac:dyDescent="0.2">
      <c r="A128" s="86"/>
      <c r="B128" s="86"/>
    </row>
    <row r="129" spans="1:2" x14ac:dyDescent="0.2">
      <c r="A129" s="86"/>
      <c r="B129" s="86"/>
    </row>
    <row r="130" spans="1:2" x14ac:dyDescent="0.2">
      <c r="A130" s="86"/>
      <c r="B130" s="86"/>
    </row>
    <row r="131" spans="1:2" x14ac:dyDescent="0.2">
      <c r="A131" s="86"/>
      <c r="B131" s="86"/>
    </row>
    <row r="132" spans="1:2" x14ac:dyDescent="0.2">
      <c r="A132" s="86"/>
      <c r="B132" s="86"/>
    </row>
    <row r="133" spans="1:2" x14ac:dyDescent="0.2">
      <c r="A133" s="86"/>
      <c r="B133" s="86"/>
    </row>
    <row r="134" spans="1:2" x14ac:dyDescent="0.2">
      <c r="A134" s="86"/>
      <c r="B134" s="86"/>
    </row>
    <row r="135" spans="1:2" x14ac:dyDescent="0.2">
      <c r="A135" s="86"/>
      <c r="B135" s="86"/>
    </row>
    <row r="136" spans="1:2" x14ac:dyDescent="0.2">
      <c r="A136" s="86"/>
      <c r="B136" s="86"/>
    </row>
    <row r="137" spans="1:2" x14ac:dyDescent="0.2">
      <c r="A137" s="86"/>
      <c r="B137" s="86"/>
    </row>
    <row r="138" spans="1:2" x14ac:dyDescent="0.2">
      <c r="A138" s="86"/>
      <c r="B138" s="86"/>
    </row>
    <row r="139" spans="1:2" x14ac:dyDescent="0.2">
      <c r="A139" s="86"/>
      <c r="B139" s="86"/>
    </row>
    <row r="140" spans="1:2" x14ac:dyDescent="0.2">
      <c r="A140" s="86"/>
      <c r="B140" s="86"/>
    </row>
    <row r="141" spans="1:2" x14ac:dyDescent="0.2">
      <c r="A141" s="86"/>
      <c r="B141" s="86"/>
    </row>
    <row r="142" spans="1:2" x14ac:dyDescent="0.2">
      <c r="A142" s="86"/>
      <c r="B142" s="86"/>
    </row>
    <row r="143" spans="1:2" x14ac:dyDescent="0.2">
      <c r="A143" s="86"/>
      <c r="B143" s="86"/>
    </row>
    <row r="144" spans="1:2" x14ac:dyDescent="0.2">
      <c r="A144" s="86"/>
      <c r="B144" s="86"/>
    </row>
    <row r="145" spans="1:2" x14ac:dyDescent="0.2">
      <c r="A145" s="86"/>
      <c r="B145" s="86"/>
    </row>
    <row r="146" spans="1:2" x14ac:dyDescent="0.2">
      <c r="A146" s="86"/>
      <c r="B146" s="86"/>
    </row>
    <row r="147" spans="1:2" x14ac:dyDescent="0.2">
      <c r="A147" s="86"/>
      <c r="B147" s="86"/>
    </row>
    <row r="148" spans="1:2" x14ac:dyDescent="0.2">
      <c r="A148" s="86"/>
      <c r="B148" s="86"/>
    </row>
    <row r="149" spans="1:2" x14ac:dyDescent="0.2">
      <c r="A149" s="86"/>
      <c r="B149" s="86"/>
    </row>
    <row r="150" spans="1:2" x14ac:dyDescent="0.2">
      <c r="A150" s="86"/>
      <c r="B150" s="86"/>
    </row>
    <row r="151" spans="1:2" x14ac:dyDescent="0.2">
      <c r="A151" s="86"/>
      <c r="B151" s="86"/>
    </row>
    <row r="152" spans="1:2" x14ac:dyDescent="0.2">
      <c r="A152" s="86"/>
      <c r="B152" s="86"/>
    </row>
    <row r="153" spans="1:2" x14ac:dyDescent="0.2">
      <c r="A153" s="86"/>
      <c r="B153" s="86"/>
    </row>
    <row r="154" spans="1:2" x14ac:dyDescent="0.2">
      <c r="A154" s="86"/>
      <c r="B154" s="86"/>
    </row>
    <row r="155" spans="1:2" x14ac:dyDescent="0.2">
      <c r="A155" s="86"/>
      <c r="B155" s="86"/>
    </row>
    <row r="156" spans="1:2" x14ac:dyDescent="0.2">
      <c r="A156" s="86"/>
      <c r="B156" s="86"/>
    </row>
    <row r="157" spans="1:2" x14ac:dyDescent="0.2">
      <c r="A157" s="86"/>
      <c r="B157" s="86"/>
    </row>
    <row r="158" spans="1:2" x14ac:dyDescent="0.2">
      <c r="A158" s="86"/>
      <c r="B158" s="86"/>
    </row>
    <row r="159" spans="1:2" x14ac:dyDescent="0.2">
      <c r="A159" s="86"/>
      <c r="B159" s="86"/>
    </row>
    <row r="160" spans="1:2" x14ac:dyDescent="0.2">
      <c r="A160" s="86"/>
      <c r="B160" s="86"/>
    </row>
    <row r="161" spans="1:2" x14ac:dyDescent="0.2">
      <c r="A161" s="86"/>
      <c r="B161" s="86"/>
    </row>
    <row r="162" spans="1:2" x14ac:dyDescent="0.2">
      <c r="A162" s="86"/>
      <c r="B162" s="86"/>
    </row>
    <row r="163" spans="1:2" x14ac:dyDescent="0.2">
      <c r="A163" s="86"/>
      <c r="B163" s="86"/>
    </row>
    <row r="164" spans="1:2" x14ac:dyDescent="0.2">
      <c r="A164" s="86"/>
      <c r="B164" s="86"/>
    </row>
    <row r="165" spans="1:2" x14ac:dyDescent="0.2">
      <c r="A165" s="86"/>
      <c r="B165" s="86"/>
    </row>
    <row r="166" spans="1:2" x14ac:dyDescent="0.2">
      <c r="A166" s="86"/>
      <c r="B166" s="86"/>
    </row>
    <row r="167" spans="1:2" x14ac:dyDescent="0.2">
      <c r="A167" s="86"/>
      <c r="B167" s="86"/>
    </row>
    <row r="168" spans="1:2" x14ac:dyDescent="0.2">
      <c r="A168" s="86"/>
      <c r="B168" s="86"/>
    </row>
    <row r="169" spans="1:2" x14ac:dyDescent="0.2">
      <c r="A169" s="86"/>
      <c r="B169" s="86"/>
    </row>
    <row r="170" spans="1:2" x14ac:dyDescent="0.2">
      <c r="A170" s="86"/>
      <c r="B170" s="86"/>
    </row>
    <row r="171" spans="1:2" x14ac:dyDescent="0.2">
      <c r="A171" s="86"/>
      <c r="B171" s="86"/>
    </row>
    <row r="172" spans="1:2" x14ac:dyDescent="0.2">
      <c r="A172" s="86"/>
      <c r="B172" s="86"/>
    </row>
    <row r="173" spans="1:2" x14ac:dyDescent="0.2">
      <c r="A173" s="86"/>
      <c r="B173" s="86"/>
    </row>
    <row r="174" spans="1:2" x14ac:dyDescent="0.2">
      <c r="A174" s="86"/>
      <c r="B174" s="86"/>
    </row>
    <row r="175" spans="1:2" x14ac:dyDescent="0.2">
      <c r="A175" s="86"/>
      <c r="B175" s="86"/>
    </row>
    <row r="176" spans="1:2" x14ac:dyDescent="0.2">
      <c r="A176" s="86"/>
      <c r="B176" s="86"/>
    </row>
    <row r="177" spans="1:2" x14ac:dyDescent="0.2">
      <c r="A177" s="86"/>
      <c r="B177" s="86"/>
    </row>
    <row r="178" spans="1:2" x14ac:dyDescent="0.2">
      <c r="A178" s="86"/>
      <c r="B178" s="86"/>
    </row>
    <row r="179" spans="1:2" x14ac:dyDescent="0.2">
      <c r="A179" s="86"/>
      <c r="B179" s="86"/>
    </row>
    <row r="180" spans="1:2" x14ac:dyDescent="0.2">
      <c r="A180" s="86"/>
      <c r="B180" s="86"/>
    </row>
    <row r="181" spans="1:2" x14ac:dyDescent="0.2">
      <c r="A181" s="86"/>
      <c r="B181" s="86"/>
    </row>
    <row r="182" spans="1:2" x14ac:dyDescent="0.2">
      <c r="A182" s="86"/>
      <c r="B182" s="86"/>
    </row>
    <row r="183" spans="1:2" x14ac:dyDescent="0.2">
      <c r="A183" s="86"/>
      <c r="B183" s="86"/>
    </row>
    <row r="184" spans="1:2" x14ac:dyDescent="0.2">
      <c r="A184" s="86"/>
      <c r="B184" s="86"/>
    </row>
    <row r="185" spans="1:2" x14ac:dyDescent="0.2">
      <c r="A185" s="86"/>
      <c r="B185" s="86"/>
    </row>
    <row r="186" spans="1:2" x14ac:dyDescent="0.2">
      <c r="A186" s="86"/>
      <c r="B186" s="86"/>
    </row>
  </sheetData>
  <mergeCells count="5">
    <mergeCell ref="B42:L42"/>
    <mergeCell ref="A1:L1"/>
    <mergeCell ref="A2:L2"/>
    <mergeCell ref="A3:L3"/>
    <mergeCell ref="A4:L4"/>
  </mergeCells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62"/>
  <sheetViews>
    <sheetView zoomScale="90" zoomScaleNormal="90" workbookViewId="0">
      <pane ySplit="8" topLeftCell="A9" activePane="bottomLeft" state="frozen"/>
      <selection pane="bottomLeft" activeCell="D51" sqref="D51"/>
    </sheetView>
  </sheetViews>
  <sheetFormatPr defaultColWidth="8.88671875" defaultRowHeight="13.2" x14ac:dyDescent="0.25"/>
  <cols>
    <col min="1" max="1" width="2.5546875" style="128" customWidth="1"/>
    <col min="2" max="2" width="4.5546875" style="128" customWidth="1"/>
    <col min="3" max="3" width="2.88671875" style="128" customWidth="1"/>
    <col min="4" max="4" width="26.6640625" style="128" customWidth="1"/>
    <col min="5" max="5" width="8.88671875" style="128" customWidth="1"/>
    <col min="6" max="6" width="13.5546875" style="128" bestFit="1" customWidth="1"/>
    <col min="7" max="7" width="15.44140625" style="128" bestFit="1" customWidth="1"/>
    <col min="8" max="8" width="8" style="128" bestFit="1" customWidth="1"/>
    <col min="9" max="9" width="13.33203125" style="128" customWidth="1"/>
    <col min="10" max="10" width="12.5546875" style="128" customWidth="1"/>
    <col min="11" max="11" width="13.44140625" style="128" customWidth="1"/>
    <col min="12" max="12" width="15.33203125" style="128" bestFit="1" customWidth="1"/>
    <col min="13" max="13" width="10" style="128" customWidth="1"/>
    <col min="14" max="14" width="14.5546875" style="128" customWidth="1"/>
    <col min="15" max="15" width="10.5546875" style="128" customWidth="1"/>
    <col min="16" max="16384" width="8.88671875" style="128"/>
  </cols>
  <sheetData>
    <row r="1" spans="2:15" ht="15" customHeight="1" x14ac:dyDescent="0.25">
      <c r="B1" s="181" t="s">
        <v>123</v>
      </c>
      <c r="C1" s="181"/>
      <c r="D1" s="181"/>
      <c r="E1" s="181"/>
      <c r="F1" s="181"/>
      <c r="G1" s="181"/>
      <c r="H1" s="181"/>
      <c r="I1" s="181"/>
      <c r="J1" s="181"/>
      <c r="K1" s="181"/>
      <c r="L1" s="182"/>
    </row>
    <row r="2" spans="2:15" s="136" customFormat="1" ht="15" customHeight="1" x14ac:dyDescent="0.25">
      <c r="B2" s="181" t="str">
        <f>J5&amp;" Gas Schedule 129 Low Income Program Filing"</f>
        <v>2022 Gas Schedule 129 Low Income Program Filing</v>
      </c>
      <c r="C2" s="181"/>
      <c r="D2" s="181"/>
      <c r="E2" s="181"/>
      <c r="F2" s="181"/>
      <c r="G2" s="181"/>
      <c r="H2" s="181"/>
      <c r="I2" s="180"/>
      <c r="J2" s="180"/>
      <c r="K2" s="180"/>
      <c r="L2" s="178"/>
    </row>
    <row r="3" spans="2:15" s="136" customFormat="1" ht="15" customHeight="1" x14ac:dyDescent="0.25">
      <c r="B3" s="178" t="s">
        <v>122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15" s="136" customFormat="1" ht="15" customHeight="1" x14ac:dyDescent="0.25">
      <c r="B4" s="178" t="s">
        <v>121</v>
      </c>
      <c r="C4" s="178"/>
      <c r="D4" s="178"/>
      <c r="E4" s="178"/>
      <c r="F4" s="178"/>
      <c r="G4" s="178"/>
      <c r="H4" s="178"/>
      <c r="I4" s="179"/>
      <c r="J4" s="179"/>
      <c r="K4" s="179"/>
      <c r="L4" s="178"/>
    </row>
    <row r="5" spans="2:15" s="136" customFormat="1" x14ac:dyDescent="0.25">
      <c r="J5" s="146">
        <f>F6+1</f>
        <v>2022</v>
      </c>
    </row>
    <row r="6" spans="2:15" s="136" customFormat="1" x14ac:dyDescent="0.25">
      <c r="F6" s="177">
        <v>2021</v>
      </c>
      <c r="G6" s="176">
        <f>+F6</f>
        <v>2021</v>
      </c>
      <c r="H6" s="146"/>
      <c r="I6" s="146" t="s">
        <v>120</v>
      </c>
      <c r="J6" s="146" t="s">
        <v>119</v>
      </c>
      <c r="K6" s="146"/>
    </row>
    <row r="7" spans="2:15" s="136" customFormat="1" x14ac:dyDescent="0.25">
      <c r="E7" s="146" t="s">
        <v>22</v>
      </c>
      <c r="F7" s="146" t="s">
        <v>118</v>
      </c>
      <c r="G7" s="176" t="s">
        <v>117</v>
      </c>
      <c r="H7" s="146" t="s">
        <v>116</v>
      </c>
      <c r="I7" s="146" t="s">
        <v>107</v>
      </c>
      <c r="J7" s="146" t="s">
        <v>115</v>
      </c>
      <c r="K7" s="146" t="s">
        <v>114</v>
      </c>
    </row>
    <row r="8" spans="2:15" s="136" customFormat="1" ht="15.6" x14ac:dyDescent="0.25">
      <c r="B8" s="157" t="s">
        <v>113</v>
      </c>
      <c r="C8" s="206" t="s">
        <v>83</v>
      </c>
      <c r="D8" s="206"/>
      <c r="E8" s="175" t="s">
        <v>82</v>
      </c>
      <c r="F8" s="175" t="s">
        <v>112</v>
      </c>
      <c r="G8" s="175" t="s">
        <v>111</v>
      </c>
      <c r="H8" s="175" t="s">
        <v>110</v>
      </c>
      <c r="I8" s="175" t="s">
        <v>109</v>
      </c>
      <c r="J8" s="175" t="s">
        <v>108</v>
      </c>
      <c r="K8" s="175" t="s">
        <v>107</v>
      </c>
    </row>
    <row r="9" spans="2:15" s="136" customFormat="1" x14ac:dyDescent="0.25">
      <c r="B9" s="146">
        <v>1</v>
      </c>
      <c r="C9" s="136" t="s">
        <v>69</v>
      </c>
      <c r="E9" s="146" t="s">
        <v>106</v>
      </c>
      <c r="F9" s="168">
        <v>610028363.10562325</v>
      </c>
      <c r="G9" s="144">
        <v>393697500.04951334</v>
      </c>
      <c r="H9" s="154">
        <f>G9/$G$47</f>
        <v>0.70536225287597143</v>
      </c>
      <c r="I9" s="169">
        <f>$I$49*H9</f>
        <v>1929112.4564697787</v>
      </c>
      <c r="J9" s="153">
        <f>ROUND(I9/F9,5)</f>
        <v>3.16E-3</v>
      </c>
      <c r="K9" s="169">
        <f>F9*(J9)</f>
        <v>1927689.6274137695</v>
      </c>
      <c r="L9" s="174"/>
      <c r="M9" s="150"/>
      <c r="N9" s="149"/>
      <c r="O9" s="148"/>
    </row>
    <row r="10" spans="2:15" s="136" customFormat="1" x14ac:dyDescent="0.25">
      <c r="B10" s="146"/>
      <c r="E10" s="146"/>
      <c r="F10" s="173"/>
      <c r="G10" s="166"/>
      <c r="H10" s="154"/>
      <c r="I10" s="169"/>
      <c r="J10" s="153"/>
      <c r="K10" s="169"/>
      <c r="M10" s="150"/>
      <c r="N10" s="149"/>
      <c r="O10" s="148"/>
    </row>
    <row r="11" spans="2:15" s="136" customFormat="1" x14ac:dyDescent="0.25">
      <c r="B11" s="146">
        <v>2</v>
      </c>
      <c r="C11" s="136" t="s">
        <v>105</v>
      </c>
      <c r="E11" s="146" t="s">
        <v>104</v>
      </c>
      <c r="F11" s="168">
        <v>227926862.9423449</v>
      </c>
      <c r="G11" s="144">
        <v>124343394.60665569</v>
      </c>
      <c r="H11" s="154">
        <f>G11/$G$47</f>
        <v>0.22277798802117382</v>
      </c>
      <c r="I11" s="169">
        <f>$I$49*H11</f>
        <v>609280.96161461284</v>
      </c>
      <c r="J11" s="153">
        <f>ROUND(I11/F11,5)</f>
        <v>2.6700000000000001E-3</v>
      </c>
      <c r="K11" s="169">
        <f>F11*(J11)</f>
        <v>608564.72405606089</v>
      </c>
      <c r="L11" s="174"/>
      <c r="M11" s="150"/>
      <c r="N11" s="149"/>
      <c r="O11" s="148"/>
    </row>
    <row r="12" spans="2:15" s="136" customFormat="1" x14ac:dyDescent="0.25">
      <c r="B12" s="146"/>
      <c r="E12" s="146"/>
      <c r="F12" s="173"/>
      <c r="G12" s="142"/>
      <c r="H12" s="154"/>
      <c r="I12" s="169"/>
      <c r="J12" s="153"/>
      <c r="K12" s="169"/>
      <c r="M12" s="150"/>
      <c r="N12" s="149"/>
      <c r="O12" s="148"/>
    </row>
    <row r="13" spans="2:15" s="136" customFormat="1" x14ac:dyDescent="0.25">
      <c r="B13" s="146">
        <v>3</v>
      </c>
      <c r="C13" s="136" t="s">
        <v>103</v>
      </c>
      <c r="E13" s="146" t="s">
        <v>102</v>
      </c>
      <c r="F13" s="168">
        <v>83760025.108578265</v>
      </c>
      <c r="G13" s="144">
        <v>22132008.393287688</v>
      </c>
      <c r="H13" s="154">
        <f>G13/G$47</f>
        <v>3.9652482677680158E-2</v>
      </c>
      <c r="I13" s="162">
        <f>$I$49*H13</f>
        <v>108446.54353358966</v>
      </c>
      <c r="J13" s="153">
        <f>ROUND(I13/F13,5)</f>
        <v>1.2899999999999999E-3</v>
      </c>
      <c r="K13" s="169">
        <f>F13*(J13)</f>
        <v>108050.43239006595</v>
      </c>
      <c r="L13" s="172"/>
      <c r="M13" s="150"/>
      <c r="N13" s="149"/>
      <c r="O13" s="148"/>
    </row>
    <row r="14" spans="2:15" s="136" customFormat="1" x14ac:dyDescent="0.25">
      <c r="B14" s="146"/>
      <c r="E14" s="146"/>
      <c r="F14" s="163"/>
      <c r="G14" s="144"/>
      <c r="H14" s="154"/>
      <c r="I14" s="162"/>
      <c r="J14" s="153"/>
      <c r="K14" s="169"/>
      <c r="M14" s="150"/>
      <c r="N14" s="149"/>
      <c r="O14" s="148"/>
    </row>
    <row r="15" spans="2:15" s="136" customFormat="1" x14ac:dyDescent="0.25">
      <c r="B15" s="146">
        <v>4</v>
      </c>
      <c r="C15" s="136" t="s">
        <v>100</v>
      </c>
      <c r="E15" s="146">
        <v>85</v>
      </c>
      <c r="F15" s="168"/>
      <c r="G15" s="144"/>
      <c r="H15" s="154"/>
      <c r="I15" s="162"/>
      <c r="J15" s="153"/>
      <c r="K15" s="169"/>
      <c r="M15" s="150"/>
      <c r="N15" s="149"/>
      <c r="O15" s="148"/>
    </row>
    <row r="16" spans="2:15" s="136" customFormat="1" x14ac:dyDescent="0.25">
      <c r="B16" s="146">
        <v>5</v>
      </c>
      <c r="D16" s="136" t="s">
        <v>95</v>
      </c>
      <c r="E16" s="146"/>
      <c r="F16" s="168">
        <v>7731832.7691030335</v>
      </c>
      <c r="G16" s="144"/>
      <c r="H16" s="154"/>
      <c r="I16" s="142"/>
      <c r="J16" s="170">
        <v>9.1E-4</v>
      </c>
      <c r="K16" s="169"/>
      <c r="L16" s="163"/>
      <c r="M16" s="150"/>
      <c r="N16" s="149"/>
      <c r="O16" s="148"/>
    </row>
    <row r="17" spans="2:15" s="136" customFormat="1" x14ac:dyDescent="0.25">
      <c r="B17" s="146">
        <v>6</v>
      </c>
      <c r="D17" s="136" t="s">
        <v>94</v>
      </c>
      <c r="E17" s="146"/>
      <c r="F17" s="168">
        <v>4300893.6376835331</v>
      </c>
      <c r="G17" s="144"/>
      <c r="H17" s="154"/>
      <c r="I17" s="142"/>
      <c r="J17" s="170">
        <v>5.5999999999999995E-4</v>
      </c>
      <c r="K17" s="169"/>
      <c r="M17" s="150"/>
      <c r="N17" s="149"/>
      <c r="O17" s="148"/>
    </row>
    <row r="18" spans="2:15" s="136" customFormat="1" x14ac:dyDescent="0.25">
      <c r="B18" s="146">
        <v>7</v>
      </c>
      <c r="D18" s="136" t="s">
        <v>98</v>
      </c>
      <c r="E18" s="146"/>
      <c r="F18" s="167">
        <v>7063805.5524261314</v>
      </c>
      <c r="G18" s="144"/>
      <c r="H18" s="154"/>
      <c r="I18" s="142"/>
      <c r="J18" s="170">
        <v>3.2000000000000003E-4</v>
      </c>
      <c r="K18" s="169"/>
      <c r="M18" s="150"/>
      <c r="N18" s="149"/>
      <c r="O18" s="148"/>
    </row>
    <row r="19" spans="2:15" s="136" customFormat="1" x14ac:dyDescent="0.25">
      <c r="B19" s="146">
        <v>8</v>
      </c>
      <c r="D19" s="136" t="s">
        <v>21</v>
      </c>
      <c r="E19" s="146"/>
      <c r="F19" s="163">
        <f>SUM(F16:F18)</f>
        <v>19096531.959212698</v>
      </c>
      <c r="G19" s="144">
        <v>2230514.4478399055</v>
      </c>
      <c r="H19" s="154">
        <f>G19/G$47</f>
        <v>3.9962679361766089E-3</v>
      </c>
      <c r="I19" s="162">
        <f>$I$49*H19</f>
        <v>10929.490802259643</v>
      </c>
      <c r="J19" s="153"/>
      <c r="K19" s="144">
        <v>11704.886033762901</v>
      </c>
      <c r="M19" s="150"/>
      <c r="N19" s="149"/>
      <c r="O19" s="148"/>
    </row>
    <row r="20" spans="2:15" s="136" customFormat="1" x14ac:dyDescent="0.25">
      <c r="B20" s="146"/>
      <c r="E20" s="146"/>
      <c r="F20" s="163"/>
      <c r="G20" s="166"/>
      <c r="H20" s="154"/>
      <c r="I20" s="162"/>
      <c r="J20" s="153"/>
      <c r="K20" s="169"/>
      <c r="M20" s="150"/>
      <c r="N20" s="149"/>
      <c r="O20" s="148"/>
    </row>
    <row r="21" spans="2:15" s="136" customFormat="1" x14ac:dyDescent="0.25">
      <c r="B21" s="146">
        <v>9</v>
      </c>
      <c r="C21" s="136" t="s">
        <v>100</v>
      </c>
      <c r="E21" s="146" t="s">
        <v>101</v>
      </c>
      <c r="F21" s="171">
        <v>7474724.5877283467</v>
      </c>
      <c r="G21" s="144">
        <v>1708272.8281041076</v>
      </c>
      <c r="H21" s="154">
        <f>G21/G$47</f>
        <v>3.0606015288559868E-3</v>
      </c>
      <c r="I21" s="162">
        <f>$I$49*H21</f>
        <v>8370.5138877692625</v>
      </c>
      <c r="J21" s="153">
        <f>ROUND(I21/F21,5)</f>
        <v>1.1199999999999999E-3</v>
      </c>
      <c r="K21" s="169">
        <f>F21*(J21)</f>
        <v>8371.6915382557472</v>
      </c>
      <c r="M21" s="150"/>
      <c r="N21" s="149"/>
      <c r="O21" s="148"/>
    </row>
    <row r="22" spans="2:15" s="136" customFormat="1" x14ac:dyDescent="0.25">
      <c r="B22" s="146"/>
      <c r="E22" s="146"/>
      <c r="F22" s="163"/>
      <c r="G22" s="144"/>
      <c r="H22" s="154"/>
      <c r="I22" s="162"/>
      <c r="J22" s="153"/>
      <c r="K22" s="169"/>
      <c r="M22" s="150"/>
      <c r="N22" s="149"/>
      <c r="O22" s="148"/>
    </row>
    <row r="23" spans="2:15" s="136" customFormat="1" x14ac:dyDescent="0.25">
      <c r="B23" s="146">
        <v>10</v>
      </c>
      <c r="C23" s="136" t="s">
        <v>100</v>
      </c>
      <c r="E23" s="146">
        <v>87</v>
      </c>
      <c r="F23" s="163"/>
      <c r="G23" s="144"/>
      <c r="H23" s="154"/>
      <c r="I23" s="162"/>
      <c r="J23" s="153"/>
      <c r="K23" s="169"/>
      <c r="M23" s="150"/>
      <c r="N23" s="149"/>
      <c r="O23" s="148"/>
    </row>
    <row r="24" spans="2:15" s="136" customFormat="1" x14ac:dyDescent="0.25">
      <c r="B24" s="146">
        <v>11</v>
      </c>
      <c r="D24" s="136" t="s">
        <v>95</v>
      </c>
      <c r="E24" s="146"/>
      <c r="F24" s="168">
        <v>1295749.0995656035</v>
      </c>
      <c r="G24" s="144"/>
      <c r="H24" s="154"/>
      <c r="I24" s="162"/>
      <c r="J24" s="170">
        <v>9.1E-4</v>
      </c>
      <c r="K24" s="169"/>
      <c r="M24" s="150"/>
      <c r="N24" s="149"/>
      <c r="O24" s="148"/>
    </row>
    <row r="25" spans="2:15" s="136" customFormat="1" x14ac:dyDescent="0.25">
      <c r="B25" s="146">
        <v>12</v>
      </c>
      <c r="D25" s="136" t="s">
        <v>94</v>
      </c>
      <c r="E25" s="146"/>
      <c r="F25" s="168">
        <v>1239000.7711869655</v>
      </c>
      <c r="G25" s="144"/>
      <c r="H25" s="154"/>
      <c r="I25" s="162"/>
      <c r="J25" s="170">
        <v>5.5999999999999995E-4</v>
      </c>
      <c r="K25" s="169"/>
      <c r="M25" s="150"/>
      <c r="N25" s="149"/>
      <c r="O25" s="148"/>
    </row>
    <row r="26" spans="2:15" s="136" customFormat="1" x14ac:dyDescent="0.25">
      <c r="B26" s="146">
        <v>13</v>
      </c>
      <c r="D26" s="136" t="s">
        <v>93</v>
      </c>
      <c r="E26" s="146"/>
      <c r="F26" s="168">
        <v>2186688.7650560704</v>
      </c>
      <c r="G26" s="144"/>
      <c r="H26" s="154"/>
      <c r="I26" s="162"/>
      <c r="J26" s="170">
        <v>3.6999999999999999E-4</v>
      </c>
      <c r="K26" s="169"/>
      <c r="M26" s="150"/>
      <c r="N26" s="149"/>
      <c r="O26" s="148"/>
    </row>
    <row r="27" spans="2:15" s="136" customFormat="1" x14ac:dyDescent="0.25">
      <c r="B27" s="146">
        <v>14</v>
      </c>
      <c r="D27" s="136" t="s">
        <v>92</v>
      </c>
      <c r="E27" s="146"/>
      <c r="F27" s="168">
        <v>2865739.2682994045</v>
      </c>
      <c r="G27" s="144"/>
      <c r="H27" s="154"/>
      <c r="I27" s="162"/>
      <c r="J27" s="170">
        <v>2.5000000000000001E-4</v>
      </c>
      <c r="K27" s="169"/>
      <c r="M27" s="150"/>
      <c r="N27" s="149"/>
      <c r="O27" s="148"/>
    </row>
    <row r="28" spans="2:15" s="136" customFormat="1" x14ac:dyDescent="0.25">
      <c r="B28" s="146">
        <v>15</v>
      </c>
      <c r="D28" s="136" t="s">
        <v>91</v>
      </c>
      <c r="E28" s="146"/>
      <c r="F28" s="168">
        <v>3703934.1389381443</v>
      </c>
      <c r="G28" s="144"/>
      <c r="H28" s="154"/>
      <c r="I28" s="162"/>
      <c r="J28" s="170">
        <v>1.9000000000000001E-4</v>
      </c>
      <c r="K28" s="169"/>
      <c r="M28" s="150"/>
      <c r="N28" s="149"/>
      <c r="O28" s="148"/>
    </row>
    <row r="29" spans="2:15" s="136" customFormat="1" x14ac:dyDescent="0.25">
      <c r="B29" s="146">
        <v>16</v>
      </c>
      <c r="D29" s="136" t="s">
        <v>90</v>
      </c>
      <c r="E29" s="146"/>
      <c r="F29" s="167">
        <v>9852245.4167201295</v>
      </c>
      <c r="G29" s="144"/>
      <c r="H29" s="154"/>
      <c r="I29" s="162"/>
      <c r="J29" s="170">
        <v>1.4999999999999999E-4</v>
      </c>
      <c r="K29" s="169"/>
      <c r="M29" s="150"/>
      <c r="N29" s="149"/>
      <c r="O29" s="148"/>
    </row>
    <row r="30" spans="2:15" s="136" customFormat="1" x14ac:dyDescent="0.25">
      <c r="B30" s="146">
        <v>17</v>
      </c>
      <c r="D30" s="136" t="s">
        <v>21</v>
      </c>
      <c r="E30" s="146"/>
      <c r="F30" s="163">
        <f>SUM(F24:F29)</f>
        <v>21143357.459766317</v>
      </c>
      <c r="G30" s="144">
        <v>1383221.8790941774</v>
      </c>
      <c r="H30" s="154">
        <f>G30/G$47</f>
        <v>2.4782288450968019E-3</v>
      </c>
      <c r="I30" s="162">
        <f>$I$49*H30</f>
        <v>6777.7686083516446</v>
      </c>
      <c r="J30" s="153"/>
      <c r="K30" s="144">
        <v>5580.0660715212634</v>
      </c>
      <c r="M30" s="150"/>
      <c r="N30" s="149"/>
      <c r="O30" s="148"/>
    </row>
    <row r="31" spans="2:15" s="136" customFormat="1" x14ac:dyDescent="0.25">
      <c r="B31" s="146"/>
      <c r="E31" s="146"/>
      <c r="F31" s="163"/>
      <c r="G31" s="166"/>
      <c r="H31" s="154"/>
      <c r="I31" s="162"/>
      <c r="J31" s="153"/>
      <c r="K31" s="144"/>
      <c r="M31" s="164"/>
      <c r="N31" s="149"/>
      <c r="O31" s="148"/>
    </row>
    <row r="32" spans="2:15" s="136" customFormat="1" x14ac:dyDescent="0.25">
      <c r="B32" s="146">
        <f>B30+1</f>
        <v>18</v>
      </c>
      <c r="C32" s="136" t="s">
        <v>97</v>
      </c>
      <c r="E32" s="146" t="s">
        <v>99</v>
      </c>
      <c r="F32" s="163"/>
      <c r="G32" s="166"/>
      <c r="H32" s="154"/>
      <c r="I32" s="162"/>
      <c r="J32" s="153"/>
      <c r="K32" s="144"/>
      <c r="M32" s="164"/>
      <c r="N32" s="149"/>
      <c r="O32" s="148"/>
    </row>
    <row r="33" spans="2:15" s="136" customFormat="1" x14ac:dyDescent="0.25">
      <c r="B33" s="146">
        <f>B32+1</f>
        <v>19</v>
      </c>
      <c r="D33" s="136" t="s">
        <v>95</v>
      </c>
      <c r="E33" s="146"/>
      <c r="F33" s="168">
        <v>24484460.633315865</v>
      </c>
      <c r="G33" s="166"/>
      <c r="H33" s="154"/>
      <c r="I33" s="162"/>
      <c r="J33" s="165">
        <v>9.1E-4</v>
      </c>
      <c r="K33" s="144"/>
      <c r="M33" s="164"/>
      <c r="N33" s="149"/>
      <c r="O33" s="148"/>
    </row>
    <row r="34" spans="2:15" s="136" customFormat="1" x14ac:dyDescent="0.25">
      <c r="B34" s="146">
        <f>B33+1</f>
        <v>20</v>
      </c>
      <c r="D34" s="136" t="s">
        <v>94</v>
      </c>
      <c r="E34" s="146"/>
      <c r="F34" s="168">
        <v>17174313.556782313</v>
      </c>
      <c r="G34" s="166"/>
      <c r="H34" s="154"/>
      <c r="I34" s="162"/>
      <c r="J34" s="165">
        <v>5.5999999999999995E-4</v>
      </c>
      <c r="K34" s="144"/>
      <c r="M34" s="164"/>
      <c r="N34" s="149"/>
      <c r="O34" s="148"/>
    </row>
    <row r="35" spans="2:15" s="136" customFormat="1" x14ac:dyDescent="0.25">
      <c r="B35" s="146">
        <f>B34+1</f>
        <v>21</v>
      </c>
      <c r="D35" s="136" t="s">
        <v>98</v>
      </c>
      <c r="E35" s="146"/>
      <c r="F35" s="167">
        <v>28624552.281885359</v>
      </c>
      <c r="G35" s="166"/>
      <c r="H35" s="154"/>
      <c r="I35" s="162"/>
      <c r="J35" s="165">
        <v>3.2000000000000003E-4</v>
      </c>
      <c r="K35" s="144"/>
      <c r="M35" s="164"/>
      <c r="N35" s="149"/>
      <c r="O35" s="148"/>
    </row>
    <row r="36" spans="2:15" s="136" customFormat="1" x14ac:dyDescent="0.25">
      <c r="B36" s="146">
        <f>B35+1</f>
        <v>22</v>
      </c>
      <c r="D36" s="136" t="s">
        <v>21</v>
      </c>
      <c r="E36" s="146"/>
      <c r="F36" s="163">
        <f>SUM(F33:F35)</f>
        <v>70283326.471983537</v>
      </c>
      <c r="G36" s="144">
        <v>7876737.2105572745</v>
      </c>
      <c r="H36" s="154">
        <f>G36/G$47</f>
        <v>1.4112238719961213E-2</v>
      </c>
      <c r="I36" s="162">
        <f>$I$49*H36</f>
        <v>38595.906418796265</v>
      </c>
      <c r="J36" s="153"/>
      <c r="K36" s="144">
        <v>41058.331498318847</v>
      </c>
      <c r="M36" s="150"/>
      <c r="N36" s="149"/>
      <c r="O36" s="148"/>
    </row>
    <row r="37" spans="2:15" s="136" customFormat="1" x14ac:dyDescent="0.25">
      <c r="B37" s="146"/>
      <c r="E37" s="146"/>
      <c r="F37" s="163"/>
      <c r="G37" s="166"/>
      <c r="H37" s="154"/>
      <c r="I37" s="162"/>
      <c r="J37" s="153"/>
      <c r="K37" s="144"/>
      <c r="M37" s="164"/>
      <c r="N37" s="149"/>
      <c r="O37" s="148"/>
    </row>
    <row r="38" spans="2:15" s="136" customFormat="1" x14ac:dyDescent="0.25">
      <c r="B38" s="146">
        <f>B36+1</f>
        <v>23</v>
      </c>
      <c r="C38" s="136" t="s">
        <v>97</v>
      </c>
      <c r="E38" s="146" t="s">
        <v>96</v>
      </c>
      <c r="F38" s="163"/>
      <c r="G38" s="166"/>
      <c r="H38" s="154"/>
      <c r="I38" s="162"/>
      <c r="J38" s="153"/>
      <c r="K38" s="144"/>
      <c r="M38" s="164"/>
      <c r="N38" s="149"/>
      <c r="O38" s="148"/>
    </row>
    <row r="39" spans="2:15" s="136" customFormat="1" x14ac:dyDescent="0.25">
      <c r="B39" s="146">
        <f t="shared" ref="B39:B45" si="0">B38+1</f>
        <v>24</v>
      </c>
      <c r="D39" s="136" t="s">
        <v>95</v>
      </c>
      <c r="E39" s="146"/>
      <c r="F39" s="168">
        <v>2996928.4229749735</v>
      </c>
      <c r="G39" s="166"/>
      <c r="H39" s="154"/>
      <c r="I39" s="162"/>
      <c r="J39" s="165">
        <v>9.1E-4</v>
      </c>
      <c r="K39" s="144"/>
      <c r="M39" s="164"/>
      <c r="N39" s="149"/>
      <c r="O39" s="148"/>
    </row>
    <row r="40" spans="2:15" s="136" customFormat="1" x14ac:dyDescent="0.25">
      <c r="B40" s="146">
        <f t="shared" si="0"/>
        <v>25</v>
      </c>
      <c r="D40" s="136" t="s">
        <v>94</v>
      </c>
      <c r="E40" s="146"/>
      <c r="F40" s="168">
        <v>2996928.4229749735</v>
      </c>
      <c r="G40" s="166"/>
      <c r="H40" s="154"/>
      <c r="I40" s="162"/>
      <c r="J40" s="165">
        <v>5.5999999999999995E-4</v>
      </c>
      <c r="K40" s="144"/>
      <c r="M40" s="164"/>
      <c r="N40" s="149"/>
      <c r="O40" s="148"/>
    </row>
    <row r="41" spans="2:15" s="136" customFormat="1" x14ac:dyDescent="0.25">
      <c r="B41" s="146">
        <f t="shared" si="0"/>
        <v>26</v>
      </c>
      <c r="D41" s="136" t="s">
        <v>93</v>
      </c>
      <c r="E41" s="146"/>
      <c r="F41" s="168">
        <v>5993856.8459499469</v>
      </c>
      <c r="G41" s="166"/>
      <c r="H41" s="154"/>
      <c r="I41" s="162"/>
      <c r="J41" s="165">
        <v>3.6999999999999999E-4</v>
      </c>
      <c r="K41" s="144"/>
      <c r="M41" s="164"/>
      <c r="N41" s="149"/>
      <c r="O41" s="148"/>
    </row>
    <row r="42" spans="2:15" s="136" customFormat="1" x14ac:dyDescent="0.25">
      <c r="B42" s="146">
        <f t="shared" si="0"/>
        <v>27</v>
      </c>
      <c r="D42" s="136" t="s">
        <v>92</v>
      </c>
      <c r="E42" s="146"/>
      <c r="F42" s="168">
        <v>11470202.093868293</v>
      </c>
      <c r="G42" s="166"/>
      <c r="H42" s="154"/>
      <c r="I42" s="162"/>
      <c r="J42" s="165">
        <v>2.5000000000000001E-4</v>
      </c>
      <c r="K42" s="144"/>
      <c r="M42" s="164"/>
      <c r="N42" s="149"/>
      <c r="O42" s="148"/>
    </row>
    <row r="43" spans="2:15" s="136" customFormat="1" x14ac:dyDescent="0.25">
      <c r="B43" s="146">
        <f t="shared" si="0"/>
        <v>28</v>
      </c>
      <c r="D43" s="136" t="s">
        <v>91</v>
      </c>
      <c r="E43" s="146"/>
      <c r="F43" s="168">
        <v>25713398.123042308</v>
      </c>
      <c r="G43" s="166"/>
      <c r="H43" s="154"/>
      <c r="I43" s="162"/>
      <c r="J43" s="165">
        <v>1.9000000000000001E-4</v>
      </c>
      <c r="K43" s="144"/>
      <c r="M43" s="164"/>
      <c r="N43" s="149"/>
      <c r="O43" s="148"/>
    </row>
    <row r="44" spans="2:15" s="136" customFormat="1" x14ac:dyDescent="0.25">
      <c r="B44" s="146">
        <f t="shared" si="0"/>
        <v>29</v>
      </c>
      <c r="D44" s="136" t="s">
        <v>90</v>
      </c>
      <c r="E44" s="146"/>
      <c r="F44" s="167">
        <v>47104643.057064503</v>
      </c>
      <c r="G44" s="166"/>
      <c r="H44" s="154"/>
      <c r="I44" s="162"/>
      <c r="J44" s="165">
        <v>1.4999999999999999E-4</v>
      </c>
      <c r="K44" s="144"/>
      <c r="M44" s="164"/>
      <c r="N44" s="149"/>
      <c r="O44" s="148"/>
    </row>
    <row r="45" spans="2:15" s="136" customFormat="1" x14ac:dyDescent="0.25">
      <c r="B45" s="146">
        <f t="shared" si="0"/>
        <v>30</v>
      </c>
      <c r="D45" s="136" t="s">
        <v>21</v>
      </c>
      <c r="E45" s="146"/>
      <c r="F45" s="163">
        <f>SUM(F39:F44)</f>
        <v>96275956.965875</v>
      </c>
      <c r="G45" s="144">
        <v>4777724.8168290956</v>
      </c>
      <c r="H45" s="154">
        <f>G45/G$47</f>
        <v>8.5599393950842404E-3</v>
      </c>
      <c r="I45" s="162">
        <f>$I$49*H45</f>
        <v>23410.787359763915</v>
      </c>
      <c r="J45" s="153"/>
      <c r="K45" s="144">
        <v>21442.00444017948</v>
      </c>
      <c r="M45" s="150"/>
      <c r="N45" s="149"/>
      <c r="O45" s="148"/>
    </row>
    <row r="46" spans="2:15" s="136" customFormat="1" x14ac:dyDescent="0.25">
      <c r="B46" s="146"/>
      <c r="F46" s="161"/>
      <c r="G46" s="157"/>
      <c r="H46" s="160"/>
      <c r="I46" s="158"/>
      <c r="J46" s="159"/>
      <c r="K46" s="158"/>
      <c r="L46" s="157"/>
      <c r="M46" s="150"/>
      <c r="N46" s="156"/>
      <c r="O46" s="148"/>
    </row>
    <row r="47" spans="2:15" s="136" customFormat="1" x14ac:dyDescent="0.25">
      <c r="B47" s="146">
        <f>B45+1</f>
        <v>31</v>
      </c>
      <c r="D47" s="136" t="s">
        <v>21</v>
      </c>
      <c r="F47" s="155">
        <f>F9+F11+F13+F19+F21+F30+F36+F45</f>
        <v>1135989148.6011121</v>
      </c>
      <c r="G47" s="152">
        <f>G9+G11+G13+G19+G21+G30+G36+G45</f>
        <v>558149374.23188114</v>
      </c>
      <c r="H47" s="154">
        <f>SUM(H9:H46)</f>
        <v>1.0000000000000004</v>
      </c>
      <c r="I47" s="152">
        <f>I9+I11+I13+I19+I21+I30+I36+I45</f>
        <v>2734924.4286949215</v>
      </c>
      <c r="J47" s="153">
        <f>ROUND(K47/F47,5)</f>
        <v>2.4099999999999998E-3</v>
      </c>
      <c r="K47" s="152">
        <f>K9+K11+K13+K19+K21+K30+K36+K45</f>
        <v>2732461.7634419347</v>
      </c>
      <c r="L47" s="151">
        <f>K47-I47</f>
        <v>-2462.6652529868297</v>
      </c>
      <c r="M47" s="150"/>
      <c r="N47" s="149"/>
      <c r="O47" s="148"/>
    </row>
    <row r="48" spans="2:15" s="136" customFormat="1" x14ac:dyDescent="0.25">
      <c r="B48" s="146"/>
      <c r="F48" s="133"/>
      <c r="G48" s="145"/>
      <c r="H48" s="133"/>
      <c r="I48" s="133"/>
      <c r="J48" s="133"/>
      <c r="K48" s="133"/>
      <c r="L48" s="147">
        <f>L47/I47</f>
        <v>-9.0045093281132776E-4</v>
      </c>
      <c r="N48" s="141"/>
    </row>
    <row r="49" spans="2:14" s="136" customFormat="1" ht="15" customHeight="1" x14ac:dyDescent="0.25">
      <c r="B49" s="146">
        <f>B47+1</f>
        <v>32</v>
      </c>
      <c r="D49" s="136" t="s">
        <v>89</v>
      </c>
      <c r="F49" s="133"/>
      <c r="G49" s="145"/>
      <c r="H49" s="133"/>
      <c r="I49" s="144">
        <v>2734924.4286949211</v>
      </c>
      <c r="J49" s="133"/>
      <c r="K49" s="143"/>
      <c r="L49" s="133"/>
    </row>
    <row r="50" spans="2:14" s="136" customFormat="1" x14ac:dyDescent="0.25">
      <c r="I50" s="142"/>
      <c r="N50" s="141"/>
    </row>
    <row r="51" spans="2:14" s="136" customFormat="1" ht="15" customHeight="1" x14ac:dyDescent="0.25">
      <c r="B51" s="138" t="s">
        <v>88</v>
      </c>
      <c r="C51" s="140" t="s">
        <v>132</v>
      </c>
      <c r="D51" s="139"/>
      <c r="E51" s="139"/>
      <c r="F51" s="139"/>
      <c r="G51" s="139"/>
      <c r="H51" s="139"/>
      <c r="I51" s="139"/>
      <c r="J51" s="139"/>
      <c r="K51" s="139"/>
    </row>
    <row r="52" spans="2:14" s="136" customFormat="1" ht="15" customHeight="1" x14ac:dyDescent="0.25">
      <c r="B52" s="138" t="s">
        <v>87</v>
      </c>
      <c r="C52" s="207" t="s">
        <v>133</v>
      </c>
      <c r="D52" s="207"/>
      <c r="E52" s="207"/>
      <c r="F52" s="207"/>
      <c r="G52" s="207"/>
      <c r="H52" s="207"/>
      <c r="I52" s="207"/>
      <c r="J52" s="207"/>
      <c r="K52" s="207"/>
      <c r="L52" s="137"/>
    </row>
    <row r="53" spans="2:14" x14ac:dyDescent="0.25">
      <c r="B53" s="135"/>
      <c r="D53" s="132"/>
      <c r="E53" s="132"/>
      <c r="F53" s="132"/>
      <c r="G53" s="132"/>
      <c r="H53" s="132"/>
    </row>
    <row r="54" spans="2:14" x14ac:dyDescent="0.25">
      <c r="C54" s="133"/>
      <c r="D54" s="133"/>
      <c r="H54" s="132"/>
    </row>
    <row r="55" spans="2:14" x14ac:dyDescent="0.25">
      <c r="C55" s="133"/>
      <c r="D55" s="134"/>
      <c r="E55" s="129"/>
      <c r="F55" s="129"/>
      <c r="H55" s="132"/>
    </row>
    <row r="56" spans="2:14" x14ac:dyDescent="0.25">
      <c r="C56" s="133"/>
      <c r="D56" s="129"/>
      <c r="E56" s="133"/>
      <c r="F56" s="133"/>
      <c r="G56" s="132"/>
      <c r="H56" s="132"/>
    </row>
    <row r="57" spans="2:14" x14ac:dyDescent="0.25">
      <c r="C57" s="133"/>
      <c r="D57" s="129"/>
      <c r="E57" s="131"/>
      <c r="F57" s="130"/>
      <c r="H57" s="132"/>
    </row>
    <row r="58" spans="2:14" x14ac:dyDescent="0.25">
      <c r="C58" s="132"/>
      <c r="D58" s="132"/>
      <c r="E58" s="131"/>
      <c r="F58" s="130"/>
      <c r="H58" s="132"/>
    </row>
    <row r="59" spans="2:14" x14ac:dyDescent="0.25">
      <c r="E59" s="131"/>
      <c r="F59" s="130"/>
    </row>
    <row r="60" spans="2:14" x14ac:dyDescent="0.25">
      <c r="E60" s="129"/>
      <c r="F60" s="129"/>
    </row>
    <row r="61" spans="2:14" x14ac:dyDescent="0.25">
      <c r="E61" s="129"/>
      <c r="F61" s="129"/>
    </row>
    <row r="62" spans="2:14" x14ac:dyDescent="0.25">
      <c r="E62" s="129"/>
      <c r="F62" s="129"/>
    </row>
  </sheetData>
  <mergeCells count="2">
    <mergeCell ref="C8:D8"/>
    <mergeCell ref="C52:K52"/>
  </mergeCells>
  <printOptions horizontalCentered="1"/>
  <pageMargins left="0.75" right="0.75" top="1" bottom="1" header="0.5" footer="0.5"/>
  <pageSetup scale="76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EA0384ACF30524E9C4AAA7569B1811E" ma:contentTypeVersion="7" ma:contentTypeDescription="" ma:contentTypeScope="" ma:versionID="0075be3160ff6fa2789317187e358e0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2024-03-22T07:00:00+00:00</OpenedDate>
    <SignificantOrder xmlns="dc463f71-b30c-4ab2-9473-d307f9d35888">false</SignificantOrder>
    <Date1 xmlns="dc463f71-b30c-4ab2-9473-d307f9d35888">2024-03-22T07:00:00+00:00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240195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E94CEB4-AB01-4ADD-AF19-A778A295C78F}"/>
</file>

<file path=customXml/itemProps2.xml><?xml version="1.0" encoding="utf-8"?>
<ds:datastoreItem xmlns:ds="http://schemas.openxmlformats.org/officeDocument/2006/customXml" ds:itemID="{EDB756F4-35A3-4B31-9946-70C8FDBABDA0}"/>
</file>

<file path=customXml/itemProps3.xml><?xml version="1.0" encoding="utf-8"?>
<ds:datastoreItem xmlns:ds="http://schemas.openxmlformats.org/officeDocument/2006/customXml" ds:itemID="{B0484D04-8088-4943-B05F-DC6A501A06BE}"/>
</file>

<file path=customXml/itemProps4.xml><?xml version="1.0" encoding="utf-8"?>
<ds:datastoreItem xmlns:ds="http://schemas.openxmlformats.org/officeDocument/2006/customXml" ds:itemID="{E44F61D6-B260-44C3-BAE9-96ADD0E8E3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Revenue Requirement 2023-2024</vt:lpstr>
      <vt:lpstr>Additional Funding Request</vt:lpstr>
      <vt:lpstr>E Conversion Factor</vt:lpstr>
      <vt:lpstr>G Conversion Factor</vt:lpstr>
      <vt:lpstr>2022 E Rates</vt:lpstr>
      <vt:lpstr>2022 G Rates</vt:lpstr>
      <vt:lpstr>'2022 E Rates'!Print_Area</vt:lpstr>
      <vt:lpstr>'2022 G Rates'!Print_Area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dcterms:created xsi:type="dcterms:W3CDTF">2023-08-01T21:29:35Z</dcterms:created>
  <dcterms:modified xsi:type="dcterms:W3CDTF">2024-03-07T22:31:14Z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0x0101006E56B4D1795A2E4DB2F0B01679ED314A007EA0384ACF30524E9C4AAA7569B1811E</vt:lpwstr>
  </property>
</Properties>
</file>