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9.bin" ContentType="application/vnd.openxmlformats-officedocument.spreadsheetml.customProperty"/>
  <Override PartName="/xl/drawings/drawing3.xml" ContentType="application/vnd.openxmlformats-officedocument.drawing+xml"/>
  <Override PartName="/xl/customProperty10.bin" ContentType="application/vnd.openxmlformats-officedocument.spreadsheetml.customProperty"/>
  <Override PartName="/xl/drawings/drawing4.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5.xml" ContentType="application/vnd.openxmlformats-officedocument.drawing+xml"/>
  <Override PartName="/xl/comments1.xml" ContentType="application/vnd.openxmlformats-officedocument.spreadsheetml.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ariffs\1. Open Advices\2024-XX Electric Schedule 120 - Electricity Conservation Service Rider (UE-24XXXX) (Eff. 05-01-24)\Workpapers\"/>
    </mc:Choice>
  </mc:AlternateContent>
  <bookViews>
    <workbookView xWindow="360" yWindow="390" windowWidth="18540" windowHeight="6525" tabRatio="798" activeTab="2"/>
  </bookViews>
  <sheets>
    <sheet name="Read First" sheetId="113" r:id="rId1"/>
    <sheet name="CurYr (CY) vs. PriorYr (PY) ==&gt;" sheetId="104" r:id="rId2"/>
    <sheet name="Summary" sheetId="100" r:id="rId3"/>
    <sheet name="PY True-up " sheetId="109" r:id="rId4"/>
    <sheet name="Info to Calc CY ==&gt;" sheetId="105" r:id="rId5"/>
    <sheet name="CY Rev Req ==&gt;" sheetId="107" r:id="rId6"/>
    <sheet name="CY Rev Req Non-449" sheetId="98" r:id="rId7"/>
    <sheet name="CY Rev Remove 449" sheetId="96" r:id="rId8"/>
    <sheet name="Sch 95A Bal" sheetId="127" r:id="rId9"/>
    <sheet name="2024 Budget UE-230892" sheetId="125" r:id="rId10"/>
    <sheet name="2023 Budget  UE-210822" sheetId="122" r:id="rId11"/>
    <sheet name="CY Conv Fctr " sheetId="85" r:id="rId12"/>
    <sheet name="Calculate CY True-Up ==&gt;" sheetId="106" r:id="rId13"/>
    <sheet name="CY True-Up" sheetId="95" r:id="rId14"/>
    <sheet name="22-23 Load True-Up ==&gt;" sheetId="108" r:id="rId15"/>
    <sheet name="PY Rev Req Non-449 (UE-230139)" sheetId="97" r:id="rId16"/>
    <sheet name="PY Rev Remove 449" sheetId="126" r:id="rId17"/>
    <sheet name="2023 Collections" sheetId="89" r:id="rId18"/>
    <sheet name="AC 1820621" sheetId="84" r:id="rId19"/>
    <sheet name="PY COS" sheetId="118" r:id="rId20"/>
    <sheet name="F2023 Load Forecast" sheetId="76" r:id="rId21"/>
    <sheet name="258 Cons Tbl 22-23" sheetId="114" r:id="rId22"/>
    <sheet name="Actual v Est ==&gt;" sheetId="110" r:id="rId23"/>
    <sheet name="PY Actual Program Costs" sheetId="86" r:id="rId24"/>
    <sheet name="True-up Est in PY Filing ==&gt;" sheetId="111" r:id="rId25"/>
    <sheet name="PY Est - Actual v Est" sheetId="91" r:id="rId26"/>
    <sheet name="Estimate Used in PY Filing" sheetId="88" r:id="rId27"/>
    <sheet name="Act Sch 120 Collctns Feb-Apr 23" sheetId="119" r:id="rId28"/>
  </sheets>
  <externalReferences>
    <externalReference r:id="rId29"/>
    <externalReference r:id="rId30"/>
    <externalReference r:id="rId31"/>
  </externalReferences>
  <definedNames>
    <definedName name="__________________six6" localSheetId="16" hidden="1">{#N/A,#N/A,FALSE,"CRPT";#N/A,#N/A,FALSE,"TREND";#N/A,#N/A,FALSE,"%Curve"}</definedName>
    <definedName name="__________________six6" hidden="1">{#N/A,#N/A,FALSE,"CRPT";#N/A,#N/A,FALSE,"TREND";#N/A,#N/A,FALSE,"%Curve"}</definedName>
    <definedName name="__________________www1" localSheetId="16" hidden="1">{#N/A,#N/A,FALSE,"schA"}</definedName>
    <definedName name="__________________www1" hidden="1">{#N/A,#N/A,FALSE,"schA"}</definedName>
    <definedName name="_________________six6" localSheetId="16" hidden="1">{#N/A,#N/A,FALSE,"CRPT";#N/A,#N/A,FALSE,"TREND";#N/A,#N/A,FALSE,"%Curve"}</definedName>
    <definedName name="_________________six6" hidden="1">{#N/A,#N/A,FALSE,"CRPT";#N/A,#N/A,FALSE,"TREND";#N/A,#N/A,FALSE,"%Curve"}</definedName>
    <definedName name="_________________www1" localSheetId="16" hidden="1">{#N/A,#N/A,FALSE,"schA"}</definedName>
    <definedName name="_________________www1" hidden="1">{#N/A,#N/A,FALSE,"schA"}</definedName>
    <definedName name="________________six6" localSheetId="16" hidden="1">{#N/A,#N/A,FALSE,"CRPT";#N/A,#N/A,FALSE,"TREND";#N/A,#N/A,FALSE,"%Curve"}</definedName>
    <definedName name="________________six6" hidden="1">{#N/A,#N/A,FALSE,"CRPT";#N/A,#N/A,FALSE,"TREND";#N/A,#N/A,FALSE,"%Curve"}</definedName>
    <definedName name="________________www1" localSheetId="16" hidden="1">{#N/A,#N/A,FALSE,"schA"}</definedName>
    <definedName name="________________www1" hidden="1">{#N/A,#N/A,FALSE,"schA"}</definedName>
    <definedName name="_______________six6" localSheetId="16" hidden="1">{#N/A,#N/A,FALSE,"CRPT";#N/A,#N/A,FALSE,"TREND";#N/A,#N/A,FALSE,"%Curve"}</definedName>
    <definedName name="_______________six6" hidden="1">{#N/A,#N/A,FALSE,"CRPT";#N/A,#N/A,FALSE,"TREND";#N/A,#N/A,FALSE,"%Curve"}</definedName>
    <definedName name="_______________www1" localSheetId="16" hidden="1">{#N/A,#N/A,FALSE,"schA"}</definedName>
    <definedName name="_______________www1" hidden="1">{#N/A,#N/A,FALSE,"schA"}</definedName>
    <definedName name="______________six6" localSheetId="16" hidden="1">{#N/A,#N/A,FALSE,"CRPT";#N/A,#N/A,FALSE,"TREND";#N/A,#N/A,FALSE,"%Curve"}</definedName>
    <definedName name="______________six6" hidden="1">{#N/A,#N/A,FALSE,"CRPT";#N/A,#N/A,FALSE,"TREND";#N/A,#N/A,FALSE,"%Curve"}</definedName>
    <definedName name="______________www1" localSheetId="16" hidden="1">{#N/A,#N/A,FALSE,"schA"}</definedName>
    <definedName name="______________www1" hidden="1">{#N/A,#N/A,FALSE,"schA"}</definedName>
    <definedName name="_____________six6" localSheetId="16" hidden="1">{#N/A,#N/A,FALSE,"CRPT";#N/A,#N/A,FALSE,"TREND";#N/A,#N/A,FALSE,"%Curve"}</definedName>
    <definedName name="_____________six6" hidden="1">{#N/A,#N/A,FALSE,"CRPT";#N/A,#N/A,FALSE,"TREND";#N/A,#N/A,FALSE,"%Curve"}</definedName>
    <definedName name="_____________www1" localSheetId="16" hidden="1">{#N/A,#N/A,FALSE,"schA"}</definedName>
    <definedName name="_____________www1" hidden="1">{#N/A,#N/A,FALSE,"schA"}</definedName>
    <definedName name="____________six6" localSheetId="16" hidden="1">{#N/A,#N/A,FALSE,"CRPT";#N/A,#N/A,FALSE,"TREND";#N/A,#N/A,FALSE,"%Curve"}</definedName>
    <definedName name="____________six6" hidden="1">{#N/A,#N/A,FALSE,"CRPT";#N/A,#N/A,FALSE,"TREND";#N/A,#N/A,FALSE,"%Curve"}</definedName>
    <definedName name="____________www1" localSheetId="16" hidden="1">{#N/A,#N/A,FALSE,"schA"}</definedName>
    <definedName name="____________www1" hidden="1">{#N/A,#N/A,FALSE,"schA"}</definedName>
    <definedName name="___________six6" localSheetId="16" hidden="1">{#N/A,#N/A,FALSE,"CRPT";#N/A,#N/A,FALSE,"TREND";#N/A,#N/A,FALSE,"%Curve"}</definedName>
    <definedName name="___________six6" hidden="1">{#N/A,#N/A,FALSE,"CRPT";#N/A,#N/A,FALSE,"TREND";#N/A,#N/A,FALSE,"%Curve"}</definedName>
    <definedName name="___________www1" localSheetId="16" hidden="1">{#N/A,#N/A,FALSE,"schA"}</definedName>
    <definedName name="___________www1" hidden="1">{#N/A,#N/A,FALSE,"schA"}</definedName>
    <definedName name="__________six6" localSheetId="16" hidden="1">{#N/A,#N/A,FALSE,"CRPT";#N/A,#N/A,FALSE,"TREND";#N/A,#N/A,FALSE,"%Curve"}</definedName>
    <definedName name="__________six6" hidden="1">{#N/A,#N/A,FALSE,"CRPT";#N/A,#N/A,FALSE,"TREND";#N/A,#N/A,FALSE,"%Curve"}</definedName>
    <definedName name="__________www1" localSheetId="16" hidden="1">{#N/A,#N/A,FALSE,"schA"}</definedName>
    <definedName name="__________www1" hidden="1">{#N/A,#N/A,FALSE,"schA"}</definedName>
    <definedName name="_________six6" localSheetId="16" hidden="1">{#N/A,#N/A,FALSE,"CRPT";#N/A,#N/A,FALSE,"TREND";#N/A,#N/A,FALSE,"%Curve"}</definedName>
    <definedName name="_________six6" hidden="1">{#N/A,#N/A,FALSE,"CRPT";#N/A,#N/A,FALSE,"TREND";#N/A,#N/A,FALSE,"%Curve"}</definedName>
    <definedName name="_________www1" localSheetId="16" hidden="1">{#N/A,#N/A,FALSE,"schA"}</definedName>
    <definedName name="_________www1" hidden="1">{#N/A,#N/A,FALSE,"schA"}</definedName>
    <definedName name="________six6" localSheetId="16" hidden="1">{#N/A,#N/A,FALSE,"CRPT";#N/A,#N/A,FALSE,"TREND";#N/A,#N/A,FALSE,"%Curve"}</definedName>
    <definedName name="________six6" hidden="1">{#N/A,#N/A,FALSE,"CRPT";#N/A,#N/A,FALSE,"TREND";#N/A,#N/A,FALSE,"%Curve"}</definedName>
    <definedName name="________www1" localSheetId="16" hidden="1">{#N/A,#N/A,FALSE,"schA"}</definedName>
    <definedName name="________www1" hidden="1">{#N/A,#N/A,FALSE,"schA"}</definedName>
    <definedName name="_______six6" localSheetId="16" hidden="1">{#N/A,#N/A,FALSE,"CRPT";#N/A,#N/A,FALSE,"TREND";#N/A,#N/A,FALSE,"%Curve"}</definedName>
    <definedName name="_______six6" hidden="1">{#N/A,#N/A,FALSE,"CRPT";#N/A,#N/A,FALSE,"TREND";#N/A,#N/A,FALSE,"%Curve"}</definedName>
    <definedName name="_______www1" localSheetId="16" hidden="1">{#N/A,#N/A,FALSE,"schA"}</definedName>
    <definedName name="_______www1" hidden="1">{#N/A,#N/A,FALSE,"schA"}</definedName>
    <definedName name="______six6" localSheetId="16" hidden="1">{#N/A,#N/A,FALSE,"CRPT";#N/A,#N/A,FALSE,"TREND";#N/A,#N/A,FALSE,"%Curve"}</definedName>
    <definedName name="______six6" hidden="1">{#N/A,#N/A,FALSE,"CRPT";#N/A,#N/A,FALSE,"TREND";#N/A,#N/A,FALSE,"%Curve"}</definedName>
    <definedName name="______www1" localSheetId="16" hidden="1">{#N/A,#N/A,FALSE,"schA"}</definedName>
    <definedName name="______www1" hidden="1">{#N/A,#N/A,FALSE,"schA"}</definedName>
    <definedName name="_____six6" localSheetId="16" hidden="1">{#N/A,#N/A,FALSE,"CRPT";#N/A,#N/A,FALSE,"TREND";#N/A,#N/A,FALSE,"%Curve"}</definedName>
    <definedName name="_____six6" hidden="1">{#N/A,#N/A,FALSE,"CRPT";#N/A,#N/A,FALSE,"TREND";#N/A,#N/A,FALSE,"%Curve"}</definedName>
    <definedName name="_____www1" localSheetId="16" hidden="1">{#N/A,#N/A,FALSE,"schA"}</definedName>
    <definedName name="_____www1" hidden="1">{#N/A,#N/A,FALSE,"schA"}</definedName>
    <definedName name="____six6" localSheetId="16" hidden="1">{#N/A,#N/A,FALSE,"CRPT";#N/A,#N/A,FALSE,"TREND";#N/A,#N/A,FALSE,"%Curve"}</definedName>
    <definedName name="____six6" hidden="1">{#N/A,#N/A,FALSE,"CRPT";#N/A,#N/A,FALSE,"TREND";#N/A,#N/A,FALSE,"%Curve"}</definedName>
    <definedName name="____www1" localSheetId="16" hidden="1">{#N/A,#N/A,FALSE,"schA"}</definedName>
    <definedName name="____www1" hidden="1">{#N/A,#N/A,FALSE,"schA"}</definedName>
    <definedName name="___six6" localSheetId="16" hidden="1">{#N/A,#N/A,FALSE,"CRPT";#N/A,#N/A,FALSE,"TREND";#N/A,#N/A,FALSE,"%Curve"}</definedName>
    <definedName name="___six6" hidden="1">{#N/A,#N/A,FALSE,"CRPT";#N/A,#N/A,FALSE,"TREND";#N/A,#N/A,FALSE,"%Curve"}</definedName>
    <definedName name="___www1" localSheetId="16" hidden="1">{#N/A,#N/A,FALSE,"schA"}</definedName>
    <definedName name="___www1" hidden="1">{#N/A,#N/A,FALSE,"schA"}</definedName>
    <definedName name="__123Graph_A" hidden="1">[1]Inputs!#REF!</definedName>
    <definedName name="__123Graph_B" hidden="1">[1]Inputs!#REF!</definedName>
    <definedName name="__123Graph_D" localSheetId="16" hidden="1">#REF!</definedName>
    <definedName name="__123Graph_D" hidden="1">#REF!</definedName>
    <definedName name="__123Graph_ECURRENT" hidden="1">[2]ConsolidatingPL!#REF!</definedName>
    <definedName name="__six6" localSheetId="16" hidden="1">{#N/A,#N/A,FALSE,"CRPT";#N/A,#N/A,FALSE,"TREND";#N/A,#N/A,FALSE,"%Curve"}</definedName>
    <definedName name="__six6" hidden="1">{#N/A,#N/A,FALSE,"CRPT";#N/A,#N/A,FALSE,"TREND";#N/A,#N/A,FALSE,"%Curve"}</definedName>
    <definedName name="__www1" localSheetId="16" hidden="1">{#N/A,#N/A,FALSE,"schA"}</definedName>
    <definedName name="__www1" hidden="1">{#N/A,#N/A,FALSE,"schA"}</definedName>
    <definedName name="_ex1" localSheetId="16" hidden="1">{#N/A,#N/A,FALSE,"Summ";#N/A,#N/A,FALSE,"General"}</definedName>
    <definedName name="_ex1" hidden="1">{#N/A,#N/A,FALSE,"Summ";#N/A,#N/A,FALSE,"General"}</definedName>
    <definedName name="_Fill" localSheetId="16" hidden="1">#REF!</definedName>
    <definedName name="_Fill" hidden="1">#REF!</definedName>
    <definedName name="_Key1" localSheetId="16" hidden="1">#REF!</definedName>
    <definedName name="_Key1" hidden="1">#REF!</definedName>
    <definedName name="_Key2" localSheetId="16" hidden="1">#REF!</definedName>
    <definedName name="_Key2" hidden="1">#REF!</definedName>
    <definedName name="_new1" localSheetId="16" hidden="1">{#N/A,#N/A,FALSE,"Summ";#N/A,#N/A,FALSE,"General"}</definedName>
    <definedName name="_new1" hidden="1">{#N/A,#N/A,FALSE,"Summ";#N/A,#N/A,FALSE,"General"}</definedName>
    <definedName name="_Order1" hidden="1">255</definedName>
    <definedName name="_Order2" hidden="1">255</definedName>
    <definedName name="_six6" localSheetId="16" hidden="1">{#N/A,#N/A,FALSE,"CRPT";#N/A,#N/A,FALSE,"TREND";#N/A,#N/A,FALSE,"%Curve"}</definedName>
    <definedName name="_six6" hidden="1">{#N/A,#N/A,FALSE,"CRPT";#N/A,#N/A,FALSE,"TREND";#N/A,#N/A,FALSE,"%Curve"}</definedName>
    <definedName name="_Sort" localSheetId="16" hidden="1">#REF!</definedName>
    <definedName name="_Sort" hidden="1">#REF!</definedName>
    <definedName name="_www1" localSheetId="16" hidden="1">{#N/A,#N/A,FALSE,"schA"}</definedName>
    <definedName name="_www1" hidden="1">{#N/A,#N/A,FALSE,"schA"}</definedName>
    <definedName name="a" localSheetId="16" hidden="1">{#N/A,#N/A,FALSE,"Coversheet";#N/A,#N/A,FALSE,"QA"}</definedName>
    <definedName name="a" hidden="1">{#N/A,#N/A,FALSE,"Coversheet";#N/A,#N/A,FALSE,"QA"}</definedName>
    <definedName name="AAAAAAAAAAAAAA" localSheetId="16" hidden="1">{#N/A,#N/A,FALSE,"Coversheet";#N/A,#N/A,FALSE,"QA"}</definedName>
    <definedName name="AAAAAAAAAAAAAA" hidden="1">{#N/A,#N/A,FALSE,"Coversheet";#N/A,#N/A,FALSE,"QA"}</definedName>
    <definedName name="AccessDatabase" hidden="1">"I:\COMTREL\FINICLE\TradeSummary.mdb"</definedName>
    <definedName name="AS2DocOpenMode" hidden="1">"AS2DocumentEdit"</definedName>
    <definedName name="b" localSheetId="16" hidden="1">{#N/A,#N/A,FALSE,"Coversheet";#N/A,#N/A,FALSE,"QA"}</definedName>
    <definedName name="b" hidden="1">{#N/A,#N/A,FALSE,"Coversheet";#N/A,#N/A,FALSE,"QA"}</definedName>
    <definedName name="BEx0017DGUEDPCFJUPUZOOLJCS2B" localSheetId="16" hidden="1">#REF!</definedName>
    <definedName name="BEx0017DGUEDPCFJUPUZOOLJCS2B" hidden="1">#REF!</definedName>
    <definedName name="BEx001CNWHJ5RULCSFM36ZCGJ1UH" localSheetId="16" hidden="1">#REF!</definedName>
    <definedName name="BEx001CNWHJ5RULCSFM36ZCGJ1UH" hidden="1">#REF!</definedName>
    <definedName name="BEx004791UAJIJSN57OT7YBLNP82" localSheetId="16" hidden="1">#REF!</definedName>
    <definedName name="BEx004791UAJIJSN57OT7YBLNP82" hidden="1">#REF!</definedName>
    <definedName name="BEx008P2NVFDLBHL7IZ5WTMVOQ1F" localSheetId="16" hidden="1">#REF!</definedName>
    <definedName name="BEx008P2NVFDLBHL7IZ5WTMVOQ1F" hidden="1">#REF!</definedName>
    <definedName name="BEx009G00IN0JUIAQ4WE9NHTMQE2" localSheetId="16" hidden="1">#REF!</definedName>
    <definedName name="BEx009G00IN0JUIAQ4WE9NHTMQE2" hidden="1">#REF!</definedName>
    <definedName name="BEx00DXTY2JDVGWQKV8H7FG4SV30" localSheetId="16" hidden="1">#REF!</definedName>
    <definedName name="BEx00DXTY2JDVGWQKV8H7FG4SV30" hidden="1">#REF!</definedName>
    <definedName name="BEx00GHLTYRH5N2S6P78YW1CD30N" localSheetId="16" hidden="1">#REF!</definedName>
    <definedName name="BEx00GHLTYRH5N2S6P78YW1CD30N" hidden="1">#REF!</definedName>
    <definedName name="BEx00JC31DY11L45SEU4B10BIN6W" localSheetId="16" hidden="1">#REF!</definedName>
    <definedName name="BEx00JC31DY11L45SEU4B10BIN6W" hidden="1">#REF!</definedName>
    <definedName name="BEx00KZHZBHP3TDV1YMX4B19B95O" localSheetId="16" hidden="1">#REF!</definedName>
    <definedName name="BEx00KZHZBHP3TDV1YMX4B19B95O" hidden="1">#REF!</definedName>
    <definedName name="BEx00P11V7HA4MS6XYY3P4BPVXML" localSheetId="16" hidden="1">#REF!</definedName>
    <definedName name="BEx00P11V7HA4MS6XYY3P4BPVXML" hidden="1">#REF!</definedName>
    <definedName name="BEx00PBV7V99V7M3LDYUTF31MUFJ" localSheetId="16" hidden="1">#REF!</definedName>
    <definedName name="BEx00PBV7V99V7M3LDYUTF31MUFJ" hidden="1">#REF!</definedName>
    <definedName name="BEx00SMIQJ55EVB7T24CORX0JWQO" localSheetId="16" hidden="1">#REF!</definedName>
    <definedName name="BEx00SMIQJ55EVB7T24CORX0JWQO" hidden="1">#REF!</definedName>
    <definedName name="BEx010V7DB7O7Z9NHSX27HZK4H76" localSheetId="16" hidden="1">#REF!</definedName>
    <definedName name="BEx010V7DB7O7Z9NHSX27HZK4H76" hidden="1">#REF!</definedName>
    <definedName name="BEx012IKS6YVHG9KTG2FAKRSMYLU" localSheetId="16" hidden="1">#REF!</definedName>
    <definedName name="BEx012IKS6YVHG9KTG2FAKRSMYLU" hidden="1">#REF!</definedName>
    <definedName name="BEx01HY6E3GJ66ABU5ABN26V6Q13" localSheetId="16" hidden="1">#REF!</definedName>
    <definedName name="BEx01HY6E3GJ66ABU5ABN26V6Q13" hidden="1">#REF!</definedName>
    <definedName name="BEx01PW5YQKEGAR8JDDI5OARYXDF" localSheetId="16" hidden="1">#REF!</definedName>
    <definedName name="BEx01PW5YQKEGAR8JDDI5OARYXDF" hidden="1">#REF!</definedName>
    <definedName name="BEx01QCB2ERCAYYOFDP3OQRWUU60" localSheetId="16" hidden="1">#REF!</definedName>
    <definedName name="BEx01QCB2ERCAYYOFDP3OQRWUU60" hidden="1">#REF!</definedName>
    <definedName name="BEx01U37NQSMTGJRU8EGTJORBJ6H" localSheetId="16" hidden="1">#REF!</definedName>
    <definedName name="BEx01U37NQSMTGJRU8EGTJORBJ6H" hidden="1">#REF!</definedName>
    <definedName name="BEx01XJ94SHJ1YQ7ORPW0RQGKI2H" localSheetId="16" hidden="1">#REF!</definedName>
    <definedName name="BEx01XJ94SHJ1YQ7ORPW0RQGKI2H" hidden="1">#REF!</definedName>
    <definedName name="BEx028BOZCS2MQO9MODVS6F7NCA3" localSheetId="16" hidden="1">#REF!</definedName>
    <definedName name="BEx028BOZCS2MQO9MODVS6F7NCA3" hidden="1">#REF!</definedName>
    <definedName name="BEx02DPUYNH76938V8GVORY8LRY1" localSheetId="16" hidden="1">#REF!</definedName>
    <definedName name="BEx02DPUYNH76938V8GVORY8LRY1" hidden="1">#REF!</definedName>
    <definedName name="BEx02PEP6DY4K1JGB0HHS3B6QOGZ" localSheetId="16" hidden="1">#REF!</definedName>
    <definedName name="BEx02PEP6DY4K1JGB0HHS3B6QOGZ" hidden="1">#REF!</definedName>
    <definedName name="BEx02Q08R9G839Q4RFGG9026C7PX" localSheetId="16" hidden="1">#REF!</definedName>
    <definedName name="BEx02Q08R9G839Q4RFGG9026C7PX" hidden="1">#REF!</definedName>
    <definedName name="BEx02SEL3Z1QWGAHXDPUA9WLTTPS" localSheetId="16" hidden="1">#REF!</definedName>
    <definedName name="BEx02SEL3Z1QWGAHXDPUA9WLTTPS" hidden="1">#REF!</definedName>
    <definedName name="BEx02Y3KJZH5BGDM9QEZ1PVVI114" localSheetId="16" hidden="1">#REF!</definedName>
    <definedName name="BEx02Y3KJZH5BGDM9QEZ1PVVI114" hidden="1">#REF!</definedName>
    <definedName name="BEx0313GRLLASDTVPW5DHTXHE74M" localSheetId="16" hidden="1">#REF!</definedName>
    <definedName name="BEx0313GRLLASDTVPW5DHTXHE74M" hidden="1">#REF!</definedName>
    <definedName name="BEx1F0SOZ3H5XUHXD7O01TCR8T6J" localSheetId="16" hidden="1">#REF!</definedName>
    <definedName name="BEx1F0SOZ3H5XUHXD7O01TCR8T6J" hidden="1">#REF!</definedName>
    <definedName name="BEx1F9HL824UCNCVZ2U62J4KZCX8" localSheetId="16" hidden="1">#REF!</definedName>
    <definedName name="BEx1F9HL824UCNCVZ2U62J4KZCX8" hidden="1">#REF!</definedName>
    <definedName name="BEx1FEVSJKTI1Q1Z874QZVFSJSVA" localSheetId="16" hidden="1">#REF!</definedName>
    <definedName name="BEx1FEVSJKTI1Q1Z874QZVFSJSVA" hidden="1">#REF!</definedName>
    <definedName name="BEx1FGDRUHHLI1GBHELT4PK0LY4V" localSheetId="16" hidden="1">#REF!</definedName>
    <definedName name="BEx1FGDRUHHLI1GBHELT4PK0LY4V" hidden="1">#REF!</definedName>
    <definedName name="BEx1FJZ7GKO99IYTP6GGGF7EUL3Z" localSheetId="16" hidden="1">#REF!</definedName>
    <definedName name="BEx1FJZ7GKO99IYTP6GGGF7EUL3Z" hidden="1">#REF!</definedName>
    <definedName name="BEx1FPDH0YKYQXDHUTFIQLIF34J8" localSheetId="16" hidden="1">#REF!</definedName>
    <definedName name="BEx1FPDH0YKYQXDHUTFIQLIF34J8" hidden="1">#REF!</definedName>
    <definedName name="BEx1FQ9SZAGL2HEKRB046EOQDWOX" localSheetId="16" hidden="1">#REF!</definedName>
    <definedName name="BEx1FQ9SZAGL2HEKRB046EOQDWOX" hidden="1">#REF!</definedName>
    <definedName name="BEx1FZV2CM77TBH1R6YYV9P06KA2" localSheetId="16" hidden="1">#REF!</definedName>
    <definedName name="BEx1FZV2CM77TBH1R6YYV9P06KA2" hidden="1">#REF!</definedName>
    <definedName name="BEx1G59AY8195JTUM6P18VXUFJ3E" localSheetId="16" hidden="1">#REF!</definedName>
    <definedName name="BEx1G59AY8195JTUM6P18VXUFJ3E" hidden="1">#REF!</definedName>
    <definedName name="BEx1GKUDMCV60BOZT0SENCT0MD8L" localSheetId="16" hidden="1">#REF!</definedName>
    <definedName name="BEx1GKUDMCV60BOZT0SENCT0MD8L" hidden="1">#REF!</definedName>
    <definedName name="BEx1GUVQ5L0JCX3E4SROI4WBYVTO" localSheetId="16" hidden="1">#REF!</definedName>
    <definedName name="BEx1GUVQ5L0JCX3E4SROI4WBYVTO" hidden="1">#REF!</definedName>
    <definedName name="BEx1GVMRHFXUP6XYYY9NR12PV5TF" localSheetId="16" hidden="1">#REF!</definedName>
    <definedName name="BEx1GVMRHFXUP6XYYY9NR12PV5TF" hidden="1">#REF!</definedName>
    <definedName name="BEx1H6KIT7BHUH6MDDWC935V9N47" localSheetId="16" hidden="1">#REF!</definedName>
    <definedName name="BEx1H6KIT7BHUH6MDDWC935V9N47" hidden="1">#REF!</definedName>
    <definedName name="BEx1HA60AI3STEJQZAQ0RA3Q3AZV" localSheetId="16" hidden="1">#REF!</definedName>
    <definedName name="BEx1HA60AI3STEJQZAQ0RA3Q3AZV" hidden="1">#REF!</definedName>
    <definedName name="BEx1HB2DBVO5N6V2WX7BEHUFYTFU" localSheetId="16" hidden="1">#REF!</definedName>
    <definedName name="BEx1HB2DBVO5N6V2WX7BEHUFYTFU" hidden="1">#REF!</definedName>
    <definedName name="BEx1HDGOOJ3SKHYMWUZJ1P0RQZ9N" localSheetId="16" hidden="1">#REF!</definedName>
    <definedName name="BEx1HDGOOJ3SKHYMWUZJ1P0RQZ9N" hidden="1">#REF!</definedName>
    <definedName name="BEx1HDM5ZXSJG6JQEMSFV52PZ10V" localSheetId="16" hidden="1">#REF!</definedName>
    <definedName name="BEx1HDM5ZXSJG6JQEMSFV52PZ10V" hidden="1">#REF!</definedName>
    <definedName name="BEx1HETBBZVN5F43LKOFMC4QB0CR" localSheetId="16" hidden="1">#REF!</definedName>
    <definedName name="BEx1HETBBZVN5F43LKOFMC4QB0CR" hidden="1">#REF!</definedName>
    <definedName name="BEx1HGWNWPLNXICOTP90TKQVVE4E" localSheetId="16" hidden="1">#REF!</definedName>
    <definedName name="BEx1HGWNWPLNXICOTP90TKQVVE4E" hidden="1">#REF!</definedName>
    <definedName name="BEx1HIPLJZABY0EMUOTZN0EQMDPU" localSheetId="16" hidden="1">#REF!</definedName>
    <definedName name="BEx1HIPLJZABY0EMUOTZN0EQMDPU" hidden="1">#REF!</definedName>
    <definedName name="BEx1HO94JIRX219MPWMB5E5XZ04X" localSheetId="16" hidden="1">#REF!</definedName>
    <definedName name="BEx1HO94JIRX219MPWMB5E5XZ04X" hidden="1">#REF!</definedName>
    <definedName name="BEx1HQNF6KHM21E3XLW0NMSSEI9S" localSheetId="16" hidden="1">#REF!</definedName>
    <definedName name="BEx1HQNF6KHM21E3XLW0NMSSEI9S" hidden="1">#REF!</definedName>
    <definedName name="BEx1HSLNWIW4S97ZBYY7I7M5YVH4" localSheetId="16" hidden="1">#REF!</definedName>
    <definedName name="BEx1HSLNWIW4S97ZBYY7I7M5YVH4" hidden="1">#REF!</definedName>
    <definedName name="BEx1HZCBBWLB2BTNOXP319ZDEVOJ" localSheetId="16" hidden="1">#REF!</definedName>
    <definedName name="BEx1HZCBBWLB2BTNOXP319ZDEVOJ" hidden="1">#REF!</definedName>
    <definedName name="BEx1I4QKTILCKZUSOJCVZN7SNHL5" localSheetId="16" hidden="1">#REF!</definedName>
    <definedName name="BEx1I4QKTILCKZUSOJCVZN7SNHL5" hidden="1">#REF!</definedName>
    <definedName name="BEx1IE0ZP7RIFM9FI24S9I6AAJ14" localSheetId="16" hidden="1">#REF!</definedName>
    <definedName name="BEx1IE0ZP7RIFM9FI24S9I6AAJ14" hidden="1">#REF!</definedName>
    <definedName name="BEx1IGQ5B697MNDOE06MVSR0H58E" localSheetId="16" hidden="1">#REF!</definedName>
    <definedName name="BEx1IGQ5B697MNDOE06MVSR0H58E" hidden="1">#REF!</definedName>
    <definedName name="BEx1IKRPW8MLB9Y485M1TL2IT9SH" localSheetId="16" hidden="1">#REF!</definedName>
    <definedName name="BEx1IKRPW8MLB9Y485M1TL2IT9SH" hidden="1">#REF!</definedName>
    <definedName name="BEx1IPKCFCT3TL9MSO1LSYJ2VJ2X" localSheetId="16" hidden="1">#REF!</definedName>
    <definedName name="BEx1IPKCFCT3TL9MSO1LSYJ2VJ2X" hidden="1">#REF!</definedName>
    <definedName name="BEx1IW5PQTTMD62XZ287XF2O3FBQ" localSheetId="16" hidden="1">#REF!</definedName>
    <definedName name="BEx1IW5PQTTMD62XZ287XF2O3FBQ" hidden="1">#REF!</definedName>
    <definedName name="BEx1J0CSSHDJGBJUHVOEMCF2P4DL" localSheetId="16" hidden="1">#REF!</definedName>
    <definedName name="BEx1J0CSSHDJGBJUHVOEMCF2P4DL" hidden="1">#REF!</definedName>
    <definedName name="BEx1J0NL6D3ILC18B48AL0VNEN9A" localSheetId="16" hidden="1">#REF!</definedName>
    <definedName name="BEx1J0NL6D3ILC18B48AL0VNEN9A" hidden="1">#REF!</definedName>
    <definedName name="BEx1J7E8VCGLPYU82QXVUG5N3ZAI" localSheetId="16" hidden="1">#REF!</definedName>
    <definedName name="BEx1J7E8VCGLPYU82QXVUG5N3ZAI" hidden="1">#REF!</definedName>
    <definedName name="BEx1JGE2YQWH8S25USOY08XVGO0D" localSheetId="16" hidden="1">#REF!</definedName>
    <definedName name="BEx1JGE2YQWH8S25USOY08XVGO0D" hidden="1">#REF!</definedName>
    <definedName name="BEx1JJJC9T1W7HY4V7HP1S1W4JO1" localSheetId="16" hidden="1">#REF!</definedName>
    <definedName name="BEx1JJJC9T1W7HY4V7HP1S1W4JO1" hidden="1">#REF!</definedName>
    <definedName name="BEx1JKKZSJ7DI4PTFVI9VVFMB1X2" localSheetId="16" hidden="1">#REF!</definedName>
    <definedName name="BEx1JKKZSJ7DI4PTFVI9VVFMB1X2" hidden="1">#REF!</definedName>
    <definedName name="BEx1JUBQFRVMASSFK4B3V0AD7YP9" localSheetId="16" hidden="1">#REF!</definedName>
    <definedName name="BEx1JUBQFRVMASSFK4B3V0AD7YP9" hidden="1">#REF!</definedName>
    <definedName name="BEx1JVTOATZGRJFXGXPJJLC4DOBE" localSheetId="16" hidden="1">#REF!</definedName>
    <definedName name="BEx1JVTOATZGRJFXGXPJJLC4DOBE" hidden="1">#REF!</definedName>
    <definedName name="BEx1JXBM5W4YRWNQ0P95QQS6JWD6" localSheetId="16" hidden="1">#REF!</definedName>
    <definedName name="BEx1JXBM5W4YRWNQ0P95QQS6JWD6" hidden="1">#REF!</definedName>
    <definedName name="BEx1KGY9QEHZ9QSARMQUTQKRK4UX" localSheetId="16" hidden="1">#REF!</definedName>
    <definedName name="BEx1KGY9QEHZ9QSARMQUTQKRK4UX" hidden="1">#REF!</definedName>
    <definedName name="BEx1KIWH5MOLR00SBECT39NS3AJ1" localSheetId="16" hidden="1">#REF!</definedName>
    <definedName name="BEx1KIWH5MOLR00SBECT39NS3AJ1" hidden="1">#REF!</definedName>
    <definedName name="BEx1KKP1ELIF2UII2FWVGL7M1X7J" localSheetId="16" hidden="1">#REF!</definedName>
    <definedName name="BEx1KKP1ELIF2UII2FWVGL7M1X7J" hidden="1">#REF!</definedName>
    <definedName name="BEx1KQJKIAPZKE9YDYH5HKXX52FM" localSheetId="16" hidden="1">#REF!</definedName>
    <definedName name="BEx1KQJKIAPZKE9YDYH5HKXX52FM" hidden="1">#REF!</definedName>
    <definedName name="BEx1KUVWMB0QCWA3RBE4CADFVRIS" localSheetId="16" hidden="1">#REF!</definedName>
    <definedName name="BEx1KUVWMB0QCWA3RBE4CADFVRIS" hidden="1">#REF!</definedName>
    <definedName name="BEx1L0AAH7PV8PPQQDBP5AI4TLYP" localSheetId="16" hidden="1">#REF!</definedName>
    <definedName name="BEx1L0AAH7PV8PPQQDBP5AI4TLYP" hidden="1">#REF!</definedName>
    <definedName name="BEx1L2OG1SDFK2TPXELJ77YP4NI2" localSheetId="16" hidden="1">#REF!</definedName>
    <definedName name="BEx1L2OG1SDFK2TPXELJ77YP4NI2" hidden="1">#REF!</definedName>
    <definedName name="BEx1L6Q60MWRDJB4L20LK0XPA0Z2" localSheetId="16" hidden="1">#REF!</definedName>
    <definedName name="BEx1L6Q60MWRDJB4L20LK0XPA0Z2" hidden="1">#REF!</definedName>
    <definedName name="BEx1L7BSEFOLQDNZWMLUNBRO08T4" localSheetId="16" hidden="1">#REF!</definedName>
    <definedName name="BEx1L7BSEFOLQDNZWMLUNBRO08T4" hidden="1">#REF!</definedName>
    <definedName name="BEx1LD63FP2Z4BR9TKSHOZW9KKZ5" localSheetId="16" hidden="1">#REF!</definedName>
    <definedName name="BEx1LD63FP2Z4BR9TKSHOZW9KKZ5" hidden="1">#REF!</definedName>
    <definedName name="BEx1LDMB9RW982DUILM2WPT5VWQ3" localSheetId="16" hidden="1">#REF!</definedName>
    <definedName name="BEx1LDMB9RW982DUILM2WPT5VWQ3" hidden="1">#REF!</definedName>
    <definedName name="BEx1LFF2UQ13XL4X1I2WBD73NZ21" localSheetId="16" hidden="1">#REF!</definedName>
    <definedName name="BEx1LFF2UQ13XL4X1I2WBD73NZ21" hidden="1">#REF!</definedName>
    <definedName name="BEx1LKTB33LO23ACTADIVRY7ZNFC" localSheetId="16" hidden="1">#REF!</definedName>
    <definedName name="BEx1LKTB33LO23ACTADIVRY7ZNFC" hidden="1">#REF!</definedName>
    <definedName name="BEx1LQNKVZAXGSEPDAM8AWU2FHHJ" localSheetId="16" hidden="1">#REF!</definedName>
    <definedName name="BEx1LQNKVZAXGSEPDAM8AWU2FHHJ" hidden="1">#REF!</definedName>
    <definedName name="BEx1LRPGDQCOEMW8YT80J1XCDCIV" localSheetId="16" hidden="1">#REF!</definedName>
    <definedName name="BEx1LRPGDQCOEMW8YT80J1XCDCIV" hidden="1">#REF!</definedName>
    <definedName name="BEx1LRUSJW4JG54X07QWD9R27WV9" localSheetId="16" hidden="1">#REF!</definedName>
    <definedName name="BEx1LRUSJW4JG54X07QWD9R27WV9" hidden="1">#REF!</definedName>
    <definedName name="BEx1M1WBK5T0LP1AK2JYV6W87ID6" localSheetId="16" hidden="1">#REF!</definedName>
    <definedName name="BEx1M1WBK5T0LP1AK2JYV6W87ID6" hidden="1">#REF!</definedName>
    <definedName name="BEx1M51HHDYGIT8PON7U8ICL2S95" localSheetId="16" hidden="1">#REF!</definedName>
    <definedName name="BEx1M51HHDYGIT8PON7U8ICL2S95" hidden="1">#REF!</definedName>
    <definedName name="BEx1MP4FWKV0QYXE13PX9JSNA270" localSheetId="16" hidden="1">#REF!</definedName>
    <definedName name="BEx1MP4FWKV0QYXE13PX9JSNA270" hidden="1">#REF!</definedName>
    <definedName name="BEx1MSV791FSS4CZQKG04NHT3F79" localSheetId="16" hidden="1">#REF!</definedName>
    <definedName name="BEx1MSV791FSS4CZQKG04NHT3F79" hidden="1">#REF!</definedName>
    <definedName name="BEx1MTRKKVCHOZ0YGID6HZ49LJTO" localSheetId="16" hidden="1">#REF!</definedName>
    <definedName name="BEx1MTRKKVCHOZ0YGID6HZ49LJTO" hidden="1">#REF!</definedName>
    <definedName name="BEx1N3CUJ3UX61X38ZAJVPEN4KMC" localSheetId="16" hidden="1">#REF!</definedName>
    <definedName name="BEx1N3CUJ3UX61X38ZAJVPEN4KMC" hidden="1">#REF!</definedName>
    <definedName name="BEx1N5R5IJ3CG6CL344F5KWPINEO" localSheetId="16" hidden="1">#REF!</definedName>
    <definedName name="BEx1N5R5IJ3CG6CL344F5KWPINEO" hidden="1">#REF!</definedName>
    <definedName name="BEx1NFCFVPBS7XURQ8Y0BZEGPBVP" localSheetId="16" hidden="1">#REF!</definedName>
    <definedName name="BEx1NFCFVPBS7XURQ8Y0BZEGPBVP" hidden="1">#REF!</definedName>
    <definedName name="BEx1NM34KQTO1LDNSAFD1L82UZFG" localSheetId="16" hidden="1">#REF!</definedName>
    <definedName name="BEx1NM34KQTO1LDNSAFD1L82UZFG" hidden="1">#REF!</definedName>
    <definedName name="BEx1NO6TXZVOGCUWCCRTXRXWW0XL" localSheetId="16" hidden="1">#REF!</definedName>
    <definedName name="BEx1NO6TXZVOGCUWCCRTXRXWW0XL" hidden="1">#REF!</definedName>
    <definedName name="BEx1NS8EU5P9FQV3S0WRTXI5L361" localSheetId="16" hidden="1">#REF!</definedName>
    <definedName name="BEx1NS8EU5P9FQV3S0WRTXI5L361" hidden="1">#REF!</definedName>
    <definedName name="BEx1NUBX5VUYZFKQH69FN6BTLWCR" localSheetId="16" hidden="1">#REF!</definedName>
    <definedName name="BEx1NUBX5VUYZFKQH69FN6BTLWCR" hidden="1">#REF!</definedName>
    <definedName name="BEx1NZ4K1L8UON80Y2A4RASKWGNP" localSheetId="16" hidden="1">#REF!</definedName>
    <definedName name="BEx1NZ4K1L8UON80Y2A4RASKWGNP" hidden="1">#REF!</definedName>
    <definedName name="BEx1O24FB2CPATAGE3T7L1NBQQO1" localSheetId="16" hidden="1">#REF!</definedName>
    <definedName name="BEx1O24FB2CPATAGE3T7L1NBQQO1" hidden="1">#REF!</definedName>
    <definedName name="BEx1OLAZ915OGYWP0QP1QQWDLCRX" localSheetId="16" hidden="1">#REF!</definedName>
    <definedName name="BEx1OLAZ915OGYWP0QP1QQWDLCRX" hidden="1">#REF!</definedName>
    <definedName name="BEx1OO5ER042IS6IC4TLDI75JNVH" localSheetId="16" hidden="1">#REF!</definedName>
    <definedName name="BEx1OO5ER042IS6IC4TLDI75JNVH" hidden="1">#REF!</definedName>
    <definedName name="BEx1OTE54CBSUT8FWKRALEDCUWN4" localSheetId="16" hidden="1">#REF!</definedName>
    <definedName name="BEx1OTE54CBSUT8FWKRALEDCUWN4" hidden="1">#REF!</definedName>
    <definedName name="BEx1OVSMPADTX95QUOX34KZQ8EDY" localSheetId="16" hidden="1">#REF!</definedName>
    <definedName name="BEx1OVSMPADTX95QUOX34KZQ8EDY" hidden="1">#REF!</definedName>
    <definedName name="BEx1OWJJ0DP4628GCVVRQ9X0DRHQ" localSheetId="16" hidden="1">#REF!</definedName>
    <definedName name="BEx1OWJJ0DP4628GCVVRQ9X0DRHQ" hidden="1">#REF!</definedName>
    <definedName name="BEx1OX544IO9FQJI7YYQGZCEHB3O" localSheetId="16" hidden="1">#REF!</definedName>
    <definedName name="BEx1OX544IO9FQJI7YYQGZCEHB3O" hidden="1">#REF!</definedName>
    <definedName name="BEx1OY6SVEUT2EQ26P7EKEND342G" localSheetId="16" hidden="1">#REF!</definedName>
    <definedName name="BEx1OY6SVEUT2EQ26P7EKEND342G" hidden="1">#REF!</definedName>
    <definedName name="BEx1OYN1LPIPI12O9G6F7QAOS9T4" localSheetId="16" hidden="1">#REF!</definedName>
    <definedName name="BEx1OYN1LPIPI12O9G6F7QAOS9T4" hidden="1">#REF!</definedName>
    <definedName name="BEx1P1HHKJA799O3YZXQAX6KFH58" localSheetId="16" hidden="1">#REF!</definedName>
    <definedName name="BEx1P1HHKJA799O3YZXQAX6KFH58" hidden="1">#REF!</definedName>
    <definedName name="BEx1P34W467WGPOXPK292QFJIPHJ" localSheetId="16" hidden="1">#REF!</definedName>
    <definedName name="BEx1P34W467WGPOXPK292QFJIPHJ" hidden="1">#REF!</definedName>
    <definedName name="BEx1P76FRYAB1BWA5RJS4KOB3G9I" localSheetId="16" hidden="1">#REF!</definedName>
    <definedName name="BEx1P76FRYAB1BWA5RJS4KOB3G9I" hidden="1">#REF!</definedName>
    <definedName name="BEx1P7S1J4TKGVJ43C2Q2R3M9WRB" localSheetId="16" hidden="1">#REF!</definedName>
    <definedName name="BEx1P7S1J4TKGVJ43C2Q2R3M9WRB" hidden="1">#REF!</definedName>
    <definedName name="BEx1P8OF6WY3IH8SO71KQOU83V3Y" localSheetId="16" hidden="1">#REF!</definedName>
    <definedName name="BEx1P8OF6WY3IH8SO71KQOU83V3Y" hidden="1">#REF!</definedName>
    <definedName name="BEx1PA11BLPVZM8RC5BL46WX8YB5" localSheetId="16" hidden="1">#REF!</definedName>
    <definedName name="BEx1PA11BLPVZM8RC5BL46WX8YB5" hidden="1">#REF!</definedName>
    <definedName name="BEx1PAMMMZTO2BTR6YLZ9ASMPS4N" localSheetId="16" hidden="1">#REF!</definedName>
    <definedName name="BEx1PAMMMZTO2BTR6YLZ9ASMPS4N" hidden="1">#REF!</definedName>
    <definedName name="BEx1PBZ4BEFIPGMQXT9T8S4PZ2IM" localSheetId="16" hidden="1">#REF!</definedName>
    <definedName name="BEx1PBZ4BEFIPGMQXT9T8S4PZ2IM" hidden="1">#REF!</definedName>
    <definedName name="BEx1PJMAAUI73DAR3XUON2UMXTBS" localSheetId="16" hidden="1">#REF!</definedName>
    <definedName name="BEx1PJMAAUI73DAR3XUON2UMXTBS" hidden="1">#REF!</definedName>
    <definedName name="BEx1PLF2CFSXBZPVI6CJ534EIJDN" localSheetId="16" hidden="1">#REF!</definedName>
    <definedName name="BEx1PLF2CFSXBZPVI6CJ534EIJDN" hidden="1">#REF!</definedName>
    <definedName name="BEx1PMWZB2DO6EM9BKLUICZJ65HD" localSheetId="16" hidden="1">#REF!</definedName>
    <definedName name="BEx1PMWZB2DO6EM9BKLUICZJ65HD" hidden="1">#REF!</definedName>
    <definedName name="BEx1PU3X6U0EVLY9569KVBPAH7XU" localSheetId="16" hidden="1">#REF!</definedName>
    <definedName name="BEx1PU3X6U0EVLY9569KVBPAH7XU" hidden="1">#REF!</definedName>
    <definedName name="BEx1Q9OV5AOW28OUGRFCD3ZFVWC3" localSheetId="16" hidden="1">#REF!</definedName>
    <definedName name="BEx1Q9OV5AOW28OUGRFCD3ZFVWC3" hidden="1">#REF!</definedName>
    <definedName name="BEx1QA54J2A4I7IBQR19BTY28ZMR" localSheetId="16" hidden="1">#REF!</definedName>
    <definedName name="BEx1QA54J2A4I7IBQR19BTY28ZMR" hidden="1">#REF!</definedName>
    <definedName name="BEx1QD50TNYYZ6YO943BWHPB9UD9" localSheetId="16" hidden="1">#REF!</definedName>
    <definedName name="BEx1QD50TNYYZ6YO943BWHPB9UD9" hidden="1">#REF!</definedName>
    <definedName name="BEx1QMQAHG3KQUK59DVM68SWKZIZ" localSheetId="16" hidden="1">#REF!</definedName>
    <definedName name="BEx1QMQAHG3KQUK59DVM68SWKZIZ" hidden="1">#REF!</definedName>
    <definedName name="BEx1R9YFKJCMSEST8OVCAO5E47FO" localSheetId="16" hidden="1">#REF!</definedName>
    <definedName name="BEx1R9YFKJCMSEST8OVCAO5E47FO" hidden="1">#REF!</definedName>
    <definedName name="BEx1RBGC06B3T52OIC0EQ1KGVP1I" localSheetId="16" hidden="1">#REF!</definedName>
    <definedName name="BEx1RBGC06B3T52OIC0EQ1KGVP1I" hidden="1">#REF!</definedName>
    <definedName name="BEx1RRC7X4NI1CU4EO5XYE2GVARJ" localSheetId="16" hidden="1">#REF!</definedName>
    <definedName name="BEx1RRC7X4NI1CU4EO5XYE2GVARJ" hidden="1">#REF!</definedName>
    <definedName name="BEx1RZA1NCGT832L7EMR7GMF588W" localSheetId="16" hidden="1">#REF!</definedName>
    <definedName name="BEx1RZA1NCGT832L7EMR7GMF588W" hidden="1">#REF!</definedName>
    <definedName name="BEx1S0XGIPUSZQUCSGWSK10GKW7Y" localSheetId="16" hidden="1">#REF!</definedName>
    <definedName name="BEx1S0XGIPUSZQUCSGWSK10GKW7Y" hidden="1">#REF!</definedName>
    <definedName name="BEx1S5VFNKIXHTTCWSV60UC50EZ8" localSheetId="16" hidden="1">#REF!</definedName>
    <definedName name="BEx1S5VFNKIXHTTCWSV60UC50EZ8" hidden="1">#REF!</definedName>
    <definedName name="BEx1SK3U02H0RGKEYXW7ZMCEOF3V" localSheetId="16" hidden="1">#REF!</definedName>
    <definedName name="BEx1SK3U02H0RGKEYXW7ZMCEOF3V" hidden="1">#REF!</definedName>
    <definedName name="BEx1SSNEZINBJT29QVS62VS1THT4" localSheetId="16" hidden="1">#REF!</definedName>
    <definedName name="BEx1SSNEZINBJT29QVS62VS1THT4" hidden="1">#REF!</definedName>
    <definedName name="BEx1SVNCHNANBJIDIQVB8AFK4HAN" localSheetId="16" hidden="1">#REF!</definedName>
    <definedName name="BEx1SVNCHNANBJIDIQVB8AFK4HAN" hidden="1">#REF!</definedName>
    <definedName name="BEx1SY74DYVEPAQ9TGGGXKJA025O" localSheetId="16" hidden="1">#REF!</definedName>
    <definedName name="BEx1SY74DYVEPAQ9TGGGXKJA025O" hidden="1">#REF!</definedName>
    <definedName name="BEx1TJ0WLS9O7KNSGIPWTYHDYI1D" localSheetId="16" hidden="1">#REF!</definedName>
    <definedName name="BEx1TJ0WLS9O7KNSGIPWTYHDYI1D" hidden="1">#REF!</definedName>
    <definedName name="BEx1TUPQAYGAI13ZC7FU1FJXFAPM" localSheetId="16" hidden="1">#REF!</definedName>
    <definedName name="BEx1TUPQAYGAI13ZC7FU1FJXFAPM" hidden="1">#REF!</definedName>
    <definedName name="BEx1TY0F9W7EOF31FZXITWEYBSRT" localSheetId="16" hidden="1">#REF!</definedName>
    <definedName name="BEx1TY0F9W7EOF31FZXITWEYBSRT" hidden="1">#REF!</definedName>
    <definedName name="BEx1U7WFO8OZKB1EBF4H386JW91L" localSheetId="16" hidden="1">#REF!</definedName>
    <definedName name="BEx1U7WFO8OZKB1EBF4H386JW91L" hidden="1">#REF!</definedName>
    <definedName name="BEx1U87938YR9N6HYI24KVBKLOS3" localSheetId="16" hidden="1">#REF!</definedName>
    <definedName name="BEx1U87938YR9N6HYI24KVBKLOS3" hidden="1">#REF!</definedName>
    <definedName name="BEx1U9P6VQWSVRICLZR9DYRMN61U" localSheetId="16" hidden="1">#REF!</definedName>
    <definedName name="BEx1U9P6VQWSVRICLZR9DYRMN61U" hidden="1">#REF!</definedName>
    <definedName name="BEx1UESH4KDWHYESQU2IE55RS3LI" localSheetId="16" hidden="1">#REF!</definedName>
    <definedName name="BEx1UESH4KDWHYESQU2IE55RS3LI" hidden="1">#REF!</definedName>
    <definedName name="BEx1UI8N9KTCPSOJ7RDW0T8UEBNP" localSheetId="16" hidden="1">#REF!</definedName>
    <definedName name="BEx1UI8N9KTCPSOJ7RDW0T8UEBNP" hidden="1">#REF!</definedName>
    <definedName name="BEx1UML0HHJFHA5TBOYQ24I3RV1W" localSheetId="16" hidden="1">#REF!</definedName>
    <definedName name="BEx1UML0HHJFHA5TBOYQ24I3RV1W" hidden="1">#REF!</definedName>
    <definedName name="BEx1UO8ENOJNYCNX5Z95TBIJ3MKP" localSheetId="16" hidden="1">#REF!</definedName>
    <definedName name="BEx1UO8ENOJNYCNX5Z95TBIJ3MKP" hidden="1">#REF!</definedName>
    <definedName name="BEx1UUDIQPZ23XQ79GUL0RAWRSCK" localSheetId="16" hidden="1">#REF!</definedName>
    <definedName name="BEx1UUDIQPZ23XQ79GUL0RAWRSCK" hidden="1">#REF!</definedName>
    <definedName name="BEx1V67SEV778NVW68J8W5SND1J7" localSheetId="16" hidden="1">#REF!</definedName>
    <definedName name="BEx1V67SEV778NVW68J8W5SND1J7" hidden="1">#REF!</definedName>
    <definedName name="BEx1VIY9SQLRESD11CC4PHYT0XSG" localSheetId="16" hidden="1">#REF!</definedName>
    <definedName name="BEx1VIY9SQLRESD11CC4PHYT0XSG" hidden="1">#REF!</definedName>
    <definedName name="BEx1W3170EJU6QEJR4F8E2ULUU2U" localSheetId="16" hidden="1">#REF!</definedName>
    <definedName name="BEx1W3170EJU6QEJR4F8E2ULUU2U" hidden="1">#REF!</definedName>
    <definedName name="BEx1WC67EH10SC38QWX3WEA5KH3A" localSheetId="16" hidden="1">#REF!</definedName>
    <definedName name="BEx1WC67EH10SC38QWX3WEA5KH3A" hidden="1">#REF!</definedName>
    <definedName name="BEx1WDTMC6W73PJPTY0JYLKOA883" localSheetId="16" hidden="1">#REF!</definedName>
    <definedName name="BEx1WDTMC6W73PJPTY0JYLKOA883" hidden="1">#REF!</definedName>
    <definedName name="BEx1WGYTKZZIPM1577W5FEYKFH3V" localSheetId="16" hidden="1">#REF!</definedName>
    <definedName name="BEx1WGYTKZZIPM1577W5FEYKFH3V" hidden="1">#REF!</definedName>
    <definedName name="BEx1WHPURIV3D3PTJJ359H1OP7ZV" localSheetId="16" hidden="1">#REF!</definedName>
    <definedName name="BEx1WHPURIV3D3PTJJ359H1OP7ZV" hidden="1">#REF!</definedName>
    <definedName name="BEx1WLBBR45RLDQX9FCLJWUUQX5R" localSheetId="16" hidden="1">#REF!</definedName>
    <definedName name="BEx1WLBBR45RLDQX9FCLJWUUQX5R" hidden="1">#REF!</definedName>
    <definedName name="BEx1WLWY2CR1WRD694JJSWSDFAIR" localSheetId="16" hidden="1">#REF!</definedName>
    <definedName name="BEx1WLWY2CR1WRD694JJSWSDFAIR" hidden="1">#REF!</definedName>
    <definedName name="BEx1WMD1LWPWRIK6GGAJRJAHJM8I" localSheetId="16" hidden="1">#REF!</definedName>
    <definedName name="BEx1WMD1LWPWRIK6GGAJRJAHJM8I" hidden="1">#REF!</definedName>
    <definedName name="BEx1WR0D41MR174LBF3P9E3K0J51" localSheetId="16" hidden="1">#REF!</definedName>
    <definedName name="BEx1WR0D41MR174LBF3P9E3K0J51" hidden="1">#REF!</definedName>
    <definedName name="BEx1WT3VU2F7OSUQZHBIV4KTTFJ4" localSheetId="16" hidden="1">#REF!</definedName>
    <definedName name="BEx1WT3VU2F7OSUQZHBIV4KTTFJ4" hidden="1">#REF!</definedName>
    <definedName name="BEx1WUB1FAS5PHU33TJ60SUHR618" localSheetId="16" hidden="1">#REF!</definedName>
    <definedName name="BEx1WUB1FAS5PHU33TJ60SUHR618" hidden="1">#REF!</definedName>
    <definedName name="BEx1WX04G0INSPPG9NTNR3DYR6PZ" localSheetId="16" hidden="1">#REF!</definedName>
    <definedName name="BEx1WX04G0INSPPG9NTNR3DYR6PZ" hidden="1">#REF!</definedName>
    <definedName name="BEx1X3LHU9DPG01VWX2IF65TRATF" localSheetId="16" hidden="1">#REF!</definedName>
    <definedName name="BEx1X3LHU9DPG01VWX2IF65TRATF" hidden="1">#REF!</definedName>
    <definedName name="BEx1XFL3ISYW3FU1DQ3US0DYA8NQ" localSheetId="16" hidden="1">#REF!</definedName>
    <definedName name="BEx1XFL3ISYW3FU1DQ3US0DYA8NQ" hidden="1">#REF!</definedName>
    <definedName name="BEx1XK8AAMO0AH0Z1OUKW30CA7EQ" localSheetId="16" hidden="1">#REF!</definedName>
    <definedName name="BEx1XK8AAMO0AH0Z1OUKW30CA7EQ" hidden="1">#REF!</definedName>
    <definedName name="BEx1XL4MZ7C80495GHQRWOBS16PQ" localSheetId="16" hidden="1">#REF!</definedName>
    <definedName name="BEx1XL4MZ7C80495GHQRWOBS16PQ" hidden="1">#REF!</definedName>
    <definedName name="BEx1Y2IGS2K95E1M51PEF9KJZ0KB" localSheetId="16" hidden="1">#REF!</definedName>
    <definedName name="BEx1Y2IGS2K95E1M51PEF9KJZ0KB" hidden="1">#REF!</definedName>
    <definedName name="BEx1Y3PKK83X2FN9SAALFHOWKMRQ" localSheetId="16" hidden="1">#REF!</definedName>
    <definedName name="BEx1Y3PKK83X2FN9SAALFHOWKMRQ" hidden="1">#REF!</definedName>
    <definedName name="BEx1YL3DJ7Y4AZ01ERCOGW0FJ26T" localSheetId="16" hidden="1">#REF!</definedName>
    <definedName name="BEx1YL3DJ7Y4AZ01ERCOGW0FJ26T" hidden="1">#REF!</definedName>
    <definedName name="BEx1Z2RYHSVD1H37817SN93VMURZ" localSheetId="16" hidden="1">#REF!</definedName>
    <definedName name="BEx1Z2RYHSVD1H37817SN93VMURZ" hidden="1">#REF!</definedName>
    <definedName name="BEx3AMAKWI6458B67VKZO56MCNJW" localSheetId="16" hidden="1">#REF!</definedName>
    <definedName name="BEx3AMAKWI6458B67VKZO56MCNJW" hidden="1">#REF!</definedName>
    <definedName name="BEx3AOOVM42G82TNF53W0EKXLUSI" localSheetId="16" hidden="1">#REF!</definedName>
    <definedName name="BEx3AOOVM42G82TNF53W0EKXLUSI" hidden="1">#REF!</definedName>
    <definedName name="BEx3AZH9W4SUFCAHNDOQ728R9V4L" localSheetId="16" hidden="1">#REF!</definedName>
    <definedName name="BEx3AZH9W4SUFCAHNDOQ728R9V4L" hidden="1">#REF!</definedName>
    <definedName name="BEx3BNR9ES4KY7Q1DK83KC5NDGL8" localSheetId="16" hidden="1">#REF!</definedName>
    <definedName name="BEx3BNR9ES4KY7Q1DK83KC5NDGL8" hidden="1">#REF!</definedName>
    <definedName name="BEx3BQR5VZXNQ4H949ORM8ESU3B3" localSheetId="16" hidden="1">#REF!</definedName>
    <definedName name="BEx3BQR5VZXNQ4H949ORM8ESU3B3" hidden="1">#REF!</definedName>
    <definedName name="BEx3BTLL3ASJN134DLEQTQM70VZM" localSheetId="16" hidden="1">#REF!</definedName>
    <definedName name="BEx3BTLL3ASJN134DLEQTQM70VZM" hidden="1">#REF!</definedName>
    <definedName name="BEx3BW5CTV0DJU5AQS3ZQFK2VLF3" localSheetId="16" hidden="1">#REF!</definedName>
    <definedName name="BEx3BW5CTV0DJU5AQS3ZQFK2VLF3" hidden="1">#REF!</definedName>
    <definedName name="BEx3BYP0FG369M7G3JEFLMMXAKTS" localSheetId="16" hidden="1">#REF!</definedName>
    <definedName name="BEx3BYP0FG369M7G3JEFLMMXAKTS" hidden="1">#REF!</definedName>
    <definedName name="BEx3C2QR0WUD19QSVO8EMIPNQJKH" localSheetId="16" hidden="1">#REF!</definedName>
    <definedName name="BEx3C2QR0WUD19QSVO8EMIPNQJKH" hidden="1">#REF!</definedName>
    <definedName name="BEx3CKFCCPZZ6ROLAT5C1DZNIC1U" localSheetId="16" hidden="1">#REF!</definedName>
    <definedName name="BEx3CKFCCPZZ6ROLAT5C1DZNIC1U" hidden="1">#REF!</definedName>
    <definedName name="BEx3CO0SVO4WLH0DO43DCHYDTH1P" localSheetId="16" hidden="1">#REF!</definedName>
    <definedName name="BEx3CO0SVO4WLH0DO43DCHYDTH1P" hidden="1">#REF!</definedName>
    <definedName name="BEx3CPDAEBC12450MVHX6S78ILBS" localSheetId="16" hidden="1">#REF!</definedName>
    <definedName name="BEx3CPDAEBC12450MVHX6S78ILBS" hidden="1">#REF!</definedName>
    <definedName name="BEx3CQ9OQ7E1YH93NADGWWEH0HD5" localSheetId="16" hidden="1">#REF!</definedName>
    <definedName name="BEx3CQ9OQ7E1YH93NADGWWEH0HD5" hidden="1">#REF!</definedName>
    <definedName name="BEx3D9G6QTSPF9UYI4X0XY0VE896" localSheetId="16" hidden="1">#REF!</definedName>
    <definedName name="BEx3D9G6QTSPF9UYI4X0XY0VE896" hidden="1">#REF!</definedName>
    <definedName name="BEx3DCQU9PBRXIMLO62KS5RLH447" localSheetId="16" hidden="1">#REF!</definedName>
    <definedName name="BEx3DCQU9PBRXIMLO62KS5RLH447" hidden="1">#REF!</definedName>
    <definedName name="BEx3DQ8EH7C7L4XQAOL3NRRVRRT3" localSheetId="16" hidden="1">#REF!</definedName>
    <definedName name="BEx3DQ8EH7C7L4XQAOL3NRRVRRT3" hidden="1">#REF!</definedName>
    <definedName name="BEx3EF99FD6QNNCNOKDEE67JHTUJ" localSheetId="16" hidden="1">#REF!</definedName>
    <definedName name="BEx3EF99FD6QNNCNOKDEE67JHTUJ" hidden="1">#REF!</definedName>
    <definedName name="BEx3EGLXG4AU8GXIFP26DZ61E6EP" localSheetId="16" hidden="1">#REF!</definedName>
    <definedName name="BEx3EGLXG4AU8GXIFP26DZ61E6EP" hidden="1">#REF!</definedName>
    <definedName name="BEx3EHCSERZ2O2OAG8Y95UPG2IY9" localSheetId="16" hidden="1">#REF!</definedName>
    <definedName name="BEx3EHCSERZ2O2OAG8Y95UPG2IY9" hidden="1">#REF!</definedName>
    <definedName name="BEx3EJR3TCJDYS7ZXNDS5N9KTGIK" localSheetId="16" hidden="1">#REF!</definedName>
    <definedName name="BEx3EJR3TCJDYS7ZXNDS5N9KTGIK" hidden="1">#REF!</definedName>
    <definedName name="BEx3ELJTTBS6P05CNISMGOJOA60V" localSheetId="16" hidden="1">#REF!</definedName>
    <definedName name="BEx3ELJTTBS6P05CNISMGOJOA60V" hidden="1">#REF!</definedName>
    <definedName name="BEx3EQSLJBDDJRHNX19PBFCKNY2I" localSheetId="16" hidden="1">#REF!</definedName>
    <definedName name="BEx3EQSLJBDDJRHNX19PBFCKNY2I" hidden="1">#REF!</definedName>
    <definedName name="BEx3EUUAX947Q5N6MY6W0KSNY78Y" localSheetId="16" hidden="1">#REF!</definedName>
    <definedName name="BEx3EUUAX947Q5N6MY6W0KSNY78Y" hidden="1">#REF!</definedName>
    <definedName name="BEx3F3OJYKFH63TY4TBS69H5CI8M" localSheetId="16" hidden="1">#REF!</definedName>
    <definedName name="BEx3F3OJYKFH63TY4TBS69H5CI8M" hidden="1">#REF!</definedName>
    <definedName name="BEx3FHMD1P5XBCH23ZKIFO6ZTCNB" localSheetId="16" hidden="1">#REF!</definedName>
    <definedName name="BEx3FHMD1P5XBCH23ZKIFO6ZTCNB" hidden="1">#REF!</definedName>
    <definedName name="BEx3FI2G3YYIACQHXNXEA15M8ZK5" localSheetId="16" hidden="1">#REF!</definedName>
    <definedName name="BEx3FI2G3YYIACQHXNXEA15M8ZK5" hidden="1">#REF!</definedName>
    <definedName name="BEx3FJ9MHSLDK8W91GO85FX1GX57" localSheetId="16" hidden="1">#REF!</definedName>
    <definedName name="BEx3FJ9MHSLDK8W91GO85FX1GX57" hidden="1">#REF!</definedName>
    <definedName name="BEx3FR251HFU7A33PU01SJUENL2B" localSheetId="16" hidden="1">#REF!</definedName>
    <definedName name="BEx3FR251HFU7A33PU01SJUENL2B" hidden="1">#REF!</definedName>
    <definedName name="BEx3FX7EJL47JSLSWP3EOC265WAE" localSheetId="16" hidden="1">#REF!</definedName>
    <definedName name="BEx3FX7EJL47JSLSWP3EOC265WAE" hidden="1">#REF!</definedName>
    <definedName name="BEx3G201R8NLJ6FIHO2QS0SW9QVV" localSheetId="16" hidden="1">#REF!</definedName>
    <definedName name="BEx3G201R8NLJ6FIHO2QS0SW9QVV" hidden="1">#REF!</definedName>
    <definedName name="BEx3G2LL2II66XY5YCDPG4JE13A3" localSheetId="16" hidden="1">#REF!</definedName>
    <definedName name="BEx3G2LL2II66XY5YCDPG4JE13A3" hidden="1">#REF!</definedName>
    <definedName name="BEx3G2WA0DTYY9D8AGHHOBTPE2B2" localSheetId="16" hidden="1">#REF!</definedName>
    <definedName name="BEx3G2WA0DTYY9D8AGHHOBTPE2B2" hidden="1">#REF!</definedName>
    <definedName name="BEx3GCXR6IAS0B6WJ03GJVH7CO52" localSheetId="16" hidden="1">#REF!</definedName>
    <definedName name="BEx3GCXR6IAS0B6WJ03GJVH7CO52" hidden="1">#REF!</definedName>
    <definedName name="BEx3GEVV18SEQDI1JGY7EN6D1GT1" localSheetId="16" hidden="1">#REF!</definedName>
    <definedName name="BEx3GEVV18SEQDI1JGY7EN6D1GT1" hidden="1">#REF!</definedName>
    <definedName name="BEx3GKFH64MKQX61S7DYTZ15JCPY" localSheetId="16" hidden="1">#REF!</definedName>
    <definedName name="BEx3GKFH64MKQX61S7DYTZ15JCPY" hidden="1">#REF!</definedName>
    <definedName name="BEx3GMJ1Y6UU02DLRL0QXCEKDA6C" localSheetId="16" hidden="1">#REF!</definedName>
    <definedName name="BEx3GMJ1Y6UU02DLRL0QXCEKDA6C" hidden="1">#REF!</definedName>
    <definedName name="BEx3GN4LY0135CBDIN1TU2UEODGF" localSheetId="16" hidden="1">#REF!</definedName>
    <definedName name="BEx3GN4LY0135CBDIN1TU2UEODGF" hidden="1">#REF!</definedName>
    <definedName name="BEx3GPDH2AH4QKT4OOSN563XUHBD" localSheetId="16" hidden="1">#REF!</definedName>
    <definedName name="BEx3GPDH2AH4QKT4OOSN563XUHBD" hidden="1">#REF!</definedName>
    <definedName name="BEx3GRGZOH1A62SHC133FKNN9K23" localSheetId="16" hidden="1">#REF!</definedName>
    <definedName name="BEx3GRGZOH1A62SHC133FKNN9K23" hidden="1">#REF!</definedName>
    <definedName name="BEx3GS2LABKJSRV8GPZLJZVX7NMJ" localSheetId="16" hidden="1">#REF!</definedName>
    <definedName name="BEx3GS2LABKJSRV8GPZLJZVX7NMJ" hidden="1">#REF!</definedName>
    <definedName name="BEx3H05W7OEBR6W6YJKGD6W5M3I1" localSheetId="16" hidden="1">#REF!</definedName>
    <definedName name="BEx3H05W7OEBR6W6YJKGD6W5M3I1" hidden="1">#REF!</definedName>
    <definedName name="BEx3H244GCME7ZDNAXG6ZSJ64ZRE" localSheetId="16" hidden="1">#REF!</definedName>
    <definedName name="BEx3H244GCME7ZDNAXG6ZSJ64ZRE" hidden="1">#REF!</definedName>
    <definedName name="BEx3H5UX2GZFZZT657YR76RHW5I6" localSheetId="16" hidden="1">#REF!</definedName>
    <definedName name="BEx3H5UX2GZFZZT657YR76RHW5I6" hidden="1">#REF!</definedName>
    <definedName name="BEx3HACPKDZVUOS9WBDCCFJB46DK" localSheetId="16" hidden="1">#REF!</definedName>
    <definedName name="BEx3HACPKDZVUOS9WBDCCFJB46DK" hidden="1">#REF!</definedName>
    <definedName name="BEx3HMSEFOP6DBM4R97XA6B7NFG6" localSheetId="16" hidden="1">#REF!</definedName>
    <definedName name="BEx3HMSEFOP6DBM4R97XA6B7NFG6" hidden="1">#REF!</definedName>
    <definedName name="BEx3HWJ5SQSD2CVCQNR183X44FR8" localSheetId="16" hidden="1">#REF!</definedName>
    <definedName name="BEx3HWJ5SQSD2CVCQNR183X44FR8" hidden="1">#REF!</definedName>
    <definedName name="BEx3I09YVXO0G4X7KGSA4WGORM35" localSheetId="16" hidden="1">#REF!</definedName>
    <definedName name="BEx3I09YVXO0G4X7KGSA4WGORM35" hidden="1">#REF!</definedName>
    <definedName name="BEx3I3KN8WAL54AYYACGCUM43J9W" localSheetId="16" hidden="1">#REF!</definedName>
    <definedName name="BEx3I3KN8WAL54AYYACGCUM43J9W" hidden="1">#REF!</definedName>
    <definedName name="BEx3ICF1GY8HQEBIU9S43PDJ90BX" localSheetId="16" hidden="1">#REF!</definedName>
    <definedName name="BEx3ICF1GY8HQEBIU9S43PDJ90BX" hidden="1">#REF!</definedName>
    <definedName name="BEx3IYAH2DEBFWO8F94H4MXE3RLY" localSheetId="16" hidden="1">#REF!</definedName>
    <definedName name="BEx3IYAH2DEBFWO8F94H4MXE3RLY" hidden="1">#REF!</definedName>
    <definedName name="BEx3IZSG3932LSWHR5YV78IVRPCK" localSheetId="16" hidden="1">#REF!</definedName>
    <definedName name="BEx3IZSG3932LSWHR5YV78IVRPCK" hidden="1">#REF!</definedName>
    <definedName name="BEx3IZXXSYEW50379N2EAFWO8DZV" localSheetId="16" hidden="1">#REF!</definedName>
    <definedName name="BEx3IZXXSYEW50379N2EAFWO8DZV" hidden="1">#REF!</definedName>
    <definedName name="BEx3J1VZVGTKT4ATPO9O5JCSFTTR" localSheetId="16" hidden="1">#REF!</definedName>
    <definedName name="BEx3J1VZVGTKT4ATPO9O5JCSFTTR" hidden="1">#REF!</definedName>
    <definedName name="BEx3JC2TY7JNAAC3L7QHVPQXLGQ8" localSheetId="16" hidden="1">#REF!</definedName>
    <definedName name="BEx3JC2TY7JNAAC3L7QHVPQXLGQ8" hidden="1">#REF!</definedName>
    <definedName name="BEx3JMF5D7ODCJ7THAJTC1GFSG95" localSheetId="16" hidden="1">#REF!</definedName>
    <definedName name="BEx3JMF5D7ODCJ7THAJTC1GFSG95" hidden="1">#REF!</definedName>
    <definedName name="BEx3JX23SYDIGOGM4Y0CQFBW8ZBV" localSheetId="16" hidden="1">#REF!</definedName>
    <definedName name="BEx3JX23SYDIGOGM4Y0CQFBW8ZBV" hidden="1">#REF!</definedName>
    <definedName name="BEx3JXCXCVBZJGV5VEG9MJEI01AL" localSheetId="16" hidden="1">#REF!</definedName>
    <definedName name="BEx3JXCXCVBZJGV5VEG9MJEI01AL" hidden="1">#REF!</definedName>
    <definedName name="BEx3JYK2N7X59TPJSKYZ77ENY8SS" localSheetId="16" hidden="1">#REF!</definedName>
    <definedName name="BEx3JYK2N7X59TPJSKYZ77ENY8SS" hidden="1">#REF!</definedName>
    <definedName name="BEx3K13PSDK50JLCLD0GX8L4TWAH" localSheetId="16" hidden="1">#REF!</definedName>
    <definedName name="BEx3K13PSDK50JLCLD0GX8L4TWAH" hidden="1">#REF!</definedName>
    <definedName name="BEx3K4EII7GU1CG0BN7UL15M6J8Z" localSheetId="16" hidden="1">#REF!</definedName>
    <definedName name="BEx3K4EII7GU1CG0BN7UL15M6J8Z" hidden="1">#REF!</definedName>
    <definedName name="BEx3K4ZXQUQ2KYZF74B84SO48XMW" localSheetId="16" hidden="1">#REF!</definedName>
    <definedName name="BEx3K4ZXQUQ2KYZF74B84SO48XMW" hidden="1">#REF!</definedName>
    <definedName name="BEx3KEFXUCVNVPH7KSEGAZYX13B5" localSheetId="16" hidden="1">#REF!</definedName>
    <definedName name="BEx3KEFXUCVNVPH7KSEGAZYX13B5" hidden="1">#REF!</definedName>
    <definedName name="BEx3KFXUAF6YXAA47B7Q6X9B3VGB" localSheetId="16" hidden="1">#REF!</definedName>
    <definedName name="BEx3KFXUAF6YXAA47B7Q6X9B3VGB" hidden="1">#REF!</definedName>
    <definedName name="BEx3KIXQYOGMPK4WJJAVBRX4NR28" localSheetId="16" hidden="1">#REF!</definedName>
    <definedName name="BEx3KIXQYOGMPK4WJJAVBRX4NR28" hidden="1">#REF!</definedName>
    <definedName name="BEx3KJOMVOSFZVJUL3GKCNP6DQDS" localSheetId="16" hidden="1">#REF!</definedName>
    <definedName name="BEx3KJOMVOSFZVJUL3GKCNP6DQDS" hidden="1">#REF!</definedName>
    <definedName name="BEx3KP2VRBMORK0QEAZUYCXL3DHJ" localSheetId="16" hidden="1">#REF!</definedName>
    <definedName name="BEx3KP2VRBMORK0QEAZUYCXL3DHJ" hidden="1">#REF!</definedName>
    <definedName name="BEx3L4IN3LI4C26SITKTGAH27CDU" localSheetId="16" hidden="1">#REF!</definedName>
    <definedName name="BEx3L4IN3LI4C26SITKTGAH27CDU" hidden="1">#REF!</definedName>
    <definedName name="BEx3L4YQ0J7ZU0M5QM6YIPCEYC9K" localSheetId="16" hidden="1">#REF!</definedName>
    <definedName name="BEx3L4YQ0J7ZU0M5QM6YIPCEYC9K" hidden="1">#REF!</definedName>
    <definedName name="BEx3L60DJOR7NQN42G7YSAODP1EX" localSheetId="16" hidden="1">#REF!</definedName>
    <definedName name="BEx3L60DJOR7NQN42G7YSAODP1EX" hidden="1">#REF!</definedName>
    <definedName name="BEx3L7D0PI38HWZ7VADU16C9E33D" localSheetId="16" hidden="1">#REF!</definedName>
    <definedName name="BEx3L7D0PI38HWZ7VADU16C9E33D" hidden="1">#REF!</definedName>
    <definedName name="BEx3LANPY1HT49TAH98H4B9RC1D4" localSheetId="16" hidden="1">#REF!</definedName>
    <definedName name="BEx3LANPY1HT49TAH98H4B9RC1D4" hidden="1">#REF!</definedName>
    <definedName name="BEx3LM1PR4Y7KINKMTMKR984GX8Q" localSheetId="16" hidden="1">#REF!</definedName>
    <definedName name="BEx3LM1PR4Y7KINKMTMKR984GX8Q" hidden="1">#REF!</definedName>
    <definedName name="BEx3LM1PWWC9WH0R5TX5K06V559U" localSheetId="16" hidden="1">#REF!</definedName>
    <definedName name="BEx3LM1PWWC9WH0R5TX5K06V559U" hidden="1">#REF!</definedName>
    <definedName name="BEx3LPCEZ1C0XEKNCM3YT09JWCUO" localSheetId="16" hidden="1">#REF!</definedName>
    <definedName name="BEx3LPCEZ1C0XEKNCM3YT09JWCUO" hidden="1">#REF!</definedName>
    <definedName name="BEx3LSXW33WR1ECIMRYUPFBJXGGH" localSheetId="16" hidden="1">#REF!</definedName>
    <definedName name="BEx3LSXW33WR1ECIMRYUPFBJXGGH" hidden="1">#REF!</definedName>
    <definedName name="BEx3M1MR1K1NQD03H74BFWOK4MWQ" localSheetId="16" hidden="1">#REF!</definedName>
    <definedName name="BEx3M1MR1K1NQD03H74BFWOK4MWQ" hidden="1">#REF!</definedName>
    <definedName name="BEx3M4H77MYUKOOD31H9F80NMVK8" localSheetId="16" hidden="1">#REF!</definedName>
    <definedName name="BEx3M4H77MYUKOOD31H9F80NMVK8" hidden="1">#REF!</definedName>
    <definedName name="BEx3M9VFX329PZWYC4DMZ6P3W9R2" localSheetId="16" hidden="1">#REF!</definedName>
    <definedName name="BEx3M9VFX329PZWYC4DMZ6P3W9R2" hidden="1">#REF!</definedName>
    <definedName name="BEx3MCQ0VEBV0CZXDS505L38EQ8N" localSheetId="16" hidden="1">#REF!</definedName>
    <definedName name="BEx3MCQ0VEBV0CZXDS505L38EQ8N" hidden="1">#REF!</definedName>
    <definedName name="BEx3MEYV5LQY0BAL7V3CFAFVOM3T" localSheetId="16" hidden="1">#REF!</definedName>
    <definedName name="BEx3MEYV5LQY0BAL7V3CFAFVOM3T" hidden="1">#REF!</definedName>
    <definedName name="BEx3MF9LX8G8DXGARRYNTDH542WG" localSheetId="16" hidden="1">#REF!</definedName>
    <definedName name="BEx3MF9LX8G8DXGARRYNTDH542WG" hidden="1">#REF!</definedName>
    <definedName name="BEx3MREOFWJQEYMCMBL7ZE06NBN6" localSheetId="16" hidden="1">#REF!</definedName>
    <definedName name="BEx3MREOFWJQEYMCMBL7ZE06NBN6" hidden="1">#REF!</definedName>
    <definedName name="BEx3MSGD8I6KBFD4XFWYGH3DKUK3" localSheetId="16" hidden="1">#REF!</definedName>
    <definedName name="BEx3MSGD8I6KBFD4XFWYGH3DKUK3" hidden="1">#REF!</definedName>
    <definedName name="BEx3NDQFYEWZAUGWFMGT2R7E7RBT" localSheetId="16" hidden="1">#REF!</definedName>
    <definedName name="BEx3NDQFYEWZAUGWFMGT2R7E7RBT" hidden="1">#REF!</definedName>
    <definedName name="BEx3NGQBX2HEDKOCDX0TX1TGBB3P" localSheetId="16" hidden="1">#REF!</definedName>
    <definedName name="BEx3NGQBX2HEDKOCDX0TX1TGBB3P" hidden="1">#REF!</definedName>
    <definedName name="BEx3NLIZ7PHF2XE59ECZ3MD04ZG1" localSheetId="16" hidden="1">#REF!</definedName>
    <definedName name="BEx3NLIZ7PHF2XE59ECZ3MD04ZG1" hidden="1">#REF!</definedName>
    <definedName name="BEx3NMQ4BVC94728AUM7CCX7UHTU" localSheetId="16" hidden="1">#REF!</definedName>
    <definedName name="BEx3NMQ4BVC94728AUM7CCX7UHTU" hidden="1">#REF!</definedName>
    <definedName name="BEx3NR2I4OUFP3Z2QZEDU2PIFIDI" localSheetId="16" hidden="1">#REF!</definedName>
    <definedName name="BEx3NR2I4OUFP3Z2QZEDU2PIFIDI" hidden="1">#REF!</definedName>
    <definedName name="BEx3O19B8FTTAPVT5DZXQGQXWFR8" localSheetId="16" hidden="1">#REF!</definedName>
    <definedName name="BEx3O19B8FTTAPVT5DZXQGQXWFR8" hidden="1">#REF!</definedName>
    <definedName name="BEx3O85IKWARA6NCJOLRBRJFMEWW" hidden="1">[3]ZZCOOM_M03_Q005!#REF!</definedName>
    <definedName name="BEx3OJZSCGFRW7SVGBFI0X9DNVMM" localSheetId="16" hidden="1">#REF!</definedName>
    <definedName name="BEx3OJZSCGFRW7SVGBFI0X9DNVMM" hidden="1">#REF!</definedName>
    <definedName name="BEx3ORSBUXAF21MKEY90YJV9AY9A" localSheetId="16" hidden="1">#REF!</definedName>
    <definedName name="BEx3ORSBUXAF21MKEY90YJV9AY9A" hidden="1">#REF!</definedName>
    <definedName name="BEx3OUS0N576NJN078Y1BWUWQK6B" localSheetId="16" hidden="1">#REF!</definedName>
    <definedName name="BEx3OUS0N576NJN078Y1BWUWQK6B" hidden="1">#REF!</definedName>
    <definedName name="BEx3OV8BH6PYNZT7C246LOAU9SVX" localSheetId="16" hidden="1">#REF!</definedName>
    <definedName name="BEx3OV8BH6PYNZT7C246LOAU9SVX" hidden="1">#REF!</definedName>
    <definedName name="BEx3OXRYJZUEY6E72UJU0PHLMYAR" localSheetId="16" hidden="1">#REF!</definedName>
    <definedName name="BEx3OXRYJZUEY6E72UJU0PHLMYAR" hidden="1">#REF!</definedName>
    <definedName name="BEx3P3RP5PYI4BJVYGNU1V7KT5EH" localSheetId="16" hidden="1">#REF!</definedName>
    <definedName name="BEx3P3RP5PYI4BJVYGNU1V7KT5EH" hidden="1">#REF!</definedName>
    <definedName name="BEx3P59TTRSGQY888P5C1O7M2PQT" localSheetId="16" hidden="1">#REF!</definedName>
    <definedName name="BEx3P59TTRSGQY888P5C1O7M2PQT" hidden="1">#REF!</definedName>
    <definedName name="BEx3PDNRRNKD5GOUBUQFXAHIXLD9" localSheetId="16" hidden="1">#REF!</definedName>
    <definedName name="BEx3PDNRRNKD5GOUBUQFXAHIXLD9" hidden="1">#REF!</definedName>
    <definedName name="BEx3PDT8GNPWLLN02IH1XPV90XYK" localSheetId="16" hidden="1">#REF!</definedName>
    <definedName name="BEx3PDT8GNPWLLN02IH1XPV90XYK" hidden="1">#REF!</definedName>
    <definedName name="BEx3PKEMDW8KZEP11IL927C5O7I2" localSheetId="16" hidden="1">#REF!</definedName>
    <definedName name="BEx3PKEMDW8KZEP11IL927C5O7I2" hidden="1">#REF!</definedName>
    <definedName name="BEx3PKJZ1Z7L9S6KV8KXVS6B2FX4" localSheetId="16" hidden="1">#REF!</definedName>
    <definedName name="BEx3PKJZ1Z7L9S6KV8KXVS6B2FX4" hidden="1">#REF!</definedName>
    <definedName name="BEx3PMNG53Z5HY138H99QOMTX8W3" localSheetId="16" hidden="1">#REF!</definedName>
    <definedName name="BEx3PMNG53Z5HY138H99QOMTX8W3" hidden="1">#REF!</definedName>
    <definedName name="BEx3PP1RRSFZ8UC0JC9R91W6LNKW" localSheetId="16" hidden="1">#REF!</definedName>
    <definedName name="BEx3PP1RRSFZ8UC0JC9R91W6LNKW" hidden="1">#REF!</definedName>
    <definedName name="BEx3PRQW017D7T1X732WDV7L1KP8" localSheetId="16" hidden="1">#REF!</definedName>
    <definedName name="BEx3PRQW017D7T1X732WDV7L1KP8" hidden="1">#REF!</definedName>
    <definedName name="BEx3PVXYZC8WB9ZJE7OCKUXZ46EA" localSheetId="16" hidden="1">#REF!</definedName>
    <definedName name="BEx3PVXYZC8WB9ZJE7OCKUXZ46EA" hidden="1">#REF!</definedName>
    <definedName name="BEx3Q0VWPU5EQECK7MQ47TYJ3SWW" localSheetId="16" hidden="1">#REF!</definedName>
    <definedName name="BEx3Q0VWPU5EQECK7MQ47TYJ3SWW" hidden="1">#REF!</definedName>
    <definedName name="BEx3Q7BZ9PUXK2RLIOFSIS9AHU1B" localSheetId="16" hidden="1">#REF!</definedName>
    <definedName name="BEx3Q7BZ9PUXK2RLIOFSIS9AHU1B" hidden="1">#REF!</definedName>
    <definedName name="BEx3Q8J42S9VU6EAN2Y28MR6DF88" localSheetId="16" hidden="1">#REF!</definedName>
    <definedName name="BEx3Q8J42S9VU6EAN2Y28MR6DF88" hidden="1">#REF!</definedName>
    <definedName name="BEx3QCFD2TBUF95ZN83Q7JPV97FK" localSheetId="16" hidden="1">#REF!</definedName>
    <definedName name="BEx3QCFD2TBUF95ZN83Q7JPV97FK" hidden="1">#REF!</definedName>
    <definedName name="BEx3QEDFOYFY5NBTININ5W4RLD4Q" localSheetId="16" hidden="1">#REF!</definedName>
    <definedName name="BEx3QEDFOYFY5NBTININ5W4RLD4Q" hidden="1">#REF!</definedName>
    <definedName name="BEx3QIKJ3U962US1Q564NZDLU8LD" localSheetId="16" hidden="1">#REF!</definedName>
    <definedName name="BEx3QIKJ3U962US1Q564NZDLU8LD" hidden="1">#REF!</definedName>
    <definedName name="BEx3QLF3RHHBNUFLUWEROBZDF1U4" localSheetId="16" hidden="1">#REF!</definedName>
    <definedName name="BEx3QLF3RHHBNUFLUWEROBZDF1U4" hidden="1">#REF!</definedName>
    <definedName name="BEx3QR9D45DHW50VQ7Y3Q1AXPOB9" localSheetId="16" hidden="1">#REF!</definedName>
    <definedName name="BEx3QR9D45DHW50VQ7Y3Q1AXPOB9" hidden="1">#REF!</definedName>
    <definedName name="BEx3QSWT2S5KWG6U2V9711IYDQBM" localSheetId="16" hidden="1">#REF!</definedName>
    <definedName name="BEx3QSWT2S5KWG6U2V9711IYDQBM" hidden="1">#REF!</definedName>
    <definedName name="BEx3QVGG7Q2X4HZHJAM35A8T3VR7" localSheetId="16" hidden="1">#REF!</definedName>
    <definedName name="BEx3QVGG7Q2X4HZHJAM35A8T3VR7" hidden="1">#REF!</definedName>
    <definedName name="BEx3R0JUB9YN8PHPPQTAMIT1IHWK" localSheetId="16" hidden="1">#REF!</definedName>
    <definedName name="BEx3R0JUB9YN8PHPPQTAMIT1IHWK" hidden="1">#REF!</definedName>
    <definedName name="BEx3R81NFRO7M81VHVKOBFT0QBIL" localSheetId="16" hidden="1">#REF!</definedName>
    <definedName name="BEx3R81NFRO7M81VHVKOBFT0QBIL" hidden="1">#REF!</definedName>
    <definedName name="BEx3RHC2ZD5UFS6QD4OPFCNNMWH1" localSheetId="16" hidden="1">#REF!</definedName>
    <definedName name="BEx3RHC2ZD5UFS6QD4OPFCNNMWH1" hidden="1">#REF!</definedName>
    <definedName name="BEx3RQ10QIWBAPHALAA91BUUCM2X" localSheetId="16" hidden="1">#REF!</definedName>
    <definedName name="BEx3RQ10QIWBAPHALAA91BUUCM2X" hidden="1">#REF!</definedName>
    <definedName name="BEx3RV4E1WT43SZBUN09RTB8EK1O" localSheetId="16" hidden="1">#REF!</definedName>
    <definedName name="BEx3RV4E1WT43SZBUN09RTB8EK1O" hidden="1">#REF!</definedName>
    <definedName name="BEx3RXYU0QLFXSFTM5EB20GD03W5" localSheetId="16" hidden="1">#REF!</definedName>
    <definedName name="BEx3RXYU0QLFXSFTM5EB20GD03W5" hidden="1">#REF!</definedName>
    <definedName name="BEx3RYKLC3QQO3XTUN7BEW2AQL98" localSheetId="16" hidden="1">#REF!</definedName>
    <definedName name="BEx3RYKLC3QQO3XTUN7BEW2AQL98" hidden="1">#REF!</definedName>
    <definedName name="BEx3S37QNFSKW3DGRH5YVVEZLJI7" localSheetId="16" hidden="1">#REF!</definedName>
    <definedName name="BEx3S37QNFSKW3DGRH5YVVEZLJI7" hidden="1">#REF!</definedName>
    <definedName name="BEx3SICJ45BYT6FHBER86PJT25FC" localSheetId="16" hidden="1">#REF!</definedName>
    <definedName name="BEx3SICJ45BYT6FHBER86PJT25FC" hidden="1">#REF!</definedName>
    <definedName name="BEx3SMUCMJVGQ2H4EHQI5ZFHEF0P" localSheetId="16" hidden="1">#REF!</definedName>
    <definedName name="BEx3SMUCMJVGQ2H4EHQI5ZFHEF0P" hidden="1">#REF!</definedName>
    <definedName name="BEx3SN56F03CPDRDA7LZ763V0N4I" localSheetId="16" hidden="1">#REF!</definedName>
    <definedName name="BEx3SN56F03CPDRDA7LZ763V0N4I" hidden="1">#REF!</definedName>
    <definedName name="BEx3SPE6N1ORXPRCDL3JPZD73Z9F" localSheetId="16" hidden="1">#REF!</definedName>
    <definedName name="BEx3SPE6N1ORXPRCDL3JPZD73Z9F" hidden="1">#REF!</definedName>
    <definedName name="BEx3T29ZTULQE0OMSMWUMZDU9ZZ0" localSheetId="16" hidden="1">#REF!</definedName>
    <definedName name="BEx3T29ZTULQE0OMSMWUMZDU9ZZ0" hidden="1">#REF!</definedName>
    <definedName name="BEx3T6MJ1QDJ929WMUDVZ0O3UW0Y" localSheetId="16" hidden="1">#REF!</definedName>
    <definedName name="BEx3T6MJ1QDJ929WMUDVZ0O3UW0Y" hidden="1">#REF!</definedName>
    <definedName name="BEx3TD7WH1NN1OH0MRS4T8ENRU32" localSheetId="16" hidden="1">#REF!</definedName>
    <definedName name="BEx3TD7WH1NN1OH0MRS4T8ENRU32" hidden="1">#REF!</definedName>
    <definedName name="BEx3TPCSI16OAB2L9M9IULQMQ9J9" localSheetId="16" hidden="1">#REF!</definedName>
    <definedName name="BEx3TPCSI16OAB2L9M9IULQMQ9J9" hidden="1">#REF!</definedName>
    <definedName name="BEx3TQ3SFJB2WTCV0OXDE56FB46K" localSheetId="16" hidden="1">#REF!</definedName>
    <definedName name="BEx3TQ3SFJB2WTCV0OXDE56FB46K" hidden="1">#REF!</definedName>
    <definedName name="BEx3TX59M3456DDBXWFJ8X2TU37A" localSheetId="16" hidden="1">#REF!</definedName>
    <definedName name="BEx3TX59M3456DDBXWFJ8X2TU37A" hidden="1">#REF!</definedName>
    <definedName name="BEx3U2UBY80GPGSTYFGI6F8TPKCV" localSheetId="16" hidden="1">#REF!</definedName>
    <definedName name="BEx3U2UBY80GPGSTYFGI6F8TPKCV" hidden="1">#REF!</definedName>
    <definedName name="BEx3U64YUOZ419BAJS2W78UMATAW" localSheetId="16" hidden="1">#REF!</definedName>
    <definedName name="BEx3U64YUOZ419BAJS2W78UMATAW" hidden="1">#REF!</definedName>
    <definedName name="BEx3U94WCEA5DKMWBEX1GU0LKYG2" localSheetId="16" hidden="1">#REF!</definedName>
    <definedName name="BEx3U94WCEA5DKMWBEX1GU0LKYG2" hidden="1">#REF!</definedName>
    <definedName name="BEx3U9VZ8SQVYS6ZA038J7AP7ZGW" localSheetId="16" hidden="1">#REF!</definedName>
    <definedName name="BEx3U9VZ8SQVYS6ZA038J7AP7ZGW" hidden="1">#REF!</definedName>
    <definedName name="BEx3UIQ5WRJBGNTFCCLOR4N7B1OQ" localSheetId="16" hidden="1">#REF!</definedName>
    <definedName name="BEx3UIQ5WRJBGNTFCCLOR4N7B1OQ" hidden="1">#REF!</definedName>
    <definedName name="BEx3UJMIX2NUSSWGMSI25A5DM4CH" localSheetId="16" hidden="1">#REF!</definedName>
    <definedName name="BEx3UJMIX2NUSSWGMSI25A5DM4CH" hidden="1">#REF!</definedName>
    <definedName name="BEx3UKIX0UULWP3BZA8VT2SQ8WI7" localSheetId="16" hidden="1">#REF!</definedName>
    <definedName name="BEx3UKIX0UULWP3BZA8VT2SQ8WI7" hidden="1">#REF!</definedName>
    <definedName name="BEx3UKOCOQG7S1YQ436S997K1KWV" localSheetId="16" hidden="1">#REF!</definedName>
    <definedName name="BEx3UKOCOQG7S1YQ436S997K1KWV" hidden="1">#REF!</definedName>
    <definedName name="BEx3UNISOEXF3OFHT2BUA6P9RBIJ" localSheetId="16" hidden="1">#REF!</definedName>
    <definedName name="BEx3UNISOEXF3OFHT2BUA6P9RBIJ" hidden="1">#REF!</definedName>
    <definedName name="BEx3UYM19VIXLA0EU7LB9NHA77PB" localSheetId="16" hidden="1">#REF!</definedName>
    <definedName name="BEx3UYM19VIXLA0EU7LB9NHA77PB" hidden="1">#REF!</definedName>
    <definedName name="BEx3VML7CG70HPISMVYIUEN3711Q" localSheetId="16" hidden="1">#REF!</definedName>
    <definedName name="BEx3VML7CG70HPISMVYIUEN3711Q" hidden="1">#REF!</definedName>
    <definedName name="BEx56ZID5H04P9AIYLP1OASFGV56" localSheetId="16" hidden="1">#REF!</definedName>
    <definedName name="BEx56ZID5H04P9AIYLP1OASFGV56" hidden="1">#REF!</definedName>
    <definedName name="BEx57ROM8UIFKV5C1BOZWSQQLESO" localSheetId="16" hidden="1">#REF!</definedName>
    <definedName name="BEx57ROM8UIFKV5C1BOZWSQQLESO" hidden="1">#REF!</definedName>
    <definedName name="BEx587EYSS57E3PI8DT973HLJM9E" localSheetId="16" hidden="1">#REF!</definedName>
    <definedName name="BEx587EYSS57E3PI8DT973HLJM9E" hidden="1">#REF!</definedName>
    <definedName name="BEx587KFQ3VKCOCY1SA5F24PQGUI" localSheetId="16" hidden="1">#REF!</definedName>
    <definedName name="BEx587KFQ3VKCOCY1SA5F24PQGUI" hidden="1">#REF!</definedName>
    <definedName name="BEx58O780PQ05NF0Z1SKKRB3N099" localSheetId="16" hidden="1">#REF!</definedName>
    <definedName name="BEx58O780PQ05NF0Z1SKKRB3N099" hidden="1">#REF!</definedName>
    <definedName name="BEx58W57CTL8HFK3U7ZRFYZR6MXE" localSheetId="16" hidden="1">#REF!</definedName>
    <definedName name="BEx58W57CTL8HFK3U7ZRFYZR6MXE" hidden="1">#REF!</definedName>
    <definedName name="BEx58XHO7ZULLF2EUD7YIS0MGQJ5" localSheetId="16" hidden="1">#REF!</definedName>
    <definedName name="BEx58XHO7ZULLF2EUD7YIS0MGQJ5" hidden="1">#REF!</definedName>
    <definedName name="BEx58ZAFNTMGBNDH52VUYXLRJO7P" localSheetId="16" hidden="1">#REF!</definedName>
    <definedName name="BEx58ZAFNTMGBNDH52VUYXLRJO7P" hidden="1">#REF!</definedName>
    <definedName name="BEx58ZW0HAIGIPEX9CVA1PQQTR6X" localSheetId="16" hidden="1">#REF!</definedName>
    <definedName name="BEx58ZW0HAIGIPEX9CVA1PQQTR6X" hidden="1">#REF!</definedName>
    <definedName name="BEx593SAFVYKW7V61D9COEZJXDA7" localSheetId="16" hidden="1">#REF!</definedName>
    <definedName name="BEx593SAFVYKW7V61D9COEZJXDA7" hidden="1">#REF!</definedName>
    <definedName name="BEx59BA1KH3RG6K1LHL7YS2VB79N" localSheetId="16" hidden="1">#REF!</definedName>
    <definedName name="BEx59BA1KH3RG6K1LHL7YS2VB79N" hidden="1">#REF!</definedName>
    <definedName name="BEx59DDIU0AMFOY94NSP1ULST8JD" localSheetId="16" hidden="1">#REF!</definedName>
    <definedName name="BEx59DDIU0AMFOY94NSP1ULST8JD" hidden="1">#REF!</definedName>
    <definedName name="BEx59E9WABJP2TN71QAIKK79HPK9" localSheetId="16" hidden="1">#REF!</definedName>
    <definedName name="BEx59E9WABJP2TN71QAIKK79HPK9" hidden="1">#REF!</definedName>
    <definedName name="BEx59F0T17A80RNLNSZNFX8NAO8Y" localSheetId="16" hidden="1">#REF!</definedName>
    <definedName name="BEx59F0T17A80RNLNSZNFX8NAO8Y" hidden="1">#REF!</definedName>
    <definedName name="BEx59P7MAPNU129ZTC5H3EH892G1" localSheetId="16" hidden="1">#REF!</definedName>
    <definedName name="BEx59P7MAPNU129ZTC5H3EH892G1" hidden="1">#REF!</definedName>
    <definedName name="BEx5A11WZRQSIE089QE119AOX9ZG" localSheetId="16" hidden="1">#REF!</definedName>
    <definedName name="BEx5A11WZRQSIE089QE119AOX9ZG" hidden="1">#REF!</definedName>
    <definedName name="BEx5A7CIGCOTHJKHGUBDZG91JGPZ" localSheetId="16" hidden="1">#REF!</definedName>
    <definedName name="BEx5A7CIGCOTHJKHGUBDZG91JGPZ" hidden="1">#REF!</definedName>
    <definedName name="BEx5A8UFLT2SWVSG5COFA9B8P376" localSheetId="16" hidden="1">#REF!</definedName>
    <definedName name="BEx5A8UFLT2SWVSG5COFA9B8P376" hidden="1">#REF!</definedName>
    <definedName name="BEx5ABUBK8WJV1WILGYU9A7CO0KI" localSheetId="16" hidden="1">#REF!</definedName>
    <definedName name="BEx5ABUBK8WJV1WILGYU9A7CO0KI" hidden="1">#REF!</definedName>
    <definedName name="BEx5AFFTN3IXIBHDKM0FYC4OFL1S" localSheetId="16" hidden="1">#REF!</definedName>
    <definedName name="BEx5AFFTN3IXIBHDKM0FYC4OFL1S" hidden="1">#REF!</definedName>
    <definedName name="BEx5AOFIO8KVRHIZ1RII337AA8ML" localSheetId="16" hidden="1">#REF!</definedName>
    <definedName name="BEx5AOFIO8KVRHIZ1RII337AA8ML" hidden="1">#REF!</definedName>
    <definedName name="BEx5APRZ66L5BWHFE8E4YYNEDTI4" localSheetId="16" hidden="1">#REF!</definedName>
    <definedName name="BEx5APRZ66L5BWHFE8E4YYNEDTI4" hidden="1">#REF!</definedName>
    <definedName name="BEx5AQJ1Z64KY10P8ZF1JKJUFEGN" localSheetId="16" hidden="1">#REF!</definedName>
    <definedName name="BEx5AQJ1Z64KY10P8ZF1JKJUFEGN" hidden="1">#REF!</definedName>
    <definedName name="BEx5AY62R0TL82VHXE37SCZCINQC" localSheetId="16" hidden="1">#REF!</definedName>
    <definedName name="BEx5AY62R0TL82VHXE37SCZCINQC" hidden="1">#REF!</definedName>
    <definedName name="BEx5B0PV1FCOUSHWQTY94AO0B8P0" localSheetId="16" hidden="1">#REF!</definedName>
    <definedName name="BEx5B0PV1FCOUSHWQTY94AO0B8P0" hidden="1">#REF!</definedName>
    <definedName name="BEx5B4RHHX0J1BF2FZKEA0SPP29O" localSheetId="16" hidden="1">#REF!</definedName>
    <definedName name="BEx5B4RHHX0J1BF2FZKEA0SPP29O" hidden="1">#REF!</definedName>
    <definedName name="BEx5B5YMSWP0OVI5CIQRP5V18D0C" localSheetId="16" hidden="1">#REF!</definedName>
    <definedName name="BEx5B5YMSWP0OVI5CIQRP5V18D0C" hidden="1">#REF!</definedName>
    <definedName name="BEx5B825RW35M5H0UB2IZGGRS4ER" localSheetId="16" hidden="1">#REF!</definedName>
    <definedName name="BEx5B825RW35M5H0UB2IZGGRS4ER" hidden="1">#REF!</definedName>
    <definedName name="BEx5BAWPMY0TL684WDXX6KKJLRCN" localSheetId="16" hidden="1">#REF!</definedName>
    <definedName name="BEx5BAWPMY0TL684WDXX6KKJLRCN" hidden="1">#REF!</definedName>
    <definedName name="BEx5BBCUOWR6J9MZS2ML5XB0X7MW" localSheetId="16" hidden="1">#REF!</definedName>
    <definedName name="BEx5BBCUOWR6J9MZS2ML5XB0X7MW" hidden="1">#REF!</definedName>
    <definedName name="BEx5BBI61U4Y65GD0ARMTALPP7SJ" localSheetId="16" hidden="1">#REF!</definedName>
    <definedName name="BEx5BBI61U4Y65GD0ARMTALPP7SJ" hidden="1">#REF!</definedName>
    <definedName name="BEx5BDR56MEV4IHY6CIH2SVNG1UB" localSheetId="16" hidden="1">#REF!</definedName>
    <definedName name="BEx5BDR56MEV4IHY6CIH2SVNG1UB" hidden="1">#REF!</definedName>
    <definedName name="BEx5BESZC5H329SKHGJOHZFILYJJ" localSheetId="16" hidden="1">#REF!</definedName>
    <definedName name="BEx5BESZC5H329SKHGJOHZFILYJJ" hidden="1">#REF!</definedName>
    <definedName name="BEx5BHSQ42B50IU1TEQFUXFX9XQD" localSheetId="16" hidden="1">#REF!</definedName>
    <definedName name="BEx5BHSQ42B50IU1TEQFUXFX9XQD" hidden="1">#REF!</definedName>
    <definedName name="BEx5BKSM4UN4C1DM3EYKM79MRC5K" localSheetId="16" hidden="1">#REF!</definedName>
    <definedName name="BEx5BKSM4UN4C1DM3EYKM79MRC5K" hidden="1">#REF!</definedName>
    <definedName name="BEx5BNN8NPH9KVOBARB9CDD9WLB6" localSheetId="16" hidden="1">#REF!</definedName>
    <definedName name="BEx5BNN8NPH9KVOBARB9CDD9WLB6" hidden="1">#REF!</definedName>
    <definedName name="BEx5BPLEZ8XY6S89R7AZQSKLT4HK" localSheetId="16" hidden="1">#REF!</definedName>
    <definedName name="BEx5BPLEZ8XY6S89R7AZQSKLT4HK" hidden="1">#REF!</definedName>
    <definedName name="BEx5BYFMZ80TDDN2EZO8CF39AIAC" localSheetId="16" hidden="1">#REF!</definedName>
    <definedName name="BEx5BYFMZ80TDDN2EZO8CF39AIAC" hidden="1">#REF!</definedName>
    <definedName name="BEx5C2BWFW6SHZBFDEISKGXHZCQW" localSheetId="16" hidden="1">#REF!</definedName>
    <definedName name="BEx5C2BWFW6SHZBFDEISKGXHZCQW" hidden="1">#REF!</definedName>
    <definedName name="BEx5C44NK782B81CBGQUDS6Z8MV9" localSheetId="16" hidden="1">#REF!</definedName>
    <definedName name="BEx5C44NK782B81CBGQUDS6Z8MV9" hidden="1">#REF!</definedName>
    <definedName name="BEx5C49ZFH8TO9ZU55729C3F7XG7" localSheetId="16" hidden="1">#REF!</definedName>
    <definedName name="BEx5C49ZFH8TO9ZU55729C3F7XG7" hidden="1">#REF!</definedName>
    <definedName name="BEx5C8GZQK13G60ZM70P63I5OS0L" localSheetId="16" hidden="1">#REF!</definedName>
    <definedName name="BEx5C8GZQK13G60ZM70P63I5OS0L" hidden="1">#REF!</definedName>
    <definedName name="BEx5CAPTVN2NBT3UOMA1UFAL1C2R" localSheetId="16" hidden="1">#REF!</definedName>
    <definedName name="BEx5CAPTVN2NBT3UOMA1UFAL1C2R" hidden="1">#REF!</definedName>
    <definedName name="BEx5CEM3SYF9XP0ZZVE0GEPCLV3F" localSheetId="16" hidden="1">#REF!</definedName>
    <definedName name="BEx5CEM3SYF9XP0ZZVE0GEPCLV3F" hidden="1">#REF!</definedName>
    <definedName name="BEx5CFYQ0F1Z6P8SCVJ0I3UPVFE4" localSheetId="16" hidden="1">#REF!</definedName>
    <definedName name="BEx5CFYQ0F1Z6P8SCVJ0I3UPVFE4" hidden="1">#REF!</definedName>
    <definedName name="BEx5CPEKNSJORIPFQC2E1LTRYY8L" localSheetId="16" hidden="1">#REF!</definedName>
    <definedName name="BEx5CPEKNSJORIPFQC2E1LTRYY8L" hidden="1">#REF!</definedName>
    <definedName name="BEx5CSUOL05D8PAM2TRDA9VRJT1O" localSheetId="16" hidden="1">#REF!</definedName>
    <definedName name="BEx5CSUOL05D8PAM2TRDA9VRJT1O" hidden="1">#REF!</definedName>
    <definedName name="BEx5CUNFOO4YDFJ22HCMI2QKIGKM" localSheetId="16" hidden="1">#REF!</definedName>
    <definedName name="BEx5CUNFOO4YDFJ22HCMI2QKIGKM" hidden="1">#REF!</definedName>
    <definedName name="BEx5D01O3G6BXWXT7MZEVS1F4TE9" localSheetId="16" hidden="1">#REF!</definedName>
    <definedName name="BEx5D01O3G6BXWXT7MZEVS1F4TE9" hidden="1">#REF!</definedName>
    <definedName name="BEx5D3HO5XE85AN0NGALZ4K4GE8J" localSheetId="16" hidden="1">#REF!</definedName>
    <definedName name="BEx5D3HO5XE85AN0NGALZ4K4GE8J" hidden="1">#REF!</definedName>
    <definedName name="BEx5D8L47OF0WHBPFWXGZINZWUBZ" localSheetId="16" hidden="1">#REF!</definedName>
    <definedName name="BEx5D8L47OF0WHBPFWXGZINZWUBZ" hidden="1">#REF!</definedName>
    <definedName name="BEx5DAJAHQ2SKUPCKSCR3PYML67L" localSheetId="16" hidden="1">#REF!</definedName>
    <definedName name="BEx5DAJAHQ2SKUPCKSCR3PYML67L" hidden="1">#REF!</definedName>
    <definedName name="BEx5DC18JM1KJCV44PF18E0LNRKA" localSheetId="16" hidden="1">#REF!</definedName>
    <definedName name="BEx5DC18JM1KJCV44PF18E0LNRKA" hidden="1">#REF!</definedName>
    <definedName name="BEx5DFH8EU3RCPUOTFY8S9G8SBCG" localSheetId="16" hidden="1">#REF!</definedName>
    <definedName name="BEx5DFH8EU3RCPUOTFY8S9G8SBCG" hidden="1">#REF!</definedName>
    <definedName name="BEx5DJIZBTNS011R9IIG2OQ2L6ZX" localSheetId="16" hidden="1">#REF!</definedName>
    <definedName name="BEx5DJIZBTNS011R9IIG2OQ2L6ZX" hidden="1">#REF!</definedName>
    <definedName name="BEx5DS2EKWFPC2UWI1W1QESX9QP5" localSheetId="16" hidden="1">#REF!</definedName>
    <definedName name="BEx5DS2EKWFPC2UWI1W1QESX9QP5" hidden="1">#REF!</definedName>
    <definedName name="BEx5E123OLO9WQUOIRIDJ967KAGK" localSheetId="16" hidden="1">#REF!</definedName>
    <definedName name="BEx5E123OLO9WQUOIRIDJ967KAGK" hidden="1">#REF!</definedName>
    <definedName name="BEx5E2UU5NES6W779W2OZTZOB4O7" localSheetId="16" hidden="1">#REF!</definedName>
    <definedName name="BEx5E2UU5NES6W779W2OZTZOB4O7" hidden="1">#REF!</definedName>
    <definedName name="BEx5ELFT92WAQN3NW8COIMQHUL91" localSheetId="16" hidden="1">#REF!</definedName>
    <definedName name="BEx5ELFT92WAQN3NW8COIMQHUL91" hidden="1">#REF!</definedName>
    <definedName name="BEx5ELQL9B0VR6UT18KP11DHOTFX" localSheetId="16" hidden="1">#REF!</definedName>
    <definedName name="BEx5ELQL9B0VR6UT18KP11DHOTFX" hidden="1">#REF!</definedName>
    <definedName name="BEx5ER4TJTFPN7IB1MNEB1ZFR5M6" localSheetId="16" hidden="1">#REF!</definedName>
    <definedName name="BEx5ER4TJTFPN7IB1MNEB1ZFR5M6" hidden="1">#REF!</definedName>
    <definedName name="BEx5EYXB2LDMI4FLC3QFAOXC0FZ3" localSheetId="16" hidden="1">#REF!</definedName>
    <definedName name="BEx5EYXB2LDMI4FLC3QFAOXC0FZ3" hidden="1">#REF!</definedName>
    <definedName name="BEx5F6V72QTCK7O39Y59R0EVM6CW" localSheetId="16" hidden="1">#REF!</definedName>
    <definedName name="BEx5F6V72QTCK7O39Y59R0EVM6CW" hidden="1">#REF!</definedName>
    <definedName name="BEx5FGLQVACD5F5YZG4DGSCHCGO2" localSheetId="16" hidden="1">#REF!</definedName>
    <definedName name="BEx5FGLQVACD5F5YZG4DGSCHCGO2" hidden="1">#REF!</definedName>
    <definedName name="BEx5FHCTE8VTJEF7IK189AVLNYSY" localSheetId="16" hidden="1">#REF!</definedName>
    <definedName name="BEx5FHCTE8VTJEF7IK189AVLNYSY" hidden="1">#REF!</definedName>
    <definedName name="BEx5FLJWHLW3BTZILDPN5NMA449V" localSheetId="16" hidden="1">#REF!</definedName>
    <definedName name="BEx5FLJWHLW3BTZILDPN5NMA449V" hidden="1">#REF!</definedName>
    <definedName name="BEx5FNI2O10YN2SI1NO4X5GP3GTF" localSheetId="16" hidden="1">#REF!</definedName>
    <definedName name="BEx5FNI2O10YN2SI1NO4X5GP3GTF" hidden="1">#REF!</definedName>
    <definedName name="BEx5FO8YRFSZCG3L608EHIHIHFY4" localSheetId="16" hidden="1">#REF!</definedName>
    <definedName name="BEx5FO8YRFSZCG3L608EHIHIHFY4" hidden="1">#REF!</definedName>
    <definedName name="BEx5FQNA6V4CNYSH013K45RI4BCV" localSheetId="16" hidden="1">#REF!</definedName>
    <definedName name="BEx5FQNA6V4CNYSH013K45RI4BCV" hidden="1">#REF!</definedName>
    <definedName name="BEx5FVQPPEU32CPNV9RRQ9MNLLVE" localSheetId="16" hidden="1">#REF!</definedName>
    <definedName name="BEx5FVQPPEU32CPNV9RRQ9MNLLVE" hidden="1">#REF!</definedName>
    <definedName name="BEx5G08KGMG5X2AQKDGPFYG5GH94" localSheetId="16" hidden="1">#REF!</definedName>
    <definedName name="BEx5G08KGMG5X2AQKDGPFYG5GH94" hidden="1">#REF!</definedName>
    <definedName name="BEx5G1A8TFN4C4QII35U9DKYNIS8" localSheetId="16" hidden="1">#REF!</definedName>
    <definedName name="BEx5G1A8TFN4C4QII35U9DKYNIS8" hidden="1">#REF!</definedName>
    <definedName name="BEx5G1L0QO91KEPDMV1D8OT4BT73" localSheetId="16" hidden="1">#REF!</definedName>
    <definedName name="BEx5G1L0QO91KEPDMV1D8OT4BT73" hidden="1">#REF!</definedName>
    <definedName name="BEx5G1QHX69GFUYHUZA5X74MTDMR" localSheetId="16" hidden="1">#REF!</definedName>
    <definedName name="BEx5G1QHX69GFUYHUZA5X74MTDMR" hidden="1">#REF!</definedName>
    <definedName name="BEx5G5S2C9JRD28ZQMMQLCBHWOHB" localSheetId="16" hidden="1">#REF!</definedName>
    <definedName name="BEx5G5S2C9JRD28ZQMMQLCBHWOHB" hidden="1">#REF!</definedName>
    <definedName name="BEx5G7KU3EGZQSYN2YNML8EW8NDC" localSheetId="16" hidden="1">#REF!</definedName>
    <definedName name="BEx5G7KU3EGZQSYN2YNML8EW8NDC" hidden="1">#REF!</definedName>
    <definedName name="BEx5G86DZL1VYUX6KWODAP3WFAWP" localSheetId="16" hidden="1">#REF!</definedName>
    <definedName name="BEx5G86DZL1VYUX6KWODAP3WFAWP" hidden="1">#REF!</definedName>
    <definedName name="BEx5G8BV2GIOCM3C7IUFK8L04A6M" localSheetId="16" hidden="1">#REF!</definedName>
    <definedName name="BEx5G8BV2GIOCM3C7IUFK8L04A6M" hidden="1">#REF!</definedName>
    <definedName name="BEx5GID9MVBUPFFT9M8K8B5MO9NV" localSheetId="16" hidden="1">#REF!</definedName>
    <definedName name="BEx5GID9MVBUPFFT9M8K8B5MO9NV" hidden="1">#REF!</definedName>
    <definedName name="BEx5GN0EWA9SCQDPQ7NTUQH82QVK" localSheetId="16" hidden="1">#REF!</definedName>
    <definedName name="BEx5GN0EWA9SCQDPQ7NTUQH82QVK" hidden="1">#REF!</definedName>
    <definedName name="BEx5GNBCU4WZ74I0UXFL9ZG2XSGJ" localSheetId="16" hidden="1">#REF!</definedName>
    <definedName name="BEx5GNBCU4WZ74I0UXFL9ZG2XSGJ" hidden="1">#REF!</definedName>
    <definedName name="BEx5GUCTYC7QCWGWU5BTO7Y7HDZX" localSheetId="16" hidden="1">#REF!</definedName>
    <definedName name="BEx5GUCTYC7QCWGWU5BTO7Y7HDZX" hidden="1">#REF!</definedName>
    <definedName name="BEx5GYUPJULJQ624TEESYFG1NFOH" localSheetId="16" hidden="1">#REF!</definedName>
    <definedName name="BEx5GYUPJULJQ624TEESYFG1NFOH" hidden="1">#REF!</definedName>
    <definedName name="BEx5H0NEE0AIN5E2UHJ9J9ISU9N1" localSheetId="16" hidden="1">#REF!</definedName>
    <definedName name="BEx5H0NEE0AIN5E2UHJ9J9ISU9N1" hidden="1">#REF!</definedName>
    <definedName name="BEx5H1UJSEUQM2K8QHQXO5THVHSO" localSheetId="16" hidden="1">#REF!</definedName>
    <definedName name="BEx5H1UJSEUQM2K8QHQXO5THVHSO" hidden="1">#REF!</definedName>
    <definedName name="BEx5HAOT9XWUF7XIFRZZS8B9F5TZ" localSheetId="16" hidden="1">#REF!</definedName>
    <definedName name="BEx5HAOT9XWUF7XIFRZZS8B9F5TZ" hidden="1">#REF!</definedName>
    <definedName name="BEx5HB534CO7TBSALKMD27WHMAQJ" localSheetId="16" hidden="1">#REF!</definedName>
    <definedName name="BEx5HB534CO7TBSALKMD27WHMAQJ" hidden="1">#REF!</definedName>
    <definedName name="BEx5HE4XRF9BUY04MENWY9CHHN5H" localSheetId="16" hidden="1">#REF!</definedName>
    <definedName name="BEx5HE4XRF9BUY04MENWY9CHHN5H" hidden="1">#REF!</definedName>
    <definedName name="BEx5HFHMABAT0H9KKS754X4T304E" localSheetId="16" hidden="1">#REF!</definedName>
    <definedName name="BEx5HFHMABAT0H9KKS754X4T304E" hidden="1">#REF!</definedName>
    <definedName name="BEx5HGDZ7MX1S3KNXLRL9WU565V4" localSheetId="16" hidden="1">#REF!</definedName>
    <definedName name="BEx5HGDZ7MX1S3KNXLRL9WU565V4" hidden="1">#REF!</definedName>
    <definedName name="BEx5HJZ9FAVNZSSBTAYRPZDYM9NU" localSheetId="16" hidden="1">#REF!</definedName>
    <definedName name="BEx5HJZ9FAVNZSSBTAYRPZDYM9NU" hidden="1">#REF!</definedName>
    <definedName name="BEx5HZ9JMKHNLFWLVUB1WP5B39BL" localSheetId="16" hidden="1">#REF!</definedName>
    <definedName name="BEx5HZ9JMKHNLFWLVUB1WP5B39BL" hidden="1">#REF!</definedName>
    <definedName name="BEx5I17QJ0PQ1OG1IMH69HMQWNEA" localSheetId="16" hidden="1">#REF!</definedName>
    <definedName name="BEx5I17QJ0PQ1OG1IMH69HMQWNEA" hidden="1">#REF!</definedName>
    <definedName name="BEx5I244LQHZTF3XI66J8705R9XX" localSheetId="16" hidden="1">#REF!</definedName>
    <definedName name="BEx5I244LQHZTF3XI66J8705R9XX" hidden="1">#REF!</definedName>
    <definedName name="BEx5I8PBP4LIXDGID5BP0THLO0AQ" localSheetId="16" hidden="1">#REF!</definedName>
    <definedName name="BEx5I8PBP4LIXDGID5BP0THLO0AQ" hidden="1">#REF!</definedName>
    <definedName name="BEx5I8USVUB3JP4S9OXGMZVMOQXR" localSheetId="16" hidden="1">#REF!</definedName>
    <definedName name="BEx5I8USVUB3JP4S9OXGMZVMOQXR" hidden="1">#REF!</definedName>
    <definedName name="BEx5I9GDQSYIAL65UQNDMNFQCS9Y" localSheetId="16" hidden="1">#REF!</definedName>
    <definedName name="BEx5I9GDQSYIAL65UQNDMNFQCS9Y" hidden="1">#REF!</definedName>
    <definedName name="BEx5IBUPG9AWNW5PK7JGRGEJ4OLM" localSheetId="16" hidden="1">#REF!</definedName>
    <definedName name="BEx5IBUPG9AWNW5PK7JGRGEJ4OLM" hidden="1">#REF!</definedName>
    <definedName name="BEx5IC06RVN8BSAEPREVKHKLCJ2L" localSheetId="16" hidden="1">#REF!</definedName>
    <definedName name="BEx5IC06RVN8BSAEPREVKHKLCJ2L" hidden="1">#REF!</definedName>
    <definedName name="BEx5IGY4M04BPXSQF2J4GQYXF85O" localSheetId="16" hidden="1">#REF!</definedName>
    <definedName name="BEx5IGY4M04BPXSQF2J4GQYXF85O" hidden="1">#REF!</definedName>
    <definedName name="BEx5IWTZDCLZ5CCDG108STY04SAJ" localSheetId="16" hidden="1">#REF!</definedName>
    <definedName name="BEx5IWTZDCLZ5CCDG108STY04SAJ" hidden="1">#REF!</definedName>
    <definedName name="BEx5J0FFP1KS4NGY20AEJI8VREEA" localSheetId="16" hidden="1">#REF!</definedName>
    <definedName name="BEx5J0FFP1KS4NGY20AEJI8VREEA" hidden="1">#REF!</definedName>
    <definedName name="BEx5J1XE5FVWL6IJV6CWKPN24UBK" localSheetId="16" hidden="1">#REF!</definedName>
    <definedName name="BEx5J1XE5FVWL6IJV6CWKPN24UBK" hidden="1">#REF!</definedName>
    <definedName name="BEx5JF3ZXLDIS8VNKDCY7ZI7H1CI" localSheetId="16" hidden="1">#REF!</definedName>
    <definedName name="BEx5JF3ZXLDIS8VNKDCY7ZI7H1CI" hidden="1">#REF!</definedName>
    <definedName name="BEx5JHCZJ8G6OOOW6EF3GABXKH6F" localSheetId="16" hidden="1">#REF!</definedName>
    <definedName name="BEx5JHCZJ8G6OOOW6EF3GABXKH6F" hidden="1">#REF!</definedName>
    <definedName name="BEx5JJB6W446THXQCRUKD3I7RKLP" localSheetId="16" hidden="1">#REF!</definedName>
    <definedName name="BEx5JJB6W446THXQCRUKD3I7RKLP" hidden="1">#REF!</definedName>
    <definedName name="BEx5JNCT8Z7XSSPD5EMNAJELCU2V" localSheetId="16" hidden="1">#REF!</definedName>
    <definedName name="BEx5JNCT8Z7XSSPD5EMNAJELCU2V" hidden="1">#REF!</definedName>
    <definedName name="BEx5JQCNT9Y4RM306CHC8IPY3HBZ" localSheetId="16" hidden="1">#REF!</definedName>
    <definedName name="BEx5JQCNT9Y4RM306CHC8IPY3HBZ" hidden="1">#REF!</definedName>
    <definedName name="BEx5K08PYKE6JOKBYIB006TX619P" localSheetId="16" hidden="1">#REF!</definedName>
    <definedName name="BEx5K08PYKE6JOKBYIB006TX619P" hidden="1">#REF!</definedName>
    <definedName name="BEx5K4W2S2K7M9V2M304KW93LK8Q" localSheetId="16" hidden="1">#REF!</definedName>
    <definedName name="BEx5K4W2S2K7M9V2M304KW93LK8Q" hidden="1">#REF!</definedName>
    <definedName name="BEx5K51DSERT1TR7B4A29R41W4NX" localSheetId="16" hidden="1">#REF!</definedName>
    <definedName name="BEx5K51DSERT1TR7B4A29R41W4NX" hidden="1">#REF!</definedName>
    <definedName name="BEx5KBBZ8KCEQK36ARG4ERYOFD4G" localSheetId="16" hidden="1">#REF!</definedName>
    <definedName name="BEx5KBBZ8KCEQK36ARG4ERYOFD4G" hidden="1">#REF!</definedName>
    <definedName name="BEx5KCOET0DYMY4VILOLGVBX7E3C" localSheetId="16" hidden="1">#REF!</definedName>
    <definedName name="BEx5KCOET0DYMY4VILOLGVBX7E3C" hidden="1">#REF!</definedName>
    <definedName name="BEx5KYER580I4T7WTLMUN7NLNP5K" localSheetId="16" hidden="1">#REF!</definedName>
    <definedName name="BEx5KYER580I4T7WTLMUN7NLNP5K" hidden="1">#REF!</definedName>
    <definedName name="BEx5LHLB3M6K4ZKY2F42QBZT30ZH" localSheetId="16" hidden="1">#REF!</definedName>
    <definedName name="BEx5LHLB3M6K4ZKY2F42QBZT30ZH" hidden="1">#REF!</definedName>
    <definedName name="BEx5LKQJG40DO2JR1ZF6KD3PON9K" localSheetId="16" hidden="1">#REF!</definedName>
    <definedName name="BEx5LKQJG40DO2JR1ZF6KD3PON9K" hidden="1">#REF!</definedName>
    <definedName name="BEx5LQA84QRPGAR4FLC7MCT3H9EN" localSheetId="16" hidden="1">#REF!</definedName>
    <definedName name="BEx5LQA84QRPGAR4FLC7MCT3H9EN" hidden="1">#REF!</definedName>
    <definedName name="BEx5LRMNU3HXIE1BUMDHRU31F7JJ" localSheetId="16" hidden="1">#REF!</definedName>
    <definedName name="BEx5LRMNU3HXIE1BUMDHRU31F7JJ" hidden="1">#REF!</definedName>
    <definedName name="BEx5LSJ1LPUAX3ENSPECWPG4J7D1" localSheetId="16" hidden="1">#REF!</definedName>
    <definedName name="BEx5LSJ1LPUAX3ENSPECWPG4J7D1" hidden="1">#REF!</definedName>
    <definedName name="BEx5LTKQ8RQWJE4BC88OP928893U" localSheetId="16" hidden="1">#REF!</definedName>
    <definedName name="BEx5LTKQ8RQWJE4BC88OP928893U" hidden="1">#REF!</definedName>
    <definedName name="BEx5M4D4KHXU4JXKDEHZZNRG7NRA" localSheetId="16" hidden="1">#REF!</definedName>
    <definedName name="BEx5M4D4KHXU4JXKDEHZZNRG7NRA" hidden="1">#REF!</definedName>
    <definedName name="BEx5MB9BR71LZDG7XXQ2EO58JC5F" localSheetId="16" hidden="1">#REF!</definedName>
    <definedName name="BEx5MB9BR71LZDG7XXQ2EO58JC5F" hidden="1">#REF!</definedName>
    <definedName name="BEx5MHEF05EVRV5DPTG4KMPWZSUS" localSheetId="16" hidden="1">#REF!</definedName>
    <definedName name="BEx5MHEF05EVRV5DPTG4KMPWZSUS" hidden="1">#REF!</definedName>
    <definedName name="BEx5MLQZM68YQSKARVWTTPINFQ2C" hidden="1">[3]ZZCOOM_M03_Q005!#REF!</definedName>
    <definedName name="BEx5MMCJMU7FOOWUCW9EA13B7V5F" localSheetId="16" hidden="1">#REF!</definedName>
    <definedName name="BEx5MMCJMU7FOOWUCW9EA13B7V5F" hidden="1">#REF!</definedName>
    <definedName name="BEx5MVXTKNBXHNWTL43C670E4KXC" localSheetId="16" hidden="1">#REF!</definedName>
    <definedName name="BEx5MVXTKNBXHNWTL43C670E4KXC" hidden="1">#REF!</definedName>
    <definedName name="BEx5MWZGZ3VRB5418C2RNF9H17BQ" localSheetId="16" hidden="1">#REF!</definedName>
    <definedName name="BEx5MWZGZ3VRB5418C2RNF9H17BQ" hidden="1">#REF!</definedName>
    <definedName name="BEx5MX4YD2QV39W04QH9C6AOA0FB" localSheetId="16" hidden="1">#REF!</definedName>
    <definedName name="BEx5MX4YD2QV39W04QH9C6AOA0FB" hidden="1">#REF!</definedName>
    <definedName name="BEx5N3A8LULD7YBJH5J83X27PZSW" localSheetId="16" hidden="1">#REF!</definedName>
    <definedName name="BEx5N3A8LULD7YBJH5J83X27PZSW" hidden="1">#REF!</definedName>
    <definedName name="BEx5N4XI4PWB1W9PMZ4O5R0HWTYD" localSheetId="16" hidden="1">#REF!</definedName>
    <definedName name="BEx5N4XI4PWB1W9PMZ4O5R0HWTYD" hidden="1">#REF!</definedName>
    <definedName name="BEx5N8DH1SY888WI2GZ2D6E9XCXB" localSheetId="16" hidden="1">#REF!</definedName>
    <definedName name="BEx5N8DH1SY888WI2GZ2D6E9XCXB" hidden="1">#REF!</definedName>
    <definedName name="BEx5NA68N6FJFX9UJXK4M14U487F" localSheetId="16" hidden="1">#REF!</definedName>
    <definedName name="BEx5NA68N6FJFX9UJXK4M14U487F" hidden="1">#REF!</definedName>
    <definedName name="BEx5NIKBG2GDJOYGE3WCXKU7YY51" localSheetId="16" hidden="1">#REF!</definedName>
    <definedName name="BEx5NIKBG2GDJOYGE3WCXKU7YY51" hidden="1">#REF!</definedName>
    <definedName name="BEx5NV06L5J5IMKGOMGKGJ4PBZCD" localSheetId="16" hidden="1">#REF!</definedName>
    <definedName name="BEx5NV06L5J5IMKGOMGKGJ4PBZCD" hidden="1">#REF!</definedName>
    <definedName name="BEx5NW1V6AB25NEEX9VPHRXWJDSS" localSheetId="16" hidden="1">#REF!</definedName>
    <definedName name="BEx5NW1V6AB25NEEX9VPHRXWJDSS" hidden="1">#REF!</definedName>
    <definedName name="BEx5NWSXWACAUHWVZAI57DGZ8OCQ" localSheetId="16" hidden="1">#REF!</definedName>
    <definedName name="BEx5NWSXWACAUHWVZAI57DGZ8OCQ" hidden="1">#REF!</definedName>
    <definedName name="BEx5NZSSQ6PY99ZX2D7Q9IGOR34W" localSheetId="16" hidden="1">#REF!</definedName>
    <definedName name="BEx5NZSSQ6PY99ZX2D7Q9IGOR34W" hidden="1">#REF!</definedName>
    <definedName name="BEx5O2N9HTGG4OJHR62PKFMNZTTW" localSheetId="16" hidden="1">#REF!</definedName>
    <definedName name="BEx5O2N9HTGG4OJHR62PKFMNZTTW" hidden="1">#REF!</definedName>
    <definedName name="BEx5O3ZUQ2OARA1CDOZ3NC4UE5AA" localSheetId="16" hidden="1">#REF!</definedName>
    <definedName name="BEx5O3ZUQ2OARA1CDOZ3NC4UE5AA" hidden="1">#REF!</definedName>
    <definedName name="BEx5OAFS0NJ2CB86A02E1JYHMLQ1" localSheetId="16" hidden="1">#REF!</definedName>
    <definedName name="BEx5OAFS0NJ2CB86A02E1JYHMLQ1" hidden="1">#REF!</definedName>
    <definedName name="BEx5OG4RPU8W1ETWDWM234NYYYEN" localSheetId="16" hidden="1">#REF!</definedName>
    <definedName name="BEx5OG4RPU8W1ETWDWM234NYYYEN" hidden="1">#REF!</definedName>
    <definedName name="BEx5OP9Y43F99O2IT69MKCCXGL61" localSheetId="16" hidden="1">#REF!</definedName>
    <definedName name="BEx5OP9Y43F99O2IT69MKCCXGL61" hidden="1">#REF!</definedName>
    <definedName name="BEx5P9Y9RDXNUAJ6CZ2LHMM8IM7T" localSheetId="16" hidden="1">#REF!</definedName>
    <definedName name="BEx5P9Y9RDXNUAJ6CZ2LHMM8IM7T" hidden="1">#REF!</definedName>
    <definedName name="BEx5PHWB2C0D5QLP3BZIP3UO7DIZ" localSheetId="16" hidden="1">#REF!</definedName>
    <definedName name="BEx5PHWB2C0D5QLP3BZIP3UO7DIZ" hidden="1">#REF!</definedName>
    <definedName name="BEx5PJP02W68K2E46L5C5YBSNU6T" localSheetId="16" hidden="1">#REF!</definedName>
    <definedName name="BEx5PJP02W68K2E46L5C5YBSNU6T" hidden="1">#REF!</definedName>
    <definedName name="BEx5PLCA8DOMAU315YCS5275L2HS" localSheetId="16" hidden="1">#REF!</definedName>
    <definedName name="BEx5PLCA8DOMAU315YCS5275L2HS" hidden="1">#REF!</definedName>
    <definedName name="BEx5PRXMZ5M65Z732WNNGV564C2J" localSheetId="16" hidden="1">#REF!</definedName>
    <definedName name="BEx5PRXMZ5M65Z732WNNGV564C2J" hidden="1">#REF!</definedName>
    <definedName name="BEx5Q29Y91E64DPE0YY53A6YHF3Y" localSheetId="16" hidden="1">#REF!</definedName>
    <definedName name="BEx5Q29Y91E64DPE0YY53A6YHF3Y" hidden="1">#REF!</definedName>
    <definedName name="BEx5QPSW4IPLH50WSR87HRER05RF" localSheetId="16" hidden="1">#REF!</definedName>
    <definedName name="BEx5QPSW4IPLH50WSR87HRER05RF" hidden="1">#REF!</definedName>
    <definedName name="BEx73V0EP8EMNRC3EZJJKKVKWQVB" localSheetId="16" hidden="1">#REF!</definedName>
    <definedName name="BEx73V0EP8EMNRC3EZJJKKVKWQVB" hidden="1">#REF!</definedName>
    <definedName name="BEx741WJHIJVXUX131SBXTVW8D71" localSheetId="16" hidden="1">#REF!</definedName>
    <definedName name="BEx741WJHIJVXUX131SBXTVW8D71" hidden="1">#REF!</definedName>
    <definedName name="BEx74Q6H3O7133AWQXWC21MI2UFT" localSheetId="16" hidden="1">#REF!</definedName>
    <definedName name="BEx74Q6H3O7133AWQXWC21MI2UFT" hidden="1">#REF!</definedName>
    <definedName name="BEx74R2VQ8BSMKPX25262AU3VZF7" localSheetId="16" hidden="1">#REF!</definedName>
    <definedName name="BEx74R2VQ8BSMKPX25262AU3VZF7" hidden="1">#REF!</definedName>
    <definedName name="BEx74W6BJ8ENO3J25WNM5H5APKA3" localSheetId="16" hidden="1">#REF!</definedName>
    <definedName name="BEx74W6BJ8ENO3J25WNM5H5APKA3" hidden="1">#REF!</definedName>
    <definedName name="BEx74YKLW1FKLWC3DJ2ELZBZBY1M" localSheetId="16" hidden="1">#REF!</definedName>
    <definedName name="BEx74YKLW1FKLWC3DJ2ELZBZBY1M" hidden="1">#REF!</definedName>
    <definedName name="BEx755GRRD9BL27YHLH5QWIYLWB7" localSheetId="16" hidden="1">#REF!</definedName>
    <definedName name="BEx755GRRD9BL27YHLH5QWIYLWB7" hidden="1">#REF!</definedName>
    <definedName name="BEx759D1D5SXS5ELLZVBI0SXYUNF" localSheetId="16" hidden="1">#REF!</definedName>
    <definedName name="BEx759D1D5SXS5ELLZVBI0SXYUNF" hidden="1">#REF!</definedName>
    <definedName name="BEx75DPEQTX055IZ2L8UVLJOT1DD" localSheetId="16" hidden="1">#REF!</definedName>
    <definedName name="BEx75DPEQTX055IZ2L8UVLJOT1DD" hidden="1">#REF!</definedName>
    <definedName name="BEx75GJZSZHUDN6OOAGQYFUDA2LP" localSheetId="16" hidden="1">#REF!</definedName>
    <definedName name="BEx75GJZSZHUDN6OOAGQYFUDA2LP" hidden="1">#REF!</definedName>
    <definedName name="BEx75HGCCV5K4UCJWYV8EV9AG5YT" localSheetId="16" hidden="1">#REF!</definedName>
    <definedName name="BEx75HGCCV5K4UCJWYV8EV9AG5YT" hidden="1">#REF!</definedName>
    <definedName name="BEx75PZT8TY5P13U978NVBUXKHT4" localSheetId="16" hidden="1">#REF!</definedName>
    <definedName name="BEx75PZT8TY5P13U978NVBUXKHT4" hidden="1">#REF!</definedName>
    <definedName name="BEx75T55F7GML8V1DMWL26WRT006" localSheetId="16" hidden="1">#REF!</definedName>
    <definedName name="BEx75T55F7GML8V1DMWL26WRT006" hidden="1">#REF!</definedName>
    <definedName name="BEx75VJGR07JY6UUWURQ4PJ29UKC" localSheetId="16" hidden="1">#REF!</definedName>
    <definedName name="BEx75VJGR07JY6UUWURQ4PJ29UKC" hidden="1">#REF!</definedName>
    <definedName name="BEx7696AZUPB1PK30JJQUWUELQPJ" localSheetId="16" hidden="1">#REF!</definedName>
    <definedName name="BEx7696AZUPB1PK30JJQUWUELQPJ" hidden="1">#REF!</definedName>
    <definedName name="BEx76PNR8S4T4VUQS0KU58SEX0VN" localSheetId="16" hidden="1">#REF!</definedName>
    <definedName name="BEx76PNR8S4T4VUQS0KU58SEX0VN" hidden="1">#REF!</definedName>
    <definedName name="BEx76YY7ODSIKDD9VDF9TLTDM18I" localSheetId="16" hidden="1">#REF!</definedName>
    <definedName name="BEx76YY7ODSIKDD9VDF9TLTDM18I" hidden="1">#REF!</definedName>
    <definedName name="BEx7705E86I9B7DTKMMJMAFSYMUL" localSheetId="16" hidden="1">#REF!</definedName>
    <definedName name="BEx7705E86I9B7DTKMMJMAFSYMUL" hidden="1">#REF!</definedName>
    <definedName name="BEx7741OUGLA0WJQLQRUJSL4DE00" localSheetId="16" hidden="1">#REF!</definedName>
    <definedName name="BEx7741OUGLA0WJQLQRUJSL4DE00" hidden="1">#REF!</definedName>
    <definedName name="BEx774N83DXLJZ54Q42PWIJZ2DN1" localSheetId="16" hidden="1">#REF!</definedName>
    <definedName name="BEx774N83DXLJZ54Q42PWIJZ2DN1" hidden="1">#REF!</definedName>
    <definedName name="BEx779QNIY3061ZV9BR462WKEGRW" localSheetId="16" hidden="1">#REF!</definedName>
    <definedName name="BEx779QNIY3061ZV9BR462WKEGRW" hidden="1">#REF!</definedName>
    <definedName name="BEx77G19QU9A95CNHE6QMVSQR2T3" localSheetId="16" hidden="1">#REF!</definedName>
    <definedName name="BEx77G19QU9A95CNHE6QMVSQR2T3" hidden="1">#REF!</definedName>
    <definedName name="BEx77P0S3GVMS7BJUL9OWUGJ1B02" localSheetId="16" hidden="1">#REF!</definedName>
    <definedName name="BEx77P0S3GVMS7BJUL9OWUGJ1B02" hidden="1">#REF!</definedName>
    <definedName name="BEx77QDESURI6WW5582YXSK3A972" localSheetId="16" hidden="1">#REF!</definedName>
    <definedName name="BEx77QDESURI6WW5582YXSK3A972" hidden="1">#REF!</definedName>
    <definedName name="BEx77VBI9XOPFHKEWU5EHQ9J675Y" localSheetId="16" hidden="1">#REF!</definedName>
    <definedName name="BEx77VBI9XOPFHKEWU5EHQ9J675Y" hidden="1">#REF!</definedName>
    <definedName name="BEx7809GQOCLHSNH95VOYIX7P1TV" localSheetId="16" hidden="1">#REF!</definedName>
    <definedName name="BEx7809GQOCLHSNH95VOYIX7P1TV" hidden="1">#REF!</definedName>
    <definedName name="BEx780K8XAXUHGVZGZWQ74DK4CI3" localSheetId="16" hidden="1">#REF!</definedName>
    <definedName name="BEx780K8XAXUHGVZGZWQ74DK4CI3" hidden="1">#REF!</definedName>
    <definedName name="BEx78226TN58UE0CTY98YEDU0LSL" localSheetId="16" hidden="1">#REF!</definedName>
    <definedName name="BEx78226TN58UE0CTY98YEDU0LSL" hidden="1">#REF!</definedName>
    <definedName name="BEx7881ZZBWHRAX6W2GY19J8MGEQ" localSheetId="16" hidden="1">#REF!</definedName>
    <definedName name="BEx7881ZZBWHRAX6W2GY19J8MGEQ" hidden="1">#REF!</definedName>
    <definedName name="BEx78BSYINF85GYNSCIRD95PH86Q" localSheetId="16" hidden="1">#REF!</definedName>
    <definedName name="BEx78BSYINF85GYNSCIRD95PH86Q" hidden="1">#REF!</definedName>
    <definedName name="BEx78HHRIWDLHQX2LG0HWFRYEL1T" localSheetId="16" hidden="1">#REF!</definedName>
    <definedName name="BEx78HHRIWDLHQX2LG0HWFRYEL1T" hidden="1">#REF!</definedName>
    <definedName name="BEx78QC4X2YVM9K6MQRB2WJG36N3" localSheetId="16" hidden="1">#REF!</definedName>
    <definedName name="BEx78QC4X2YVM9K6MQRB2WJG36N3" hidden="1">#REF!</definedName>
    <definedName name="BEx78QMXZ2P1ZB3HJ9O50DWHCMXR" localSheetId="16" hidden="1">#REF!</definedName>
    <definedName name="BEx78QMXZ2P1ZB3HJ9O50DWHCMXR" hidden="1">#REF!</definedName>
    <definedName name="BEx78SFO5VR28677DWZEMDN7G86X" localSheetId="16" hidden="1">#REF!</definedName>
    <definedName name="BEx78SFO5VR28677DWZEMDN7G86X" hidden="1">#REF!</definedName>
    <definedName name="BEx78SFOYH1Z0ZDTO47W2M60TW6K" localSheetId="16" hidden="1">#REF!</definedName>
    <definedName name="BEx78SFOYH1Z0ZDTO47W2M60TW6K" hidden="1">#REF!</definedName>
    <definedName name="BEx7974EARYYX2ICWU0YC50VO5D8" localSheetId="16" hidden="1">#REF!</definedName>
    <definedName name="BEx7974EARYYX2ICWU0YC50VO5D8" hidden="1">#REF!</definedName>
    <definedName name="BEx79JK3E6JO8MX4O35A5G8NZCC8" localSheetId="16" hidden="1">#REF!</definedName>
    <definedName name="BEx79JK3E6JO8MX4O35A5G8NZCC8" hidden="1">#REF!</definedName>
    <definedName name="BEx79OCP4HQ6XP8EWNGEUDLOZBBS" localSheetId="16" hidden="1">#REF!</definedName>
    <definedName name="BEx79OCP4HQ6XP8EWNGEUDLOZBBS" hidden="1">#REF!</definedName>
    <definedName name="BEx79SEAYKUZB0H4LYBCD6WWJBG2" localSheetId="16" hidden="1">#REF!</definedName>
    <definedName name="BEx79SEAYKUZB0H4LYBCD6WWJBG2" hidden="1">#REF!</definedName>
    <definedName name="BEx79SJRHTLS9PYM69O9BWW1FMJK" localSheetId="16" hidden="1">#REF!</definedName>
    <definedName name="BEx79SJRHTLS9PYM69O9BWW1FMJK" hidden="1">#REF!</definedName>
    <definedName name="BEx79YJJLBELICW9F9FRYSCQ101L" localSheetId="16" hidden="1">#REF!</definedName>
    <definedName name="BEx79YJJLBELICW9F9FRYSCQ101L" hidden="1">#REF!</definedName>
    <definedName name="BEx79YUC7B0V77FSBGIRCY1BR4VK" localSheetId="16" hidden="1">#REF!</definedName>
    <definedName name="BEx79YUC7B0V77FSBGIRCY1BR4VK" hidden="1">#REF!</definedName>
    <definedName name="BEx7A06T3RC2891FUX05G3QPRAUE" localSheetId="16" hidden="1">#REF!</definedName>
    <definedName name="BEx7A06T3RC2891FUX05G3QPRAUE" hidden="1">#REF!</definedName>
    <definedName name="BEx7A9S3JA1X7FH4CFSQLTZC4691" localSheetId="16" hidden="1">#REF!</definedName>
    <definedName name="BEx7A9S3JA1X7FH4CFSQLTZC4691" hidden="1">#REF!</definedName>
    <definedName name="BEx7ABA2C9IWH5VSLVLLLCY62161" localSheetId="16" hidden="1">#REF!</definedName>
    <definedName name="BEx7ABA2C9IWH5VSLVLLLCY62161" hidden="1">#REF!</definedName>
    <definedName name="BEx7AE4LPLX8N85BYB0WCO5S7ZPV" localSheetId="16" hidden="1">#REF!</definedName>
    <definedName name="BEx7AE4LPLX8N85BYB0WCO5S7ZPV" hidden="1">#REF!</definedName>
    <definedName name="BEx7AR0EEP9O5JPPEKQWG1TC860T" localSheetId="16" hidden="1">#REF!</definedName>
    <definedName name="BEx7AR0EEP9O5JPPEKQWG1TC860T" hidden="1">#REF!</definedName>
    <definedName name="BEx7ASD1I654MEDCO6GGWA95PXSC" localSheetId="16" hidden="1">#REF!</definedName>
    <definedName name="BEx7ASD1I654MEDCO6GGWA95PXSC" hidden="1">#REF!</definedName>
    <definedName name="BEx7AURD3S7JGN4D3YK1QAG6TAFA" localSheetId="16" hidden="1">#REF!</definedName>
    <definedName name="BEx7AURD3S7JGN4D3YK1QAG6TAFA" hidden="1">#REF!</definedName>
    <definedName name="BEx7AVCX9S5RJP3NSZ4QM4E6ERDT" localSheetId="16" hidden="1">#REF!</definedName>
    <definedName name="BEx7AVCX9S5RJP3NSZ4QM4E6ERDT" hidden="1">#REF!</definedName>
    <definedName name="BEx7AVYIGP0930MV5JEBWRYCJN68" localSheetId="16" hidden="1">#REF!</definedName>
    <definedName name="BEx7AVYIGP0930MV5JEBWRYCJN68" hidden="1">#REF!</definedName>
    <definedName name="BEx7B6LH6917TXOSAAQ6U7HVF018" localSheetId="16" hidden="1">#REF!</definedName>
    <definedName name="BEx7B6LH6917TXOSAAQ6U7HVF018" hidden="1">#REF!</definedName>
    <definedName name="BEx7BN8E88JR3K1BSLAZRPSFPQ9L" localSheetId="16" hidden="1">#REF!</definedName>
    <definedName name="BEx7BN8E88JR3K1BSLAZRPSFPQ9L" hidden="1">#REF!</definedName>
    <definedName name="BEx7BP14RMS3638K85OM4NCYLRHG" localSheetId="16" hidden="1">#REF!</definedName>
    <definedName name="BEx7BP14RMS3638K85OM4NCYLRHG" hidden="1">#REF!</definedName>
    <definedName name="BEx7BPXFZXJ79FQ0E8AQE21PGVHA" localSheetId="16" hidden="1">#REF!</definedName>
    <definedName name="BEx7BPXFZXJ79FQ0E8AQE21PGVHA" hidden="1">#REF!</definedName>
    <definedName name="BEx7C04AM39DQMC1TIX7CFZ2ADHX" localSheetId="16" hidden="1">#REF!</definedName>
    <definedName name="BEx7C04AM39DQMC1TIX7CFZ2ADHX" hidden="1">#REF!</definedName>
    <definedName name="BEx7C346X4AX2J1QPM4NBC7JL5W9" localSheetId="16" hidden="1">#REF!</definedName>
    <definedName name="BEx7C346X4AX2J1QPM4NBC7JL5W9" hidden="1">#REF!</definedName>
    <definedName name="BEx7C40F0PQURHPI6YQ39NFIR86Z" localSheetId="16" hidden="1">#REF!</definedName>
    <definedName name="BEx7C40F0PQURHPI6YQ39NFIR86Z" hidden="1">#REF!</definedName>
    <definedName name="BEx7C7B9VCY7N0H7N1NH6HNNH724" localSheetId="16" hidden="1">#REF!</definedName>
    <definedName name="BEx7C7B9VCY7N0H7N1NH6HNNH724" hidden="1">#REF!</definedName>
    <definedName name="BEx7C93VR7SYRIJS1JO8YZKSFAW9" localSheetId="16" hidden="1">#REF!</definedName>
    <definedName name="BEx7C93VR7SYRIJS1JO8YZKSFAW9" hidden="1">#REF!</definedName>
    <definedName name="BEx7CCPC6R1KQQZ2JQU6EFI1G0RM" localSheetId="16" hidden="1">#REF!</definedName>
    <definedName name="BEx7CCPC6R1KQQZ2JQU6EFI1G0RM" hidden="1">#REF!</definedName>
    <definedName name="BEx7CIJST9GLS2QD383UK7VUDTGL" localSheetId="16" hidden="1">#REF!</definedName>
    <definedName name="BEx7CIJST9GLS2QD383UK7VUDTGL" hidden="1">#REF!</definedName>
    <definedName name="BEx7CO8T2XKC7GHDSYNAWTZ9L7YR" localSheetId="16" hidden="1">#REF!</definedName>
    <definedName name="BEx7CO8T2XKC7GHDSYNAWTZ9L7YR" hidden="1">#REF!</definedName>
    <definedName name="BEx7CW1CF00DO8A36UNC2X7K65C2" localSheetId="16" hidden="1">#REF!</definedName>
    <definedName name="BEx7CW1CF00DO8A36UNC2X7K65C2" hidden="1">#REF!</definedName>
    <definedName name="BEx7CW6NFRL2P4XWP0MWHIYA97KF" localSheetId="16" hidden="1">#REF!</definedName>
    <definedName name="BEx7CW6NFRL2P4XWP0MWHIYA97KF" hidden="1">#REF!</definedName>
    <definedName name="BEx7CZXN83U7XFVGG1P1N6ZCQK7U" localSheetId="16" hidden="1">#REF!</definedName>
    <definedName name="BEx7CZXN83U7XFVGG1P1N6ZCQK7U" hidden="1">#REF!</definedName>
    <definedName name="BEx7D14R4J25CLH301NHMGU8FSWM" localSheetId="16" hidden="1">#REF!</definedName>
    <definedName name="BEx7D14R4J25CLH301NHMGU8FSWM" hidden="1">#REF!</definedName>
    <definedName name="BEx7D38BE0Z9QLQBDMGARM9USFPM" localSheetId="16" hidden="1">#REF!</definedName>
    <definedName name="BEx7D38BE0Z9QLQBDMGARM9USFPM" hidden="1">#REF!</definedName>
    <definedName name="BEx7D5RWKRS4W71J4NZ6ZSFHPKFT" localSheetId="16" hidden="1">#REF!</definedName>
    <definedName name="BEx7D5RWKRS4W71J4NZ6ZSFHPKFT" hidden="1">#REF!</definedName>
    <definedName name="BEx7D8H1TPOX1UN17QZYEV7Q58GA" localSheetId="16" hidden="1">#REF!</definedName>
    <definedName name="BEx7D8H1TPOX1UN17QZYEV7Q58GA" hidden="1">#REF!</definedName>
    <definedName name="BEx7DGF13H2074LRWFZQ45PZ6JPX" localSheetId="16" hidden="1">#REF!</definedName>
    <definedName name="BEx7DGF13H2074LRWFZQ45PZ6JPX" hidden="1">#REF!</definedName>
    <definedName name="BEx7DHBE0SOC5KXWWQ73WUDBRX8J" localSheetId="16" hidden="1">#REF!</definedName>
    <definedName name="BEx7DHBE0SOC5KXWWQ73WUDBRX8J" hidden="1">#REF!</definedName>
    <definedName name="BEx7DKWUXEDIISSX4GDD4YYT887F" localSheetId="16" hidden="1">#REF!</definedName>
    <definedName name="BEx7DKWUXEDIISSX4GDD4YYT887F" hidden="1">#REF!</definedName>
    <definedName name="BEx7DMUYR2HC26WW7AOB1TULERMB" localSheetId="16" hidden="1">#REF!</definedName>
    <definedName name="BEx7DMUYR2HC26WW7AOB1TULERMB" hidden="1">#REF!</definedName>
    <definedName name="BEx7DVJTRV44IMJIBFXELE67SZ7S" localSheetId="16" hidden="1">#REF!</definedName>
    <definedName name="BEx7DVJTRV44IMJIBFXELE67SZ7S" hidden="1">#REF!</definedName>
    <definedName name="BEx7DVUMFCI5INHMVFIJ44RTTSTT" localSheetId="16" hidden="1">#REF!</definedName>
    <definedName name="BEx7DVUMFCI5INHMVFIJ44RTTSTT" hidden="1">#REF!</definedName>
    <definedName name="BEx7E2QT2U8THYOKBPXONB1B47WH" localSheetId="16" hidden="1">#REF!</definedName>
    <definedName name="BEx7E2QT2U8THYOKBPXONB1B47WH" hidden="1">#REF!</definedName>
    <definedName name="BEx7E5QP7W6UKO74F5Y0VJ741HS5" localSheetId="16" hidden="1">#REF!</definedName>
    <definedName name="BEx7E5QP7W6UKO74F5Y0VJ741HS5" hidden="1">#REF!</definedName>
    <definedName name="BEx7E6N29HGH3I47AFB2DCS6MVS6" localSheetId="16" hidden="1">#REF!</definedName>
    <definedName name="BEx7E6N29HGH3I47AFB2DCS6MVS6" hidden="1">#REF!</definedName>
    <definedName name="BEx7EBA8IYHQKT7IQAOAML660SYA" localSheetId="16" hidden="1">#REF!</definedName>
    <definedName name="BEx7EBA8IYHQKT7IQAOAML660SYA" hidden="1">#REF!</definedName>
    <definedName name="BEx7EI6C8MCRZFEQYUBE5FSUTIHK" localSheetId="16" hidden="1">#REF!</definedName>
    <definedName name="BEx7EI6C8MCRZFEQYUBE5FSUTIHK" hidden="1">#REF!</definedName>
    <definedName name="BEx7EI6DL1Z6UWLFBXAKVGZTKHWJ" localSheetId="16" hidden="1">#REF!</definedName>
    <definedName name="BEx7EI6DL1Z6UWLFBXAKVGZTKHWJ" hidden="1">#REF!</definedName>
    <definedName name="BEx7EQKHX7GZYOLXRDU534TT4H64" localSheetId="16" hidden="1">#REF!</definedName>
    <definedName name="BEx7EQKHX7GZYOLXRDU534TT4H64" hidden="1">#REF!</definedName>
    <definedName name="BEx7ETV6L1TM7JSXJIGK3FC6RVZW" localSheetId="16" hidden="1">#REF!</definedName>
    <definedName name="BEx7ETV6L1TM7JSXJIGK3FC6RVZW" hidden="1">#REF!</definedName>
    <definedName name="BEx7EYYLHMBYQTH6I377FCQS7CSX" localSheetId="16" hidden="1">#REF!</definedName>
    <definedName name="BEx7EYYLHMBYQTH6I377FCQS7CSX" hidden="1">#REF!</definedName>
    <definedName name="BEx7FCLG1RYI2SNOU1Y2GQZNZSWA" localSheetId="16" hidden="1">#REF!</definedName>
    <definedName name="BEx7FCLG1RYI2SNOU1Y2GQZNZSWA" hidden="1">#REF!</definedName>
    <definedName name="BEx7FN32ZGWOAA4TTH79KINTDWR9" localSheetId="16" hidden="1">#REF!</definedName>
    <definedName name="BEx7FN32ZGWOAA4TTH79KINTDWR9" hidden="1">#REF!</definedName>
    <definedName name="BEx7FV0WJHXL6X5JNQ2ZX45PX49P" localSheetId="16" hidden="1">#REF!</definedName>
    <definedName name="BEx7FV0WJHXL6X5JNQ2ZX45PX49P" hidden="1">#REF!</definedName>
    <definedName name="BEx7G82CKM3NIY1PHNFK28M09PCH" localSheetId="16" hidden="1">#REF!</definedName>
    <definedName name="BEx7G82CKM3NIY1PHNFK28M09PCH" hidden="1">#REF!</definedName>
    <definedName name="BEx7GR3ENYWRXXS5IT0UMEGOLGUH" localSheetId="16" hidden="1">#REF!</definedName>
    <definedName name="BEx7GR3ENYWRXXS5IT0UMEGOLGUH" hidden="1">#REF!</definedName>
    <definedName name="BEx7GSAL6P7TASL8MB63RFST1LJL" localSheetId="16" hidden="1">#REF!</definedName>
    <definedName name="BEx7GSAL6P7TASL8MB63RFST1LJL" hidden="1">#REF!</definedName>
    <definedName name="BEx7H0JD6I5I8WQLLWOYWY5YWPQE" localSheetId="16" hidden="1">#REF!</definedName>
    <definedName name="BEx7H0JD6I5I8WQLLWOYWY5YWPQE" hidden="1">#REF!</definedName>
    <definedName name="BEx7H14XCXH7WEXEY1HVO53A6AGH" localSheetId="16" hidden="1">#REF!</definedName>
    <definedName name="BEx7H14XCXH7WEXEY1HVO53A6AGH" hidden="1">#REF!</definedName>
    <definedName name="BEx7HGVBEF4LEIF6RC14N3PSU461" localSheetId="16" hidden="1">#REF!</definedName>
    <definedName name="BEx7HGVBEF4LEIF6RC14N3PSU461" hidden="1">#REF!</definedName>
    <definedName name="BEx7HQ5T9FZ42QWS09UO4DT42Y0R" localSheetId="16" hidden="1">#REF!</definedName>
    <definedName name="BEx7HQ5T9FZ42QWS09UO4DT42Y0R" hidden="1">#REF!</definedName>
    <definedName name="BEx7HRCZE3CVGON1HV07MT5MNDZ3" localSheetId="16" hidden="1">#REF!</definedName>
    <definedName name="BEx7HRCZE3CVGON1HV07MT5MNDZ3" hidden="1">#REF!</definedName>
    <definedName name="BEx7HWGE2CANG5M17X4C8YNC3N8F" localSheetId="16" hidden="1">#REF!</definedName>
    <definedName name="BEx7HWGE2CANG5M17X4C8YNC3N8F" hidden="1">#REF!</definedName>
    <definedName name="BEx7IB54GU5UCTJS549UBDW43EJL" localSheetId="16" hidden="1">#REF!</definedName>
    <definedName name="BEx7IB54GU5UCTJS549UBDW43EJL" hidden="1">#REF!</definedName>
    <definedName name="BEx7IBVYN47SFZIA0K4MDKQZNN9V" localSheetId="16" hidden="1">#REF!</definedName>
    <definedName name="BEx7IBVYN47SFZIA0K4MDKQZNN9V" hidden="1">#REF!</definedName>
    <definedName name="BEx7IGOMJB39HUONENRXTK1MFHGE" localSheetId="16" hidden="1">#REF!</definedName>
    <definedName name="BEx7IGOMJB39HUONENRXTK1MFHGE" hidden="1">#REF!</definedName>
    <definedName name="BEx7ISO6LTCYYDK0J6IN4PG2P6SW" localSheetId="16" hidden="1">#REF!</definedName>
    <definedName name="BEx7ISO6LTCYYDK0J6IN4PG2P6SW" hidden="1">#REF!</definedName>
    <definedName name="BEx7IV2IJ5WT7UC0UG7WP0WF2JZI" localSheetId="16" hidden="1">#REF!</definedName>
    <definedName name="BEx7IV2IJ5WT7UC0UG7WP0WF2JZI" hidden="1">#REF!</definedName>
    <definedName name="BEx7IXGU74GE5E4S6W4Z13AR092Y" localSheetId="16" hidden="1">#REF!</definedName>
    <definedName name="BEx7IXGU74GE5E4S6W4Z13AR092Y" hidden="1">#REF!</definedName>
    <definedName name="BEx7J4YL8Q3BI1MLH16YYQ18IJRD" localSheetId="16" hidden="1">#REF!</definedName>
    <definedName name="BEx7J4YL8Q3BI1MLH16YYQ18IJRD" hidden="1">#REF!</definedName>
    <definedName name="BEx7J5K5QVUOXI6A663KUWL6PO3O" localSheetId="16" hidden="1">#REF!</definedName>
    <definedName name="BEx7J5K5QVUOXI6A663KUWL6PO3O" hidden="1">#REF!</definedName>
    <definedName name="BEx7JH3HGBPI07OHZ5LFYK0UFZQR" localSheetId="16" hidden="1">#REF!</definedName>
    <definedName name="BEx7JH3HGBPI07OHZ5LFYK0UFZQR" hidden="1">#REF!</definedName>
    <definedName name="BEx7JRL3MHRMVLQF3EN15MXRPN68" localSheetId="16" hidden="1">#REF!</definedName>
    <definedName name="BEx7JRL3MHRMVLQF3EN15MXRPN68" hidden="1">#REF!</definedName>
    <definedName name="BEx7JV194190CNM6WWGQ3UBJ3CHH" localSheetId="16" hidden="1">#REF!</definedName>
    <definedName name="BEx7JV194190CNM6WWGQ3UBJ3CHH" hidden="1">#REF!</definedName>
    <definedName name="BEx7JZJ4AE8AGMWPK3XPBTBUBZ48" localSheetId="16" hidden="1">#REF!</definedName>
    <definedName name="BEx7JZJ4AE8AGMWPK3XPBTBUBZ48" hidden="1">#REF!</definedName>
    <definedName name="BEx7K7GZ607XQOGB81A1HINBTGOZ" localSheetId="16" hidden="1">#REF!</definedName>
    <definedName name="BEx7K7GZ607XQOGB81A1HINBTGOZ" hidden="1">#REF!</definedName>
    <definedName name="BEx7KEYPBDXSNROH8M6CDCBN6B50" localSheetId="16" hidden="1">#REF!</definedName>
    <definedName name="BEx7KEYPBDXSNROH8M6CDCBN6B50" hidden="1">#REF!</definedName>
    <definedName name="BEx7KH7PZ0A6FSWA4LAN2CMZ0WSF" localSheetId="16" hidden="1">#REF!</definedName>
    <definedName name="BEx7KH7PZ0A6FSWA4LAN2CMZ0WSF" hidden="1">#REF!</definedName>
    <definedName name="BEx7KNCTL6VMNQP4MFMHOMV1WI1Y" localSheetId="16" hidden="1">#REF!</definedName>
    <definedName name="BEx7KNCTL6VMNQP4MFMHOMV1WI1Y" hidden="1">#REF!</definedName>
    <definedName name="BEx7KSAS8BZT6H8OQCZ5DNSTMO07" localSheetId="16" hidden="1">#REF!</definedName>
    <definedName name="BEx7KSAS8BZT6H8OQCZ5DNSTMO07" hidden="1">#REF!</definedName>
    <definedName name="BEx7KWHTBD21COXVI4HNEQH0Z3L8" localSheetId="16" hidden="1">#REF!</definedName>
    <definedName name="BEx7KWHTBD21COXVI4HNEQH0Z3L8" hidden="1">#REF!</definedName>
    <definedName name="BEx7KXUGRMRSUXCM97Z7VRZQ9JH2" localSheetId="16" hidden="1">#REF!</definedName>
    <definedName name="BEx7KXUGRMRSUXCM97Z7VRZQ9JH2" hidden="1">#REF!</definedName>
    <definedName name="BEx7L5C6U8MP6IZ67BD649WQYJEK" localSheetId="16" hidden="1">#REF!</definedName>
    <definedName name="BEx7L5C6U8MP6IZ67BD649WQYJEK" hidden="1">#REF!</definedName>
    <definedName name="BEx7L8HEYEVTATR0OG5JJO647KNI" localSheetId="16" hidden="1">#REF!</definedName>
    <definedName name="BEx7L8HEYEVTATR0OG5JJO647KNI" hidden="1">#REF!</definedName>
    <definedName name="BEx7L8XOV64OMS15ZFURFEUXLMWF" localSheetId="16" hidden="1">#REF!</definedName>
    <definedName name="BEx7L8XOV64OMS15ZFURFEUXLMWF" hidden="1">#REF!</definedName>
    <definedName name="BEx7LPF478MRAYB9TQ6LDML6O3BY" localSheetId="16" hidden="1">#REF!</definedName>
    <definedName name="BEx7LPF478MRAYB9TQ6LDML6O3BY" hidden="1">#REF!</definedName>
    <definedName name="BEx7LPV780NFCG1VX4EKJ29YXOLZ" localSheetId="16" hidden="1">#REF!</definedName>
    <definedName name="BEx7LPV780NFCG1VX4EKJ29YXOLZ" hidden="1">#REF!</definedName>
    <definedName name="BEx7LQ0PD30NJWOAYKPEYHM9J83B" localSheetId="16" hidden="1">#REF!</definedName>
    <definedName name="BEx7LQ0PD30NJWOAYKPEYHM9J83B" hidden="1">#REF!</definedName>
    <definedName name="BEx7M4EKEDHZ1ZZ91NDLSUNPUFPZ" localSheetId="16" hidden="1">#REF!</definedName>
    <definedName name="BEx7M4EKEDHZ1ZZ91NDLSUNPUFPZ" hidden="1">#REF!</definedName>
    <definedName name="BEx7MAUI1JJFDIJGDW4RWY5384LY" localSheetId="16" hidden="1">#REF!</definedName>
    <definedName name="BEx7MAUI1JJFDIJGDW4RWY5384LY" hidden="1">#REF!</definedName>
    <definedName name="BEx7MI1EW6N7FOBHWJLYC02TZSKR" localSheetId="16" hidden="1">#REF!</definedName>
    <definedName name="BEx7MI1EW6N7FOBHWJLYC02TZSKR" hidden="1">#REF!</definedName>
    <definedName name="BEx7MJZO3UKAMJ53UWOJ5ZD4GGMQ" localSheetId="16" hidden="1">#REF!</definedName>
    <definedName name="BEx7MJZO3UKAMJ53UWOJ5ZD4GGMQ" hidden="1">#REF!</definedName>
    <definedName name="BEx7MO17TZ6L4457Q12FYYLUUZAZ" localSheetId="16" hidden="1">#REF!</definedName>
    <definedName name="BEx7MO17TZ6L4457Q12FYYLUUZAZ" hidden="1">#REF!</definedName>
    <definedName name="BEx7MT4MFNXIVQGAT6D971GZW7CA" localSheetId="16" hidden="1">#REF!</definedName>
    <definedName name="BEx7MT4MFNXIVQGAT6D971GZW7CA" hidden="1">#REF!</definedName>
    <definedName name="BEx7MUMLPPX92MX7SA8S1PLONDL8" localSheetId="16" hidden="1">#REF!</definedName>
    <definedName name="BEx7MUMLPPX92MX7SA8S1PLONDL8" hidden="1">#REF!</definedName>
    <definedName name="BEx7MX0W532Q7CB4V6KFVC9WAOUI" localSheetId="16" hidden="1">#REF!</definedName>
    <definedName name="BEx7MX0W532Q7CB4V6KFVC9WAOUI" hidden="1">#REF!</definedName>
    <definedName name="BEx7NB403NE748IF75RXMWOFQ986" localSheetId="16" hidden="1">#REF!</definedName>
    <definedName name="BEx7NB403NE748IF75RXMWOFQ986" hidden="1">#REF!</definedName>
    <definedName name="BEx7NI062THZAM6I8AJWTFJL91CS" localSheetId="16" hidden="1">#REF!</definedName>
    <definedName name="BEx7NI062THZAM6I8AJWTFJL91CS" hidden="1">#REF!</definedName>
    <definedName name="BEx904S75BPRYMHF0083JF7ES4NG" localSheetId="16" hidden="1">#REF!</definedName>
    <definedName name="BEx904S75BPRYMHF0083JF7ES4NG" hidden="1">#REF!</definedName>
    <definedName name="BEx90HDD4RWF7JZGA8GCGG7D63MG" localSheetId="16" hidden="1">#REF!</definedName>
    <definedName name="BEx90HDD4RWF7JZGA8GCGG7D63MG" hidden="1">#REF!</definedName>
    <definedName name="BEx90HO6UVMFVSV8U0YBZFHNCL38" localSheetId="16" hidden="1">#REF!</definedName>
    <definedName name="BEx90HO6UVMFVSV8U0YBZFHNCL38" hidden="1">#REF!</definedName>
    <definedName name="BEx90VGH5H09ON2QXYC9WIIEU98T" localSheetId="16" hidden="1">#REF!</definedName>
    <definedName name="BEx90VGH5H09ON2QXYC9WIIEU98T" hidden="1">#REF!</definedName>
    <definedName name="BEx9157279000SVN5XNWQ99JY0WU" localSheetId="16" hidden="1">#REF!</definedName>
    <definedName name="BEx9157279000SVN5XNWQ99JY0WU" hidden="1">#REF!</definedName>
    <definedName name="BEx9175B70QXYAU5A8DJPGZQ46L9" localSheetId="16" hidden="1">#REF!</definedName>
    <definedName name="BEx9175B70QXYAU5A8DJPGZQ46L9" hidden="1">#REF!</definedName>
    <definedName name="BEx91AQQRTV87AO27VWHSFZAD4ZR" localSheetId="16" hidden="1">#REF!</definedName>
    <definedName name="BEx91AQQRTV87AO27VWHSFZAD4ZR" hidden="1">#REF!</definedName>
    <definedName name="BEx91L8FLL5CWLA2CDHKCOMGVDZN" localSheetId="16" hidden="1">#REF!</definedName>
    <definedName name="BEx91L8FLL5CWLA2CDHKCOMGVDZN" hidden="1">#REF!</definedName>
    <definedName name="BEx91OTVH9ZDBC3QTORU8RZX4EOC" localSheetId="16" hidden="1">#REF!</definedName>
    <definedName name="BEx91OTVH9ZDBC3QTORU8RZX4EOC" hidden="1">#REF!</definedName>
    <definedName name="BEx91QH5JRZKQP1GPN2SQMR3CKAG" localSheetId="16" hidden="1">#REF!</definedName>
    <definedName name="BEx91QH5JRZKQP1GPN2SQMR3CKAG" hidden="1">#REF!</definedName>
    <definedName name="BEx91ROALDNHO7FI4X8L61RH4UJE" localSheetId="16" hidden="1">#REF!</definedName>
    <definedName name="BEx91ROALDNHO7FI4X8L61RH4UJE" hidden="1">#REF!</definedName>
    <definedName name="BEx91TMID71GVYH0U16QM1RV3PX0" localSheetId="16" hidden="1">#REF!</definedName>
    <definedName name="BEx91TMID71GVYH0U16QM1RV3PX0" hidden="1">#REF!</definedName>
    <definedName name="BEx91VF2D78PAF337E3L2L81K9W2" localSheetId="16" hidden="1">#REF!</definedName>
    <definedName name="BEx91VF2D78PAF337E3L2L81K9W2" hidden="1">#REF!</definedName>
    <definedName name="BEx921PNZ46VORG2VRMWREWIC0SE" localSheetId="16" hidden="1">#REF!</definedName>
    <definedName name="BEx921PNZ46VORG2VRMWREWIC0SE" hidden="1">#REF!</definedName>
    <definedName name="BEx929CVDCG5CFUQWNDLOSNRQ1FN" localSheetId="16" hidden="1">#REF!</definedName>
    <definedName name="BEx929CVDCG5CFUQWNDLOSNRQ1FN" hidden="1">#REF!</definedName>
    <definedName name="BEx92DPEKL5WM5A3CN8674JI0PR3" localSheetId="16" hidden="1">#REF!</definedName>
    <definedName name="BEx92DPEKL5WM5A3CN8674JI0PR3" hidden="1">#REF!</definedName>
    <definedName name="BEx92ER2RMY93TZK0D9L9T3H0GI5" localSheetId="16" hidden="1">#REF!</definedName>
    <definedName name="BEx92ER2RMY93TZK0D9L9T3H0GI5" hidden="1">#REF!</definedName>
    <definedName name="BEx92FI04PJT4LI23KKIHRXWJDTT" localSheetId="16" hidden="1">#REF!</definedName>
    <definedName name="BEx92FI04PJT4LI23KKIHRXWJDTT" hidden="1">#REF!</definedName>
    <definedName name="BEx92HR14HQ9D5JXCSPA4SS4RT62" localSheetId="16" hidden="1">#REF!</definedName>
    <definedName name="BEx92HR14HQ9D5JXCSPA4SS4RT62" hidden="1">#REF!</definedName>
    <definedName name="BEx92HWA2D6A5EX9MFG68G0NOMSN" localSheetId="16" hidden="1">#REF!</definedName>
    <definedName name="BEx92HWA2D6A5EX9MFG68G0NOMSN" hidden="1">#REF!</definedName>
    <definedName name="BEx92I1SQUKW2W7S22E82HLJXRGK" localSheetId="16" hidden="1">#REF!</definedName>
    <definedName name="BEx92I1SQUKW2W7S22E82HLJXRGK" hidden="1">#REF!</definedName>
    <definedName name="BEx92PUBDIXAU1FW5ZAXECMAU0LN" localSheetId="16" hidden="1">#REF!</definedName>
    <definedName name="BEx92PUBDIXAU1FW5ZAXECMAU0LN" hidden="1">#REF!</definedName>
    <definedName name="BEx92S8MHFFIVRQ2YSHZNQGOFUHD" localSheetId="16" hidden="1">#REF!</definedName>
    <definedName name="BEx92S8MHFFIVRQ2YSHZNQGOFUHD" hidden="1">#REF!</definedName>
    <definedName name="BEx92VJ5FJGXISSSMOUAESCSIWFV" localSheetId="16" hidden="1">#REF!</definedName>
    <definedName name="BEx92VJ5FJGXISSSMOUAESCSIWFV" hidden="1">#REF!</definedName>
    <definedName name="BEx93B9OULL2YGC896XXYAAJSTRK" localSheetId="16" hidden="1">#REF!</definedName>
    <definedName name="BEx93B9OULL2YGC896XXYAAJSTRK" hidden="1">#REF!</definedName>
    <definedName name="BEx93FRKF99NRT3LH99UTIH7AAYF" localSheetId="16" hidden="1">#REF!</definedName>
    <definedName name="BEx93FRKF99NRT3LH99UTIH7AAYF" hidden="1">#REF!</definedName>
    <definedName name="BEx93M7FSHP50OG34A4W8W8DF12U" localSheetId="16" hidden="1">#REF!</definedName>
    <definedName name="BEx93M7FSHP50OG34A4W8W8DF12U" hidden="1">#REF!</definedName>
    <definedName name="BEx93OLWY2O3PRA74U41VG5RXT4Q" localSheetId="16" hidden="1">#REF!</definedName>
    <definedName name="BEx93OLWY2O3PRA74U41VG5RXT4Q" hidden="1">#REF!</definedName>
    <definedName name="BEx93RWFAF6YJGYUTITVM445C02U" localSheetId="16" hidden="1">#REF!</definedName>
    <definedName name="BEx93RWFAF6YJGYUTITVM445C02U" hidden="1">#REF!</definedName>
    <definedName name="BEx93SY9RWG3HUV4YXQKXJH9FH14" localSheetId="16" hidden="1">#REF!</definedName>
    <definedName name="BEx93SY9RWG3HUV4YXQKXJH9FH14" hidden="1">#REF!</definedName>
    <definedName name="BEx93TJUX3U0FJDBG6DDSNQ91R5J" localSheetId="16" hidden="1">#REF!</definedName>
    <definedName name="BEx93TJUX3U0FJDBG6DDSNQ91R5J" hidden="1">#REF!</definedName>
    <definedName name="BEx942UCRHMI4B0US31HO95GSC2X" localSheetId="16" hidden="1">#REF!</definedName>
    <definedName name="BEx942UCRHMI4B0US31HO95GSC2X" hidden="1">#REF!</definedName>
    <definedName name="BEx942ZND3V7XSHKTD0UH9X85N5E" localSheetId="16" hidden="1">#REF!</definedName>
    <definedName name="BEx942ZND3V7XSHKTD0UH9X85N5E" hidden="1">#REF!</definedName>
    <definedName name="BEx947HHLR6UU6NYPNDZRF79V52K" localSheetId="16" hidden="1">#REF!</definedName>
    <definedName name="BEx947HHLR6UU6NYPNDZRF79V52K" hidden="1">#REF!</definedName>
    <definedName name="BEx948ZFFQWVIDNG4AZAUGGGEB5U" localSheetId="16" hidden="1">#REF!</definedName>
    <definedName name="BEx948ZFFQWVIDNG4AZAUGGGEB5U" hidden="1">#REF!</definedName>
    <definedName name="BEx94CKXG92OMURH41SNU6IOHK4J" localSheetId="16" hidden="1">#REF!</definedName>
    <definedName name="BEx94CKXG92OMURH41SNU6IOHK4J" hidden="1">#REF!</definedName>
    <definedName name="BEx94GXG30CIVB6ZQN3X3IK6BZXQ" localSheetId="16" hidden="1">#REF!</definedName>
    <definedName name="BEx94GXG30CIVB6ZQN3X3IK6BZXQ" hidden="1">#REF!</definedName>
    <definedName name="BEx94HJ0DWZHE39X4BLCQCJ3M1MC" localSheetId="16" hidden="1">#REF!</definedName>
    <definedName name="BEx94HJ0DWZHE39X4BLCQCJ3M1MC" hidden="1">#REF!</definedName>
    <definedName name="BEx94HZ5LURYM9ST744ALV6ZCKYP" localSheetId="16" hidden="1">#REF!</definedName>
    <definedName name="BEx94HZ5LURYM9ST744ALV6ZCKYP" hidden="1">#REF!</definedName>
    <definedName name="BEx94IQ75E90YUMWJ9N591LR7DQQ" localSheetId="16" hidden="1">#REF!</definedName>
    <definedName name="BEx94IQ75E90YUMWJ9N591LR7DQQ" hidden="1">#REF!</definedName>
    <definedName name="BEx94N7W5T3U7UOE97D6OVIBUCXS" localSheetId="16" hidden="1">#REF!</definedName>
    <definedName name="BEx94N7W5T3U7UOE97D6OVIBUCXS" hidden="1">#REF!</definedName>
    <definedName name="BEx955NIAWX5OLAHMTV6QFUZPR30" localSheetId="16" hidden="1">#REF!</definedName>
    <definedName name="BEx955NIAWX5OLAHMTV6QFUZPR30" hidden="1">#REF!</definedName>
    <definedName name="BEx9581TYVI2M5TT4ISDAJV4W7Z6" localSheetId="16" hidden="1">#REF!</definedName>
    <definedName name="BEx9581TYVI2M5TT4ISDAJV4W7Z6" hidden="1">#REF!</definedName>
    <definedName name="BEx95G55NR99FDSE95CXDI4DKWSV" localSheetId="16" hidden="1">#REF!</definedName>
    <definedName name="BEx95G55NR99FDSE95CXDI4DKWSV" hidden="1">#REF!</definedName>
    <definedName name="BEx95NHF4RVUE0YDOAFZEIVBYJXD" localSheetId="16" hidden="1">#REF!</definedName>
    <definedName name="BEx95NHF4RVUE0YDOAFZEIVBYJXD" hidden="1">#REF!</definedName>
    <definedName name="BEx95QBZMG0E2KQ9BERJ861QLYN3" localSheetId="16" hidden="1">#REF!</definedName>
    <definedName name="BEx95QBZMG0E2KQ9BERJ861QLYN3" hidden="1">#REF!</definedName>
    <definedName name="BEx95QHBVDN795UNQJLRXG3RDU49" localSheetId="16" hidden="1">#REF!</definedName>
    <definedName name="BEx95QHBVDN795UNQJLRXG3RDU49" hidden="1">#REF!</definedName>
    <definedName name="BEx95TBVUWV7L7OMFMZDQEXGVHU6" localSheetId="16" hidden="1">#REF!</definedName>
    <definedName name="BEx95TBVUWV7L7OMFMZDQEXGVHU6" hidden="1">#REF!</definedName>
    <definedName name="BEx95U89DZZSVO39TGS62CX8G9N4" localSheetId="16" hidden="1">#REF!</definedName>
    <definedName name="BEx95U89DZZSVO39TGS62CX8G9N4" hidden="1">#REF!</definedName>
    <definedName name="BEx95XTPKKKJG67C45LRX0T25I06" localSheetId="16" hidden="1">#REF!</definedName>
    <definedName name="BEx95XTPKKKJG67C45LRX0T25I06" hidden="1">#REF!</definedName>
    <definedName name="BEx9602K2GHNBUEUVT9ONRQU1GMD" localSheetId="16" hidden="1">#REF!</definedName>
    <definedName name="BEx9602K2GHNBUEUVT9ONRQU1GMD" hidden="1">#REF!</definedName>
    <definedName name="BEx9602LTEI8BPC79BGMRK6S0RP8" localSheetId="16" hidden="1">#REF!</definedName>
    <definedName name="BEx9602LTEI8BPC79BGMRK6S0RP8" hidden="1">#REF!</definedName>
    <definedName name="BEx962BL3Y4LA53EBYI64ZYMZE8U" localSheetId="16" hidden="1">#REF!</definedName>
    <definedName name="BEx962BL3Y4LA53EBYI64ZYMZE8U" hidden="1">#REF!</definedName>
    <definedName name="BEx96HAWZ2EMMI7VJ5NQXGK044OO" localSheetId="16" hidden="1">#REF!</definedName>
    <definedName name="BEx96HAWZ2EMMI7VJ5NQXGK044OO" hidden="1">#REF!</definedName>
    <definedName name="BEx96KR21O7H9R29TN0S45Y3QPUK" localSheetId="16" hidden="1">#REF!</definedName>
    <definedName name="BEx96KR21O7H9R29TN0S45Y3QPUK" hidden="1">#REF!</definedName>
    <definedName name="BEx96SUFKHHFE8XQ6UUO6ILDOXHO" localSheetId="16" hidden="1">#REF!</definedName>
    <definedName name="BEx96SUFKHHFE8XQ6UUO6ILDOXHO" hidden="1">#REF!</definedName>
    <definedName name="BEx96UN4YWXBDEZ1U1ZUIPP41Z7I" localSheetId="16" hidden="1">#REF!</definedName>
    <definedName name="BEx96UN4YWXBDEZ1U1ZUIPP41Z7I" hidden="1">#REF!</definedName>
    <definedName name="BEx978KSD61YJH3S9DGO050R2EHA" localSheetId="16" hidden="1">#REF!</definedName>
    <definedName name="BEx978KSD61YJH3S9DGO050R2EHA" hidden="1">#REF!</definedName>
    <definedName name="BEx97H9O1NAKAPK4MX4PKO34ICL5" localSheetId="16" hidden="1">#REF!</definedName>
    <definedName name="BEx97H9O1NAKAPK4MX4PKO34ICL5" hidden="1">#REF!</definedName>
    <definedName name="BEx97MNUZQ1Z0AO2FL7XQYVNCPR7" localSheetId="16" hidden="1">#REF!</definedName>
    <definedName name="BEx97MNUZQ1Z0AO2FL7XQYVNCPR7" hidden="1">#REF!</definedName>
    <definedName name="BEx97NPQBACJVD9K1YXI08RTW9E2" localSheetId="16" hidden="1">#REF!</definedName>
    <definedName name="BEx97NPQBACJVD9K1YXI08RTW9E2" hidden="1">#REF!</definedName>
    <definedName name="BEx97RWQLXS0OORDCN69IGA58CWU" localSheetId="16" hidden="1">#REF!</definedName>
    <definedName name="BEx97RWQLXS0OORDCN69IGA58CWU" hidden="1">#REF!</definedName>
    <definedName name="BEx97YNGGDFIXHTMGFL2IHAQX9MI" localSheetId="16" hidden="1">#REF!</definedName>
    <definedName name="BEx97YNGGDFIXHTMGFL2IHAQX9MI" hidden="1">#REF!</definedName>
    <definedName name="BEx9805E16VCDEWPM3404WTQS6ZK" localSheetId="16" hidden="1">#REF!</definedName>
    <definedName name="BEx9805E16VCDEWPM3404WTQS6ZK" hidden="1">#REF!</definedName>
    <definedName name="BEx981HW73BUZWT14TBTZHC0ZTJ4" localSheetId="16" hidden="1">#REF!</definedName>
    <definedName name="BEx981HW73BUZWT14TBTZHC0ZTJ4" hidden="1">#REF!</definedName>
    <definedName name="BEx9871KU0N99P0900EAK69VFYT2" localSheetId="16" hidden="1">#REF!</definedName>
    <definedName name="BEx9871KU0N99P0900EAK69VFYT2" hidden="1">#REF!</definedName>
    <definedName name="BEx98IFKNJFGZFLID1YTRFEG1SXY" localSheetId="16" hidden="1">#REF!</definedName>
    <definedName name="BEx98IFKNJFGZFLID1YTRFEG1SXY" hidden="1">#REF!</definedName>
    <definedName name="BEx98T7ZEF0HKRFLBVK3BNKCG3CJ" localSheetId="16" hidden="1">#REF!</definedName>
    <definedName name="BEx98T7ZEF0HKRFLBVK3BNKCG3CJ" hidden="1">#REF!</definedName>
    <definedName name="BEx98WYSAS39FWGYTMQ8QGIT81TF" localSheetId="16" hidden="1">#REF!</definedName>
    <definedName name="BEx98WYSAS39FWGYTMQ8QGIT81TF" hidden="1">#REF!</definedName>
    <definedName name="BEx990461P2YAJ7BRK25INFYZ7RQ" localSheetId="16" hidden="1">#REF!</definedName>
    <definedName name="BEx990461P2YAJ7BRK25INFYZ7RQ" hidden="1">#REF!</definedName>
    <definedName name="BEx9915UVD4G7RA3IMLFZ0LG3UA2" localSheetId="16" hidden="1">#REF!</definedName>
    <definedName name="BEx9915UVD4G7RA3IMLFZ0LG3UA2" hidden="1">#REF!</definedName>
    <definedName name="BEx991M410V3S2PKCJGQ30O6JT6H" localSheetId="16" hidden="1">#REF!</definedName>
    <definedName name="BEx991M410V3S2PKCJGQ30O6JT6H" hidden="1">#REF!</definedName>
    <definedName name="BEx992CZON8AO7U7V88VN1JBO0MG" localSheetId="16" hidden="1">#REF!</definedName>
    <definedName name="BEx992CZON8AO7U7V88VN1JBO0MG" hidden="1">#REF!</definedName>
    <definedName name="BEx9952469XMFGSPXL7CMXHPJF90" localSheetId="16" hidden="1">#REF!</definedName>
    <definedName name="BEx9952469XMFGSPXL7CMXHPJF90" hidden="1">#REF!</definedName>
    <definedName name="BEx99B77I7TUSHRR4HIZ9FU2EIUT" localSheetId="16" hidden="1">#REF!</definedName>
    <definedName name="BEx99B77I7TUSHRR4HIZ9FU2EIUT" hidden="1">#REF!</definedName>
    <definedName name="BEx99EHWKKHZB66Q30C7QIXU3BVM" localSheetId="16" hidden="1">#REF!</definedName>
    <definedName name="BEx99EHWKKHZB66Q30C7QIXU3BVM" hidden="1">#REF!</definedName>
    <definedName name="BEx99IE6TEODZ443HP0AYCXVTNOV" localSheetId="16" hidden="1">#REF!</definedName>
    <definedName name="BEx99IE6TEODZ443HP0AYCXVTNOV" hidden="1">#REF!</definedName>
    <definedName name="BEx99Q6PH5F3OQKCCAAO75PYDEFN" localSheetId="16" hidden="1">#REF!</definedName>
    <definedName name="BEx99Q6PH5F3OQKCCAAO75PYDEFN" hidden="1">#REF!</definedName>
    <definedName name="BEx99RU5I4O0109P2FW9DN4IU3QX" localSheetId="16" hidden="1">#REF!</definedName>
    <definedName name="BEx99RU5I4O0109P2FW9DN4IU3QX" hidden="1">#REF!</definedName>
    <definedName name="BEx99WBYT2D6UUC1PT7A40ENYID4" localSheetId="16" hidden="1">#REF!</definedName>
    <definedName name="BEx99WBYT2D6UUC1PT7A40ENYID4" hidden="1">#REF!</definedName>
    <definedName name="BEx99WS2X3RTQE9O764SS5G2FPE6" localSheetId="16" hidden="1">#REF!</definedName>
    <definedName name="BEx99WS2X3RTQE9O764SS5G2FPE6" hidden="1">#REF!</definedName>
    <definedName name="BEx99ZRZ4I7FHDPGRAT5VW7NVBPU" localSheetId="16" hidden="1">#REF!</definedName>
    <definedName name="BEx99ZRZ4I7FHDPGRAT5VW7NVBPU" hidden="1">#REF!</definedName>
    <definedName name="BEx9AT5E3ZSHKSOL35O38L8HF9TH" localSheetId="16" hidden="1">#REF!</definedName>
    <definedName name="BEx9AT5E3ZSHKSOL35O38L8HF9TH" hidden="1">#REF!</definedName>
    <definedName name="BEx9ATW9WB5CNKQR5HKK7Y2GHYGR" localSheetId="16" hidden="1">#REF!</definedName>
    <definedName name="BEx9ATW9WB5CNKQR5HKK7Y2GHYGR" hidden="1">#REF!</definedName>
    <definedName name="BEx9AV8W1FAWF5BHATYEN47X12JN" localSheetId="16" hidden="1">#REF!</definedName>
    <definedName name="BEx9AV8W1FAWF5BHATYEN47X12JN" hidden="1">#REF!</definedName>
    <definedName name="BEx9B8A5186FNTQQNLIO5LK02ABI" localSheetId="16" hidden="1">#REF!</definedName>
    <definedName name="BEx9B8A5186FNTQQNLIO5LK02ABI" hidden="1">#REF!</definedName>
    <definedName name="BEx9B8VR20E2CILU4CDQUQQ9ONXK" localSheetId="16" hidden="1">#REF!</definedName>
    <definedName name="BEx9B8VR20E2CILU4CDQUQQ9ONXK" hidden="1">#REF!</definedName>
    <definedName name="BEx9B917EUP13X6FQ3NPQL76XM5V" localSheetId="16" hidden="1">#REF!</definedName>
    <definedName name="BEx9B917EUP13X6FQ3NPQL76XM5V" hidden="1">#REF!</definedName>
    <definedName name="BEx9BAJ5WYEQ623HUT9NNCMP3RUG" localSheetId="16" hidden="1">#REF!</definedName>
    <definedName name="BEx9BAJ5WYEQ623HUT9NNCMP3RUG" hidden="1">#REF!</definedName>
    <definedName name="BEx9BE9Z7EFJCFDYJJOY5KFTGDF4" localSheetId="16" hidden="1">#REF!</definedName>
    <definedName name="BEx9BE9Z7EFJCFDYJJOY5KFTGDF4" hidden="1">#REF!</definedName>
    <definedName name="BEx9BSIJN2O0MG8CXAMCAOADEMTO" localSheetId="16" hidden="1">#REF!</definedName>
    <definedName name="BEx9BSIJN2O0MG8CXAMCAOADEMTO" hidden="1">#REF!</definedName>
    <definedName name="BEx9BU0BBJO3ITPCO4T9FIVEVJY7" localSheetId="16" hidden="1">#REF!</definedName>
    <definedName name="BEx9BU0BBJO3ITPCO4T9FIVEVJY7" hidden="1">#REF!</definedName>
    <definedName name="BEx9BYSYW7QCPXS2NAVLFAU5Y2Z2" localSheetId="16" hidden="1">#REF!</definedName>
    <definedName name="BEx9BYSYW7QCPXS2NAVLFAU5Y2Z2" hidden="1">#REF!</definedName>
    <definedName name="BEx9C590HJ2O31IWJB73C1HR74AI" localSheetId="16" hidden="1">#REF!</definedName>
    <definedName name="BEx9C590HJ2O31IWJB73C1HR74AI" hidden="1">#REF!</definedName>
    <definedName name="BEx9CCQRMYYOGIOYTOM73VKDIPS1" localSheetId="16" hidden="1">#REF!</definedName>
    <definedName name="BEx9CCQRMYYOGIOYTOM73VKDIPS1" hidden="1">#REF!</definedName>
    <definedName name="BEx9CM6JVXIG9S6EAZMR899UW190" localSheetId="16" hidden="1">#REF!</definedName>
    <definedName name="BEx9CM6JVXIG9S6EAZMR899UW190" hidden="1">#REF!</definedName>
    <definedName name="BEx9D160NRGTDVT2ML4H9A7UKR4T" localSheetId="16" hidden="1">#REF!</definedName>
    <definedName name="BEx9D160NRGTDVT2ML4H9A7UKR4T" hidden="1">#REF!</definedName>
    <definedName name="BEx9D1BC9FT19KY0INAABNDBAMR1" localSheetId="16" hidden="1">#REF!</definedName>
    <definedName name="BEx9D1BC9FT19KY0INAABNDBAMR1" hidden="1">#REF!</definedName>
    <definedName name="BEx9D1MB15VSARB7IKBMZYU0JJBI" localSheetId="16" hidden="1">#REF!</definedName>
    <definedName name="BEx9D1MB15VSARB7IKBMZYU0JJBI" hidden="1">#REF!</definedName>
    <definedName name="BEx9DN6ZMF18Q39MPMXSDJTZQNJ3" localSheetId="16" hidden="1">#REF!</definedName>
    <definedName name="BEx9DN6ZMF18Q39MPMXSDJTZQNJ3" hidden="1">#REF!</definedName>
    <definedName name="BEx9DZXN85O544CD9O60K126YYAU" localSheetId="16" hidden="1">#REF!</definedName>
    <definedName name="BEx9DZXN85O544CD9O60K126YYAU" hidden="1">#REF!</definedName>
    <definedName name="BEx9E14TDNSEMI784W0OTIEQMWN6" localSheetId="16" hidden="1">#REF!</definedName>
    <definedName name="BEx9E14TDNSEMI784W0OTIEQMWN6" hidden="1">#REF!</definedName>
    <definedName name="BEx9E14TGNBYGMDDG9NETDK4SYAW" localSheetId="16" hidden="1">#REF!</definedName>
    <definedName name="BEx9E14TGNBYGMDDG9NETDK4SYAW" hidden="1">#REF!</definedName>
    <definedName name="BEx9E2BZ2B1R41FMGJCJ7JLGLUAJ" localSheetId="16" hidden="1">#REF!</definedName>
    <definedName name="BEx9E2BZ2B1R41FMGJCJ7JLGLUAJ" hidden="1">#REF!</definedName>
    <definedName name="BEx9EG9KBJ77M8LEOR9ITOKN5KXY" localSheetId="16" hidden="1">#REF!</definedName>
    <definedName name="BEx9EG9KBJ77M8LEOR9ITOKN5KXY" hidden="1">#REF!</definedName>
    <definedName name="BEx9EL27NGDBCTVPW97K42QANS5K" localSheetId="16" hidden="1">#REF!</definedName>
    <definedName name="BEx9EL27NGDBCTVPW97K42QANS5K" hidden="1">#REF!</definedName>
    <definedName name="BEx9EMK6HAJJMVYZTN5AUIV7O1E6" localSheetId="16" hidden="1">#REF!</definedName>
    <definedName name="BEx9EMK6HAJJMVYZTN5AUIV7O1E6" hidden="1">#REF!</definedName>
    <definedName name="BEx9ENB8RPU9FA3QW16IGB6LK1CH" localSheetId="16" hidden="1">#REF!</definedName>
    <definedName name="BEx9ENB8RPU9FA3QW16IGB6LK1CH" hidden="1">#REF!</definedName>
    <definedName name="BEx9EQLVZHYQ1TPX7WH3SOWXCZLE" localSheetId="16" hidden="1">#REF!</definedName>
    <definedName name="BEx9EQLVZHYQ1TPX7WH3SOWXCZLE" hidden="1">#REF!</definedName>
    <definedName name="BEx9ETLU0EK5LGEM1QCNYN2S8O5F" localSheetId="16" hidden="1">#REF!</definedName>
    <definedName name="BEx9ETLU0EK5LGEM1QCNYN2S8O5F" hidden="1">#REF!</definedName>
    <definedName name="BEx9F0710LGLAU3161O0O346N58H" localSheetId="16" hidden="1">#REF!</definedName>
    <definedName name="BEx9F0710LGLAU3161O0O346N58H" hidden="1">#REF!</definedName>
    <definedName name="BEx9F0Y2ESUNE3U7TQDLMPE9BO67" localSheetId="16" hidden="1">#REF!</definedName>
    <definedName name="BEx9F0Y2ESUNE3U7TQDLMPE9BO67" hidden="1">#REF!</definedName>
    <definedName name="BEx9F439L1R726MJFX2EP39XIBPY" localSheetId="16" hidden="1">#REF!</definedName>
    <definedName name="BEx9F439L1R726MJFX2EP39XIBPY" hidden="1">#REF!</definedName>
    <definedName name="BEx9F5W18ZGFOKGRE8PR6T1MO6GT" localSheetId="16" hidden="1">#REF!</definedName>
    <definedName name="BEx9F5W18ZGFOKGRE8PR6T1MO6GT" hidden="1">#REF!</definedName>
    <definedName name="BEx9F78N4HY0XFGBQ4UJRD52L1EI" localSheetId="16" hidden="1">#REF!</definedName>
    <definedName name="BEx9F78N4HY0XFGBQ4UJRD52L1EI" hidden="1">#REF!</definedName>
    <definedName name="BEx9FF16LOQP5QIR4UHW5EIFGQB8" localSheetId="16" hidden="1">#REF!</definedName>
    <definedName name="BEx9FF16LOQP5QIR4UHW5EIFGQB8" hidden="1">#REF!</definedName>
    <definedName name="BEx9FJTSRCZ3ZXT3QVBJT5NF8T7V" localSheetId="16" hidden="1">#REF!</definedName>
    <definedName name="BEx9FJTSRCZ3ZXT3QVBJT5NF8T7V" hidden="1">#REF!</definedName>
    <definedName name="BEx9FRBEEYPS5HLS3XT34AKZN94G" localSheetId="16" hidden="1">#REF!</definedName>
    <definedName name="BEx9FRBEEYPS5HLS3XT34AKZN94G" hidden="1">#REF!</definedName>
    <definedName name="BEx9G5USBCNYNA7HGVW92D800SKX" localSheetId="16" hidden="1">#REF!</definedName>
    <definedName name="BEx9G5USBCNYNA7HGVW92D800SKX" hidden="1">#REF!</definedName>
    <definedName name="BEx9G7CPXG7HR6N6FHPU2DBBUIKG" localSheetId="16" hidden="1">#REF!</definedName>
    <definedName name="BEx9G7CPXG7HR6N6FHPU2DBBUIKG" hidden="1">#REF!</definedName>
    <definedName name="BEx9GDY4D8ZPQJCYFIMYM0V0C51Y" localSheetId="16" hidden="1">#REF!</definedName>
    <definedName name="BEx9GDY4D8ZPQJCYFIMYM0V0C51Y" hidden="1">#REF!</definedName>
    <definedName name="BEx9GGY04V0ZWI6O9KZH4KSBB389" localSheetId="16" hidden="1">#REF!</definedName>
    <definedName name="BEx9GGY04V0ZWI6O9KZH4KSBB389" hidden="1">#REF!</definedName>
    <definedName name="BEx9GMC7TE8SDTCO5PHODBUF4SM1" localSheetId="16" hidden="1">#REF!</definedName>
    <definedName name="BEx9GMC7TE8SDTCO5PHODBUF4SM1" hidden="1">#REF!</definedName>
    <definedName name="BEx9GMN0B495HEAOG6JQK9D7HUPC" localSheetId="16" hidden="1">#REF!</definedName>
    <definedName name="BEx9GMN0B495HEAOG6JQK9D7HUPC" hidden="1">#REF!</definedName>
    <definedName name="BEx9GNOPB6OZ2RH3FCDNJR38RJOS" localSheetId="16" hidden="1">#REF!</definedName>
    <definedName name="BEx9GNOPB6OZ2RH3FCDNJR38RJOS" hidden="1">#REF!</definedName>
    <definedName name="BEx9GUQALUWCD30UKUQGSWW8KBQ7" localSheetId="16" hidden="1">#REF!</definedName>
    <definedName name="BEx9GUQALUWCD30UKUQGSWW8KBQ7" hidden="1">#REF!</definedName>
    <definedName name="BEx9GY6BVFQGCLMOWVT6PIC9WP5X" localSheetId="16" hidden="1">#REF!</definedName>
    <definedName name="BEx9GY6BVFQGCLMOWVT6PIC9WP5X" hidden="1">#REF!</definedName>
    <definedName name="BEx9GZ2P3FDHKXEBXX2VS0BG2NP2" localSheetId="16" hidden="1">#REF!</definedName>
    <definedName name="BEx9GZ2P3FDHKXEBXX2VS0BG2NP2" hidden="1">#REF!</definedName>
    <definedName name="BEx9H04IB14E1437FF2OIRRWBSD7" localSheetId="16" hidden="1">#REF!</definedName>
    <definedName name="BEx9H04IB14E1437FF2OIRRWBSD7" hidden="1">#REF!</definedName>
    <definedName name="BEx9H5O1KDZJCW91Q29VRPY5YS6P" localSheetId="16" hidden="1">#REF!</definedName>
    <definedName name="BEx9H5O1KDZJCW91Q29VRPY5YS6P" hidden="1">#REF!</definedName>
    <definedName name="BEx9H8YR0E906F1JXZMBX3LNT004" localSheetId="16" hidden="1">#REF!</definedName>
    <definedName name="BEx9H8YR0E906F1JXZMBX3LNT004" hidden="1">#REF!</definedName>
    <definedName name="BEx9I1QKLI6OOUPQLUQ0EF0355X6" localSheetId="16" hidden="1">#REF!</definedName>
    <definedName name="BEx9I1QKLI6OOUPQLUQ0EF0355X6" hidden="1">#REF!</definedName>
    <definedName name="BEx9I8XIG7E5NB48QQHXP23FIN60" localSheetId="16" hidden="1">#REF!</definedName>
    <definedName name="BEx9I8XIG7E5NB48QQHXP23FIN60" hidden="1">#REF!</definedName>
    <definedName name="BEx9IQRF01ATLVK0YE60ARKQJ68L" localSheetId="16" hidden="1">#REF!</definedName>
    <definedName name="BEx9IQRF01ATLVK0YE60ARKQJ68L" hidden="1">#REF!</definedName>
    <definedName name="BEx9IT5QNZWKM6YQ5WER0DC2PMMU" localSheetId="16" hidden="1">#REF!</definedName>
    <definedName name="BEx9IT5QNZWKM6YQ5WER0DC2PMMU" hidden="1">#REF!</definedName>
    <definedName name="BEx9IUICG3HZWG57MG3NXCEX4LQI" localSheetId="16" hidden="1">#REF!</definedName>
    <definedName name="BEx9IUICG3HZWG57MG3NXCEX4LQI" hidden="1">#REF!</definedName>
    <definedName name="BEx9IW5LYJF40GS78FJNXO9O667A" localSheetId="16" hidden="1">#REF!</definedName>
    <definedName name="BEx9IW5LYJF40GS78FJNXO9O667A" hidden="1">#REF!</definedName>
    <definedName name="BEx9IW5MFLXTVCJHVUZTUH93AXOS" localSheetId="16" hidden="1">#REF!</definedName>
    <definedName name="BEx9IW5MFLXTVCJHVUZTUH93AXOS" hidden="1">#REF!</definedName>
    <definedName name="BEx9IXCSPSZC80YZUPRCYTG326KV" localSheetId="16" hidden="1">#REF!</definedName>
    <definedName name="BEx9IXCSPSZC80YZUPRCYTG326KV" hidden="1">#REF!</definedName>
    <definedName name="BEx9IYUQSBZ0GG9ZT1QKX83F42F1" localSheetId="16" hidden="1">#REF!</definedName>
    <definedName name="BEx9IYUQSBZ0GG9ZT1QKX83F42F1" hidden="1">#REF!</definedName>
    <definedName name="BEx9IZR39NHDGOM97H4E6F81RTQW" localSheetId="16" hidden="1">#REF!</definedName>
    <definedName name="BEx9IZR39NHDGOM97H4E6F81RTQW" hidden="1">#REF!</definedName>
    <definedName name="BEx9J6CH5E7YZPER7HXEIOIKGPCA" localSheetId="16" hidden="1">#REF!</definedName>
    <definedName name="BEx9J6CH5E7YZPER7HXEIOIKGPCA" hidden="1">#REF!</definedName>
    <definedName name="BEx9JJTZKVUJAVPTRE0RAVTEH41G" localSheetId="16" hidden="1">#REF!</definedName>
    <definedName name="BEx9JJTZKVUJAVPTRE0RAVTEH41G" hidden="1">#REF!</definedName>
    <definedName name="BEx9JLBYK239B3F841C7YG1GT7ST" localSheetId="16" hidden="1">#REF!</definedName>
    <definedName name="BEx9JLBYK239B3F841C7YG1GT7ST" hidden="1">#REF!</definedName>
    <definedName name="BExAW4IIW5D0MDY6TJ3G4FOLPYIR" localSheetId="16" hidden="1">#REF!</definedName>
    <definedName name="BExAW4IIW5D0MDY6TJ3G4FOLPYIR" hidden="1">#REF!</definedName>
    <definedName name="BExAWNP1B2E9Q88TW48NH41C0FTZ" localSheetId="16" hidden="1">#REF!</definedName>
    <definedName name="BExAWNP1B2E9Q88TW48NH41C0FTZ" hidden="1">#REF!</definedName>
    <definedName name="BExAWUFQXTIPQ308ERZPSVPTUMYN" localSheetId="16" hidden="1">#REF!</definedName>
    <definedName name="BExAWUFQXTIPQ308ERZPSVPTUMYN" hidden="1">#REF!</definedName>
    <definedName name="BExAWY6O96OQO2R036QK2DI37EKV" localSheetId="16" hidden="1">#REF!</definedName>
    <definedName name="BExAWY6O96OQO2R036QK2DI37EKV" hidden="1">#REF!</definedName>
    <definedName name="BExAX410NB4F2XOB84OR2197H8M5" localSheetId="16" hidden="1">#REF!</definedName>
    <definedName name="BExAX410NB4F2XOB84OR2197H8M5" hidden="1">#REF!</definedName>
    <definedName name="BExAX8TNG8LQ5Q4904SAYQIPGBSV" localSheetId="16" hidden="1">#REF!</definedName>
    <definedName name="BExAX8TNG8LQ5Q4904SAYQIPGBSV" hidden="1">#REF!</definedName>
    <definedName name="BExAX9KPAVIVUVU3XREDCV1BIYZL" localSheetId="16" hidden="1">#REF!</definedName>
    <definedName name="BExAX9KPAVIVUVU3XREDCV1BIYZL" hidden="1">#REF!</definedName>
    <definedName name="BExAXPB35BNVXZYF2XS6UP3LP0QH" localSheetId="16" hidden="1">#REF!</definedName>
    <definedName name="BExAXPB35BNVXZYF2XS6UP3LP0QH" hidden="1">#REF!</definedName>
    <definedName name="BExAXWSRVPK0GCZ2UFU10UOP01IY" localSheetId="16" hidden="1">#REF!</definedName>
    <definedName name="BExAXWSRVPK0GCZ2UFU10UOP01IY" hidden="1">#REF!</definedName>
    <definedName name="BExAY0EAT2LXR5MFGM0DLIB45PLO" localSheetId="16" hidden="1">#REF!</definedName>
    <definedName name="BExAY0EAT2LXR5MFGM0DLIB45PLO" hidden="1">#REF!</definedName>
    <definedName name="BExAY6JK0AK9EBIJSPEJNOIDE40W" localSheetId="16" hidden="1">#REF!</definedName>
    <definedName name="BExAY6JK0AK9EBIJSPEJNOIDE40W" hidden="1">#REF!</definedName>
    <definedName name="BExAYE6LNIEBR9DSNI5JGNITGKIT" localSheetId="16" hidden="1">#REF!</definedName>
    <definedName name="BExAYE6LNIEBR9DSNI5JGNITGKIT" hidden="1">#REF!</definedName>
    <definedName name="BExAYHMLXGGO25P8HYB2S75DEB4F" localSheetId="16" hidden="1">#REF!</definedName>
    <definedName name="BExAYHMLXGGO25P8HYB2S75DEB4F" hidden="1">#REF!</definedName>
    <definedName name="BExAYKXAUWGDOPG952TEJ2UKZKWN" localSheetId="16" hidden="1">#REF!</definedName>
    <definedName name="BExAYKXAUWGDOPG952TEJ2UKZKWN" hidden="1">#REF!</definedName>
    <definedName name="BExAYP9TDTI2MBP6EYE0H39CPMXN" localSheetId="16" hidden="1">#REF!</definedName>
    <definedName name="BExAYP9TDTI2MBP6EYE0H39CPMXN" hidden="1">#REF!</definedName>
    <definedName name="BExAYPPWJPWDKU59O051WMGB7O0J" localSheetId="16" hidden="1">#REF!</definedName>
    <definedName name="BExAYPPWJPWDKU59O051WMGB7O0J" hidden="1">#REF!</definedName>
    <definedName name="BExAYR2JZCJBUH6F1LZC2A7JIVRJ" localSheetId="16" hidden="1">#REF!</definedName>
    <definedName name="BExAYR2JZCJBUH6F1LZC2A7JIVRJ" hidden="1">#REF!</definedName>
    <definedName name="BExAYTGVRD3DLKO75RFPMBKCIWB8" localSheetId="16" hidden="1">#REF!</definedName>
    <definedName name="BExAYTGVRD3DLKO75RFPMBKCIWB8" hidden="1">#REF!</definedName>
    <definedName name="BExAYY9H9COOT46HJLPVDLTO12UL" localSheetId="16" hidden="1">#REF!</definedName>
    <definedName name="BExAYY9H9COOT46HJLPVDLTO12UL" hidden="1">#REF!</definedName>
    <definedName name="BExAYYKAQA3KDMQ890FIE5M9SPBL" localSheetId="16" hidden="1">#REF!</definedName>
    <definedName name="BExAYYKAQA3KDMQ890FIE5M9SPBL" hidden="1">#REF!</definedName>
    <definedName name="BExAZ6SY0EU69GC3CWI5EOO0YLFG" localSheetId="16" hidden="1">#REF!</definedName>
    <definedName name="BExAZ6SY0EU69GC3CWI5EOO0YLFG" hidden="1">#REF!</definedName>
    <definedName name="BExAZ6YEEBJV0PCKFE137K2Y3A8M" localSheetId="16" hidden="1">#REF!</definedName>
    <definedName name="BExAZ6YEEBJV0PCKFE137K2Y3A8M" hidden="1">#REF!</definedName>
    <definedName name="BExAZAP844MJ4GSAIYNYHQ7FECC3" localSheetId="16" hidden="1">#REF!</definedName>
    <definedName name="BExAZAP844MJ4GSAIYNYHQ7FECC3" hidden="1">#REF!</definedName>
    <definedName name="BExAZCNEGB4JYHC8CZ51KTN890US" localSheetId="16" hidden="1">#REF!</definedName>
    <definedName name="BExAZCNEGB4JYHC8CZ51KTN890US" hidden="1">#REF!</definedName>
    <definedName name="BExAZFCI302YFYRDJYQDWQQL0Q0O" localSheetId="16" hidden="1">#REF!</definedName>
    <definedName name="BExAZFCI302YFYRDJYQDWQQL0Q0O" hidden="1">#REF!</definedName>
    <definedName name="BExAZJE2UOL40XUAU2RB53X5K20P" localSheetId="16" hidden="1">#REF!</definedName>
    <definedName name="BExAZJE2UOL40XUAU2RB53X5K20P" hidden="1">#REF!</definedName>
    <definedName name="BExAZLHLST9OP89R1HJMC1POQG8H" localSheetId="16" hidden="1">#REF!</definedName>
    <definedName name="BExAZLHLST9OP89R1HJMC1POQG8H" hidden="1">#REF!</definedName>
    <definedName name="BExAZMDYMIAA7RX1BMCKU1VLBRGY" localSheetId="16" hidden="1">#REF!</definedName>
    <definedName name="BExAZMDYMIAA7RX1BMCKU1VLBRGY" hidden="1">#REF!</definedName>
    <definedName name="BExAZNL6BHI8DCQWXOX4I2P839UX" localSheetId="16" hidden="1">#REF!</definedName>
    <definedName name="BExAZNL6BHI8DCQWXOX4I2P839UX" hidden="1">#REF!</definedName>
    <definedName name="BExAZRMWSONMCG9KDUM4KAQ7BONM" localSheetId="16" hidden="1">#REF!</definedName>
    <definedName name="BExAZRMWSONMCG9KDUM4KAQ7BONM" hidden="1">#REF!</definedName>
    <definedName name="BExAZSOJNQ5N3LM4XA17IH7NIY7G" localSheetId="16" hidden="1">#REF!</definedName>
    <definedName name="BExAZSOJNQ5N3LM4XA17IH7NIY7G" hidden="1">#REF!</definedName>
    <definedName name="BExAZTFG4SJRG4TW6JXRF7N08JFI" localSheetId="16" hidden="1">#REF!</definedName>
    <definedName name="BExAZTFG4SJRG4TW6JXRF7N08JFI" hidden="1">#REF!</definedName>
    <definedName name="BExAZUS4A8OHDZK0MWAOCCCKTH73" localSheetId="16" hidden="1">#REF!</definedName>
    <definedName name="BExAZUS4A8OHDZK0MWAOCCCKTH73" hidden="1">#REF!</definedName>
    <definedName name="BExAZX6FECVK3E07KXM2XPYKGM6U" localSheetId="16" hidden="1">#REF!</definedName>
    <definedName name="BExAZX6FECVK3E07KXM2XPYKGM6U" hidden="1">#REF!</definedName>
    <definedName name="BExB012NJ8GASTNNPBRRFTLHIOC9" localSheetId="16" hidden="1">#REF!</definedName>
    <definedName name="BExB012NJ8GASTNNPBRRFTLHIOC9" hidden="1">#REF!</definedName>
    <definedName name="BExB072HHXVMUC0VYNGG48GRSH5Q" localSheetId="16" hidden="1">#REF!</definedName>
    <definedName name="BExB072HHXVMUC0VYNGG48GRSH5Q" hidden="1">#REF!</definedName>
    <definedName name="BExB0FRDEYDEUEAB1W8KD6D965XA" localSheetId="16" hidden="1">#REF!</definedName>
    <definedName name="BExB0FRDEYDEUEAB1W8KD6D965XA" hidden="1">#REF!</definedName>
    <definedName name="BExB0GIGLDV7P55ZR51C0HG15PA2" localSheetId="16" hidden="1">#REF!</definedName>
    <definedName name="BExB0GIGLDV7P55ZR51C0HG15PA2" hidden="1">#REF!</definedName>
    <definedName name="BExB0KPCN7YJORQAYUCF4YKIKPMC" localSheetId="16" hidden="1">#REF!</definedName>
    <definedName name="BExB0KPCN7YJORQAYUCF4YKIKPMC" hidden="1">#REF!</definedName>
    <definedName name="BExB0VHQD6ORZS0MIC86QWHCE4UC" localSheetId="16" hidden="1">#REF!</definedName>
    <definedName name="BExB0VHQD6ORZS0MIC86QWHCE4UC" hidden="1">#REF!</definedName>
    <definedName name="BExB0WE4PI3NOBXXVO9CTEN4DIU2" localSheetId="16" hidden="1">#REF!</definedName>
    <definedName name="BExB0WE4PI3NOBXXVO9CTEN4DIU2" hidden="1">#REF!</definedName>
    <definedName name="BExB0Z8O1CQF2CWFBBHE8SNISDAO" localSheetId="16" hidden="1">#REF!</definedName>
    <definedName name="BExB0Z8O1CQF2CWFBBHE8SNISDAO" hidden="1">#REF!</definedName>
    <definedName name="BExB10QNIVITUYS55OAEKK3VLJFE" localSheetId="16" hidden="1">#REF!</definedName>
    <definedName name="BExB10QNIVITUYS55OAEKK3VLJFE" hidden="1">#REF!</definedName>
    <definedName name="BExB15ZDRY4CIJ911DONP0KCY9KU" localSheetId="16" hidden="1">#REF!</definedName>
    <definedName name="BExB15ZDRY4CIJ911DONP0KCY9KU" hidden="1">#REF!</definedName>
    <definedName name="BExB16VQY0O0RLZYJFU3OFEONVTE" localSheetId="16" hidden="1">#REF!</definedName>
    <definedName name="BExB16VQY0O0RLZYJFU3OFEONVTE" hidden="1">#REF!</definedName>
    <definedName name="BExB1FKNY2UO4W5FUGFHJOA2WFGG" localSheetId="16" hidden="1">#REF!</definedName>
    <definedName name="BExB1FKNY2UO4W5FUGFHJOA2WFGG" hidden="1">#REF!</definedName>
    <definedName name="BExB1GMD0PIDGTFBGQOPRWQSP9I4" localSheetId="16" hidden="1">#REF!</definedName>
    <definedName name="BExB1GMD0PIDGTFBGQOPRWQSP9I4" hidden="1">#REF!</definedName>
    <definedName name="BExB1HZ0FHGNOS2URJWFD5G55OMO" localSheetId="16" hidden="1">#REF!</definedName>
    <definedName name="BExB1HZ0FHGNOS2URJWFD5G55OMO" hidden="1">#REF!</definedName>
    <definedName name="BExB1Q29OO6LNFNT1EQLA3KYE7MX" localSheetId="16" hidden="1">#REF!</definedName>
    <definedName name="BExB1Q29OO6LNFNT1EQLA3KYE7MX" hidden="1">#REF!</definedName>
    <definedName name="BExB1TNRV5EBWZEHYLHI76T0FVA7" localSheetId="16" hidden="1">#REF!</definedName>
    <definedName name="BExB1TNRV5EBWZEHYLHI76T0FVA7" hidden="1">#REF!</definedName>
    <definedName name="BExB1WI6M8I0EEP1ANUQZCFY24EV" localSheetId="16" hidden="1">#REF!</definedName>
    <definedName name="BExB1WI6M8I0EEP1ANUQZCFY24EV" hidden="1">#REF!</definedName>
    <definedName name="BExB203OWC9QZA3BYOKQ18L4FUJE" localSheetId="16" hidden="1">#REF!</definedName>
    <definedName name="BExB203OWC9QZA3BYOKQ18L4FUJE" hidden="1">#REF!</definedName>
    <definedName name="BExB2CJHTU7C591BR4WRL5L2F2K6" localSheetId="16" hidden="1">#REF!</definedName>
    <definedName name="BExB2CJHTU7C591BR4WRL5L2F2K6" hidden="1">#REF!</definedName>
    <definedName name="BExB2K1AV4PGNS1O6C7D7AO411AX" localSheetId="16" hidden="1">#REF!</definedName>
    <definedName name="BExB2K1AV4PGNS1O6C7D7AO411AX" hidden="1">#REF!</definedName>
    <definedName name="BExB2O2UYHKI324YE324E1N7FVIB" localSheetId="16" hidden="1">#REF!</definedName>
    <definedName name="BExB2O2UYHKI324YE324E1N7FVIB" hidden="1">#REF!</definedName>
    <definedName name="BExB2Q0VJ0MU2URO3JOVUAVHEI3V" localSheetId="16" hidden="1">#REF!</definedName>
    <definedName name="BExB2Q0VJ0MU2URO3JOVUAVHEI3V" hidden="1">#REF!</definedName>
    <definedName name="BExB30IP1DNKNQ6PZ5ERUGR5MK4Z" localSheetId="16" hidden="1">#REF!</definedName>
    <definedName name="BExB30IP1DNKNQ6PZ5ERUGR5MK4Z" hidden="1">#REF!</definedName>
    <definedName name="BExB385QW2BSSBXS953SSQN2ISSW" localSheetId="16" hidden="1">#REF!</definedName>
    <definedName name="BExB385QW2BSSBXS953SSQN2ISSW" hidden="1">#REF!</definedName>
    <definedName name="BExB3DEMEV5D9G8FDHD4NQ9X2YNT" localSheetId="16" hidden="1">#REF!</definedName>
    <definedName name="BExB3DEMEV5D9G8FDHD4NQ9X2YNT" hidden="1">#REF!</definedName>
    <definedName name="BExB3RXU8AJQ86I5RXEWLGGR7R7C" localSheetId="16" hidden="1">#REF!</definedName>
    <definedName name="BExB3RXU8AJQ86I5RXEWLGGR7R7C" hidden="1">#REF!</definedName>
    <definedName name="BExB442RX0T3L6HUL6X5T21CENW6" localSheetId="16" hidden="1">#REF!</definedName>
    <definedName name="BExB442RX0T3L6HUL6X5T21CENW6" hidden="1">#REF!</definedName>
    <definedName name="BExB4ADD0L7417CII901XTFKXD1J" localSheetId="16" hidden="1">#REF!</definedName>
    <definedName name="BExB4ADD0L7417CII901XTFKXD1J" hidden="1">#REF!</definedName>
    <definedName name="BExB4DYU06HCGRIPBSWRCXK804UM" localSheetId="16" hidden="1">#REF!</definedName>
    <definedName name="BExB4DYU06HCGRIPBSWRCXK804UM" hidden="1">#REF!</definedName>
    <definedName name="BExB4HEZO4E597Q5M4M10LT8TLY3" localSheetId="16" hidden="1">#REF!</definedName>
    <definedName name="BExB4HEZO4E597Q5M4M10LT8TLY3" hidden="1">#REF!</definedName>
    <definedName name="BExB4X01APD3Z8ZW6MVX1P8NAO7G" localSheetId="16" hidden="1">#REF!</definedName>
    <definedName name="BExB4X01APD3Z8ZW6MVX1P8NAO7G" hidden="1">#REF!</definedName>
    <definedName name="BExB4Z3EZBGYYI33U0KQ8NEIH8PY" localSheetId="16" hidden="1">#REF!</definedName>
    <definedName name="BExB4Z3EZBGYYI33U0KQ8NEIH8PY" hidden="1">#REF!</definedName>
    <definedName name="BExB4ZJOLU1PXBMG4TPCCLTRMNRE" localSheetId="16" hidden="1">#REF!</definedName>
    <definedName name="BExB4ZJOLU1PXBMG4TPCCLTRMNRE" hidden="1">#REF!</definedName>
    <definedName name="BExB4ZZSDPL4Q05BMVT5TUN0IGKT" localSheetId="16" hidden="1">#REF!</definedName>
    <definedName name="BExB4ZZSDPL4Q05BMVT5TUN0IGKT" hidden="1">#REF!</definedName>
    <definedName name="BExB55368XW7UX657ZSPC6BFE92S" localSheetId="16" hidden="1">#REF!</definedName>
    <definedName name="BExB55368XW7UX657ZSPC6BFE92S" hidden="1">#REF!</definedName>
    <definedName name="BExB57MZEPL2SA2ONPK66YFLZWJU" localSheetId="16" hidden="1">#REF!</definedName>
    <definedName name="BExB57MZEPL2SA2ONPK66YFLZWJU" hidden="1">#REF!</definedName>
    <definedName name="BExB5833OAOJ22VK1YK47FHUSVK2" localSheetId="16" hidden="1">#REF!</definedName>
    <definedName name="BExB5833OAOJ22VK1YK47FHUSVK2" hidden="1">#REF!</definedName>
    <definedName name="BExB58JDIHS42JZT9DJJMKA8QFCO" localSheetId="16" hidden="1">#REF!</definedName>
    <definedName name="BExB58JDIHS42JZT9DJJMKA8QFCO" hidden="1">#REF!</definedName>
    <definedName name="BExB58U5FQC5JWV9CGC83HLLZUZI" localSheetId="16" hidden="1">#REF!</definedName>
    <definedName name="BExB58U5FQC5JWV9CGC83HLLZUZI" hidden="1">#REF!</definedName>
    <definedName name="BExB5EDO9XUKHF74X3HAU2WPPHZH" localSheetId="16" hidden="1">#REF!</definedName>
    <definedName name="BExB5EDO9XUKHF74X3HAU2WPPHZH" hidden="1">#REF!</definedName>
    <definedName name="BExB5EDOQKZIQXT13IG1KLCZ474G" localSheetId="16" hidden="1">#REF!</definedName>
    <definedName name="BExB5EDOQKZIQXT13IG1KLCZ474G" hidden="1">#REF!</definedName>
    <definedName name="BExB5G6EH68AYEP1UT0GHUEL3SLN" localSheetId="16" hidden="1">#REF!</definedName>
    <definedName name="BExB5G6EH68AYEP1UT0GHUEL3SLN" hidden="1">#REF!</definedName>
    <definedName name="BExB5LVGGXMNUN3D3452G3J62MKF" localSheetId="16" hidden="1">#REF!</definedName>
    <definedName name="BExB5LVGGXMNUN3D3452G3J62MKF" hidden="1">#REF!</definedName>
    <definedName name="BExB5QYVEZWFE5DQVHAM760EV05X" localSheetId="16" hidden="1">#REF!</definedName>
    <definedName name="BExB5QYVEZWFE5DQVHAM760EV05X" hidden="1">#REF!</definedName>
    <definedName name="BExB5U9IRH14EMOE0YGIE3WIVLFS" localSheetId="16" hidden="1">#REF!</definedName>
    <definedName name="BExB5U9IRH14EMOE0YGIE3WIVLFS" hidden="1">#REF!</definedName>
    <definedName name="BExB5V5WWQYPK4GCSYZQALJYGC94" localSheetId="16" hidden="1">#REF!</definedName>
    <definedName name="BExB5V5WWQYPK4GCSYZQALJYGC94" hidden="1">#REF!</definedName>
    <definedName name="BExB5VWYMOV6BAIH7XUBBVPU7MMD" localSheetId="16" hidden="1">#REF!</definedName>
    <definedName name="BExB5VWYMOV6BAIH7XUBBVPU7MMD" hidden="1">#REF!</definedName>
    <definedName name="BExB610DZWIJP1B72U9QM42COH2B" localSheetId="16" hidden="1">#REF!</definedName>
    <definedName name="BExB610DZWIJP1B72U9QM42COH2B" hidden="1">#REF!</definedName>
    <definedName name="BExB64AX81KEVMGZDXB25NB459SW" localSheetId="16" hidden="1">#REF!</definedName>
    <definedName name="BExB64AX81KEVMGZDXB25NB459SW" hidden="1">#REF!</definedName>
    <definedName name="BExB6C3FUAKK9ML5T767NMWGA9YB" localSheetId="16" hidden="1">#REF!</definedName>
    <definedName name="BExB6C3FUAKK9ML5T767NMWGA9YB" hidden="1">#REF!</definedName>
    <definedName name="BExB6C8X6JYRLKZKK17VE3QUNL3D" localSheetId="16" hidden="1">#REF!</definedName>
    <definedName name="BExB6C8X6JYRLKZKK17VE3QUNL3D" hidden="1">#REF!</definedName>
    <definedName name="BExB6HN3QRFPXM71MDUK21BKM7PF" localSheetId="16" hidden="1">#REF!</definedName>
    <definedName name="BExB6HN3QRFPXM71MDUK21BKM7PF" hidden="1">#REF!</definedName>
    <definedName name="BExB6I39SKL5BMHHDD9EED7FQD9Z" localSheetId="16" hidden="1">#REF!</definedName>
    <definedName name="BExB6I39SKL5BMHHDD9EED7FQD9Z" hidden="1">#REF!</definedName>
    <definedName name="BExB6IZMHCZ3LB7N73KD90YB1HBZ" localSheetId="16" hidden="1">#REF!</definedName>
    <definedName name="BExB6IZMHCZ3LB7N73KD90YB1HBZ" hidden="1">#REF!</definedName>
    <definedName name="BExB719SGNX4Y8NE6JEXC555K596" localSheetId="16" hidden="1">#REF!</definedName>
    <definedName name="BExB719SGNX4Y8NE6JEXC555K596" hidden="1">#REF!</definedName>
    <definedName name="BExB7265DCHKS7V2OWRBXCZTEIW9" localSheetId="16" hidden="1">#REF!</definedName>
    <definedName name="BExB7265DCHKS7V2OWRBXCZTEIW9" hidden="1">#REF!</definedName>
    <definedName name="BExB74PS5P9G0P09Y6DZSCX0FLTJ" localSheetId="16" hidden="1">#REF!</definedName>
    <definedName name="BExB74PS5P9G0P09Y6DZSCX0FLTJ" hidden="1">#REF!</definedName>
    <definedName name="BExB78RH79J0MIF7H8CAZ0CFE88Q" localSheetId="16" hidden="1">#REF!</definedName>
    <definedName name="BExB78RH79J0MIF7H8CAZ0CFE88Q" hidden="1">#REF!</definedName>
    <definedName name="BExB7ELT09HGDVO5BJC1ZY9D09GZ" localSheetId="16" hidden="1">#REF!</definedName>
    <definedName name="BExB7ELT09HGDVO5BJC1ZY9D09GZ" hidden="1">#REF!</definedName>
    <definedName name="BExB7F7EIHG0MYMQYUVG9HIZPHMZ" localSheetId="16" hidden="1">#REF!</definedName>
    <definedName name="BExB7F7EIHG0MYMQYUVG9HIZPHMZ" hidden="1">#REF!</definedName>
    <definedName name="BExB806PAXX70XUTA3ZI7OORD78R" localSheetId="16" hidden="1">#REF!</definedName>
    <definedName name="BExB806PAXX70XUTA3ZI7OORD78R" hidden="1">#REF!</definedName>
    <definedName name="BExB83199EQQS6I5HE7WADNCK8OE" localSheetId="16" hidden="1">#REF!</definedName>
    <definedName name="BExB83199EQQS6I5HE7WADNCK8OE" hidden="1">#REF!</definedName>
    <definedName name="BExB8HF4UBVZKQCSRFRUQL2EE6VL" localSheetId="16" hidden="1">#REF!</definedName>
    <definedName name="BExB8HF4UBVZKQCSRFRUQL2EE6VL" hidden="1">#REF!</definedName>
    <definedName name="BExB8HKHKZ1ORJZUYGG2M4VSCC39" localSheetId="16" hidden="1">#REF!</definedName>
    <definedName name="BExB8HKHKZ1ORJZUYGG2M4VSCC39" hidden="1">#REF!</definedName>
    <definedName name="BExB8HV9YUS1Q77M9SNFRKDLU5HS" localSheetId="16" hidden="1">#REF!</definedName>
    <definedName name="BExB8HV9YUS1Q77M9SNFRKDLU5HS" hidden="1">#REF!</definedName>
    <definedName name="BExB8QPH8DC5BESEVPSMBCWVN6PO" localSheetId="16" hidden="1">#REF!</definedName>
    <definedName name="BExB8QPH8DC5BESEVPSMBCWVN6PO" hidden="1">#REF!</definedName>
    <definedName name="BExB8U5N0D85YR8APKN3PPKG0FWP" localSheetId="16" hidden="1">#REF!</definedName>
    <definedName name="BExB8U5N0D85YR8APKN3PPKG0FWP" hidden="1">#REF!</definedName>
    <definedName name="BExB93G413CK5DKO7925ZHSOBGIN" localSheetId="16" hidden="1">#REF!</definedName>
    <definedName name="BExB93G413CK5DKO7925ZHSOBGIN" hidden="1">#REF!</definedName>
    <definedName name="BExB96LBXL1JW5A4PP93UJ9UDLKZ" localSheetId="16" hidden="1">#REF!</definedName>
    <definedName name="BExB96LBXL1JW5A4PP93UJ9UDLKZ" hidden="1">#REF!</definedName>
    <definedName name="BExB9DHI5I2TJ2LXYPM98EE81L27" localSheetId="16" hidden="1">#REF!</definedName>
    <definedName name="BExB9DHI5I2TJ2LXYPM98EE81L27" hidden="1">#REF!</definedName>
    <definedName name="BExB9G6LZG5OQUY0GZLHX066V3D4" localSheetId="16" hidden="1">#REF!</definedName>
    <definedName name="BExB9G6LZG5OQUY0GZLHX066V3D4" hidden="1">#REF!</definedName>
    <definedName name="BExB9IFG9FW3RQUDIMDFKIYDB4HE" localSheetId="16" hidden="1">#REF!</definedName>
    <definedName name="BExB9IFG9FW3RQUDIMDFKIYDB4HE" hidden="1">#REF!</definedName>
    <definedName name="BExB9NDIZ7LGMTL8351GRA6VK2K0" localSheetId="16" hidden="1">#REF!</definedName>
    <definedName name="BExB9NDIZ7LGMTL8351GRA6VK2K0" hidden="1">#REF!</definedName>
    <definedName name="BExB9Q2MZZHBGW8QQKVEYIMJBPIE" localSheetId="16" hidden="1">#REF!</definedName>
    <definedName name="BExB9Q2MZZHBGW8QQKVEYIMJBPIE" hidden="1">#REF!</definedName>
    <definedName name="BExBA1GON0EZRJ20UYPILAPLNQWM" localSheetId="16" hidden="1">#REF!</definedName>
    <definedName name="BExBA1GON0EZRJ20UYPILAPLNQWM" hidden="1">#REF!</definedName>
    <definedName name="BExBA525BALJ5HMTDMMSM5WWJ1YW" localSheetId="16" hidden="1">#REF!</definedName>
    <definedName name="BExBA525BALJ5HMTDMMSM5WWJ1YW" hidden="1">#REF!</definedName>
    <definedName name="BExBA69ASGYRZW1G1DYIS9QRRTBN" localSheetId="16" hidden="1">#REF!</definedName>
    <definedName name="BExBA69ASGYRZW1G1DYIS9QRRTBN" hidden="1">#REF!</definedName>
    <definedName name="BExBA6K42582A14WFFWQ3Q8QQWB6" localSheetId="16" hidden="1">#REF!</definedName>
    <definedName name="BExBA6K42582A14WFFWQ3Q8QQWB6" hidden="1">#REF!</definedName>
    <definedName name="BExBA8I5D4R8R2PYQ1K16TWGTOEP" localSheetId="16" hidden="1">#REF!</definedName>
    <definedName name="BExBA8I5D4R8R2PYQ1K16TWGTOEP" hidden="1">#REF!</definedName>
    <definedName name="BExBA93PE0DGUUTA7LLSIGBIXWE5" localSheetId="16" hidden="1">#REF!</definedName>
    <definedName name="BExBA93PE0DGUUTA7LLSIGBIXWE5" hidden="1">#REF!</definedName>
    <definedName name="BExBABCQMR685CQ1SC8CECO7GTGB" localSheetId="16" hidden="1">#REF!</definedName>
    <definedName name="BExBABCQMR685CQ1SC8CECO7GTGB" hidden="1">#REF!</definedName>
    <definedName name="BExBAI8X0FKDQJ6YZJQDTTG4ZCWY" localSheetId="16" hidden="1">#REF!</definedName>
    <definedName name="BExBAI8X0FKDQJ6YZJQDTTG4ZCWY" hidden="1">#REF!</definedName>
    <definedName name="BExBAKN7XIBAXCF9PCNVS038PCQO" localSheetId="16" hidden="1">#REF!</definedName>
    <definedName name="BExBAKN7XIBAXCF9PCNVS038PCQO" hidden="1">#REF!</definedName>
    <definedName name="BExBAKXZ7PBW3DDKKA5MWC1ZUC7O" localSheetId="16" hidden="1">#REF!</definedName>
    <definedName name="BExBAKXZ7PBW3DDKKA5MWC1ZUC7O" hidden="1">#REF!</definedName>
    <definedName name="BExBAO8NLXZXHO6KCIECSFCH3RR0" localSheetId="16" hidden="1">#REF!</definedName>
    <definedName name="BExBAO8NLXZXHO6KCIECSFCH3RR0" hidden="1">#REF!</definedName>
    <definedName name="BExBAOOT1KBSIEISN1ADL4RMY879" localSheetId="16" hidden="1">#REF!</definedName>
    <definedName name="BExBAOOT1KBSIEISN1ADL4RMY879" hidden="1">#REF!</definedName>
    <definedName name="BExBAVKX8Q09370X1GCZWJ4E91YJ" localSheetId="16" hidden="1">#REF!</definedName>
    <definedName name="BExBAVKX8Q09370X1GCZWJ4E91YJ" hidden="1">#REF!</definedName>
    <definedName name="BExBAX2X2ENJYO4QTR5VAIQ86L7B" localSheetId="16" hidden="1">#REF!</definedName>
    <definedName name="BExBAX2X2ENJYO4QTR5VAIQ86L7B" hidden="1">#REF!</definedName>
    <definedName name="BExBAZ13D3F1DVJQ6YJ8JGUYEYJE" localSheetId="16" hidden="1">#REF!</definedName>
    <definedName name="BExBAZ13D3F1DVJQ6YJ8JGUYEYJE" hidden="1">#REF!</definedName>
    <definedName name="BExBBMPCB1QOZY8WWEX4J21JDE6U" localSheetId="16" hidden="1">#REF!</definedName>
    <definedName name="BExBBMPCB1QOZY8WWEX4J21JDE6U" hidden="1">#REF!</definedName>
    <definedName name="BExBBU1QQWUE0YFG7O1TN0RFLSSG" localSheetId="16" hidden="1">#REF!</definedName>
    <definedName name="BExBBU1QQWUE0YFG7O1TN0RFLSSG" hidden="1">#REF!</definedName>
    <definedName name="BExBBUCJQRR74Q7GPWDEZXYK2KJL" localSheetId="16" hidden="1">#REF!</definedName>
    <definedName name="BExBBUCJQRR74Q7GPWDEZXYK2KJL" hidden="1">#REF!</definedName>
    <definedName name="BExBBV8XVMD9CKZY711T0BN7H3PM" localSheetId="16" hidden="1">#REF!</definedName>
    <definedName name="BExBBV8XVMD9CKZY711T0BN7H3PM" hidden="1">#REF!</definedName>
    <definedName name="BExBC78HXWXHO3XAB6E8NVTBGLJS" localSheetId="16" hidden="1">#REF!</definedName>
    <definedName name="BExBC78HXWXHO3XAB6E8NVTBGLJS" hidden="1">#REF!</definedName>
    <definedName name="BExBCFH3SMGZ2IPHFB6BCM9O3W0H" localSheetId="16" hidden="1">#REF!</definedName>
    <definedName name="BExBCFH3SMGZ2IPHFB6BCM9O3W0H" hidden="1">#REF!</definedName>
    <definedName name="BExBCK9SCAABKOT9IP6TEPRR7YDT" localSheetId="16" hidden="1">#REF!</definedName>
    <definedName name="BExBCK9SCAABKOT9IP6TEPRR7YDT" hidden="1">#REF!</definedName>
    <definedName name="BExBCKKJFFT2RP50WNPKBT7X8PJ3" localSheetId="16" hidden="1">#REF!</definedName>
    <definedName name="BExBCKKJFFT2RP50WNPKBT7X8PJ3" hidden="1">#REF!</definedName>
    <definedName name="BExBCKKJTIRKC1RZJRTK65HHLX4W" localSheetId="16" hidden="1">#REF!</definedName>
    <definedName name="BExBCKKJTIRKC1RZJRTK65HHLX4W" hidden="1">#REF!</definedName>
    <definedName name="BExBCLMEPAN3XXX174TU8SS0627Q" localSheetId="16" hidden="1">#REF!</definedName>
    <definedName name="BExBCLMEPAN3XXX174TU8SS0627Q" hidden="1">#REF!</definedName>
    <definedName name="BExBCRBEYR2KZ8FAQFZ2NHY13WIY" localSheetId="16" hidden="1">#REF!</definedName>
    <definedName name="BExBCRBEYR2KZ8FAQFZ2NHY13WIY" hidden="1">#REF!</definedName>
    <definedName name="BExBD4I559NXSV6J07Q343TKYMVJ" localSheetId="16" hidden="1">#REF!</definedName>
    <definedName name="BExBD4I559NXSV6J07Q343TKYMVJ" hidden="1">#REF!</definedName>
    <definedName name="BExBD9W8C0W9N6L1AFL18JP4H94W" localSheetId="16" hidden="1">#REF!</definedName>
    <definedName name="BExBD9W8C0W9N6L1AFL18JP4H94W" hidden="1">#REF!</definedName>
    <definedName name="BExBDBZQLTX3OGFYGULQFK5WEZU5" localSheetId="16" hidden="1">#REF!</definedName>
    <definedName name="BExBDBZQLTX3OGFYGULQFK5WEZU5" hidden="1">#REF!</definedName>
    <definedName name="BExBDJS9TUEU8Z84IV59E5V4T8K6" localSheetId="16" hidden="1">#REF!</definedName>
    <definedName name="BExBDJS9TUEU8Z84IV59E5V4T8K6" hidden="1">#REF!</definedName>
    <definedName name="BExBDKOMSVH4XMH52CFJ3F028I9R" localSheetId="16" hidden="1">#REF!</definedName>
    <definedName name="BExBDKOMSVH4XMH52CFJ3F028I9R" hidden="1">#REF!</definedName>
    <definedName name="BExBDSRXVZQ0W5WXQMP5XD00GRRL" localSheetId="16" hidden="1">#REF!</definedName>
    <definedName name="BExBDSRXVZQ0W5WXQMP5XD00GRRL" hidden="1">#REF!</definedName>
    <definedName name="BExBDTJ0J7XEHB9OATXFF5I8FZBJ" localSheetId="16" hidden="1">#REF!</definedName>
    <definedName name="BExBDTJ0J7XEHB9OATXFF5I8FZBJ" hidden="1">#REF!</definedName>
    <definedName name="BExBDUVGK3E1J4JY9ZYTS7V14BLY" localSheetId="16" hidden="1">#REF!</definedName>
    <definedName name="BExBDUVGK3E1J4JY9ZYTS7V14BLY" hidden="1">#REF!</definedName>
    <definedName name="BExBE0KGY14GSWOGPU4HSJRLD2UD" localSheetId="16" hidden="1">#REF!</definedName>
    <definedName name="BExBE0KGY14GSWOGPU4HSJRLD2UD" hidden="1">#REF!</definedName>
    <definedName name="BExBE162OSBKD30I7T1DKKPT3I9I" localSheetId="16" hidden="1">#REF!</definedName>
    <definedName name="BExBE162OSBKD30I7T1DKKPT3I9I" hidden="1">#REF!</definedName>
    <definedName name="BExBEC9ATLQZF86W1M3APSM4HEOH" localSheetId="16" hidden="1">#REF!</definedName>
    <definedName name="BExBEC9ATLQZF86W1M3APSM4HEOH" hidden="1">#REF!</definedName>
    <definedName name="BExBEXU4CFCM1P5CTZ4NE14PBGDA" localSheetId="16" hidden="1">#REF!</definedName>
    <definedName name="BExBEXU4CFCM1P5CTZ4NE14PBGDA" hidden="1">#REF!</definedName>
    <definedName name="BExBEYFQJE9YK12A6JBMRFKEC7RN" localSheetId="16" hidden="1">#REF!</definedName>
    <definedName name="BExBEYFQJE9YK12A6JBMRFKEC7RN" hidden="1">#REF!</definedName>
    <definedName name="BExBG1ED81J2O4A2S5F5Y3BPHMCR" localSheetId="16" hidden="1">#REF!</definedName>
    <definedName name="BExBG1ED81J2O4A2S5F5Y3BPHMCR" hidden="1">#REF!</definedName>
    <definedName name="BExCRK0K58VDM9V35DGI6VK8C92V" localSheetId="16" hidden="1">#REF!</definedName>
    <definedName name="BExCRK0K58VDM9V35DGI6VK8C92V" hidden="1">#REF!</definedName>
    <definedName name="BExCRLIHS7466WFJ3RPIUGGXYESZ" localSheetId="16" hidden="1">#REF!</definedName>
    <definedName name="BExCRLIHS7466WFJ3RPIUGGXYESZ" hidden="1">#REF!</definedName>
    <definedName name="BExCRXSXMF4LHAQZHN64FXJPMVZ7" localSheetId="16" hidden="1">#REF!</definedName>
    <definedName name="BExCRXSXMF4LHAQZHN64FXJPMVZ7" hidden="1">#REF!</definedName>
    <definedName name="BExCS1EDDUEAEWHVYXHIP9I1WCJH" localSheetId="16" hidden="1">#REF!</definedName>
    <definedName name="BExCS1EDDUEAEWHVYXHIP9I1WCJH" hidden="1">#REF!</definedName>
    <definedName name="BExCS1P5QG0X3OTHKX07RALOE5T5" localSheetId="16" hidden="1">#REF!</definedName>
    <definedName name="BExCS1P5QG0X3OTHKX07RALOE5T5" hidden="1">#REF!</definedName>
    <definedName name="BExCS7ZPMHFJ4UJDAL8CQOLSZ13B" localSheetId="16" hidden="1">#REF!</definedName>
    <definedName name="BExCS7ZPMHFJ4UJDAL8CQOLSZ13B" hidden="1">#REF!</definedName>
    <definedName name="BExCS8W4NJUZH9S1CYB6XSDLEPBW" localSheetId="16" hidden="1">#REF!</definedName>
    <definedName name="BExCS8W4NJUZH9S1CYB6XSDLEPBW" hidden="1">#REF!</definedName>
    <definedName name="BExCSAE1M6G20R41J0Y24YNN0YC1" localSheetId="16" hidden="1">#REF!</definedName>
    <definedName name="BExCSAE1M6G20R41J0Y24YNN0YC1" hidden="1">#REF!</definedName>
    <definedName name="BExCSAOUZOYKHN7HV511TO8VDJ02" localSheetId="16" hidden="1">#REF!</definedName>
    <definedName name="BExCSAOUZOYKHN7HV511TO8VDJ02" hidden="1">#REF!</definedName>
    <definedName name="BExCSJ2XVKHN6ULCF7JML0TCRKEO" localSheetId="16" hidden="1">#REF!</definedName>
    <definedName name="BExCSJ2XVKHN6ULCF7JML0TCRKEO" hidden="1">#REF!</definedName>
    <definedName name="BExCSMOFTXSUEC1T46LR1UPYRCX5" localSheetId="16" hidden="1">#REF!</definedName>
    <definedName name="BExCSMOFTXSUEC1T46LR1UPYRCX5" hidden="1">#REF!</definedName>
    <definedName name="BExCSSDG3TM6TPKS19E9QYJEELZ6" localSheetId="16" hidden="1">#REF!</definedName>
    <definedName name="BExCSSDG3TM6TPKS19E9QYJEELZ6" hidden="1">#REF!</definedName>
    <definedName name="BExCSZV7U67UWXL2HKJNM5W1E4OO" localSheetId="16" hidden="1">#REF!</definedName>
    <definedName name="BExCSZV7U67UWXL2HKJNM5W1E4OO" hidden="1">#REF!</definedName>
    <definedName name="BExCT4NSDT61OCH04Y2QIFIOP75H" localSheetId="16" hidden="1">#REF!</definedName>
    <definedName name="BExCT4NSDT61OCH04Y2QIFIOP75H" hidden="1">#REF!</definedName>
    <definedName name="BExCTHZWIPJVLE56GATEFKPIKLK2" localSheetId="16" hidden="1">#REF!</definedName>
    <definedName name="BExCTHZWIPJVLE56GATEFKPIKLK2" hidden="1">#REF!</definedName>
    <definedName name="BExCTW8G3VCZ55S09HTUGXKB1P2M" localSheetId="16" hidden="1">#REF!</definedName>
    <definedName name="BExCTW8G3VCZ55S09HTUGXKB1P2M" hidden="1">#REF!</definedName>
    <definedName name="BExCTYS2KX0QANOLT8LGZ9WV3S3T" localSheetId="16" hidden="1">#REF!</definedName>
    <definedName name="BExCTYS2KX0QANOLT8LGZ9WV3S3T" hidden="1">#REF!</definedName>
    <definedName name="BExCTZ2V6H9TT6LFGK3SADZ2TIGQ" localSheetId="16" hidden="1">#REF!</definedName>
    <definedName name="BExCTZ2V6H9TT6LFGK3SADZ2TIGQ" hidden="1">#REF!</definedName>
    <definedName name="BExCTZZ9JNES4EDHW97NP0EGQALX" localSheetId="16" hidden="1">#REF!</definedName>
    <definedName name="BExCTZZ9JNES4EDHW97NP0EGQALX" hidden="1">#REF!</definedName>
    <definedName name="BExCU0A1V6NMZQ9ASYJ8QIVQ5UR2" localSheetId="16" hidden="1">#REF!</definedName>
    <definedName name="BExCU0A1V6NMZQ9ASYJ8QIVQ5UR2" hidden="1">#REF!</definedName>
    <definedName name="BExCU2834920JBHSPCRC4UF80OLL" localSheetId="16" hidden="1">#REF!</definedName>
    <definedName name="BExCU2834920JBHSPCRC4UF80OLL" hidden="1">#REF!</definedName>
    <definedName name="BExCU8O54I3P3WRYWY1CRP3S78QY" localSheetId="16" hidden="1">#REF!</definedName>
    <definedName name="BExCU8O54I3P3WRYWY1CRP3S78QY" hidden="1">#REF!</definedName>
    <definedName name="BExCUDRJO23YOKT8GPWOVQ4XEHF5" localSheetId="16" hidden="1">#REF!</definedName>
    <definedName name="BExCUDRJO23YOKT8GPWOVQ4XEHF5" hidden="1">#REF!</definedName>
    <definedName name="BExCULEOALM7SEHVMQC4B4N25MRM" localSheetId="16" hidden="1">#REF!</definedName>
    <definedName name="BExCULEOALM7SEHVMQC4B4N25MRM" hidden="1">#REF!</definedName>
    <definedName name="BExCUPAXFR16YMWL30ME3F3BSRDZ" localSheetId="16" hidden="1">#REF!</definedName>
    <definedName name="BExCUPAXFR16YMWL30ME3F3BSRDZ" hidden="1">#REF!</definedName>
    <definedName name="BExCUR94DHCE47PUUWEMT5QZOYR2" localSheetId="16" hidden="1">#REF!</definedName>
    <definedName name="BExCUR94DHCE47PUUWEMT5QZOYR2" hidden="1">#REF!</definedName>
    <definedName name="BExCV5HJSTBNPQZVGYJY9AZ4IJ26" localSheetId="16" hidden="1">#REF!</definedName>
    <definedName name="BExCV5HJSTBNPQZVGYJY9AZ4IJ26" hidden="1">#REF!</definedName>
    <definedName name="BExCV634L7SVHGB0UDDTRRQ2Q72H" localSheetId="16" hidden="1">#REF!</definedName>
    <definedName name="BExCV634L7SVHGB0UDDTRRQ2Q72H" hidden="1">#REF!</definedName>
    <definedName name="BExCVBXGSXT9FWJRG62PX9S1RK83" localSheetId="16" hidden="1">#REF!</definedName>
    <definedName name="BExCVBXGSXT9FWJRG62PX9S1RK83" hidden="1">#REF!</definedName>
    <definedName name="BExCVHBNLOHNFS0JAV3I1XGPNH9W" localSheetId="16" hidden="1">#REF!</definedName>
    <definedName name="BExCVHBNLOHNFS0JAV3I1XGPNH9W" hidden="1">#REF!</definedName>
    <definedName name="BExCVI86R31A2IOZIEBY1FJLVILD" localSheetId="16" hidden="1">#REF!</definedName>
    <definedName name="BExCVI86R31A2IOZIEBY1FJLVILD" hidden="1">#REF!</definedName>
    <definedName name="BExCVKGZXE0I9EIXKBZVSGSEY2RR" localSheetId="16" hidden="1">#REF!</definedName>
    <definedName name="BExCVKGZXE0I9EIXKBZVSGSEY2RR" hidden="1">#REF!</definedName>
    <definedName name="BExCVNROVORCSNX9HKHKPHY0URS3" localSheetId="16" hidden="1">#REF!</definedName>
    <definedName name="BExCVNROVORCSNX9HKHKPHY0URS3" hidden="1">#REF!</definedName>
    <definedName name="BExCVPEZON7VV6NOWII8VZMONPCJ" localSheetId="16" hidden="1">#REF!</definedName>
    <definedName name="BExCVPEZON7VV6NOWII8VZMONPCJ" hidden="1">#REF!</definedName>
    <definedName name="BExCVV44WY5807WGMTGKPW0GT256" localSheetId="16" hidden="1">#REF!</definedName>
    <definedName name="BExCVV44WY5807WGMTGKPW0GT256" hidden="1">#REF!</definedName>
    <definedName name="BExCVZ5PN4V6MRBZ04PZJW3GEF8S" localSheetId="16" hidden="1">#REF!</definedName>
    <definedName name="BExCVZ5PN4V6MRBZ04PZJW3GEF8S" hidden="1">#REF!</definedName>
    <definedName name="BExCW13R0GWJYGXZBNCPAHQN4NR2" localSheetId="16" hidden="1">#REF!</definedName>
    <definedName name="BExCW13R0GWJYGXZBNCPAHQN4NR2" hidden="1">#REF!</definedName>
    <definedName name="BExCW9Y5HWU4RJTNX74O6L24VGCK" localSheetId="16" hidden="1">#REF!</definedName>
    <definedName name="BExCW9Y5HWU4RJTNX74O6L24VGCK" hidden="1">#REF!</definedName>
    <definedName name="BExCWHADQJRXWFDGV2KMANWIY1YN" localSheetId="16" hidden="1">#REF!</definedName>
    <definedName name="BExCWHADQJRXWFDGV2KMANWIY1YN" hidden="1">#REF!</definedName>
    <definedName name="BExCWPDPESGZS07QGBLSBWDNVJLZ" localSheetId="16" hidden="1">#REF!</definedName>
    <definedName name="BExCWPDPESGZS07QGBLSBWDNVJLZ" hidden="1">#REF!</definedName>
    <definedName name="BExCWTVKHIVCRHF8GC39KI58YM5K" localSheetId="16" hidden="1">#REF!</definedName>
    <definedName name="BExCWTVKHIVCRHF8GC39KI58YM5K" hidden="1">#REF!</definedName>
    <definedName name="BExCX2KGRZBRVLZNM8SUSIE6A0RL" localSheetId="16" hidden="1">#REF!</definedName>
    <definedName name="BExCX2KGRZBRVLZNM8SUSIE6A0RL" hidden="1">#REF!</definedName>
    <definedName name="BExCX3X451T70LZ1VF95L7W4Y4TM" localSheetId="16" hidden="1">#REF!</definedName>
    <definedName name="BExCX3X451T70LZ1VF95L7W4Y4TM" hidden="1">#REF!</definedName>
    <definedName name="BExCX4NZ2N1OUGXM7EV0U7VULJMM" localSheetId="16" hidden="1">#REF!</definedName>
    <definedName name="BExCX4NZ2N1OUGXM7EV0U7VULJMM" hidden="1">#REF!</definedName>
    <definedName name="BExCXILMURGYMAH6N5LF5DV6K3GM" localSheetId="16" hidden="1">#REF!</definedName>
    <definedName name="BExCXILMURGYMAH6N5LF5DV6K3GM" hidden="1">#REF!</definedName>
    <definedName name="BExCXQUFBMXQ1650735H48B1AZT3" localSheetId="16" hidden="1">#REF!</definedName>
    <definedName name="BExCXQUFBMXQ1650735H48B1AZT3" hidden="1">#REF!</definedName>
    <definedName name="BExCXYSBKJ9SZQD7XS2WUS6SVBJO" localSheetId="16" hidden="1">#REF!</definedName>
    <definedName name="BExCXYSBKJ9SZQD7XS2WUS6SVBJO" hidden="1">#REF!</definedName>
    <definedName name="BExCXZ8DGK5ZE8467LFEHX6JNQHJ" localSheetId="16" hidden="1">#REF!</definedName>
    <definedName name="BExCXZ8DGK5ZE8467LFEHX6JNQHJ" hidden="1">#REF!</definedName>
    <definedName name="BExCY2DQO9VLA77Q7EG3T0XNXX4F" localSheetId="16" hidden="1">#REF!</definedName>
    <definedName name="BExCY2DQO9VLA77Q7EG3T0XNXX4F" hidden="1">#REF!</definedName>
    <definedName name="BExCY5Z7X93Z8XUOEASK50W08S36" localSheetId="16" hidden="1">#REF!</definedName>
    <definedName name="BExCY5Z7X93Z8XUOEASK50W08S36" hidden="1">#REF!</definedName>
    <definedName name="BExCY6VMJ68MX3C981R5Q0BX5791" localSheetId="16" hidden="1">#REF!</definedName>
    <definedName name="BExCY6VMJ68MX3C981R5Q0BX5791" hidden="1">#REF!</definedName>
    <definedName name="BExCYAH2SAZCPW6XCB7V7PMMCAWO" localSheetId="16" hidden="1">#REF!</definedName>
    <definedName name="BExCYAH2SAZCPW6XCB7V7PMMCAWO" hidden="1">#REF!</definedName>
    <definedName name="BExCYDGYM1UGUNTB331L2E4L5F34" localSheetId="16" hidden="1">#REF!</definedName>
    <definedName name="BExCYDGYM1UGUNTB331L2E4L5F34" hidden="1">#REF!</definedName>
    <definedName name="BExCYN7KCKU1F6EXMNPQPTKNOT6A" localSheetId="16" hidden="1">#REF!</definedName>
    <definedName name="BExCYN7KCKU1F6EXMNPQPTKNOT6A" hidden="1">#REF!</definedName>
    <definedName name="BExCYPRC5HJE6N2XQTHCT6NXGP8N" localSheetId="16" hidden="1">#REF!</definedName>
    <definedName name="BExCYPRC5HJE6N2XQTHCT6NXGP8N" hidden="1">#REF!</definedName>
    <definedName name="BExCYQCX9ES8ZWW2L35B12WDNT73" localSheetId="16" hidden="1">#REF!</definedName>
    <definedName name="BExCYQCX9ES8ZWW2L35B12WDNT73" hidden="1">#REF!</definedName>
    <definedName name="BExCYSLQY2CYU7DQ3QI07UGGS6OW" localSheetId="16" hidden="1">#REF!</definedName>
    <definedName name="BExCYSLQY2CYU7DQ3QI07UGGS6OW" hidden="1">#REF!</definedName>
    <definedName name="BExCYUK0I3UEXZNFDW71G6Z6D8XR" localSheetId="16" hidden="1">#REF!</definedName>
    <definedName name="BExCYUK0I3UEXZNFDW71G6Z6D8XR" hidden="1">#REF!</definedName>
    <definedName name="BExCZFZCXMLY5DWESYJ9NGTJYQ8M" localSheetId="16" hidden="1">#REF!</definedName>
    <definedName name="BExCZFZCXMLY5DWESYJ9NGTJYQ8M" hidden="1">#REF!</definedName>
    <definedName name="BExCZJ4P8WS0BDT31WDXI0ROE7D6" localSheetId="16" hidden="1">#REF!</definedName>
    <definedName name="BExCZJ4P8WS0BDT31WDXI0ROE7D6" hidden="1">#REF!</definedName>
    <definedName name="BExCZKH6NI0EE02L995IFVBD1J59" localSheetId="16" hidden="1">#REF!</definedName>
    <definedName name="BExCZKH6NI0EE02L995IFVBD1J59" hidden="1">#REF!</definedName>
    <definedName name="BExCZNRWARGGHWLSC1PEDZFLF3JV" localSheetId="16" hidden="1">#REF!</definedName>
    <definedName name="BExCZNRWARGGHWLSC1PEDZFLF3JV" hidden="1">#REF!</definedName>
    <definedName name="BExCZP9TBB61HISZ2U5QMQSO2LBE" localSheetId="16" hidden="1">#REF!</definedName>
    <definedName name="BExCZP9TBB61HISZ2U5QMQSO2LBE" hidden="1">#REF!</definedName>
    <definedName name="BExCZUD9FEOJBKDJ51Z3JON9LKJ8" localSheetId="16" hidden="1">#REF!</definedName>
    <definedName name="BExCZUD9FEOJBKDJ51Z3JON9LKJ8" hidden="1">#REF!</definedName>
    <definedName name="BExD0AUOVQT3UL53T2KUVJNGD0QF" localSheetId="16" hidden="1">#REF!</definedName>
    <definedName name="BExD0AUOVQT3UL53T2KUVJNGD0QF" hidden="1">#REF!</definedName>
    <definedName name="BExD0HALIN0JR4JTPGDEVAEE5EX5" localSheetId="16" hidden="1">#REF!</definedName>
    <definedName name="BExD0HALIN0JR4JTPGDEVAEE5EX5" hidden="1">#REF!</definedName>
    <definedName name="BExD0LCCDPG16YLY5WQSZF1XI5DA" localSheetId="16" hidden="1">#REF!</definedName>
    <definedName name="BExD0LCCDPG16YLY5WQSZF1XI5DA" hidden="1">#REF!</definedName>
    <definedName name="BExD0RMWSB4TRECEHTH6NN4K9DFZ" localSheetId="16" hidden="1">#REF!</definedName>
    <definedName name="BExD0RMWSB4TRECEHTH6NN4K9DFZ" hidden="1">#REF!</definedName>
    <definedName name="BExD0U6KG10QGVDI1XSHK0J10A2V" localSheetId="16" hidden="1">#REF!</definedName>
    <definedName name="BExD0U6KG10QGVDI1XSHK0J10A2V" hidden="1">#REF!</definedName>
    <definedName name="BExD0WQ6EQ2G82IAJI3FDQKGZH18" localSheetId="16" hidden="1">#REF!</definedName>
    <definedName name="BExD0WQ6EQ2G82IAJI3FDQKGZH18" hidden="1">#REF!</definedName>
    <definedName name="BExD13RUIBGRXDL4QDZ305UKUR12" localSheetId="16" hidden="1">#REF!</definedName>
    <definedName name="BExD13RUIBGRXDL4QDZ305UKUR12" hidden="1">#REF!</definedName>
    <definedName name="BExD14DETV5R4OOTMAXD5NAKWRO3" localSheetId="16" hidden="1">#REF!</definedName>
    <definedName name="BExD14DETV5R4OOTMAXD5NAKWRO3" hidden="1">#REF!</definedName>
    <definedName name="BExD1MI40YRCBI7KT4S9YHQJUO06" localSheetId="16" hidden="1">#REF!</definedName>
    <definedName name="BExD1MI40YRCBI7KT4S9YHQJUO06" hidden="1">#REF!</definedName>
    <definedName name="BExD1OAU9OXQAZA4D70HP72CU6GB" localSheetId="16" hidden="1">#REF!</definedName>
    <definedName name="BExD1OAU9OXQAZA4D70HP72CU6GB" hidden="1">#REF!</definedName>
    <definedName name="BExD1T8WPV0G6YOX7WMAIZD8XNBK" localSheetId="16" hidden="1">#REF!</definedName>
    <definedName name="BExD1T8WPV0G6YOX7WMAIZD8XNBK" hidden="1">#REF!</definedName>
    <definedName name="BExD1Y1JV61416YA1XRQHKWPZIE7" localSheetId="16" hidden="1">#REF!</definedName>
    <definedName name="BExD1Y1JV61416YA1XRQHKWPZIE7" hidden="1">#REF!</definedName>
    <definedName name="BExD2CFHIRMBKN5KXE5QP4XXEWFS" localSheetId="16" hidden="1">#REF!</definedName>
    <definedName name="BExD2CFHIRMBKN5KXE5QP4XXEWFS" hidden="1">#REF!</definedName>
    <definedName name="BExD2DMHH1HWXQ9W0YYMDP8AAX8Q" localSheetId="16" hidden="1">#REF!</definedName>
    <definedName name="BExD2DMHH1HWXQ9W0YYMDP8AAX8Q" hidden="1">#REF!</definedName>
    <definedName name="BExD2HTPC7IWBAU6OSQ67MQA8BYZ" localSheetId="16" hidden="1">#REF!</definedName>
    <definedName name="BExD2HTPC7IWBAU6OSQ67MQA8BYZ" hidden="1">#REF!</definedName>
    <definedName name="BExD2PWTVQ2CXNG6B7UDL8FIMXBH" localSheetId="16" hidden="1">#REF!</definedName>
    <definedName name="BExD2PWTVQ2CXNG6B7UDL8FIMXBH" hidden="1">#REF!</definedName>
    <definedName name="BExD2X9AQ03EX1AVVX44CXLXRPTI" localSheetId="16" hidden="1">#REF!</definedName>
    <definedName name="BExD2X9AQ03EX1AVVX44CXLXRPTI" hidden="1">#REF!</definedName>
    <definedName name="BExD2ZNL9MWJOEL2575KJZBDP2A6" localSheetId="16" hidden="1">#REF!</definedName>
    <definedName name="BExD2ZNL9MWJOEL2575KJZBDP2A6" hidden="1">#REF!</definedName>
    <definedName name="BExD34G79JRMB8BZRVN81P1H9MSB" localSheetId="16" hidden="1">#REF!</definedName>
    <definedName name="BExD34G79JRMB8BZRVN81P1H9MSB" hidden="1">#REF!</definedName>
    <definedName name="BExD35CL2NULPPEHAM954ETQIJA2" localSheetId="16" hidden="1">#REF!</definedName>
    <definedName name="BExD35CL2NULPPEHAM954ETQIJA2" hidden="1">#REF!</definedName>
    <definedName name="BExD363H2VGFIQUCE6LS4AC5J0ZT" localSheetId="16" hidden="1">#REF!</definedName>
    <definedName name="BExD363H2VGFIQUCE6LS4AC5J0ZT" hidden="1">#REF!</definedName>
    <definedName name="BExD3A588E939V61P1XEW0FI5Q0S" localSheetId="16" hidden="1">#REF!</definedName>
    <definedName name="BExD3A588E939V61P1XEW0FI5Q0S" hidden="1">#REF!</definedName>
    <definedName name="BExD3CJJDKVR9M18XI3WDZH80WL6" localSheetId="16" hidden="1">#REF!</definedName>
    <definedName name="BExD3CJJDKVR9M18XI3WDZH80WL6" hidden="1">#REF!</definedName>
    <definedName name="BExD3ESD9WYJIB3TRDPJ1CKXRAVL" localSheetId="16" hidden="1">#REF!</definedName>
    <definedName name="BExD3ESD9WYJIB3TRDPJ1CKXRAVL" hidden="1">#REF!</definedName>
    <definedName name="BExD3F368X5S25MWSUNIV57RDB57" localSheetId="16" hidden="1">#REF!</definedName>
    <definedName name="BExD3F368X5S25MWSUNIV57RDB57" hidden="1">#REF!</definedName>
    <definedName name="BExD3I8JTNF4LTMFY6GRVDJ6VLGG" localSheetId="16" hidden="1">#REF!</definedName>
    <definedName name="BExD3I8JTNF4LTMFY6GRVDJ6VLGG" hidden="1">#REF!</definedName>
    <definedName name="BExD3IJ5IT335SOSNV9L85WKAOSI" localSheetId="16" hidden="1">#REF!</definedName>
    <definedName name="BExD3IJ5IT335SOSNV9L85WKAOSI" hidden="1">#REF!</definedName>
    <definedName name="BExD3KBVUY57GMMQTOFEU6S6G1AY" localSheetId="16" hidden="1">#REF!</definedName>
    <definedName name="BExD3KBVUY57GMMQTOFEU6S6G1AY" hidden="1">#REF!</definedName>
    <definedName name="BExD3NMR7AW2Z6V8SC79VQR37NA6" localSheetId="16" hidden="1">#REF!</definedName>
    <definedName name="BExD3NMR7AW2Z6V8SC79VQR37NA6" hidden="1">#REF!</definedName>
    <definedName name="BExD3QXA2UQ2W4N7NYLUEOG40BZB" localSheetId="16" hidden="1">#REF!</definedName>
    <definedName name="BExD3QXA2UQ2W4N7NYLUEOG40BZB" hidden="1">#REF!</definedName>
    <definedName name="BExD3U2N041TEJ7GCN005UTPHNXY" localSheetId="16" hidden="1">#REF!</definedName>
    <definedName name="BExD3U2N041TEJ7GCN005UTPHNXY" hidden="1">#REF!</definedName>
    <definedName name="BExD3VPY5VEI1LLQ4I16T16251DT" localSheetId="16" hidden="1">#REF!</definedName>
    <definedName name="BExD3VPY5VEI1LLQ4I16T16251DT" hidden="1">#REF!</definedName>
    <definedName name="BExD3XIUEZZ1KIHV7CPS7DKUGIN8" localSheetId="16" hidden="1">#REF!</definedName>
    <definedName name="BExD3XIUEZZ1KIHV7CPS7DKUGIN8" hidden="1">#REF!</definedName>
    <definedName name="BExD40O0CFTNJFOFMMM1KH0P7BUI" localSheetId="16" hidden="1">#REF!</definedName>
    <definedName name="BExD40O0CFTNJFOFMMM1KH0P7BUI" hidden="1">#REF!</definedName>
    <definedName name="BExD47UYINTJY1PDIW2S1FZ8ZMIO" localSheetId="16" hidden="1">#REF!</definedName>
    <definedName name="BExD47UYINTJY1PDIW2S1FZ8ZMIO" hidden="1">#REF!</definedName>
    <definedName name="BExD4BR9HJ3MWWZ5KLVZWX9FJAUS" localSheetId="16" hidden="1">#REF!</definedName>
    <definedName name="BExD4BR9HJ3MWWZ5KLVZWX9FJAUS" hidden="1">#REF!</definedName>
    <definedName name="BExD4F1WTKT3H0N9MF4H1LX7MBSY" localSheetId="16" hidden="1">#REF!</definedName>
    <definedName name="BExD4F1WTKT3H0N9MF4H1LX7MBSY" hidden="1">#REF!</definedName>
    <definedName name="BExD4H5GQWXBS6LUL3TSP36DVO38" localSheetId="16" hidden="1">#REF!</definedName>
    <definedName name="BExD4H5GQWXBS6LUL3TSP36DVO38" hidden="1">#REF!</definedName>
    <definedName name="BExD4JJSS3QDBLABCJCHD45SRNPI" localSheetId="16" hidden="1">#REF!</definedName>
    <definedName name="BExD4JJSS3QDBLABCJCHD45SRNPI" hidden="1">#REF!</definedName>
    <definedName name="BExD4QQQ7V9LH5WWBJA3HKJXLVP6" localSheetId="16" hidden="1">#REF!</definedName>
    <definedName name="BExD4QQQ7V9LH5WWBJA3HKJXLVP6" hidden="1">#REF!</definedName>
    <definedName name="BExD4R1I0MKF033I5LPUYIMTZ6E8" localSheetId="16" hidden="1">#REF!</definedName>
    <definedName name="BExD4R1I0MKF033I5LPUYIMTZ6E8" hidden="1">#REF!</definedName>
    <definedName name="BExD50MT3M6XZLNUP9JL93EG6D9R" localSheetId="16" hidden="1">#REF!</definedName>
    <definedName name="BExD50MT3M6XZLNUP9JL93EG6D9R" hidden="1">#REF!</definedName>
    <definedName name="BExD5EV7KDSVF1CJT38M4IBPFLPY" localSheetId="16" hidden="1">#REF!</definedName>
    <definedName name="BExD5EV7KDSVF1CJT38M4IBPFLPY" hidden="1">#REF!</definedName>
    <definedName name="BExD5FRK547OESJRYAW574DZEZ7J" localSheetId="16" hidden="1">#REF!</definedName>
    <definedName name="BExD5FRK547OESJRYAW574DZEZ7J" hidden="1">#REF!</definedName>
    <definedName name="BExD5I5X2YA2YNCTCDSMEL4CWF4N" localSheetId="16" hidden="1">#REF!</definedName>
    <definedName name="BExD5I5X2YA2YNCTCDSMEL4CWF4N" hidden="1">#REF!</definedName>
    <definedName name="BExD5QUSRFJWRQ1ZM50WYLCF74DF" localSheetId="16" hidden="1">#REF!</definedName>
    <definedName name="BExD5QUSRFJWRQ1ZM50WYLCF74DF" hidden="1">#REF!</definedName>
    <definedName name="BExD5SSUIF6AJQHBHK8PNMFBPRYB" localSheetId="16" hidden="1">#REF!</definedName>
    <definedName name="BExD5SSUIF6AJQHBHK8PNMFBPRYB" hidden="1">#REF!</definedName>
    <definedName name="BExD623C9LRX18BE0W2V6SZLQUXX" localSheetId="16" hidden="1">#REF!</definedName>
    <definedName name="BExD623C9LRX18BE0W2V6SZLQUXX" hidden="1">#REF!</definedName>
    <definedName name="BExD6CQA7UMJBXV7AIFAIHUF2ICX" localSheetId="16" hidden="1">#REF!</definedName>
    <definedName name="BExD6CQA7UMJBXV7AIFAIHUF2ICX" hidden="1">#REF!</definedName>
    <definedName name="BExD6D18MCF5R8YJMPG21WE3GPJQ" localSheetId="16" hidden="1">#REF!</definedName>
    <definedName name="BExD6D18MCF5R8YJMPG21WE3GPJQ" hidden="1">#REF!</definedName>
    <definedName name="BExD6FKVK8WJWNYPVENR7Q8Q30PK" localSheetId="16" hidden="1">#REF!</definedName>
    <definedName name="BExD6FKVK8WJWNYPVENR7Q8Q30PK" hidden="1">#REF!</definedName>
    <definedName name="BExD6GMP0LK8WKVWMIT1NNH8CHLF" localSheetId="16" hidden="1">#REF!</definedName>
    <definedName name="BExD6GMP0LK8WKVWMIT1NNH8CHLF" hidden="1">#REF!</definedName>
    <definedName name="BExD6H2TE0WWAUIWVSSCLPZ6B88N" localSheetId="16" hidden="1">#REF!</definedName>
    <definedName name="BExD6H2TE0WWAUIWVSSCLPZ6B88N" hidden="1">#REF!</definedName>
    <definedName name="BExD71LTOE015TV5RSAHM8NT8GVW" localSheetId="16" hidden="1">#REF!</definedName>
    <definedName name="BExD71LTOE015TV5RSAHM8NT8GVW" hidden="1">#REF!</definedName>
    <definedName name="BExD73USXVADC7EHGHVTQNCT06ZA" localSheetId="16" hidden="1">#REF!</definedName>
    <definedName name="BExD73USXVADC7EHGHVTQNCT06ZA" hidden="1">#REF!</definedName>
    <definedName name="BExD7GAIGULTB3YHM1OS9RBQOTEC" localSheetId="16" hidden="1">#REF!</definedName>
    <definedName name="BExD7GAIGULTB3YHM1OS9RBQOTEC" hidden="1">#REF!</definedName>
    <definedName name="BExD7IE1DHIS52UFDCTSKPJQNRD5" localSheetId="16" hidden="1">#REF!</definedName>
    <definedName name="BExD7IE1DHIS52UFDCTSKPJQNRD5" hidden="1">#REF!</definedName>
    <definedName name="BExD7IUBGUWHYC9UNZ1IY5XFYKQN" localSheetId="16" hidden="1">#REF!</definedName>
    <definedName name="BExD7IUBGUWHYC9UNZ1IY5XFYKQN" hidden="1">#REF!</definedName>
    <definedName name="BExD7JQOJ35HGL8U2OCEI2P2JT7I" localSheetId="16" hidden="1">#REF!</definedName>
    <definedName name="BExD7JQOJ35HGL8U2OCEI2P2JT7I" hidden="1">#REF!</definedName>
    <definedName name="BExD7KSDKNDNH95NDT3S7GM3MUU2" localSheetId="16" hidden="1">#REF!</definedName>
    <definedName name="BExD7KSDKNDNH95NDT3S7GM3MUU2" hidden="1">#REF!</definedName>
    <definedName name="BExD8H5O087KQVWIVPUUID5VMGMS" localSheetId="16" hidden="1">#REF!</definedName>
    <definedName name="BExD8H5O087KQVWIVPUUID5VMGMS" hidden="1">#REF!</definedName>
    <definedName name="BExD8HLWJHFK6566YQLGOAPIWD7G" localSheetId="16" hidden="1">#REF!</definedName>
    <definedName name="BExD8HLWJHFK6566YQLGOAPIWD7G" hidden="1">#REF!</definedName>
    <definedName name="BExD8OCLZMFN5K3VZYI4Q4ITVKUA" localSheetId="16" hidden="1">#REF!</definedName>
    <definedName name="BExD8OCLZMFN5K3VZYI4Q4ITVKUA" hidden="1">#REF!</definedName>
    <definedName name="BExD93C1R6LC0631ECHVFYH0R0PD" localSheetId="16" hidden="1">#REF!</definedName>
    <definedName name="BExD93C1R6LC0631ECHVFYH0R0PD" hidden="1">#REF!</definedName>
    <definedName name="BExD97TXIO0COVNN4OH3DEJ33YLM" localSheetId="16" hidden="1">#REF!</definedName>
    <definedName name="BExD97TXIO0COVNN4OH3DEJ33YLM" hidden="1">#REF!</definedName>
    <definedName name="BExD99RZ1RFIMK6O1ZHSPJ68X9Y5" localSheetId="16" hidden="1">#REF!</definedName>
    <definedName name="BExD99RZ1RFIMK6O1ZHSPJ68X9Y5" hidden="1">#REF!</definedName>
    <definedName name="BExD9ATSNNU6SJVYYUCUG2AFS57W" localSheetId="16" hidden="1">#REF!</definedName>
    <definedName name="BExD9ATSNNU6SJVYYUCUG2AFS57W" hidden="1">#REF!</definedName>
    <definedName name="BExD9JO1QOKHUKL6DOEKDLUBPPKZ" localSheetId="16" hidden="1">#REF!</definedName>
    <definedName name="BExD9JO1QOKHUKL6DOEKDLUBPPKZ" hidden="1">#REF!</definedName>
    <definedName name="BExD9L0ID3VSOU609GKWYTA5BFMA" localSheetId="16" hidden="1">#REF!</definedName>
    <definedName name="BExD9L0ID3VSOU609GKWYTA5BFMA" hidden="1">#REF!</definedName>
    <definedName name="BExD9M7SEMG0JK2FUTTZXWIEBTKB" localSheetId="16" hidden="1">#REF!</definedName>
    <definedName name="BExD9M7SEMG0JK2FUTTZXWIEBTKB" hidden="1">#REF!</definedName>
    <definedName name="BExD9MNYBYB1AICQL5165G472IE2" localSheetId="16" hidden="1">#REF!</definedName>
    <definedName name="BExD9MNYBYB1AICQL5165G472IE2" hidden="1">#REF!</definedName>
    <definedName name="BExD9PNSYT7GASEGUVL48MUQ02WO" localSheetId="16" hidden="1">#REF!</definedName>
    <definedName name="BExD9PNSYT7GASEGUVL48MUQ02WO" hidden="1">#REF!</definedName>
    <definedName name="BExD9TK2MIWFH5SKUYU9ZKF4NPHQ" localSheetId="16" hidden="1">#REF!</definedName>
    <definedName name="BExD9TK2MIWFH5SKUYU9ZKF4NPHQ" hidden="1">#REF!</definedName>
    <definedName name="BExDA23J1UL1EN1K0BLX2TKAX4U0" localSheetId="16" hidden="1">#REF!</definedName>
    <definedName name="BExDA23J1UL1EN1K0BLX2TKAX4U0" hidden="1">#REF!</definedName>
    <definedName name="BExDA6594R2INH5X2F55YRZSKRND" localSheetId="16" hidden="1">#REF!</definedName>
    <definedName name="BExDA6594R2INH5X2F55YRZSKRND" hidden="1">#REF!</definedName>
    <definedName name="BExDA6LD9061UULVKUUI4QP8SK13" localSheetId="16" hidden="1">#REF!</definedName>
    <definedName name="BExDA6LD9061UULVKUUI4QP8SK13" hidden="1">#REF!</definedName>
    <definedName name="BExDAGMVMNLQ6QXASB9R6D8DIT12" localSheetId="16" hidden="1">#REF!</definedName>
    <definedName name="BExDAGMVMNLQ6QXASB9R6D8DIT12" hidden="1">#REF!</definedName>
    <definedName name="BExDAYBHU9ADLXI8VRC7F608RVGM" localSheetId="16" hidden="1">#REF!</definedName>
    <definedName name="BExDAYBHU9ADLXI8VRC7F608RVGM" hidden="1">#REF!</definedName>
    <definedName name="BExDBDR1XR0FV0CYUCB2OJ7CJCZU" localSheetId="16" hidden="1">#REF!</definedName>
    <definedName name="BExDBDR1XR0FV0CYUCB2OJ7CJCZU" hidden="1">#REF!</definedName>
    <definedName name="BExDC7F818VN0S18ID7XRCRVYPJ4" localSheetId="16" hidden="1">#REF!</definedName>
    <definedName name="BExDC7F818VN0S18ID7XRCRVYPJ4" hidden="1">#REF!</definedName>
    <definedName name="BExDCL7K96PC9VZYB70ZW3QPVIJE" localSheetId="16" hidden="1">#REF!</definedName>
    <definedName name="BExDCL7K96PC9VZYB70ZW3QPVIJE" hidden="1">#REF!</definedName>
    <definedName name="BExDCP3UZ3C2O4C1F7KMU0Z9U32N" localSheetId="16" hidden="1">#REF!</definedName>
    <definedName name="BExDCP3UZ3C2O4C1F7KMU0Z9U32N" hidden="1">#REF!</definedName>
    <definedName name="BExENU8ISP26W97JG63CN1XT9KB4" localSheetId="16" hidden="1">#REF!</definedName>
    <definedName name="BExENU8ISP26W97JG63CN1XT9KB4" hidden="1">#REF!</definedName>
    <definedName name="BExEO14OTKLVDBTNB2ONGZ4YB20H" localSheetId="16" hidden="1">#REF!</definedName>
    <definedName name="BExEO14OTKLVDBTNB2ONGZ4YB20H" hidden="1">#REF!</definedName>
    <definedName name="BExEO80UUNTK4DX33Z5TYLM8NYZM" localSheetId="16" hidden="1">#REF!</definedName>
    <definedName name="BExEO80UUNTK4DX33Z5TYLM8NYZM" hidden="1">#REF!</definedName>
    <definedName name="BExEOBX3WECDMYCV9RLN49APTXMM" localSheetId="16" hidden="1">#REF!</definedName>
    <definedName name="BExEOBX3WECDMYCV9RLN49APTXMM" hidden="1">#REF!</definedName>
    <definedName name="BExEPN9VIYI0FVL0HLZQXJFO6TT0" localSheetId="16" hidden="1">#REF!</definedName>
    <definedName name="BExEPN9VIYI0FVL0HLZQXJFO6TT0" hidden="1">#REF!</definedName>
    <definedName name="BExEPQPUOD4B6H60DKEB9159F7DR" localSheetId="16" hidden="1">#REF!</definedName>
    <definedName name="BExEPQPUOD4B6H60DKEB9159F7DR" hidden="1">#REF!</definedName>
    <definedName name="BExEPYT6VDSMR8MU2341Q5GM2Y9V" localSheetId="16" hidden="1">#REF!</definedName>
    <definedName name="BExEPYT6VDSMR8MU2341Q5GM2Y9V" hidden="1">#REF!</definedName>
    <definedName name="BExEQ2ENYLMY8K1796XBB31CJHNN" localSheetId="16" hidden="1">#REF!</definedName>
    <definedName name="BExEQ2ENYLMY8K1796XBB31CJHNN" hidden="1">#REF!</definedName>
    <definedName name="BExEQ2PFE4N40LEPGDPS90WDL6BN" localSheetId="16" hidden="1">#REF!</definedName>
    <definedName name="BExEQ2PFE4N40LEPGDPS90WDL6BN" hidden="1">#REF!</definedName>
    <definedName name="BExEQ2PFURT24NQYGYVE8NKX1EGA" localSheetId="16" hidden="1">#REF!</definedName>
    <definedName name="BExEQ2PFURT24NQYGYVE8NKX1EGA" hidden="1">#REF!</definedName>
    <definedName name="BExEQB8ZWXO6IIGOEPWTLOJGE2NR" localSheetId="16" hidden="1">#REF!</definedName>
    <definedName name="BExEQB8ZWXO6IIGOEPWTLOJGE2NR" hidden="1">#REF!</definedName>
    <definedName name="BExEQBZX0EL6LIKPY01197ACK65H" localSheetId="16" hidden="1">#REF!</definedName>
    <definedName name="BExEQBZX0EL6LIKPY01197ACK65H" hidden="1">#REF!</definedName>
    <definedName name="BExEQDXZALJLD4OBF74IKZBR13SR" localSheetId="16" hidden="1">#REF!</definedName>
    <definedName name="BExEQDXZALJLD4OBF74IKZBR13SR" hidden="1">#REF!</definedName>
    <definedName name="BExEQFLE2RPWGMWQAI4JMKUEFRPT" localSheetId="16" hidden="1">#REF!</definedName>
    <definedName name="BExEQFLE2RPWGMWQAI4JMKUEFRPT" hidden="1">#REF!</definedName>
    <definedName name="BExEQJHNJV9U65F5VGIGX0VM02VF" localSheetId="16" hidden="1">#REF!</definedName>
    <definedName name="BExEQJHNJV9U65F5VGIGX0VM02VF" hidden="1">#REF!</definedName>
    <definedName name="BExEQTZAP8R69U31W4LKGTKKGKQE" localSheetId="16" hidden="1">#REF!</definedName>
    <definedName name="BExEQTZAP8R69U31W4LKGTKKGKQE" hidden="1">#REF!</definedName>
    <definedName name="BExER2O72H1F9WV6S1J04C15PXX7" localSheetId="16" hidden="1">#REF!</definedName>
    <definedName name="BExER2O72H1F9WV6S1J04C15PXX7" hidden="1">#REF!</definedName>
    <definedName name="BExERIPCI7N2NW7JRL59DVT0TTSU" localSheetId="16" hidden="1">#REF!</definedName>
    <definedName name="BExERIPCI7N2NW7JRL59DVT0TTSU" hidden="1">#REF!</definedName>
    <definedName name="BExERRUIKIOATPZ9U4HQ0V52RJAU" localSheetId="16" hidden="1">#REF!</definedName>
    <definedName name="BExERRUIKIOATPZ9U4HQ0V52RJAU" hidden="1">#REF!</definedName>
    <definedName name="BExERSANFNM1O7T65PC5MJ301YET" localSheetId="16" hidden="1">#REF!</definedName>
    <definedName name="BExERSANFNM1O7T65PC5MJ301YET" hidden="1">#REF!</definedName>
    <definedName name="BExERU8P606C6QQZZL55U0ZQYQF1" localSheetId="16" hidden="1">#REF!</definedName>
    <definedName name="BExERU8P606C6QQZZL55U0ZQYQF1" hidden="1">#REF!</definedName>
    <definedName name="BExERWCEBKQRYWRQLYJ4UCMMKTHG" hidden="1">[3]ZZCOOM_M03_Q005!#REF!</definedName>
    <definedName name="BExERXE1QW042A2T25RI4DVUU59O" localSheetId="16" hidden="1">#REF!</definedName>
    <definedName name="BExERXE1QW042A2T25RI4DVUU59O" hidden="1">#REF!</definedName>
    <definedName name="BExES44RHHDL3V7FLV6M20834WF1" localSheetId="16" hidden="1">#REF!</definedName>
    <definedName name="BExES44RHHDL3V7FLV6M20834WF1" hidden="1">#REF!</definedName>
    <definedName name="BExES4A7VE2X3RYYTVRLKZD4I7WU" localSheetId="16" hidden="1">#REF!</definedName>
    <definedName name="BExES4A7VE2X3RYYTVRLKZD4I7WU" hidden="1">#REF!</definedName>
    <definedName name="BExESLYUFDACMPARVY264HKBCXLX" localSheetId="16" hidden="1">#REF!</definedName>
    <definedName name="BExESLYUFDACMPARVY264HKBCXLX" hidden="1">#REF!</definedName>
    <definedName name="BExESMKD95A649M0WRSG6CXXP326" localSheetId="16" hidden="1">#REF!</definedName>
    <definedName name="BExESMKD95A649M0WRSG6CXXP326" hidden="1">#REF!</definedName>
    <definedName name="BExESR27ZXJG5VMY4PR9D940VS7T" localSheetId="16" hidden="1">#REF!</definedName>
    <definedName name="BExESR27ZXJG5VMY4PR9D940VS7T" hidden="1">#REF!</definedName>
    <definedName name="BExESVK1YRJM6UG6FBYOF9CNX29X" localSheetId="16" hidden="1">#REF!</definedName>
    <definedName name="BExESVK1YRJM6UG6FBYOF9CNX29X" hidden="1">#REF!</definedName>
    <definedName name="BExESZ03KXL8DQ2591HLR56ZML94" localSheetId="16" hidden="1">#REF!</definedName>
    <definedName name="BExESZ03KXL8DQ2591HLR56ZML94" hidden="1">#REF!</definedName>
    <definedName name="BExESZAW5N443NRTKIP59OEI1CR6" localSheetId="16" hidden="1">#REF!</definedName>
    <definedName name="BExESZAW5N443NRTKIP59OEI1CR6" hidden="1">#REF!</definedName>
    <definedName name="BExET3HXQ60A4O2OLKX8QNXRI6LQ" localSheetId="16" hidden="1">#REF!</definedName>
    <definedName name="BExET3HXQ60A4O2OLKX8QNXRI6LQ" hidden="1">#REF!</definedName>
    <definedName name="BExET4EAH366GROMVVMDCSUI1018" localSheetId="16" hidden="1">#REF!</definedName>
    <definedName name="BExET4EAH366GROMVVMDCSUI1018" hidden="1">#REF!</definedName>
    <definedName name="BExETA3B1FCIOA80H94K90FWXQKE" localSheetId="16" hidden="1">#REF!</definedName>
    <definedName name="BExETA3B1FCIOA80H94K90FWXQKE" hidden="1">#REF!</definedName>
    <definedName name="BExETAZOYT4CJIT8RRKC9F2HJG1D" localSheetId="16" hidden="1">#REF!</definedName>
    <definedName name="BExETAZOYT4CJIT8RRKC9F2HJG1D" hidden="1">#REF!</definedName>
    <definedName name="BExETB55BNG40G9YOI2H6UHIR9WU" localSheetId="16" hidden="1">#REF!</definedName>
    <definedName name="BExETB55BNG40G9YOI2H6UHIR9WU" hidden="1">#REF!</definedName>
    <definedName name="BExETF6QD5A9GEINE1KZRRC2LXWM" localSheetId="16" hidden="1">#REF!</definedName>
    <definedName name="BExETF6QD5A9GEINE1KZRRC2LXWM" hidden="1">#REF!</definedName>
    <definedName name="BExETQ9XRXLUACN82805SPSPNKHI" localSheetId="16" hidden="1">#REF!</definedName>
    <definedName name="BExETQ9XRXLUACN82805SPSPNKHI" hidden="1">#REF!</definedName>
    <definedName name="BExETR0YRMOR63E6DHLEHV9QVVON" localSheetId="16" hidden="1">#REF!</definedName>
    <definedName name="BExETR0YRMOR63E6DHLEHV9QVVON" hidden="1">#REF!</definedName>
    <definedName name="BExETVO51BGF7GGNGB21UD7OIF15" localSheetId="16" hidden="1">#REF!</definedName>
    <definedName name="BExETVO51BGF7GGNGB21UD7OIF15" hidden="1">#REF!</definedName>
    <definedName name="BExETVTGY38YXYYF7N73OYN6FYY3" localSheetId="16" hidden="1">#REF!</definedName>
    <definedName name="BExETVTGY38YXYYF7N73OYN6FYY3" hidden="1">#REF!</definedName>
    <definedName name="BExETVTH8RADW05P2XUUV7V44TWW" localSheetId="16" hidden="1">#REF!</definedName>
    <definedName name="BExETVTH8RADW05P2XUUV7V44TWW" hidden="1">#REF!</definedName>
    <definedName name="BExETW9PYUAV5QY6A4VCYZRIOUX4" localSheetId="16" hidden="1">#REF!</definedName>
    <definedName name="BExETW9PYUAV5QY6A4VCYZRIOUX4" hidden="1">#REF!</definedName>
    <definedName name="BExEUGNELLVZ7K2PYWP2TG8T65XQ" localSheetId="16" hidden="1">#REF!</definedName>
    <definedName name="BExEUGNELLVZ7K2PYWP2TG8T65XQ" hidden="1">#REF!</definedName>
    <definedName name="BExEUHUG1NGJGB6F1UH5IKFZ9B9M" localSheetId="16" hidden="1">#REF!</definedName>
    <definedName name="BExEUHUG1NGJGB6F1UH5IKFZ9B9M" hidden="1">#REF!</definedName>
    <definedName name="BExEUNE4T242Y59C6MS28MXEUGCP" localSheetId="16" hidden="1">#REF!</definedName>
    <definedName name="BExEUNE4T242Y59C6MS28MXEUGCP" hidden="1">#REF!</definedName>
    <definedName name="BExEUNU7FYVTR4DD1D31SS7PNXX2" localSheetId="16" hidden="1">#REF!</definedName>
    <definedName name="BExEUNU7FYVTR4DD1D31SS7PNXX2" hidden="1">#REF!</definedName>
    <definedName name="BExEUOAHB0OT3BACAHNZ3B905C0P" localSheetId="16" hidden="1">#REF!</definedName>
    <definedName name="BExEUOAHB0OT3BACAHNZ3B905C0P" hidden="1">#REF!</definedName>
    <definedName name="BExEV2TP7NA3ZR6RJGH5ER370OUM" localSheetId="16" hidden="1">#REF!</definedName>
    <definedName name="BExEV2TP7NA3ZR6RJGH5ER370OUM" hidden="1">#REF!</definedName>
    <definedName name="BExEV3Q7M5YTX3CY3QCP1SUIEP2E" localSheetId="16" hidden="1">#REF!</definedName>
    <definedName name="BExEV3Q7M5YTX3CY3QCP1SUIEP2E" hidden="1">#REF!</definedName>
    <definedName name="BExEV69USLNYO2QRJRC0J92XUF00" localSheetId="16" hidden="1">#REF!</definedName>
    <definedName name="BExEV69USLNYO2QRJRC0J92XUF00" hidden="1">#REF!</definedName>
    <definedName name="BExEV6KNTQOCFD7GV726XQEVQ7R6" localSheetId="16" hidden="1">#REF!</definedName>
    <definedName name="BExEV6KNTQOCFD7GV726XQEVQ7R6" hidden="1">#REF!</definedName>
    <definedName name="BExEV6VGM4POO9QT9KH3QA3VYCWM" localSheetId="16" hidden="1">#REF!</definedName>
    <definedName name="BExEV6VGM4POO9QT9KH3QA3VYCWM" hidden="1">#REF!</definedName>
    <definedName name="BExEVCEYMOI0PGO7HAEOS9CVMU2O" localSheetId="16" hidden="1">#REF!</definedName>
    <definedName name="BExEVCEYMOI0PGO7HAEOS9CVMU2O" hidden="1">#REF!</definedName>
    <definedName name="BExEVET98G3FU6QBF9LHYWSAMV0O" localSheetId="16" hidden="1">#REF!</definedName>
    <definedName name="BExEVET98G3FU6QBF9LHYWSAMV0O" hidden="1">#REF!</definedName>
    <definedName name="BExEVNCUT0PDUYNJH7G6BSEWZOT2" localSheetId="16" hidden="1">#REF!</definedName>
    <definedName name="BExEVNCUT0PDUYNJH7G6BSEWZOT2" hidden="1">#REF!</definedName>
    <definedName name="BExEVPGF4V5J0WQRZKUM8F9TTKZJ" localSheetId="16" hidden="1">#REF!</definedName>
    <definedName name="BExEVPGF4V5J0WQRZKUM8F9TTKZJ" hidden="1">#REF!</definedName>
    <definedName name="BExEVVLIEVWYRF2UUC1H0H5QU1CP" localSheetId="16" hidden="1">#REF!</definedName>
    <definedName name="BExEVVLIEVWYRF2UUC1H0H5QU1CP" hidden="1">#REF!</definedName>
    <definedName name="BExEVWCKO8T84GW9Z3X47915XKSH" localSheetId="16" hidden="1">#REF!</definedName>
    <definedName name="BExEVWCKO8T84GW9Z3X47915XKSH" hidden="1">#REF!</definedName>
    <definedName name="BExEVZSJWMZ5L2ZE7AZC57CXKW6T" localSheetId="16" hidden="1">#REF!</definedName>
    <definedName name="BExEVZSJWMZ5L2ZE7AZC57CXKW6T" hidden="1">#REF!</definedName>
    <definedName name="BExEW0JL1GFFCXMDGW54CI7Y8FZN" localSheetId="16" hidden="1">#REF!</definedName>
    <definedName name="BExEW0JL1GFFCXMDGW54CI7Y8FZN" hidden="1">#REF!</definedName>
    <definedName name="BExEW68M9WL8214QH9C7VCK7BN08" localSheetId="16" hidden="1">#REF!</definedName>
    <definedName name="BExEW68M9WL8214QH9C7VCK7BN08" hidden="1">#REF!</definedName>
    <definedName name="BExEW8HFKH6F47KIHYBDRUEFZ2ZZ" localSheetId="16" hidden="1">#REF!</definedName>
    <definedName name="BExEW8HFKH6F47KIHYBDRUEFZ2ZZ" hidden="1">#REF!</definedName>
    <definedName name="BExEWB6JHMITZPXHB6JATOCLLKLJ" localSheetId="16" hidden="1">#REF!</definedName>
    <definedName name="BExEWB6JHMITZPXHB6JATOCLLKLJ" hidden="1">#REF!</definedName>
    <definedName name="BExEWNBGQS1U2LW3W84T4LSJ9K00" localSheetId="16" hidden="1">#REF!</definedName>
    <definedName name="BExEWNBGQS1U2LW3W84T4LSJ9K00" hidden="1">#REF!</definedName>
    <definedName name="BExEWO7STL7HNZSTY8VQBPTX1WK6" localSheetId="16" hidden="1">#REF!</definedName>
    <definedName name="BExEWO7STL7HNZSTY8VQBPTX1WK6" hidden="1">#REF!</definedName>
    <definedName name="BExEWQ0M1N3KMKTDJ73H10QSG4W1" localSheetId="16" hidden="1">#REF!</definedName>
    <definedName name="BExEWQ0M1N3KMKTDJ73H10QSG4W1" hidden="1">#REF!</definedName>
    <definedName name="BExEX43OR6NH8GF32YY2ZB6Y8WGP" localSheetId="16" hidden="1">#REF!</definedName>
    <definedName name="BExEX43OR6NH8GF32YY2ZB6Y8WGP" hidden="1">#REF!</definedName>
    <definedName name="BExEX85F3OSW8NSCYGYPS9372Z1Q" localSheetId="16" hidden="1">#REF!</definedName>
    <definedName name="BExEX85F3OSW8NSCYGYPS9372Z1Q" hidden="1">#REF!</definedName>
    <definedName name="BExEX9HWY2G6928ZVVVQF77QCM2C" localSheetId="16" hidden="1">#REF!</definedName>
    <definedName name="BExEX9HWY2G6928ZVVVQF77QCM2C" hidden="1">#REF!</definedName>
    <definedName name="BExEXBQWAYKMVBRJRHB8PFCSYFVN" localSheetId="16" hidden="1">#REF!</definedName>
    <definedName name="BExEXBQWAYKMVBRJRHB8PFCSYFVN" hidden="1">#REF!</definedName>
    <definedName name="BExEXGE2TE9MQWLQVHL7XGQWL102" localSheetId="16" hidden="1">#REF!</definedName>
    <definedName name="BExEXGE2TE9MQWLQVHL7XGQWL102" hidden="1">#REF!</definedName>
    <definedName name="BExEXRBZ0DI9E2UFLLKYWGN66B61" localSheetId="16" hidden="1">#REF!</definedName>
    <definedName name="BExEXRBZ0DI9E2UFLLKYWGN66B61" hidden="1">#REF!</definedName>
    <definedName name="BExEXW4FSOZ9C2SZSQIAA3W82I5K" localSheetId="16" hidden="1">#REF!</definedName>
    <definedName name="BExEXW4FSOZ9C2SZSQIAA3W82I5K" hidden="1">#REF!</definedName>
    <definedName name="BExEXZ4H2ZUNEW5I6I74GK08QAQC" localSheetId="16" hidden="1">#REF!</definedName>
    <definedName name="BExEXZ4H2ZUNEW5I6I74GK08QAQC" hidden="1">#REF!</definedName>
    <definedName name="BExEY42GK80HA9M84NTZ3NV9K2VI" localSheetId="16" hidden="1">#REF!</definedName>
    <definedName name="BExEY42GK80HA9M84NTZ3NV9K2VI" hidden="1">#REF!</definedName>
    <definedName name="BExEYLG9FL9V1JPPNZ3FUDNSEJ4V" localSheetId="16" hidden="1">#REF!</definedName>
    <definedName name="BExEYLG9FL9V1JPPNZ3FUDNSEJ4V" hidden="1">#REF!</definedName>
    <definedName name="BExEYOW8C1B3OUUCIGEC7L8OOW1Z" localSheetId="16" hidden="1">#REF!</definedName>
    <definedName name="BExEYOW8C1B3OUUCIGEC7L8OOW1Z" hidden="1">#REF!</definedName>
    <definedName name="BExEYPCI2LT224YS4M3T50V85FAG" localSheetId="16" hidden="1">#REF!</definedName>
    <definedName name="BExEYPCI2LT224YS4M3T50V85FAG" hidden="1">#REF!</definedName>
    <definedName name="BExEYUQJXZT6N5HJH8ACJF6SRWEE" localSheetId="16" hidden="1">#REF!</definedName>
    <definedName name="BExEYUQJXZT6N5HJH8ACJF6SRWEE" hidden="1">#REF!</definedName>
    <definedName name="BExEYYC7KLO4XJQW9GMGVVJQXF4C" localSheetId="16" hidden="1">#REF!</definedName>
    <definedName name="BExEYYC7KLO4XJQW9GMGVVJQXF4C" hidden="1">#REF!</definedName>
    <definedName name="BExEZ1S6VZCG01ZPLBSS9Z1SBOJ2" localSheetId="16" hidden="1">#REF!</definedName>
    <definedName name="BExEZ1S6VZCG01ZPLBSS9Z1SBOJ2" hidden="1">#REF!</definedName>
    <definedName name="BExEZ6KV8TDKOO0Y66LSH9DCFW5M" localSheetId="16" hidden="1">#REF!</definedName>
    <definedName name="BExEZ6KV8TDKOO0Y66LSH9DCFW5M" hidden="1">#REF!</definedName>
    <definedName name="BExEZGBFNJR8DLPN0V11AU22L6WY" localSheetId="16" hidden="1">#REF!</definedName>
    <definedName name="BExEZGBFNJR8DLPN0V11AU22L6WY" hidden="1">#REF!</definedName>
    <definedName name="BExEZVR61GWO1ZM3XHWUKRJJMQXV" localSheetId="16" hidden="1">#REF!</definedName>
    <definedName name="BExEZVR61GWO1ZM3XHWUKRJJMQXV" hidden="1">#REF!</definedName>
    <definedName name="BExF02Y3V3QEPO2XLDSK47APK9XJ" localSheetId="16" hidden="1">#REF!</definedName>
    <definedName name="BExF02Y3V3QEPO2XLDSK47APK9XJ" hidden="1">#REF!</definedName>
    <definedName name="BExF03E824NHBODFUZ3PZ5HLF85X" localSheetId="16" hidden="1">#REF!</definedName>
    <definedName name="BExF03E824NHBODFUZ3PZ5HLF85X" hidden="1">#REF!</definedName>
    <definedName name="BExF09OS91RT7N7IW8JLMZ121ZP3" localSheetId="16" hidden="1">#REF!</definedName>
    <definedName name="BExF09OS91RT7N7IW8JLMZ121ZP3" hidden="1">#REF!</definedName>
    <definedName name="BExF0D4SEQ7RRCAER8UQKUJ4HH0Q" localSheetId="16" hidden="1">#REF!</definedName>
    <definedName name="BExF0D4SEQ7RRCAER8UQKUJ4HH0Q" hidden="1">#REF!</definedName>
    <definedName name="BExF0D4Z97PCG5JI9CC2TFB553AX" localSheetId="16" hidden="1">#REF!</definedName>
    <definedName name="BExF0D4Z97PCG5JI9CC2TFB553AX" hidden="1">#REF!</definedName>
    <definedName name="BExF0DAB1PUE0V936NFEK68CCKTJ" localSheetId="16" hidden="1">#REF!</definedName>
    <definedName name="BExF0DAB1PUE0V936NFEK68CCKTJ" hidden="1">#REF!</definedName>
    <definedName name="BExF0LOEHV42P2DV7QL8O7HOQ3N9" localSheetId="16" hidden="1">#REF!</definedName>
    <definedName name="BExF0LOEHV42P2DV7QL8O7HOQ3N9" hidden="1">#REF!</definedName>
    <definedName name="BExF0QRT0ZP2578DKKC9SRW40F5L" localSheetId="16" hidden="1">#REF!</definedName>
    <definedName name="BExF0QRT0ZP2578DKKC9SRW40F5L" hidden="1">#REF!</definedName>
    <definedName name="BExF0WRM9VO25RLSO03ZOCE8H7K5" localSheetId="16" hidden="1">#REF!</definedName>
    <definedName name="BExF0WRM9VO25RLSO03ZOCE8H7K5" hidden="1">#REF!</definedName>
    <definedName name="BExF0ZRI7W4RSLIDLHTSM0AWXO3S" localSheetId="16" hidden="1">#REF!</definedName>
    <definedName name="BExF0ZRI7W4RSLIDLHTSM0AWXO3S" hidden="1">#REF!</definedName>
    <definedName name="BExF19CT3MMZZ2T5EWMDNG3UOJ01" localSheetId="16" hidden="1">#REF!</definedName>
    <definedName name="BExF19CT3MMZZ2T5EWMDNG3UOJ01" hidden="1">#REF!</definedName>
    <definedName name="BExF1C1VNHJBRW2XQKVSL1KSLFZ8" localSheetId="16" hidden="1">#REF!</definedName>
    <definedName name="BExF1C1VNHJBRW2XQKVSL1KSLFZ8" hidden="1">#REF!</definedName>
    <definedName name="BExF1M38U6NX17YJA8YU359B5Z4M" localSheetId="16" hidden="1">#REF!</definedName>
    <definedName name="BExF1M38U6NX17YJA8YU359B5Z4M" hidden="1">#REF!</definedName>
    <definedName name="BExF1MU4W3NPEY0OHRDWP5IANCBB" localSheetId="16" hidden="1">#REF!</definedName>
    <definedName name="BExF1MU4W3NPEY0OHRDWP5IANCBB" hidden="1">#REF!</definedName>
    <definedName name="BExF1MZN8MWMOKOARHJ1QAF9HPGT" localSheetId="16" hidden="1">#REF!</definedName>
    <definedName name="BExF1MZN8MWMOKOARHJ1QAF9HPGT" hidden="1">#REF!</definedName>
    <definedName name="BExF1US4ZIQYSU5LBFYNRA9N0K2O" localSheetId="16" hidden="1">#REF!</definedName>
    <definedName name="BExF1US4ZIQYSU5LBFYNRA9N0K2O" hidden="1">#REF!</definedName>
    <definedName name="BExF272JNPJCK1XLBG016XXBVFO8" localSheetId="16" hidden="1">#REF!</definedName>
    <definedName name="BExF272JNPJCK1XLBG016XXBVFO8" hidden="1">#REF!</definedName>
    <definedName name="BExF2CWZN6E87RGTBMD4YQI2QT7R" localSheetId="16" hidden="1">#REF!</definedName>
    <definedName name="BExF2CWZN6E87RGTBMD4YQI2QT7R" hidden="1">#REF!</definedName>
    <definedName name="BExF2DYO1WQ7GMXSTAQRDBW1NSFG" localSheetId="16" hidden="1">#REF!</definedName>
    <definedName name="BExF2DYO1WQ7GMXSTAQRDBW1NSFG" hidden="1">#REF!</definedName>
    <definedName name="BExF2H9D3MC9XKLPZ6VIP4F7G4YN" localSheetId="16" hidden="1">#REF!</definedName>
    <definedName name="BExF2H9D3MC9XKLPZ6VIP4F7G4YN" hidden="1">#REF!</definedName>
    <definedName name="BExF2MSWNUY9Z6BZJQZ538PPTION" localSheetId="16" hidden="1">#REF!</definedName>
    <definedName name="BExF2MSWNUY9Z6BZJQZ538PPTION" hidden="1">#REF!</definedName>
    <definedName name="BExF2QZYWHTYGUTTXR15CKCV3LS7" localSheetId="16" hidden="1">#REF!</definedName>
    <definedName name="BExF2QZYWHTYGUTTXR15CKCV3LS7" hidden="1">#REF!</definedName>
    <definedName name="BExF2T8Y6TSJ74RMSZOA9CEH4OZ6" localSheetId="16" hidden="1">#REF!</definedName>
    <definedName name="BExF2T8Y6TSJ74RMSZOA9CEH4OZ6" hidden="1">#REF!</definedName>
    <definedName name="BExF31N3YM4F37EOOY8M8VI1KXN8" localSheetId="16" hidden="1">#REF!</definedName>
    <definedName name="BExF31N3YM4F37EOOY8M8VI1KXN8" hidden="1">#REF!</definedName>
    <definedName name="BExF37C1YKBT79Z9SOJAG5MXQGTU" localSheetId="16" hidden="1">#REF!</definedName>
    <definedName name="BExF37C1YKBT79Z9SOJAG5MXQGTU" hidden="1">#REF!</definedName>
    <definedName name="BExF3A6HPA6DGYALZNHHJPMCUYZR" localSheetId="16" hidden="1">#REF!</definedName>
    <definedName name="BExF3A6HPA6DGYALZNHHJPMCUYZR" hidden="1">#REF!</definedName>
    <definedName name="BExF3GMJW5D7066GYKTMM3CVH1HE" localSheetId="16" hidden="1">#REF!</definedName>
    <definedName name="BExF3GMJW5D7066GYKTMM3CVH1HE" hidden="1">#REF!</definedName>
    <definedName name="BExF3I9T44X7DV9HHV51DVDDPPZG" localSheetId="16" hidden="1">#REF!</definedName>
    <definedName name="BExF3I9T44X7DV9HHV51DVDDPPZG" hidden="1">#REF!</definedName>
    <definedName name="BExF3IKLZ35F2D4DI7R7P7NZLVC3" localSheetId="16" hidden="1">#REF!</definedName>
    <definedName name="BExF3IKLZ35F2D4DI7R7P7NZLVC3" hidden="1">#REF!</definedName>
    <definedName name="BExF3JMFX5DILOIFUDIO1HZUK875" localSheetId="16" hidden="1">#REF!</definedName>
    <definedName name="BExF3JMFX5DILOIFUDIO1HZUK875" hidden="1">#REF!</definedName>
    <definedName name="BExF3KIO2G9LJYXZ61H8PJJ6OQXV" localSheetId="16" hidden="1">#REF!</definedName>
    <definedName name="BExF3KIO2G9LJYXZ61H8PJJ6OQXV" hidden="1">#REF!</definedName>
    <definedName name="BExF3MGVCZHXDAUDZAGUYESZ3RC8" localSheetId="16" hidden="1">#REF!</definedName>
    <definedName name="BExF3MGVCZHXDAUDZAGUYESZ3RC8" hidden="1">#REF!</definedName>
    <definedName name="BExF3NTC4BGZEM6B87TCFX277QCS" localSheetId="16" hidden="1">#REF!</definedName>
    <definedName name="BExF3NTC4BGZEM6B87TCFX277QCS" hidden="1">#REF!</definedName>
    <definedName name="BExF3Q2DOSQI9SIAXB522CN0WBZ7" localSheetId="16" hidden="1">#REF!</definedName>
    <definedName name="BExF3Q2DOSQI9SIAXB522CN0WBZ7" hidden="1">#REF!</definedName>
    <definedName name="BExF3Q7NI90WT31QHYSJDIG0LLLJ" localSheetId="16" hidden="1">#REF!</definedName>
    <definedName name="BExF3Q7NI90WT31QHYSJDIG0LLLJ" hidden="1">#REF!</definedName>
    <definedName name="BExF3QD55TIY1MSBSRK9TUJKBEWO" localSheetId="16" hidden="1">#REF!</definedName>
    <definedName name="BExF3QD55TIY1MSBSRK9TUJKBEWO" hidden="1">#REF!</definedName>
    <definedName name="BExF3QT8J6RIF1L3R700MBSKIOKW" localSheetId="16" hidden="1">#REF!</definedName>
    <definedName name="BExF3QT8J6RIF1L3R700MBSKIOKW" hidden="1">#REF!</definedName>
    <definedName name="BExF42SSBVPMLK2UB3B7FPEIY9TU" localSheetId="16" hidden="1">#REF!</definedName>
    <definedName name="BExF42SSBVPMLK2UB3B7FPEIY9TU" hidden="1">#REF!</definedName>
    <definedName name="BExF4HXSWB50BKYPWA0HTT8W56H6" localSheetId="16" hidden="1">#REF!</definedName>
    <definedName name="BExF4HXSWB50BKYPWA0HTT8W56H6" hidden="1">#REF!</definedName>
    <definedName name="BExF4J4Y60OUA8GY6YN8XVRUX80A" localSheetId="16" hidden="1">#REF!</definedName>
    <definedName name="BExF4J4Y60OUA8GY6YN8XVRUX80A" hidden="1">#REF!</definedName>
    <definedName name="BExF4KHF04IWW4LQ95FHQPFE4Y9K" localSheetId="16" hidden="1">#REF!</definedName>
    <definedName name="BExF4KHF04IWW4LQ95FHQPFE4Y9K" hidden="1">#REF!</definedName>
    <definedName name="BExF4MVQM5Y0QRDLDFSKWWTF709C" localSheetId="16" hidden="1">#REF!</definedName>
    <definedName name="BExF4MVQM5Y0QRDLDFSKWWTF709C" hidden="1">#REF!</definedName>
    <definedName name="BExF4PVMZYV36E8HOYY06J81AMBI" localSheetId="16" hidden="1">#REF!</definedName>
    <definedName name="BExF4PVMZYV36E8HOYY06J81AMBI" hidden="1">#REF!</definedName>
    <definedName name="BExF4SF9NEX1FZE9N8EXT89PM54D" localSheetId="16" hidden="1">#REF!</definedName>
    <definedName name="BExF4SF9NEX1FZE9N8EXT89PM54D" hidden="1">#REF!</definedName>
    <definedName name="BExF52GTGP8MHGII4KJ8TJGR8W8U" localSheetId="16" hidden="1">#REF!</definedName>
    <definedName name="BExF52GTGP8MHGII4KJ8TJGR8W8U" hidden="1">#REF!</definedName>
    <definedName name="BExF57K7L3UC1I2FSAWURR4SN0UN" localSheetId="16" hidden="1">#REF!</definedName>
    <definedName name="BExF57K7L3UC1I2FSAWURR4SN0UN" hidden="1">#REF!</definedName>
    <definedName name="BExF5HR2GFV7O8LKG9SJ4BY78LYA" localSheetId="16" hidden="1">#REF!</definedName>
    <definedName name="BExF5HR2GFV7O8LKG9SJ4BY78LYA" hidden="1">#REF!</definedName>
    <definedName name="BExF5ZFO2A29GHWR5ES64Z9OS16J" localSheetId="16" hidden="1">#REF!</definedName>
    <definedName name="BExF5ZFO2A29GHWR5ES64Z9OS16J" hidden="1">#REF!</definedName>
    <definedName name="BExF63S045JO7H2ZJCBTBVH3SUIF" localSheetId="16" hidden="1">#REF!</definedName>
    <definedName name="BExF63S045JO7H2ZJCBTBVH3SUIF" hidden="1">#REF!</definedName>
    <definedName name="BExF642TEGTXCI9A61ZOONJCB0U1" localSheetId="16" hidden="1">#REF!</definedName>
    <definedName name="BExF642TEGTXCI9A61ZOONJCB0U1" hidden="1">#REF!</definedName>
    <definedName name="BExF67O951CF8UJF3KBDNR0E83C1" localSheetId="16" hidden="1">#REF!</definedName>
    <definedName name="BExF67O951CF8UJF3KBDNR0E83C1" hidden="1">#REF!</definedName>
    <definedName name="BExF6EV7I35NVMIJGYTB6E24YVPA" localSheetId="16" hidden="1">#REF!</definedName>
    <definedName name="BExF6EV7I35NVMIJGYTB6E24YVPA" hidden="1">#REF!</definedName>
    <definedName name="BExF6FGUF393KTMBT40S5BYAFG00" localSheetId="16" hidden="1">#REF!</definedName>
    <definedName name="BExF6FGUF393KTMBT40S5BYAFG00" hidden="1">#REF!</definedName>
    <definedName name="BExF6GNYXWY8A0SY4PW1B6KJMMTM" localSheetId="16" hidden="1">#REF!</definedName>
    <definedName name="BExF6GNYXWY8A0SY4PW1B6KJMMTM" hidden="1">#REF!</definedName>
    <definedName name="BExF6IB8K74Z0AFT05GPOKKZW7C9" localSheetId="16" hidden="1">#REF!</definedName>
    <definedName name="BExF6IB8K74Z0AFT05GPOKKZW7C9" hidden="1">#REF!</definedName>
    <definedName name="BExF6NUXJI11W2IAZNAM1QWC0459" localSheetId="16" hidden="1">#REF!</definedName>
    <definedName name="BExF6NUXJI11W2IAZNAM1QWC0459" hidden="1">#REF!</definedName>
    <definedName name="BExF6RR76KNVIXGJOVFO8GDILKGZ" localSheetId="16" hidden="1">#REF!</definedName>
    <definedName name="BExF6RR76KNVIXGJOVFO8GDILKGZ" hidden="1">#REF!</definedName>
    <definedName name="BExF6ZE8D5CMPJPRWT6S4HM56LPF" localSheetId="16" hidden="1">#REF!</definedName>
    <definedName name="BExF6ZE8D5CMPJPRWT6S4HM56LPF" hidden="1">#REF!</definedName>
    <definedName name="BExF76FV8SF7AJK7B35AL7VTZF6D" localSheetId="16" hidden="1">#REF!</definedName>
    <definedName name="BExF76FV8SF7AJK7B35AL7VTZF6D" hidden="1">#REF!</definedName>
    <definedName name="BExF7EOIMC1OYL1N7835KGOI0FIZ" localSheetId="16" hidden="1">#REF!</definedName>
    <definedName name="BExF7EOIMC1OYL1N7835KGOI0FIZ" hidden="1">#REF!</definedName>
    <definedName name="BExF7K88K7ASGV6RAOAGH52G04VR" localSheetId="16" hidden="1">#REF!</definedName>
    <definedName name="BExF7K88K7ASGV6RAOAGH52G04VR" hidden="1">#REF!</definedName>
    <definedName name="BExF7OVDRP3LHNAF2CX4V84CKKIR" localSheetId="16" hidden="1">#REF!</definedName>
    <definedName name="BExF7OVDRP3LHNAF2CX4V84CKKIR" hidden="1">#REF!</definedName>
    <definedName name="BExF7QO41X2A2SL8UXDNP99GY7U9" localSheetId="16" hidden="1">#REF!</definedName>
    <definedName name="BExF7QO41X2A2SL8UXDNP99GY7U9" hidden="1">#REF!</definedName>
    <definedName name="BExF7QYWRJ8S4SID84VVXH3TN7X8" localSheetId="16" hidden="1">#REF!</definedName>
    <definedName name="BExF7QYWRJ8S4SID84VVXH3TN7X8" hidden="1">#REF!</definedName>
    <definedName name="BExF81GI8B8WBHXFTET68A9358BR" localSheetId="16" hidden="1">#REF!</definedName>
    <definedName name="BExF81GI8B8WBHXFTET68A9358BR" hidden="1">#REF!</definedName>
    <definedName name="BExGKN1EUJWHOYSSFY4XX6T9QVV5" localSheetId="16" hidden="1">#REF!</definedName>
    <definedName name="BExGKN1EUJWHOYSSFY4XX6T9QVV5" hidden="1">#REF!</definedName>
    <definedName name="BExGL97US0Y3KXXASUTVR26XLT70" localSheetId="16" hidden="1">#REF!</definedName>
    <definedName name="BExGL97US0Y3KXXASUTVR26XLT70" hidden="1">#REF!</definedName>
    <definedName name="BExGL9TEJAX73AMCXKXTMRO9T6QA" localSheetId="16" hidden="1">#REF!</definedName>
    <definedName name="BExGL9TEJAX73AMCXKXTMRO9T6QA" hidden="1">#REF!</definedName>
    <definedName name="BExGLBM5GKGBJDTZSMMBZBAVQ7N1" localSheetId="16" hidden="1">#REF!</definedName>
    <definedName name="BExGLBM5GKGBJDTZSMMBZBAVQ7N1" hidden="1">#REF!</definedName>
    <definedName name="BExGLC7R4C33RO0PID97ZPPVCW4M" localSheetId="16" hidden="1">#REF!</definedName>
    <definedName name="BExGLC7R4C33RO0PID97ZPPVCW4M" hidden="1">#REF!</definedName>
    <definedName name="BExGLFIF7HCFSHNQHKEV6RY0WCO3" localSheetId="16" hidden="1">#REF!</definedName>
    <definedName name="BExGLFIF7HCFSHNQHKEV6RY0WCO3" hidden="1">#REF!</definedName>
    <definedName name="BExGLPP9Z6SH15N8AV0F7H58S14K" localSheetId="16" hidden="1">#REF!</definedName>
    <definedName name="BExGLPP9Z6SH15N8AV0F7H58S14K" hidden="1">#REF!</definedName>
    <definedName name="BExGLQATG820J44V2O4JEICPUUTR" localSheetId="16" hidden="1">#REF!</definedName>
    <definedName name="BExGLQATG820J44V2O4JEICPUUTR" hidden="1">#REF!</definedName>
    <definedName name="BExGLTARRL0J772UD2TXEYAVPY6E" localSheetId="16" hidden="1">#REF!</definedName>
    <definedName name="BExGLTARRL0J772UD2TXEYAVPY6E" hidden="1">#REF!</definedName>
    <definedName name="BExGLYE6RZTAAWHJBG2QFJPTDS2Q" localSheetId="16" hidden="1">#REF!</definedName>
    <definedName name="BExGLYE6RZTAAWHJBG2QFJPTDS2Q" hidden="1">#REF!</definedName>
    <definedName name="BExGM4DZ65OAQP7MA4LN6QMYZOFF" localSheetId="16" hidden="1">#REF!</definedName>
    <definedName name="BExGM4DZ65OAQP7MA4LN6QMYZOFF" hidden="1">#REF!</definedName>
    <definedName name="BExGMCXCWEC9XNUOEMZ61TMI6CUO" localSheetId="16" hidden="1">#REF!</definedName>
    <definedName name="BExGMCXCWEC9XNUOEMZ61TMI6CUO" hidden="1">#REF!</definedName>
    <definedName name="BExGMJDGIH0MEPC2TUSFUCY2ROTB" localSheetId="16" hidden="1">#REF!</definedName>
    <definedName name="BExGMJDGIH0MEPC2TUSFUCY2ROTB" hidden="1">#REF!</definedName>
    <definedName name="BExGMKPW2HPKN0M0XKF3AZ8YP0D6" localSheetId="16" hidden="1">#REF!</definedName>
    <definedName name="BExGMKPW2HPKN0M0XKF3AZ8YP0D6" hidden="1">#REF!</definedName>
    <definedName name="BExGMOGUOL3NATNV0TIZH2J6DLLD" localSheetId="16" hidden="1">#REF!</definedName>
    <definedName name="BExGMOGUOL3NATNV0TIZH2J6DLLD" hidden="1">#REF!</definedName>
    <definedName name="BExGMP2F175LGL6QVSJGP6GKYHHA" localSheetId="16" hidden="1">#REF!</definedName>
    <definedName name="BExGMP2F175LGL6QVSJGP6GKYHHA" hidden="1">#REF!</definedName>
    <definedName name="BExGMPIIP8GKML2VVA8OEFL43NCS" localSheetId="16" hidden="1">#REF!</definedName>
    <definedName name="BExGMPIIP8GKML2VVA8OEFL43NCS" hidden="1">#REF!</definedName>
    <definedName name="BExGMZ3SRIXLXMWBVOXXV3M4U4YL" localSheetId="16" hidden="1">#REF!</definedName>
    <definedName name="BExGMZ3SRIXLXMWBVOXXV3M4U4YL" hidden="1">#REF!</definedName>
    <definedName name="BExGMZ3UBN48IXU1ZEFYECEMZ1IM" localSheetId="16" hidden="1">#REF!</definedName>
    <definedName name="BExGMZ3UBN48IXU1ZEFYECEMZ1IM" hidden="1">#REF!</definedName>
    <definedName name="BExGN4I0QATXNZCLZJM1KH1OIJQH" localSheetId="16" hidden="1">#REF!</definedName>
    <definedName name="BExGN4I0QATXNZCLZJM1KH1OIJQH" hidden="1">#REF!</definedName>
    <definedName name="BExGN9FZ2RWCMSY1YOBJKZMNIM9R" localSheetId="16" hidden="1">#REF!</definedName>
    <definedName name="BExGN9FZ2RWCMSY1YOBJKZMNIM9R" hidden="1">#REF!</definedName>
    <definedName name="BExGNDSIMTHOCXXG6QOGR6DA8SGG" localSheetId="16" hidden="1">#REF!</definedName>
    <definedName name="BExGNDSIMTHOCXXG6QOGR6DA8SGG" hidden="1">#REF!</definedName>
    <definedName name="BExGNHOS7RBERG1J2M2HVGSRZL5G" localSheetId="16" hidden="1">#REF!</definedName>
    <definedName name="BExGNHOS7RBERG1J2M2HVGSRZL5G" hidden="1">#REF!</definedName>
    <definedName name="BExGNJ18W3Q55XAXY8XTFB80IVMV" localSheetId="16" hidden="1">#REF!</definedName>
    <definedName name="BExGNJ18W3Q55XAXY8XTFB80IVMV" hidden="1">#REF!</definedName>
    <definedName name="BExGNN2YQ9BDAZXT2GLCSAPXKIM7" localSheetId="16" hidden="1">#REF!</definedName>
    <definedName name="BExGNN2YQ9BDAZXT2GLCSAPXKIM7" hidden="1">#REF!</definedName>
    <definedName name="BExGNP6INLF5NZFP5ME6K7C9Y0NH" localSheetId="16" hidden="1">#REF!</definedName>
    <definedName name="BExGNP6INLF5NZFP5ME6K7C9Y0NH" hidden="1">#REF!</definedName>
    <definedName name="BExGNSS0CKRPKHO25R3TDBEL2NHX" localSheetId="16" hidden="1">#REF!</definedName>
    <definedName name="BExGNSS0CKRPKHO25R3TDBEL2NHX" hidden="1">#REF!</definedName>
    <definedName name="BExGNYH0MO8NOVS85L15G0RWX4GW" localSheetId="16" hidden="1">#REF!</definedName>
    <definedName name="BExGNYH0MO8NOVS85L15G0RWX4GW" hidden="1">#REF!</definedName>
    <definedName name="BExGNZO44DEG8CGIDYSEGDUQ531R" localSheetId="16" hidden="1">#REF!</definedName>
    <definedName name="BExGNZO44DEG8CGIDYSEGDUQ531R" hidden="1">#REF!</definedName>
    <definedName name="BExGO22GMMPZVQY9RQ8MDKZDP5G3" localSheetId="16" hidden="1">#REF!</definedName>
    <definedName name="BExGO22GMMPZVQY9RQ8MDKZDP5G3" hidden="1">#REF!</definedName>
    <definedName name="BExGO2O0V6UYDY26AX8OSN72F77N" localSheetId="16" hidden="1">#REF!</definedName>
    <definedName name="BExGO2O0V6UYDY26AX8OSN72F77N" hidden="1">#REF!</definedName>
    <definedName name="BExGO2YUBOVLYHY1QSIHRE1KLAFV" localSheetId="16" hidden="1">#REF!</definedName>
    <definedName name="BExGO2YUBOVLYHY1QSIHRE1KLAFV" hidden="1">#REF!</definedName>
    <definedName name="BExGO70E2O70LF46V8T26YFPL4V8" localSheetId="16" hidden="1">#REF!</definedName>
    <definedName name="BExGO70E2O70LF46V8T26YFPL4V8" hidden="1">#REF!</definedName>
    <definedName name="BExGOB25QJMQCQE76MRW9X58OIOO" localSheetId="16" hidden="1">#REF!</definedName>
    <definedName name="BExGOB25QJMQCQE76MRW9X58OIOO" hidden="1">#REF!</definedName>
    <definedName name="BExGODAZKJ9EXMQZNQR5YDBSS525" localSheetId="16" hidden="1">#REF!</definedName>
    <definedName name="BExGODAZKJ9EXMQZNQR5YDBSS525" hidden="1">#REF!</definedName>
    <definedName name="BExGODR8ZSMUC11I56QHSZ686XV5" localSheetId="16" hidden="1">#REF!</definedName>
    <definedName name="BExGODR8ZSMUC11I56QHSZ686XV5" hidden="1">#REF!</definedName>
    <definedName name="BExGOXJDHUDPDT8I8IVGVW9J0R5Q" localSheetId="16" hidden="1">#REF!</definedName>
    <definedName name="BExGOXJDHUDPDT8I8IVGVW9J0R5Q" hidden="1">#REF!</definedName>
    <definedName name="BExGPAPYI1N5W3IH8H485BHSVOY3" localSheetId="16" hidden="1">#REF!</definedName>
    <definedName name="BExGPAPYI1N5W3IH8H485BHSVOY3" hidden="1">#REF!</definedName>
    <definedName name="BExGPFO3GOKYO2922Y91GMQRCMOA" localSheetId="16" hidden="1">#REF!</definedName>
    <definedName name="BExGPFO3GOKYO2922Y91GMQRCMOA" hidden="1">#REF!</definedName>
    <definedName name="BExGPHGT5KDOCMV2EFS4OVKTWBRD" localSheetId="16" hidden="1">#REF!</definedName>
    <definedName name="BExGPHGT5KDOCMV2EFS4OVKTWBRD" hidden="1">#REF!</definedName>
    <definedName name="BExGPID72Y4Y619LWASUQZKZHJNC" localSheetId="16" hidden="1">#REF!</definedName>
    <definedName name="BExGPID72Y4Y619LWASUQZKZHJNC" hidden="1">#REF!</definedName>
    <definedName name="BExGPPENQIANVGLVQJ77DK5JPRTB" localSheetId="16" hidden="1">#REF!</definedName>
    <definedName name="BExGPPENQIANVGLVQJ77DK5JPRTB" hidden="1">#REF!</definedName>
    <definedName name="BExGPSUUG7TL5F5PTYU6G4HPJV1B" localSheetId="16" hidden="1">#REF!</definedName>
    <definedName name="BExGPSUUG7TL5F5PTYU6G4HPJV1B" hidden="1">#REF!</definedName>
    <definedName name="BExGQ1E950UYXYWQ84EZEQPWHVYY" localSheetId="16" hidden="1">#REF!</definedName>
    <definedName name="BExGQ1E950UYXYWQ84EZEQPWHVYY" hidden="1">#REF!</definedName>
    <definedName name="BExGQ1ZU4967P72AHF4V1D0FOL5C" localSheetId="16" hidden="1">#REF!</definedName>
    <definedName name="BExGQ1ZU4967P72AHF4V1D0FOL5C" hidden="1">#REF!</definedName>
    <definedName name="BExGQ36ZOMR9GV8T05M605MMOY3Y" localSheetId="16" hidden="1">#REF!</definedName>
    <definedName name="BExGQ36ZOMR9GV8T05M605MMOY3Y" hidden="1">#REF!</definedName>
    <definedName name="BExGQ4ZP0PPMLDNVBUG12W9FFVI9" localSheetId="16" hidden="1">#REF!</definedName>
    <definedName name="BExGQ4ZP0PPMLDNVBUG12W9FFVI9" hidden="1">#REF!</definedName>
    <definedName name="BExGQ61DTJ0SBFMDFBAK3XZ9O0ZO" localSheetId="16" hidden="1">#REF!</definedName>
    <definedName name="BExGQ61DTJ0SBFMDFBAK3XZ9O0ZO" hidden="1">#REF!</definedName>
    <definedName name="BExGQ6SG9XEOD0VMBAR22YPZWSTA" localSheetId="16" hidden="1">#REF!</definedName>
    <definedName name="BExGQ6SG9XEOD0VMBAR22YPZWSTA" hidden="1">#REF!</definedName>
    <definedName name="BExGQ8FQN3FRAGH5H2V74848P5JX" localSheetId="16" hidden="1">#REF!</definedName>
    <definedName name="BExGQ8FQN3FRAGH5H2V74848P5JX" hidden="1">#REF!</definedName>
    <definedName name="BExGQGJ1A7LNZUS8QSMOG8UNGLMK" localSheetId="16" hidden="1">#REF!</definedName>
    <definedName name="BExGQGJ1A7LNZUS8QSMOG8UNGLMK" hidden="1">#REF!</definedName>
    <definedName name="BExGQLBNZ35IK2VK33HJUAE4ADX2" localSheetId="16" hidden="1">#REF!</definedName>
    <definedName name="BExGQLBNZ35IK2VK33HJUAE4ADX2" hidden="1">#REF!</definedName>
    <definedName name="BExGQPO7ENFEQC0NC6MC9OZR2LHY" localSheetId="16" hidden="1">#REF!</definedName>
    <definedName name="BExGQPO7ENFEQC0NC6MC9OZR2LHY" hidden="1">#REF!</definedName>
    <definedName name="BExGQX0H4EZMXBJTKJJE4ICJWN5O" localSheetId="16" hidden="1">#REF!</definedName>
    <definedName name="BExGQX0H4EZMXBJTKJJE4ICJWN5O" hidden="1">#REF!</definedName>
    <definedName name="BExGR4CW3WRIID17GGX4MI9ZDHFE" localSheetId="16" hidden="1">#REF!</definedName>
    <definedName name="BExGR4CW3WRIID17GGX4MI9ZDHFE" hidden="1">#REF!</definedName>
    <definedName name="BExGR65GJX27MU2OL6NI5PB8XVB4" localSheetId="16" hidden="1">#REF!</definedName>
    <definedName name="BExGR65GJX27MU2OL6NI5PB8XVB4" hidden="1">#REF!</definedName>
    <definedName name="BExGR6LQ97HETGS3CT96L4IK0JSH" localSheetId="16" hidden="1">#REF!</definedName>
    <definedName name="BExGR6LQ97HETGS3CT96L4IK0JSH" hidden="1">#REF!</definedName>
    <definedName name="BExGR9ATP2LVT7B9OCPSLJ11H9SX" localSheetId="16" hidden="1">#REF!</definedName>
    <definedName name="BExGR9ATP2LVT7B9OCPSLJ11H9SX" hidden="1">#REF!</definedName>
    <definedName name="BExGRILCZ3BMTGDY72B1Q9BUGW0J" localSheetId="16" hidden="1">#REF!</definedName>
    <definedName name="BExGRILCZ3BMTGDY72B1Q9BUGW0J" hidden="1">#REF!</definedName>
    <definedName name="BExGRNZJ74Y6OYJB9F9Y9T3CAHOS" localSheetId="16" hidden="1">#REF!</definedName>
    <definedName name="BExGRNZJ74Y6OYJB9F9Y9T3CAHOS" hidden="1">#REF!</definedName>
    <definedName name="BExGRPC5QJQ7UGQ4P7CFWVGRQGFW" localSheetId="16" hidden="1">#REF!</definedName>
    <definedName name="BExGRPC5QJQ7UGQ4P7CFWVGRQGFW" hidden="1">#REF!</definedName>
    <definedName name="BExGRSMULUXOBEN8G0TK90PRKQ9O" localSheetId="16" hidden="1">#REF!</definedName>
    <definedName name="BExGRSMULUXOBEN8G0TK90PRKQ9O" hidden="1">#REF!</definedName>
    <definedName name="BExGRUKVVKDL8483WI70VN2QZDGD" localSheetId="16" hidden="1">#REF!</definedName>
    <definedName name="BExGRUKVVKDL8483WI70VN2QZDGD" hidden="1">#REF!</definedName>
    <definedName name="BExGS2IWR5DUNJ1U9PAKIV8CMBNI" localSheetId="16" hidden="1">#REF!</definedName>
    <definedName name="BExGS2IWR5DUNJ1U9PAKIV8CMBNI" hidden="1">#REF!</definedName>
    <definedName name="BExGS69P9FFTEOPDS0MWFKF45G47" localSheetId="16" hidden="1">#REF!</definedName>
    <definedName name="BExGS69P9FFTEOPDS0MWFKF45G47" hidden="1">#REF!</definedName>
    <definedName name="BExGS6F1JFHM5MUJ1RFO50WP6D05" localSheetId="16" hidden="1">#REF!</definedName>
    <definedName name="BExGS6F1JFHM5MUJ1RFO50WP6D05" hidden="1">#REF!</definedName>
    <definedName name="BExGSA5YB5ZGE4NHDVCZ55TQAJTL" localSheetId="16" hidden="1">#REF!</definedName>
    <definedName name="BExGSA5YB5ZGE4NHDVCZ55TQAJTL" hidden="1">#REF!</definedName>
    <definedName name="BExGSBYPYOBOB218ABCIM2X63GJ8" localSheetId="16" hidden="1">#REF!</definedName>
    <definedName name="BExGSBYPYOBOB218ABCIM2X63GJ8" hidden="1">#REF!</definedName>
    <definedName name="BExGSCEUCQQVDEEKWJ677QTGUVTE" localSheetId="16" hidden="1">#REF!</definedName>
    <definedName name="BExGSCEUCQQVDEEKWJ677QTGUVTE" hidden="1">#REF!</definedName>
    <definedName name="BExGSQY65LH1PCKKM5WHDW83F35O" localSheetId="16" hidden="1">#REF!</definedName>
    <definedName name="BExGSQY65LH1PCKKM5WHDW83F35O" hidden="1">#REF!</definedName>
    <definedName name="BExGSYW1GKISF0PMUAK3XJK9PEW9" localSheetId="16" hidden="1">#REF!</definedName>
    <definedName name="BExGSYW1GKISF0PMUAK3XJK9PEW9" hidden="1">#REF!</definedName>
    <definedName name="BExGT0DZJB6LSF6L693UUB9EY1VQ" localSheetId="16" hidden="1">#REF!</definedName>
    <definedName name="BExGT0DZJB6LSF6L693UUB9EY1VQ" hidden="1">#REF!</definedName>
    <definedName name="BExGTEMKIEF46KBIDWCAOAN5U718" localSheetId="16" hidden="1">#REF!</definedName>
    <definedName name="BExGTEMKIEF46KBIDWCAOAN5U718" hidden="1">#REF!</definedName>
    <definedName name="BExGTGVFIF8HOQXR54SK065A8M4K" localSheetId="16" hidden="1">#REF!</definedName>
    <definedName name="BExGTGVFIF8HOQXR54SK065A8M4K" hidden="1">#REF!</definedName>
    <definedName name="BExGTIYX3OWPIINOGY1E4QQYSKHP" localSheetId="16" hidden="1">#REF!</definedName>
    <definedName name="BExGTIYX3OWPIINOGY1E4QQYSKHP" hidden="1">#REF!</definedName>
    <definedName name="BExGTKGUN0KUU3C0RL2LK98D8MEK" localSheetId="16" hidden="1">#REF!</definedName>
    <definedName name="BExGTKGUN0KUU3C0RL2LK98D8MEK" hidden="1">#REF!</definedName>
    <definedName name="BExGTV3U5SZUPLTWEMEY3IIN1L4L" localSheetId="16" hidden="1">#REF!</definedName>
    <definedName name="BExGTV3U5SZUPLTWEMEY3IIN1L4L" hidden="1">#REF!</definedName>
    <definedName name="BExGTZ046J7VMUG4YPKFN2K8TWB7" localSheetId="16" hidden="1">#REF!</definedName>
    <definedName name="BExGTZ046J7VMUG4YPKFN2K8TWB7" hidden="1">#REF!</definedName>
    <definedName name="BExGTZ04EFFQ3Z3JMM0G35JYWUK3" localSheetId="16" hidden="1">#REF!</definedName>
    <definedName name="BExGTZ04EFFQ3Z3JMM0G35JYWUK3" hidden="1">#REF!</definedName>
    <definedName name="BExGU2G9OPRZRIU9YGF6NX9FUW0J" localSheetId="16" hidden="1">#REF!</definedName>
    <definedName name="BExGU2G9OPRZRIU9YGF6NX9FUW0J" hidden="1">#REF!</definedName>
    <definedName name="BExGU6HTKLRZO8UOI3DTAM5RFDBA" localSheetId="16" hidden="1">#REF!</definedName>
    <definedName name="BExGU6HTKLRZO8UOI3DTAM5RFDBA" hidden="1">#REF!</definedName>
    <definedName name="BExGUDDZXFFQHAF4UZF8ZB1HO7H6" localSheetId="16" hidden="1">#REF!</definedName>
    <definedName name="BExGUDDZXFFQHAF4UZF8ZB1HO7H6" hidden="1">#REF!</definedName>
    <definedName name="BExGUI6NCRHY7EAB6SK6EPPMWFG1" localSheetId="16" hidden="1">#REF!</definedName>
    <definedName name="BExGUI6NCRHY7EAB6SK6EPPMWFG1" hidden="1">#REF!</definedName>
    <definedName name="BExGUIBXBRHGM97ZX6GBA4ZDQ79C" localSheetId="16" hidden="1">#REF!</definedName>
    <definedName name="BExGUIBXBRHGM97ZX6GBA4ZDQ79C" hidden="1">#REF!</definedName>
    <definedName name="BExGUM8D91UNPCOO4TKP9FGX85TF" localSheetId="16" hidden="1">#REF!</definedName>
    <definedName name="BExGUM8D91UNPCOO4TKP9FGX85TF" hidden="1">#REF!</definedName>
    <definedName name="BExGUMDP0WYFBZL2MCB36WWJIC04" localSheetId="16" hidden="1">#REF!</definedName>
    <definedName name="BExGUMDP0WYFBZL2MCB36WWJIC04" hidden="1">#REF!</definedName>
    <definedName name="BExGUQF9N9FKI7S0H30WUAEB5LPD" localSheetId="16" hidden="1">#REF!</definedName>
    <definedName name="BExGUQF9N9FKI7S0H30WUAEB5LPD" hidden="1">#REF!</definedName>
    <definedName name="BExGUR6BA03XPBK60SQUW197GJ5X" localSheetId="16" hidden="1">#REF!</definedName>
    <definedName name="BExGUR6BA03XPBK60SQUW197GJ5X" hidden="1">#REF!</definedName>
    <definedName name="BExGUVIP60TA4B7X2PFGMBFUSKGX" localSheetId="16" hidden="1">#REF!</definedName>
    <definedName name="BExGUVIP60TA4B7X2PFGMBFUSKGX" hidden="1">#REF!</definedName>
    <definedName name="BExGUVTIIWAK5T0F5FD428QDO46W" localSheetId="16" hidden="1">#REF!</definedName>
    <definedName name="BExGUVTIIWAK5T0F5FD428QDO46W" hidden="1">#REF!</definedName>
    <definedName name="BExGUZKF06F209XL1IZWVJEQ82EE" localSheetId="16" hidden="1">#REF!</definedName>
    <definedName name="BExGUZKF06F209XL1IZWVJEQ82EE" hidden="1">#REF!</definedName>
    <definedName name="BExGUZPWM950OZ8P1A3N86LXK97U" localSheetId="16" hidden="1">#REF!</definedName>
    <definedName name="BExGUZPWM950OZ8P1A3N86LXK97U" hidden="1">#REF!</definedName>
    <definedName name="BExGV2EVT380QHD4AP2RL9MR8L5L" localSheetId="16" hidden="1">#REF!</definedName>
    <definedName name="BExGV2EVT380QHD4AP2RL9MR8L5L" hidden="1">#REF!</definedName>
    <definedName name="BExGVBUSKOI7KB24K40PTXJE6MER" localSheetId="16" hidden="1">#REF!</definedName>
    <definedName name="BExGVBUSKOI7KB24K40PTXJE6MER" hidden="1">#REF!</definedName>
    <definedName name="BExGVGSQSVWTL2MNI6TT8Y92W3KA" localSheetId="16" hidden="1">#REF!</definedName>
    <definedName name="BExGVGSQSVWTL2MNI6TT8Y92W3KA" hidden="1">#REF!</definedName>
    <definedName name="BExGVHP63K0GSYU17R73XGX6W2U6" localSheetId="16" hidden="1">#REF!</definedName>
    <definedName name="BExGVHP63K0GSYU17R73XGX6W2U6" hidden="1">#REF!</definedName>
    <definedName name="BExGVN3DDSLKWSP9MVJS9QMNEUIK" localSheetId="16" hidden="1">#REF!</definedName>
    <definedName name="BExGVN3DDSLKWSP9MVJS9QMNEUIK" hidden="1">#REF!</definedName>
    <definedName name="BExGVUVVMLOCR9DPVUZSQ141EE4J" localSheetId="16" hidden="1">#REF!</definedName>
    <definedName name="BExGVUVVMLOCR9DPVUZSQ141EE4J" hidden="1">#REF!</definedName>
    <definedName name="BExGVV6OOLDQ3TXZK51TTF3YX0WN" localSheetId="16" hidden="1">#REF!</definedName>
    <definedName name="BExGVV6OOLDQ3TXZK51TTF3YX0WN" hidden="1">#REF!</definedName>
    <definedName name="BExGW0KVS7U0C87XFZ78QW991IEV" localSheetId="16" hidden="1">#REF!</definedName>
    <definedName name="BExGW0KVS7U0C87XFZ78QW991IEV" hidden="1">#REF!</definedName>
    <definedName name="BExGW0Q7QHE29TGNWAWQ6GR0V6TQ" localSheetId="16" hidden="1">#REF!</definedName>
    <definedName name="BExGW0Q7QHE29TGNWAWQ6GR0V6TQ" hidden="1">#REF!</definedName>
    <definedName name="BExGW2Z7AMPG6H9EXA9ML6EZVGGA" localSheetId="16" hidden="1">#REF!</definedName>
    <definedName name="BExGW2Z7AMPG6H9EXA9ML6EZVGGA" hidden="1">#REF!</definedName>
    <definedName name="BExGWABG5VT5XO1A196RK61AXA8C" localSheetId="16" hidden="1">#REF!</definedName>
    <definedName name="BExGWABG5VT5XO1A196RK61AXA8C" hidden="1">#REF!</definedName>
    <definedName name="BExGWEO0JDG84NYLEAV5NSOAGMJZ" localSheetId="16" hidden="1">#REF!</definedName>
    <definedName name="BExGWEO0JDG84NYLEAV5NSOAGMJZ" hidden="1">#REF!</definedName>
    <definedName name="BExGWLEOC70Z8QAJTPT2PDHTNM4L" localSheetId="16" hidden="1">#REF!</definedName>
    <definedName name="BExGWLEOC70Z8QAJTPT2PDHTNM4L" hidden="1">#REF!</definedName>
    <definedName name="BExGWNCXLCRTLBVMTXYJ5PHQI6SS" localSheetId="16" hidden="1">#REF!</definedName>
    <definedName name="BExGWNCXLCRTLBVMTXYJ5PHQI6SS" hidden="1">#REF!</definedName>
    <definedName name="BExGX4L8N6ERT0Q4EVVNA97EGD80" localSheetId="16" hidden="1">#REF!</definedName>
    <definedName name="BExGX4L8N6ERT0Q4EVVNA97EGD80" hidden="1">#REF!</definedName>
    <definedName name="BExGX5MWTL78XM0QCP4NT564ML39" localSheetId="16" hidden="1">#REF!</definedName>
    <definedName name="BExGX5MWTL78XM0QCP4NT564ML39" hidden="1">#REF!</definedName>
    <definedName name="BExGX6U988MCFIGDA1282F92U9AA" localSheetId="16" hidden="1">#REF!</definedName>
    <definedName name="BExGX6U988MCFIGDA1282F92U9AA" hidden="1">#REF!</definedName>
    <definedName name="BExGX7FTB1CKAT5HUW6H531FIY6I" localSheetId="16" hidden="1">#REF!</definedName>
    <definedName name="BExGX7FTB1CKAT5HUW6H531FIY6I" hidden="1">#REF!</definedName>
    <definedName name="BExGX9DVACJQIZ4GH6YAD2A7F70O" localSheetId="16" hidden="1">#REF!</definedName>
    <definedName name="BExGX9DVACJQIZ4GH6YAD2A7F70O" hidden="1">#REF!</definedName>
    <definedName name="BExGXCZBQISQ3IMF6DJH1OXNAQP8" localSheetId="16" hidden="1">#REF!</definedName>
    <definedName name="BExGXCZBQISQ3IMF6DJH1OXNAQP8" hidden="1">#REF!</definedName>
    <definedName name="BExGXDVP2S2Y8Z8Q43I78RCIK3DD" localSheetId="16" hidden="1">#REF!</definedName>
    <definedName name="BExGXDVP2S2Y8Z8Q43I78RCIK3DD" hidden="1">#REF!</definedName>
    <definedName name="BExGXJ9W5JU7TT9S0BKL5Y6VVB39" localSheetId="16" hidden="1">#REF!</definedName>
    <definedName name="BExGXJ9W5JU7TT9S0BKL5Y6VVB39" hidden="1">#REF!</definedName>
    <definedName name="BExGXWB73RJ4BASBQTQ8EY0EC1EB" localSheetId="16" hidden="1">#REF!</definedName>
    <definedName name="BExGXWB73RJ4BASBQTQ8EY0EC1EB" hidden="1">#REF!</definedName>
    <definedName name="BExGXZ0ABB43C7SMRKZHWOSU9EQX" localSheetId="16" hidden="1">#REF!</definedName>
    <definedName name="BExGXZ0ABB43C7SMRKZHWOSU9EQX" hidden="1">#REF!</definedName>
    <definedName name="BExGY6SU3SYVCJ3AG2ITY59SAZ5A" localSheetId="16" hidden="1">#REF!</definedName>
    <definedName name="BExGY6SU3SYVCJ3AG2ITY59SAZ5A" hidden="1">#REF!</definedName>
    <definedName name="BExGY6YA4P5KMY2VHT0DYK3YTFAX" localSheetId="16" hidden="1">#REF!</definedName>
    <definedName name="BExGY6YA4P5KMY2VHT0DYK3YTFAX" hidden="1">#REF!</definedName>
    <definedName name="BExGY8G88PVVRYHPHRPJZFSX6HSC" localSheetId="16" hidden="1">#REF!</definedName>
    <definedName name="BExGY8G88PVVRYHPHRPJZFSX6HSC" hidden="1">#REF!</definedName>
    <definedName name="BExGYC718HTZ80PNKYPVIYGRJVF6" localSheetId="16" hidden="1">#REF!</definedName>
    <definedName name="BExGYC718HTZ80PNKYPVIYGRJVF6" hidden="1">#REF!</definedName>
    <definedName name="BExGYCNATXZY2FID93B17YWIPPRD" localSheetId="16" hidden="1">#REF!</definedName>
    <definedName name="BExGYCNATXZY2FID93B17YWIPPRD" hidden="1">#REF!</definedName>
    <definedName name="BExGYGJJJ3BBCQAOA51WHP01HN73" localSheetId="16" hidden="1">#REF!</definedName>
    <definedName name="BExGYGJJJ3BBCQAOA51WHP01HN73" hidden="1">#REF!</definedName>
    <definedName name="BExGYOS6TV2C72PLRFU8RP1I58GY" localSheetId="16" hidden="1">#REF!</definedName>
    <definedName name="BExGYOS6TV2C72PLRFU8RP1I58GY" hidden="1">#REF!</definedName>
    <definedName name="BExGYXBM828PX0KPDVAZBWDL6MJZ" localSheetId="16" hidden="1">#REF!</definedName>
    <definedName name="BExGYXBM828PX0KPDVAZBWDL6MJZ" hidden="1">#REF!</definedName>
    <definedName name="BExGZJ78ZWZCVHZ3BKEKFJZ6MAEO" localSheetId="16" hidden="1">#REF!</definedName>
    <definedName name="BExGZJ78ZWZCVHZ3BKEKFJZ6MAEO" hidden="1">#REF!</definedName>
    <definedName name="BExGZOLH2QV73J3M9IWDDPA62TP4" localSheetId="16" hidden="1">#REF!</definedName>
    <definedName name="BExGZOLH2QV73J3M9IWDDPA62TP4" hidden="1">#REF!</definedName>
    <definedName name="BExGZP1PWGFKVVVN4YDIS22DZPCR" localSheetId="16" hidden="1">#REF!</definedName>
    <definedName name="BExGZP1PWGFKVVVN4YDIS22DZPCR" hidden="1">#REF!</definedName>
    <definedName name="BExGZQUHCPM6G5U9OM8JU339JAG6" localSheetId="16" hidden="1">#REF!</definedName>
    <definedName name="BExGZQUHCPM6G5U9OM8JU339JAG6" hidden="1">#REF!</definedName>
    <definedName name="BExH00FQKX09BD5WU4DB5KPXAUYA" localSheetId="16" hidden="1">#REF!</definedName>
    <definedName name="BExH00FQKX09BD5WU4DB5KPXAUYA" hidden="1">#REF!</definedName>
    <definedName name="BExH00L21GZX5YJJGVMOAWBERLP5" localSheetId="16" hidden="1">#REF!</definedName>
    <definedName name="BExH00L21GZX5YJJGVMOAWBERLP5" hidden="1">#REF!</definedName>
    <definedName name="BExH02ZD6VAY1KQLAQYBBI6WWIZB" localSheetId="16" hidden="1">#REF!</definedName>
    <definedName name="BExH02ZD6VAY1KQLAQYBBI6WWIZB" hidden="1">#REF!</definedName>
    <definedName name="BExH08Z6LQCGGSGSAILMHX4X7JMD" localSheetId="16" hidden="1">#REF!</definedName>
    <definedName name="BExH08Z6LQCGGSGSAILMHX4X7JMD" hidden="1">#REF!</definedName>
    <definedName name="BExH0KT9Z8HEVRRQRGQ8YHXRLIJA" localSheetId="16" hidden="1">#REF!</definedName>
    <definedName name="BExH0KT9Z8HEVRRQRGQ8YHXRLIJA" hidden="1">#REF!</definedName>
    <definedName name="BExH0M0FDN12YBOCKL3XL2Z7T7Y8" localSheetId="16" hidden="1">#REF!</definedName>
    <definedName name="BExH0M0FDN12YBOCKL3XL2Z7T7Y8" hidden="1">#REF!</definedName>
    <definedName name="BExH0O9G06YPZ5TN9RYT326I1CP2" localSheetId="16" hidden="1">#REF!</definedName>
    <definedName name="BExH0O9G06YPZ5TN9RYT326I1CP2" hidden="1">#REF!</definedName>
    <definedName name="BExH0PGM6RG0F3AAGULBIGOH91C2" localSheetId="16" hidden="1">#REF!</definedName>
    <definedName name="BExH0PGM6RG0F3AAGULBIGOH91C2" hidden="1">#REF!</definedName>
    <definedName name="BExH0QIB3F0YZLM5XYHBCU5F0OVR" localSheetId="16" hidden="1">#REF!</definedName>
    <definedName name="BExH0QIB3F0YZLM5XYHBCU5F0OVR" hidden="1">#REF!</definedName>
    <definedName name="BExH0RK5LJAAP7O67ZFB4RG6WPPL" localSheetId="16" hidden="1">#REF!</definedName>
    <definedName name="BExH0RK5LJAAP7O67ZFB4RG6WPPL" hidden="1">#REF!</definedName>
    <definedName name="BExH0WNJAKTJRCKMTX8O4KNMIIJM" localSheetId="16" hidden="1">#REF!</definedName>
    <definedName name="BExH0WNJAKTJRCKMTX8O4KNMIIJM" hidden="1">#REF!</definedName>
    <definedName name="BExH12Y4WX542WI3ZEM15AK4UM9J" localSheetId="16" hidden="1">#REF!</definedName>
    <definedName name="BExH12Y4WX542WI3ZEM15AK4UM9J" hidden="1">#REF!</definedName>
    <definedName name="BExH18CCU7B8JWO8AWGEQRLWZG6J" localSheetId="16" hidden="1">#REF!</definedName>
    <definedName name="BExH18CCU7B8JWO8AWGEQRLWZG6J" hidden="1">#REF!</definedName>
    <definedName name="BExH1BN2H92IQKKP5IREFSS9FBF2" localSheetId="16" hidden="1">#REF!</definedName>
    <definedName name="BExH1BN2H92IQKKP5IREFSS9FBF2" hidden="1">#REF!</definedName>
    <definedName name="BExH1FDTQXR9QQ31WDB7OPXU7MPT" localSheetId="16" hidden="1">#REF!</definedName>
    <definedName name="BExH1FDTQXR9QQ31WDB7OPXU7MPT" hidden="1">#REF!</definedName>
    <definedName name="BExH1FOMEUIJNIDJAUY0ZQFBJSY9" localSheetId="16" hidden="1">#REF!</definedName>
    <definedName name="BExH1FOMEUIJNIDJAUY0ZQFBJSY9" hidden="1">#REF!</definedName>
    <definedName name="BExH1GA6TT290OTIZ8C3N610CYZ1" localSheetId="16" hidden="1">#REF!</definedName>
    <definedName name="BExH1GA6TT290OTIZ8C3N610CYZ1" hidden="1">#REF!</definedName>
    <definedName name="BExH1I8E3HJSZLFRZZ1ZKX7TBJEP" localSheetId="16" hidden="1">#REF!</definedName>
    <definedName name="BExH1I8E3HJSZLFRZZ1ZKX7TBJEP" hidden="1">#REF!</definedName>
    <definedName name="BExH1JFFHEBFX9BWJMNIA3N66R3Z" localSheetId="16" hidden="1">#REF!</definedName>
    <definedName name="BExH1JFFHEBFX9BWJMNIA3N66R3Z" hidden="1">#REF!</definedName>
    <definedName name="BExH1XYRKX51T571O1SRBP9J1D98" localSheetId="16" hidden="1">#REF!</definedName>
    <definedName name="BExH1XYRKX51T571O1SRBP9J1D98" hidden="1">#REF!</definedName>
    <definedName name="BExH1Z0GIUSVTF2H1G1I3PDGBNK2" localSheetId="16" hidden="1">#REF!</definedName>
    <definedName name="BExH1Z0GIUSVTF2H1G1I3PDGBNK2" hidden="1">#REF!</definedName>
    <definedName name="BExH225UTM6S9FW4MUDZS7F1PQSH" localSheetId="16" hidden="1">#REF!</definedName>
    <definedName name="BExH225UTM6S9FW4MUDZS7F1PQSH" hidden="1">#REF!</definedName>
    <definedName name="BExH23271RF7AYZ542KHQTH68GQ7" localSheetId="16" hidden="1">#REF!</definedName>
    <definedName name="BExH23271RF7AYZ542KHQTH68GQ7" hidden="1">#REF!</definedName>
    <definedName name="BExH2DP58R7D1BGUFBM2FHESVRF0" localSheetId="16" hidden="1">#REF!</definedName>
    <definedName name="BExH2DP58R7D1BGUFBM2FHESVRF0" hidden="1">#REF!</definedName>
    <definedName name="BExH2GJQR4JALNB314RY0LDI49VH" localSheetId="16" hidden="1">#REF!</definedName>
    <definedName name="BExH2GJQR4JALNB314RY0LDI49VH" hidden="1">#REF!</definedName>
    <definedName name="BExH2JZR49T7644JFVE7B3N7RZM9" localSheetId="16" hidden="1">#REF!</definedName>
    <definedName name="BExH2JZR49T7644JFVE7B3N7RZM9" hidden="1">#REF!</definedName>
    <definedName name="BExH2QVWL3AXHSB9EK2GQRD0DBRH" localSheetId="16" hidden="1">#REF!</definedName>
    <definedName name="BExH2QVWL3AXHSB9EK2GQRD0DBRH" hidden="1">#REF!</definedName>
    <definedName name="BExH2WKXV8X5S2GSBBTWGI0NLNAH" localSheetId="16" hidden="1">#REF!</definedName>
    <definedName name="BExH2WKXV8X5S2GSBBTWGI0NLNAH" hidden="1">#REF!</definedName>
    <definedName name="BExH2XS1UFYFGU0S0EBXX90W2WE8" localSheetId="16" hidden="1">#REF!</definedName>
    <definedName name="BExH2XS1UFYFGU0S0EBXX90W2WE8" hidden="1">#REF!</definedName>
    <definedName name="BExH2XS1X04DMUN544K5RU4XPDCI" localSheetId="16" hidden="1">#REF!</definedName>
    <definedName name="BExH2XS1X04DMUN544K5RU4XPDCI" hidden="1">#REF!</definedName>
    <definedName name="BExH2XS2TND9SB0GC295R4FP6K5Y" localSheetId="16" hidden="1">#REF!</definedName>
    <definedName name="BExH2XS2TND9SB0GC295R4FP6K5Y" hidden="1">#REF!</definedName>
    <definedName name="BExH2ZA0SZ4SSITL50NA8LZ3OEX6" localSheetId="16" hidden="1">#REF!</definedName>
    <definedName name="BExH2ZA0SZ4SSITL50NA8LZ3OEX6" hidden="1">#REF!</definedName>
    <definedName name="BExH31Z3JNVJPESWKXHILGXZHP2M" localSheetId="16" hidden="1">#REF!</definedName>
    <definedName name="BExH31Z3JNVJPESWKXHILGXZHP2M" hidden="1">#REF!</definedName>
    <definedName name="BExH3E9HZ3QJCDZW7WI7YACFQCHE" localSheetId="16" hidden="1">#REF!</definedName>
    <definedName name="BExH3E9HZ3QJCDZW7WI7YACFQCHE" hidden="1">#REF!</definedName>
    <definedName name="BExH3IRB6764RQ5HBYRLH6XCT29X" localSheetId="16" hidden="1">#REF!</definedName>
    <definedName name="BExH3IRB6764RQ5HBYRLH6XCT29X" hidden="1">#REF!</definedName>
    <definedName name="BExIG2U8V6RSB47SXLCQG3Q68YRO" localSheetId="16" hidden="1">#REF!</definedName>
    <definedName name="BExIG2U8V6RSB47SXLCQG3Q68YRO" hidden="1">#REF!</definedName>
    <definedName name="BExIGJBO8R13LV7CZ7C1YCP974NN" localSheetId="16" hidden="1">#REF!</definedName>
    <definedName name="BExIGJBO8R13LV7CZ7C1YCP974NN" hidden="1">#REF!</definedName>
    <definedName name="BExIGWT86FPOEYTI8GXCGU5Y3KGK" localSheetId="16" hidden="1">#REF!</definedName>
    <definedName name="BExIGWT86FPOEYTI8GXCGU5Y3KGK" hidden="1">#REF!</definedName>
    <definedName name="BExIHBHXA7E7VUTBVHXXXCH3A5CL" localSheetId="16" hidden="1">#REF!</definedName>
    <definedName name="BExIHBHXA7E7VUTBVHXXXCH3A5CL" hidden="1">#REF!</definedName>
    <definedName name="BExIHBSOGRSH1GKS6GKBRAJ7GXFQ" localSheetId="16" hidden="1">#REF!</definedName>
    <definedName name="BExIHBSOGRSH1GKS6GKBRAJ7GXFQ" hidden="1">#REF!</definedName>
    <definedName name="BExIHDFY73YM0AHAR2Z5OJTFKSL2" localSheetId="16" hidden="1">#REF!</definedName>
    <definedName name="BExIHDFY73YM0AHAR2Z5OJTFKSL2" hidden="1">#REF!</definedName>
    <definedName name="BExIHPQCQTGEW8QOJVIQ4VX0P6DX" localSheetId="16" hidden="1">#REF!</definedName>
    <definedName name="BExIHPQCQTGEW8QOJVIQ4VX0P6DX" hidden="1">#REF!</definedName>
    <definedName name="BExII1KN91Q7DLW0UB7W2TJ5ACT9" localSheetId="16" hidden="1">#REF!</definedName>
    <definedName name="BExII1KN91Q7DLW0UB7W2TJ5ACT9" hidden="1">#REF!</definedName>
    <definedName name="BExII50LI8I0CDOOZEMIVHVA2V95" localSheetId="16" hidden="1">#REF!</definedName>
    <definedName name="BExII50LI8I0CDOOZEMIVHVA2V95" hidden="1">#REF!</definedName>
    <definedName name="BExIINQWABWRGYDT02DOJQ5L7BQF" localSheetId="16" hidden="1">#REF!</definedName>
    <definedName name="BExIINQWABWRGYDT02DOJQ5L7BQF" hidden="1">#REF!</definedName>
    <definedName name="BExIIXMY38TQD12CVV4S57L3I809" localSheetId="16" hidden="1">#REF!</definedName>
    <definedName name="BExIIXMY38TQD12CVV4S57L3I809" hidden="1">#REF!</definedName>
    <definedName name="BExIIY37NEVU2LGS1JE4VR9AN6W4" localSheetId="16" hidden="1">#REF!</definedName>
    <definedName name="BExIIY37NEVU2LGS1JE4VR9AN6W4" hidden="1">#REF!</definedName>
    <definedName name="BExIIYJAGXR8TPZ1KCYM7EGJ79UW" localSheetId="16" hidden="1">#REF!</definedName>
    <definedName name="BExIIYJAGXR8TPZ1KCYM7EGJ79UW" hidden="1">#REF!</definedName>
    <definedName name="BExIJ3160YCWGAVEU0208ZGXXG3P" localSheetId="16" hidden="1">#REF!</definedName>
    <definedName name="BExIJ3160YCWGAVEU0208ZGXXG3P" hidden="1">#REF!</definedName>
    <definedName name="BExIJFGZJ5ED9D6KAY4PGQYLELAX" localSheetId="16" hidden="1">#REF!</definedName>
    <definedName name="BExIJFGZJ5ED9D6KAY4PGQYLELAX" hidden="1">#REF!</definedName>
    <definedName name="BExIJQK80ZEKSTV62E59AYJYUNLI" localSheetId="16" hidden="1">#REF!</definedName>
    <definedName name="BExIJQK80ZEKSTV62E59AYJYUNLI" hidden="1">#REF!</definedName>
    <definedName name="BExIJRLX3M0YQLU1D5Y9V7HM5QNM" localSheetId="16" hidden="1">#REF!</definedName>
    <definedName name="BExIJRLX3M0YQLU1D5Y9V7HM5QNM" hidden="1">#REF!</definedName>
    <definedName name="BExIJV22J0QA7286KNPMHO1ZUCB3" localSheetId="16" hidden="1">#REF!</definedName>
    <definedName name="BExIJV22J0QA7286KNPMHO1ZUCB3" hidden="1">#REF!</definedName>
    <definedName name="BExIJVI6OC7B6ZE9V4PAOYZXKNER" localSheetId="16" hidden="1">#REF!</definedName>
    <definedName name="BExIJVI6OC7B6ZE9V4PAOYZXKNER" hidden="1">#REF!</definedName>
    <definedName name="BExIJWK0NGTGQ4X7D5VIVXD14JHI" localSheetId="16" hidden="1">#REF!</definedName>
    <definedName name="BExIJWK0NGTGQ4X7D5VIVXD14JHI" hidden="1">#REF!</definedName>
    <definedName name="BExIJWPCIYINEJUTXU74VK7WG031" localSheetId="16" hidden="1">#REF!</definedName>
    <definedName name="BExIJWPCIYINEJUTXU74VK7WG031" hidden="1">#REF!</definedName>
    <definedName name="BExIKHTXPZR5A8OHB6HDP6QWDHAD" localSheetId="16" hidden="1">#REF!</definedName>
    <definedName name="BExIKHTXPZR5A8OHB6HDP6QWDHAD" hidden="1">#REF!</definedName>
    <definedName name="BExIKMMJOETSAXJYY1SIKM58LMA2" localSheetId="16" hidden="1">#REF!</definedName>
    <definedName name="BExIKMMJOETSAXJYY1SIKM58LMA2" hidden="1">#REF!</definedName>
    <definedName name="BExIKRF6AQ6VOO9KCIWSM6FY8M7D" localSheetId="16" hidden="1">#REF!</definedName>
    <definedName name="BExIKRF6AQ6VOO9KCIWSM6FY8M7D" hidden="1">#REF!</definedName>
    <definedName name="BExIKTYZESFT3LC0ASFMFKSE0D1X" localSheetId="16" hidden="1">#REF!</definedName>
    <definedName name="BExIKTYZESFT3LC0ASFMFKSE0D1X" hidden="1">#REF!</definedName>
    <definedName name="BExIKXVA6M8K0PTRYAGXS666L335" localSheetId="16" hidden="1">#REF!</definedName>
    <definedName name="BExIKXVA6M8K0PTRYAGXS666L335" hidden="1">#REF!</definedName>
    <definedName name="BExIL0PMZ2SXK9R6MLP43KBU1J2P" localSheetId="16" hidden="1">#REF!</definedName>
    <definedName name="BExIL0PMZ2SXK9R6MLP43KBU1J2P" hidden="1">#REF!</definedName>
    <definedName name="BExIL1WSMNNQQK98YHWHV5HVONIZ" localSheetId="16" hidden="1">#REF!</definedName>
    <definedName name="BExIL1WSMNNQQK98YHWHV5HVONIZ" hidden="1">#REF!</definedName>
    <definedName name="BExILAAXRTRAD18K74M6MGUEEPUM" localSheetId="16" hidden="1">#REF!</definedName>
    <definedName name="BExILAAXRTRAD18K74M6MGUEEPUM" hidden="1">#REF!</definedName>
    <definedName name="BExILG5F338C0FFLMVOKMKF8X5ZP" localSheetId="16" hidden="1">#REF!</definedName>
    <definedName name="BExILG5F338C0FFLMVOKMKF8X5ZP" hidden="1">#REF!</definedName>
    <definedName name="BExILGQTQM0HOD0BJI90YO7GOIN3" localSheetId="16" hidden="1">#REF!</definedName>
    <definedName name="BExILGQTQM0HOD0BJI90YO7GOIN3" hidden="1">#REF!</definedName>
    <definedName name="BExILPL7P2BNCD7MYCGTQ9F0R5JX" localSheetId="16" hidden="1">#REF!</definedName>
    <definedName name="BExILPL7P2BNCD7MYCGTQ9F0R5JX" hidden="1">#REF!</definedName>
    <definedName name="BExILVVS4B1B4G7IO0LPUDWY9K8W" localSheetId="16" hidden="1">#REF!</definedName>
    <definedName name="BExILVVS4B1B4G7IO0LPUDWY9K8W" hidden="1">#REF!</definedName>
    <definedName name="BExIM9DBUB7ZGF4B20FVUO9QGOX2" localSheetId="16" hidden="1">#REF!</definedName>
    <definedName name="BExIM9DBUB7ZGF4B20FVUO9QGOX2" hidden="1">#REF!</definedName>
    <definedName name="BExIMCTBZ4WAESGCDWJ64SB4F0L1" localSheetId="16" hidden="1">#REF!</definedName>
    <definedName name="BExIMCTBZ4WAESGCDWJ64SB4F0L1" hidden="1">#REF!</definedName>
    <definedName name="BExIMGK9Z94TFPWWZFMD10HV0IF6" localSheetId="16" hidden="1">#REF!</definedName>
    <definedName name="BExIMGK9Z94TFPWWZFMD10HV0IF6" hidden="1">#REF!</definedName>
    <definedName name="BExIMPEGKG18TELVC33T4OQTNBWC" localSheetId="16" hidden="1">#REF!</definedName>
    <definedName name="BExIMPEGKG18TELVC33T4OQTNBWC" hidden="1">#REF!</definedName>
    <definedName name="BExIN4OR435DL1US13JQPOQK8GD5" localSheetId="16" hidden="1">#REF!</definedName>
    <definedName name="BExIN4OR435DL1US13JQPOQK8GD5" hidden="1">#REF!</definedName>
    <definedName name="BExINI6A7H3KSFRFA6UBBDPKW37F" localSheetId="16" hidden="1">#REF!</definedName>
    <definedName name="BExINI6A7H3KSFRFA6UBBDPKW37F" hidden="1">#REF!</definedName>
    <definedName name="BExINIMK8XC3JOBT2EXYFHHH52H0" localSheetId="16" hidden="1">#REF!</definedName>
    <definedName name="BExINIMK8XC3JOBT2EXYFHHH52H0" hidden="1">#REF!</definedName>
    <definedName name="BExINLX401ZKEGWU168DS4JUM2J6" localSheetId="16" hidden="1">#REF!</definedName>
    <definedName name="BExINLX401ZKEGWU168DS4JUM2J6" hidden="1">#REF!</definedName>
    <definedName name="BExINMYYJO1FTV1CZF6O5XCFAMQX" localSheetId="16" hidden="1">#REF!</definedName>
    <definedName name="BExINMYYJO1FTV1CZF6O5XCFAMQX" hidden="1">#REF!</definedName>
    <definedName name="BExINP2H4KI05FRFV5PKZFE00HKO" localSheetId="16" hidden="1">#REF!</definedName>
    <definedName name="BExINP2H4KI05FRFV5PKZFE00HKO" hidden="1">#REF!</definedName>
    <definedName name="BExINPTCEJ9RPDEBJEJH80NATGUQ" localSheetId="16" hidden="1">#REF!</definedName>
    <definedName name="BExINPTCEJ9RPDEBJEJH80NATGUQ" hidden="1">#REF!</definedName>
    <definedName name="BExINWEQMNJ70A6JRXC2LACBX1GX" localSheetId="16" hidden="1">#REF!</definedName>
    <definedName name="BExINWEQMNJ70A6JRXC2LACBX1GX" hidden="1">#REF!</definedName>
    <definedName name="BExINZELVWYGU876QUUZCIMXPBQC" localSheetId="16" hidden="1">#REF!</definedName>
    <definedName name="BExINZELVWYGU876QUUZCIMXPBQC" hidden="1">#REF!</definedName>
    <definedName name="BExIO9QZ59ZHRA8SX6QICH2AY8A2" localSheetId="16" hidden="1">#REF!</definedName>
    <definedName name="BExIO9QZ59ZHRA8SX6QICH2AY8A2" hidden="1">#REF!</definedName>
    <definedName name="BExIOAHV525SMMGFDJFE7456JPBD" localSheetId="16" hidden="1">#REF!</definedName>
    <definedName name="BExIOAHV525SMMGFDJFE7456JPBD" hidden="1">#REF!</definedName>
    <definedName name="BExIOCQUQHKUU1KONGSDOLQTQEIC" localSheetId="16" hidden="1">#REF!</definedName>
    <definedName name="BExIOCQUQHKUU1KONGSDOLQTQEIC" hidden="1">#REF!</definedName>
    <definedName name="BExIOFAGCDQQKALMX3V0KU94KUQO" localSheetId="16" hidden="1">#REF!</definedName>
    <definedName name="BExIOFAGCDQQKALMX3V0KU94KUQO" hidden="1">#REF!</definedName>
    <definedName name="BExIOFL8Y5O61VLKTB4H20IJNWS1" localSheetId="16" hidden="1">#REF!</definedName>
    <definedName name="BExIOFL8Y5O61VLKTB4H20IJNWS1" hidden="1">#REF!</definedName>
    <definedName name="BExIOMBXRW5NS4ZPYX9G5QREZ5J6" localSheetId="16" hidden="1">#REF!</definedName>
    <definedName name="BExIOMBXRW5NS4ZPYX9G5QREZ5J6" hidden="1">#REF!</definedName>
    <definedName name="BExIORA3GK78T7C7SNBJJUONJ0LS" localSheetId="16" hidden="1">#REF!</definedName>
    <definedName name="BExIORA3GK78T7C7SNBJJUONJ0LS" hidden="1">#REF!</definedName>
    <definedName name="BExIORFDXP4AVIEBLSTZ8ETSXMNM" localSheetId="16" hidden="1">#REF!</definedName>
    <definedName name="BExIORFDXP4AVIEBLSTZ8ETSXMNM" hidden="1">#REF!</definedName>
    <definedName name="BExIOTZ5EFZ2NASVQ05RH15HRSW6" localSheetId="16" hidden="1">#REF!</definedName>
    <definedName name="BExIOTZ5EFZ2NASVQ05RH15HRSW6" hidden="1">#REF!</definedName>
    <definedName name="BExIP8YNN6UUE1GZ223SWH7DLGKO" localSheetId="16" hidden="1">#REF!</definedName>
    <definedName name="BExIP8YNN6UUE1GZ223SWH7DLGKO" hidden="1">#REF!</definedName>
    <definedName name="BExIPAB4AOL592OJCC1CFAXTLF1A" localSheetId="16" hidden="1">#REF!</definedName>
    <definedName name="BExIPAB4AOL592OJCC1CFAXTLF1A" hidden="1">#REF!</definedName>
    <definedName name="BExIPB25DKX4S2ZCKQN7KWSC3JBF" localSheetId="16" hidden="1">#REF!</definedName>
    <definedName name="BExIPB25DKX4S2ZCKQN7KWSC3JBF" hidden="1">#REF!</definedName>
    <definedName name="BExIPCUX4I4S2N50TLMMLALYLH9S" localSheetId="16" hidden="1">#REF!</definedName>
    <definedName name="BExIPCUX4I4S2N50TLMMLALYLH9S" hidden="1">#REF!</definedName>
    <definedName name="BExIPDLT8JYAMGE5HTN4D1YHZF3V" localSheetId="16" hidden="1">#REF!</definedName>
    <definedName name="BExIPDLT8JYAMGE5HTN4D1YHZF3V" hidden="1">#REF!</definedName>
    <definedName name="BExIPG040Q08EWIWL6CAVR3GRI43" localSheetId="16" hidden="1">#REF!</definedName>
    <definedName name="BExIPG040Q08EWIWL6CAVR3GRI43" hidden="1">#REF!</definedName>
    <definedName name="BExIPKNFUDPDKOSH5GHDVNA8D66S" localSheetId="16" hidden="1">#REF!</definedName>
    <definedName name="BExIPKNFUDPDKOSH5GHDVNA8D66S" hidden="1">#REF!</definedName>
    <definedName name="BExIPVL5VEVK9Q7AYB7EC2VZWBEZ" localSheetId="16" hidden="1">#REF!</definedName>
    <definedName name="BExIPVL5VEVK9Q7AYB7EC2VZWBEZ" hidden="1">#REF!</definedName>
    <definedName name="BExIQ1VS9A2FHVD9TUHKG9K8EVVP" localSheetId="16" hidden="1">#REF!</definedName>
    <definedName name="BExIQ1VS9A2FHVD9TUHKG9K8EVVP" hidden="1">#REF!</definedName>
    <definedName name="BExIQ3J19L30PSQ2CXNT6IHW0I7V" localSheetId="16" hidden="1">#REF!</definedName>
    <definedName name="BExIQ3J19L30PSQ2CXNT6IHW0I7V" hidden="1">#REF!</definedName>
    <definedName name="BExIQ3OJ7M04XCY276IO0LJA5XUK" localSheetId="16" hidden="1">#REF!</definedName>
    <definedName name="BExIQ3OJ7M04XCY276IO0LJA5XUK" hidden="1">#REF!</definedName>
    <definedName name="BExIQ5S19ITB0NDRUN4XV7B905ED" localSheetId="16" hidden="1">#REF!</definedName>
    <definedName name="BExIQ5S19ITB0NDRUN4XV7B905ED" hidden="1">#REF!</definedName>
    <definedName name="BExIQ810MMN2UN0EQ9CRQAFWA19X" localSheetId="16" hidden="1">#REF!</definedName>
    <definedName name="BExIQ810MMN2UN0EQ9CRQAFWA19X" hidden="1">#REF!</definedName>
    <definedName name="BExIQ9TMQT2EIXSVQW7GVSOAW2VJ" localSheetId="16" hidden="1">#REF!</definedName>
    <definedName name="BExIQ9TMQT2EIXSVQW7GVSOAW2VJ" hidden="1">#REF!</definedName>
    <definedName name="BExIQBMDE1L6J4H27K1FMSHQKDSE" localSheetId="16" hidden="1">#REF!</definedName>
    <definedName name="BExIQBMDE1L6J4H27K1FMSHQKDSE" hidden="1">#REF!</definedName>
    <definedName name="BExIQE65LVXUOF3UZFO7SDHFJH22" localSheetId="16" hidden="1">#REF!</definedName>
    <definedName name="BExIQE65LVXUOF3UZFO7SDHFJH22" hidden="1">#REF!</definedName>
    <definedName name="BExIQG9OO2KKBOWTMD1OXY36TEGA" localSheetId="16" hidden="1">#REF!</definedName>
    <definedName name="BExIQG9OO2KKBOWTMD1OXY36TEGA" hidden="1">#REF!</definedName>
    <definedName name="BExIQHWZ65ALA9VAFCJEGIL1145G" localSheetId="16" hidden="1">#REF!</definedName>
    <definedName name="BExIQHWZ65ALA9VAFCJEGIL1145G" hidden="1">#REF!</definedName>
    <definedName name="BExIQX1XBB31HZTYEEVOBSE3C5A6" localSheetId="16" hidden="1">#REF!</definedName>
    <definedName name="BExIQX1XBB31HZTYEEVOBSE3C5A6" hidden="1">#REF!</definedName>
    <definedName name="BExIR2ALYRP9FW99DK2084J7IIDC" localSheetId="16" hidden="1">#REF!</definedName>
    <definedName name="BExIR2ALYRP9FW99DK2084J7IIDC" hidden="1">#REF!</definedName>
    <definedName name="BExIR8FQETPTQYW37DBVDWG3J4JW" localSheetId="16" hidden="1">#REF!</definedName>
    <definedName name="BExIR8FQETPTQYW37DBVDWG3J4JW" hidden="1">#REF!</definedName>
    <definedName name="BExIRHKWQB1PP4ZLB0C3AVUBAFMD" localSheetId="16" hidden="1">#REF!</definedName>
    <definedName name="BExIRHKWQB1PP4ZLB0C3AVUBAFMD" hidden="1">#REF!</definedName>
    <definedName name="BExIRJTRJPQR3OTAGAV7JTA4VMPS" localSheetId="16" hidden="1">#REF!</definedName>
    <definedName name="BExIRJTRJPQR3OTAGAV7JTA4VMPS" hidden="1">#REF!</definedName>
    <definedName name="BExIROH27RJOG6VI7ZHR0RZGAZZ4" localSheetId="16" hidden="1">#REF!</definedName>
    <definedName name="BExIROH27RJOG6VI7ZHR0RZGAZZ4" hidden="1">#REF!</definedName>
    <definedName name="BExIRRBGTY01OQOI3U5SW59RFDFI" localSheetId="16" hidden="1">#REF!</definedName>
    <definedName name="BExIRRBGTY01OQOI3U5SW59RFDFI" hidden="1">#REF!</definedName>
    <definedName name="BExIS4T0DRF57HYO7OGG72KBOFOI" localSheetId="16" hidden="1">#REF!</definedName>
    <definedName name="BExIS4T0DRF57HYO7OGG72KBOFOI" hidden="1">#REF!</definedName>
    <definedName name="BExIS77BJDDK18PGI9DSEYZPIL7P" localSheetId="16" hidden="1">#REF!</definedName>
    <definedName name="BExIS77BJDDK18PGI9DSEYZPIL7P" hidden="1">#REF!</definedName>
    <definedName name="BExIS8USL1T3Z97CZ30HJ98E2GXQ" localSheetId="16" hidden="1">#REF!</definedName>
    <definedName name="BExIS8USL1T3Z97CZ30HJ98E2GXQ" hidden="1">#REF!</definedName>
    <definedName name="BExISC5B700MZUBFTQ9K4IKTF7HR" localSheetId="16" hidden="1">#REF!</definedName>
    <definedName name="BExISC5B700MZUBFTQ9K4IKTF7HR" hidden="1">#REF!</definedName>
    <definedName name="BExISDHXS49S1H56ENBPRF1NLD5C" localSheetId="16" hidden="1">#REF!</definedName>
    <definedName name="BExISDHXS49S1H56ENBPRF1NLD5C" hidden="1">#REF!</definedName>
    <definedName name="BExISM1JLV54A21A164IURMPGUMU" localSheetId="16" hidden="1">#REF!</definedName>
    <definedName name="BExISM1JLV54A21A164IURMPGUMU" hidden="1">#REF!</definedName>
    <definedName name="BExISRFKJYUZ4AKW44IJF7RF9Y90" localSheetId="16" hidden="1">#REF!</definedName>
    <definedName name="BExISRFKJYUZ4AKW44IJF7RF9Y90" hidden="1">#REF!</definedName>
    <definedName name="BExISSMVV57JAUB6CSGBMBFVNGWK" localSheetId="16" hidden="1">#REF!</definedName>
    <definedName name="BExISSMVV57JAUB6CSGBMBFVNGWK" hidden="1">#REF!</definedName>
    <definedName name="BExIT16AD4HCD0WQCCA72AKLQHK1" localSheetId="16" hidden="1">#REF!</definedName>
    <definedName name="BExIT16AD4HCD0WQCCA72AKLQHK1" hidden="1">#REF!</definedName>
    <definedName name="BExIT1MK8TBAK3SNP36A8FKDQSOK" localSheetId="16" hidden="1">#REF!</definedName>
    <definedName name="BExIT1MK8TBAK3SNP36A8FKDQSOK" hidden="1">#REF!</definedName>
    <definedName name="BExIT9PPVL7XGGIZS7G6QI6L7H9U" localSheetId="16" hidden="1">#REF!</definedName>
    <definedName name="BExIT9PPVL7XGGIZS7G6QI6L7H9U" hidden="1">#REF!</definedName>
    <definedName name="BExITBNYANV2S8KD56GOGCKW393R" localSheetId="16" hidden="1">#REF!</definedName>
    <definedName name="BExITBNYANV2S8KD56GOGCKW393R" hidden="1">#REF!</definedName>
    <definedName name="BExITGB4FVAV0LE88D7JMX7FBYXI" localSheetId="16" hidden="1">#REF!</definedName>
    <definedName name="BExITGB4FVAV0LE88D7JMX7FBYXI" hidden="1">#REF!</definedName>
    <definedName name="BExITI3TQ14K842P38QF0PNWSWNO" localSheetId="16" hidden="1">#REF!</definedName>
    <definedName name="BExITI3TQ14K842P38QF0PNWSWNO" hidden="1">#REF!</definedName>
    <definedName name="BExIU9OGER4TPMETACWUEP1UENK0" localSheetId="16" hidden="1">#REF!</definedName>
    <definedName name="BExIU9OGER4TPMETACWUEP1UENK0" hidden="1">#REF!</definedName>
    <definedName name="BExIUD4OJGH65NFNQ4VMCE3R4J1X" localSheetId="16" hidden="1">#REF!</definedName>
    <definedName name="BExIUD4OJGH65NFNQ4VMCE3R4J1X" hidden="1">#REF!</definedName>
    <definedName name="BExIUQM0XWNNW3MJD26EOVIT7FSU" localSheetId="16" hidden="1">#REF!</definedName>
    <definedName name="BExIUQM0XWNNW3MJD26EOVIT7FSU" hidden="1">#REF!</definedName>
    <definedName name="BExIUTB5OAAXYW0OFMP0PS40SPOB" localSheetId="16" hidden="1">#REF!</definedName>
    <definedName name="BExIUTB5OAAXYW0OFMP0PS40SPOB" hidden="1">#REF!</definedName>
    <definedName name="BExIUUT2MHIOV6R3WHA0DPM1KBKY" localSheetId="16" hidden="1">#REF!</definedName>
    <definedName name="BExIUUT2MHIOV6R3WHA0DPM1KBKY" hidden="1">#REF!</definedName>
    <definedName name="BExIUYPDT1AM6MWGWQS646PIZIWC" localSheetId="16" hidden="1">#REF!</definedName>
    <definedName name="BExIUYPDT1AM6MWGWQS646PIZIWC" hidden="1">#REF!</definedName>
    <definedName name="BExIV0I2O9F8D1UK1SI8AEYR6U0A" localSheetId="16" hidden="1">#REF!</definedName>
    <definedName name="BExIV0I2O9F8D1UK1SI8AEYR6U0A" hidden="1">#REF!</definedName>
    <definedName name="BExIV2LM38XPLRTWT0R44TMQ59E5" localSheetId="16" hidden="1">#REF!</definedName>
    <definedName name="BExIV2LM38XPLRTWT0R44TMQ59E5" hidden="1">#REF!</definedName>
    <definedName name="BExIV3HY4S0YRV1F7XEMF2YHAR2I" localSheetId="16" hidden="1">#REF!</definedName>
    <definedName name="BExIV3HY4S0YRV1F7XEMF2YHAR2I" hidden="1">#REF!</definedName>
    <definedName name="BExIV6HUZFRIFLXW2SICKGTAH1PV" localSheetId="16" hidden="1">#REF!</definedName>
    <definedName name="BExIV6HUZFRIFLXW2SICKGTAH1PV" hidden="1">#REF!</definedName>
    <definedName name="BExIVCXWL6H5LD9DHDIA4F5U9TQL" localSheetId="16" hidden="1">#REF!</definedName>
    <definedName name="BExIVCXWL6H5LD9DHDIA4F5U9TQL" hidden="1">#REF!</definedName>
    <definedName name="BExIVEVYJ7KL8QNR5ZTOSD11I5A6" localSheetId="16" hidden="1">#REF!</definedName>
    <definedName name="BExIVEVYJ7KL8QNR5ZTOSD11I5A6" hidden="1">#REF!</definedName>
    <definedName name="BExIVJ30S9U8MA1TUBRND8DGF96D" localSheetId="16" hidden="1">#REF!</definedName>
    <definedName name="BExIVJ30S9U8MA1TUBRND8DGF96D" hidden="1">#REF!</definedName>
    <definedName name="BExIVMOIPSEWSIHIDDLOXESQ28A0" localSheetId="16" hidden="1">#REF!</definedName>
    <definedName name="BExIVMOIPSEWSIHIDDLOXESQ28A0" hidden="1">#REF!</definedName>
    <definedName name="BExIVNVNJX9BYDLC88NG09YF5XQ6" localSheetId="16" hidden="1">#REF!</definedName>
    <definedName name="BExIVNVNJX9BYDLC88NG09YF5XQ6" hidden="1">#REF!</definedName>
    <definedName name="BExIVQVKLMGSRYT1LFZH0KUIA4OR" localSheetId="16" hidden="1">#REF!</definedName>
    <definedName name="BExIVQVKLMGSRYT1LFZH0KUIA4OR" hidden="1">#REF!</definedName>
    <definedName name="BExIVYTFI35KNR2XSA6N8OJYUTUR" localSheetId="16" hidden="1">#REF!</definedName>
    <definedName name="BExIVYTFI35KNR2XSA6N8OJYUTUR" hidden="1">#REF!</definedName>
    <definedName name="BExIVZF05SNB8DE7VLQOFG9S41HS" localSheetId="16" hidden="1">#REF!</definedName>
    <definedName name="BExIVZF05SNB8DE7VLQOFG9S41HS" hidden="1">#REF!</definedName>
    <definedName name="BExIWB3SY3WRIVIOF988DNNODBOA" localSheetId="16" hidden="1">#REF!</definedName>
    <definedName name="BExIWB3SY3WRIVIOF988DNNODBOA" hidden="1">#REF!</definedName>
    <definedName name="BExIWB99CG0H52LRD6QWPN4L6DV2" localSheetId="16" hidden="1">#REF!</definedName>
    <definedName name="BExIWB99CG0H52LRD6QWPN4L6DV2" hidden="1">#REF!</definedName>
    <definedName name="BExIWG1W7XP9DFYYSZAIOSHM0QLQ" localSheetId="16" hidden="1">#REF!</definedName>
    <definedName name="BExIWG1W7XP9DFYYSZAIOSHM0QLQ" hidden="1">#REF!</definedName>
    <definedName name="BExIWH3KUK94B7833DD4TB0Y6KP9" localSheetId="16" hidden="1">#REF!</definedName>
    <definedName name="BExIWH3KUK94B7833DD4TB0Y6KP9" hidden="1">#REF!</definedName>
    <definedName name="BExIWHZXYAALPLS8CSHZHJ82LBOH" localSheetId="16" hidden="1">#REF!</definedName>
    <definedName name="BExIWHZXYAALPLS8CSHZHJ82LBOH" hidden="1">#REF!</definedName>
    <definedName name="BExIWJY6FHR6KOO0P8U4IZ7VD42D" localSheetId="16" hidden="1">#REF!</definedName>
    <definedName name="BExIWJY6FHR6KOO0P8U4IZ7VD42D" hidden="1">#REF!</definedName>
    <definedName name="BExIWKE9MGIDWORBI43AWTUNYFAN" localSheetId="16" hidden="1">#REF!</definedName>
    <definedName name="BExIWKE9MGIDWORBI43AWTUNYFAN" hidden="1">#REF!</definedName>
    <definedName name="BExIWPHOYLSNGZKVD3RRKOEALEUG" localSheetId="16" hidden="1">#REF!</definedName>
    <definedName name="BExIWPHOYLSNGZKVD3RRKOEALEUG" hidden="1">#REF!</definedName>
    <definedName name="BExIWSHLD1QIZPL5ARLXOJ9Y2CAA" localSheetId="16" hidden="1">#REF!</definedName>
    <definedName name="BExIWSHLD1QIZPL5ARLXOJ9Y2CAA" hidden="1">#REF!</definedName>
    <definedName name="BExIX34PM5DBTRHRQWP6PL6WIX88" localSheetId="16" hidden="1">#REF!</definedName>
    <definedName name="BExIX34PM5DBTRHRQWP6PL6WIX88" hidden="1">#REF!</definedName>
    <definedName name="BExIX5OAP9KSUE5SIZCW9P39Q4WE" localSheetId="16" hidden="1">#REF!</definedName>
    <definedName name="BExIX5OAP9KSUE5SIZCW9P39Q4WE" hidden="1">#REF!</definedName>
    <definedName name="BExIXGRJPVJMUDGSG7IHPXPNO69B" localSheetId="16" hidden="1">#REF!</definedName>
    <definedName name="BExIXGRJPVJMUDGSG7IHPXPNO69B" hidden="1">#REF!</definedName>
    <definedName name="BExIXGWVQ9WOO0NCJLXAU4PJPOPM" localSheetId="16" hidden="1">#REF!</definedName>
    <definedName name="BExIXGWVQ9WOO0NCJLXAU4PJPOPM" hidden="1">#REF!</definedName>
    <definedName name="BExIXLK6SEOTUWQVNLCH4SAKTVGQ" localSheetId="16" hidden="1">#REF!</definedName>
    <definedName name="BExIXLK6SEOTUWQVNLCH4SAKTVGQ" hidden="1">#REF!</definedName>
    <definedName name="BExIXM5R87ZL3FHALWZXYCPHGX3E" localSheetId="16" hidden="1">#REF!</definedName>
    <definedName name="BExIXM5R87ZL3FHALWZXYCPHGX3E" hidden="1">#REF!</definedName>
    <definedName name="BExIXN24YK8MIB3OZ905DHU9CDH1" localSheetId="16" hidden="1">#REF!</definedName>
    <definedName name="BExIXN24YK8MIB3OZ905DHU9CDH1" hidden="1">#REF!</definedName>
    <definedName name="BExIXS036ZCKT2Z8XZKLZ8PFWQGL" localSheetId="16" hidden="1">#REF!</definedName>
    <definedName name="BExIXS036ZCKT2Z8XZKLZ8PFWQGL" hidden="1">#REF!</definedName>
    <definedName name="BExIXY5CF9PFM0P40AZ4U51TMWV0" localSheetId="16" hidden="1">#REF!</definedName>
    <definedName name="BExIXY5CF9PFM0P40AZ4U51TMWV0" hidden="1">#REF!</definedName>
    <definedName name="BExIYEXJBK8JDWIRSVV4RJSKZVV1" localSheetId="16" hidden="1">#REF!</definedName>
    <definedName name="BExIYEXJBK8JDWIRSVV4RJSKZVV1" hidden="1">#REF!</definedName>
    <definedName name="BExIYFJ59KLIPRTGIHX9X07UVGT3" localSheetId="16" hidden="1">#REF!</definedName>
    <definedName name="BExIYFJ59KLIPRTGIHX9X07UVGT3" hidden="1">#REF!</definedName>
    <definedName name="BExIYHH7GZO6BU3DC4GRLH3FD3ZS" localSheetId="16" hidden="1">#REF!</definedName>
    <definedName name="BExIYHH7GZO6BU3DC4GRLH3FD3ZS" hidden="1">#REF!</definedName>
    <definedName name="BExIYHMPBTD67ZNUL9O76FZQHYPT" localSheetId="16" hidden="1">#REF!</definedName>
    <definedName name="BExIYHMPBTD67ZNUL9O76FZQHYPT" hidden="1">#REF!</definedName>
    <definedName name="BExIYI2RH0K4225XO970K2IQ1E79" localSheetId="16" hidden="1">#REF!</definedName>
    <definedName name="BExIYI2RH0K4225XO970K2IQ1E79" hidden="1">#REF!</definedName>
    <definedName name="BExIYMPZ0KS2KOJFQAUQJ77L7701" localSheetId="16" hidden="1">#REF!</definedName>
    <definedName name="BExIYMPZ0KS2KOJFQAUQJ77L7701" hidden="1">#REF!</definedName>
    <definedName name="BExIYP9Q6FV9T0R9G3UDKLS4TTYX" localSheetId="16" hidden="1">#REF!</definedName>
    <definedName name="BExIYP9Q6FV9T0R9G3UDKLS4TTYX" hidden="1">#REF!</definedName>
    <definedName name="BExIYZGLDQ1TN7BIIN4RLDP31GIM" localSheetId="16" hidden="1">#REF!</definedName>
    <definedName name="BExIYZGLDQ1TN7BIIN4RLDP31GIM" hidden="1">#REF!</definedName>
    <definedName name="BExIZ4K0EZJK6PW3L8SVKTJFSWW9" localSheetId="16" hidden="1">#REF!</definedName>
    <definedName name="BExIZ4K0EZJK6PW3L8SVKTJFSWW9" hidden="1">#REF!</definedName>
    <definedName name="BExIZAECOEZGBAO29QMV14E6XDIV" localSheetId="16" hidden="1">#REF!</definedName>
    <definedName name="BExIZAECOEZGBAO29QMV14E6XDIV" hidden="1">#REF!</definedName>
    <definedName name="BExIZHQR3N1546MQS83ZJ8I6SPZ3" localSheetId="16" hidden="1">#REF!</definedName>
    <definedName name="BExIZHQR3N1546MQS83ZJ8I6SPZ3" hidden="1">#REF!</definedName>
    <definedName name="BExIZKVXYD5O2JBU81F2UFJZLLSI" localSheetId="16" hidden="1">#REF!</definedName>
    <definedName name="BExIZKVXYD5O2JBU81F2UFJZLLSI" hidden="1">#REF!</definedName>
    <definedName name="BExIZPZDHC8HGER83WHCZAHOX7LK" localSheetId="16" hidden="1">#REF!</definedName>
    <definedName name="BExIZPZDHC8HGER83WHCZAHOX7LK" hidden="1">#REF!</definedName>
    <definedName name="BExIZQA5XCS39QKXMYR1MH2ZIGPS" localSheetId="16" hidden="1">#REF!</definedName>
    <definedName name="BExIZQA5XCS39QKXMYR1MH2ZIGPS" hidden="1">#REF!</definedName>
    <definedName name="BExIZVDLRUNAL32D9KO9X7Y4PB3O" localSheetId="16" hidden="1">#REF!</definedName>
    <definedName name="BExIZVDLRUNAL32D9KO9X7Y4PB3O" hidden="1">#REF!</definedName>
    <definedName name="BExIZY2PUZ0OF9YKK1B13IW0VS6G" localSheetId="16" hidden="1">#REF!</definedName>
    <definedName name="BExIZY2PUZ0OF9YKK1B13IW0VS6G" hidden="1">#REF!</definedName>
    <definedName name="BExJ08KBRR2XMWW3VZMPSQKXHZUH" localSheetId="16" hidden="1">#REF!</definedName>
    <definedName name="BExJ08KBRR2XMWW3VZMPSQKXHZUH" hidden="1">#REF!</definedName>
    <definedName name="BExJ0DYJWXGE7DA39PYL3WM05U9O" localSheetId="16" hidden="1">#REF!</definedName>
    <definedName name="BExJ0DYJWXGE7DA39PYL3WM05U9O" hidden="1">#REF!</definedName>
    <definedName name="BExJ0JYDEZPM2303TRBXOZ74M7N6" localSheetId="16" hidden="1">#REF!</definedName>
    <definedName name="BExJ0JYDEZPM2303TRBXOZ74M7N6" hidden="1">#REF!</definedName>
    <definedName name="BExJ0MY8SY5J5V50H3UKE78ODTVB" localSheetId="16" hidden="1">#REF!</definedName>
    <definedName name="BExJ0MY8SY5J5V50H3UKE78ODTVB" hidden="1">#REF!</definedName>
    <definedName name="BExJ0YC98G37ML4N8FLP8D95EFRF" localSheetId="16" hidden="1">#REF!</definedName>
    <definedName name="BExJ0YC98G37ML4N8FLP8D95EFRF" hidden="1">#REF!</definedName>
    <definedName name="BExKCDYKAEV45AFXHVHZZ62E5BM3" localSheetId="16" hidden="1">#REF!</definedName>
    <definedName name="BExKCDYKAEV45AFXHVHZZ62E5BM3" hidden="1">#REF!</definedName>
    <definedName name="BExKCYXU0W2VQVDI3N3N37K2598P" localSheetId="16" hidden="1">#REF!</definedName>
    <definedName name="BExKCYXU0W2VQVDI3N3N37K2598P" hidden="1">#REF!</definedName>
    <definedName name="BExKDJX3Z1TS0WFDD9EAO42JHL9G" localSheetId="16" hidden="1">#REF!</definedName>
    <definedName name="BExKDJX3Z1TS0WFDD9EAO42JHL9G" hidden="1">#REF!</definedName>
    <definedName name="BExKDK7WVA5I2WBACAZHAHN35D0I" localSheetId="16" hidden="1">#REF!</definedName>
    <definedName name="BExKDK7WVA5I2WBACAZHAHN35D0I" hidden="1">#REF!</definedName>
    <definedName name="BExKDKO0W4AGQO1V7K6Q4VM750FT" localSheetId="16" hidden="1">#REF!</definedName>
    <definedName name="BExKDKO0W4AGQO1V7K6Q4VM750FT" hidden="1">#REF!</definedName>
    <definedName name="BExKDLF10G7W77J87QWH3ZGLUCLW" localSheetId="16" hidden="1">#REF!</definedName>
    <definedName name="BExKDLF10G7W77J87QWH3ZGLUCLW" hidden="1">#REF!</definedName>
    <definedName name="BExKE2NDBQ14HOJH945N4W9ZZFJO" localSheetId="16" hidden="1">#REF!</definedName>
    <definedName name="BExKE2NDBQ14HOJH945N4W9ZZFJO" hidden="1">#REF!</definedName>
    <definedName name="BExKEFE0I3MT6ZLC4T1L9465HKTN" localSheetId="16" hidden="1">#REF!</definedName>
    <definedName name="BExKEFE0I3MT6ZLC4T1L9465HKTN" hidden="1">#REF!</definedName>
    <definedName name="BExKEK6O5BVJP4VY02FY7JNAZ6BT" localSheetId="16" hidden="1">#REF!</definedName>
    <definedName name="BExKEK6O5BVJP4VY02FY7JNAZ6BT" hidden="1">#REF!</definedName>
    <definedName name="BExKEKXK6E6QX339ELPXDIRZSJE0" localSheetId="16" hidden="1">#REF!</definedName>
    <definedName name="BExKEKXK6E6QX339ELPXDIRZSJE0" hidden="1">#REF!</definedName>
    <definedName name="BExKEMFI35R0D4WN4A59V9QH7I5S" localSheetId="16" hidden="1">#REF!</definedName>
    <definedName name="BExKEMFI35R0D4WN4A59V9QH7I5S" hidden="1">#REF!</definedName>
    <definedName name="BExKEOOIBMP7N8033EY2CJYCBX6H" localSheetId="16" hidden="1">#REF!</definedName>
    <definedName name="BExKEOOIBMP7N8033EY2CJYCBX6H" hidden="1">#REF!</definedName>
    <definedName name="BExKEW0RR5LA3VC46A2BEOOMQE56" localSheetId="16" hidden="1">#REF!</definedName>
    <definedName name="BExKEW0RR5LA3VC46A2BEOOMQE56" hidden="1">#REF!</definedName>
    <definedName name="BExKF37PTJB4PE1PUQWG20ASBX4E" localSheetId="16" hidden="1">#REF!</definedName>
    <definedName name="BExKF37PTJB4PE1PUQWG20ASBX4E" hidden="1">#REF!</definedName>
    <definedName name="BExKFA3VI1CZK21SM0N3LZWT9LA1" localSheetId="16" hidden="1">#REF!</definedName>
    <definedName name="BExKFA3VI1CZK21SM0N3LZWT9LA1" hidden="1">#REF!</definedName>
    <definedName name="BExKFBB29XXT9A2LVUXYSIVKPWGB" localSheetId="16" hidden="1">#REF!</definedName>
    <definedName name="BExKFBB29XXT9A2LVUXYSIVKPWGB" hidden="1">#REF!</definedName>
    <definedName name="BExKFINBFV5J2NFRCL4YUO3YF0ZE" localSheetId="16" hidden="1">#REF!</definedName>
    <definedName name="BExKFINBFV5J2NFRCL4YUO3YF0ZE" hidden="1">#REF!</definedName>
    <definedName name="BExKFISRBFACTAMJSALEYMY66F6X" localSheetId="16" hidden="1">#REF!</definedName>
    <definedName name="BExKFISRBFACTAMJSALEYMY66F6X" hidden="1">#REF!</definedName>
    <definedName name="BExKFOSK5DJ151C4E8544UWMYTOC" localSheetId="16" hidden="1">#REF!</definedName>
    <definedName name="BExKFOSK5DJ151C4E8544UWMYTOC" hidden="1">#REF!</definedName>
    <definedName name="BExKFWL3DE1V1VOVHAFYBE85QUB7" localSheetId="16" hidden="1">#REF!</definedName>
    <definedName name="BExKFWL3DE1V1VOVHAFYBE85QUB7" hidden="1">#REF!</definedName>
    <definedName name="BExKFXS9NDEWPZDVGLTMOM3CFO7N" localSheetId="16" hidden="1">#REF!</definedName>
    <definedName name="BExKFXS9NDEWPZDVGLTMOM3CFO7N" hidden="1">#REF!</definedName>
    <definedName name="BExKFYJC4EVEV54F82K6VKP7Q3OU" localSheetId="16" hidden="1">#REF!</definedName>
    <definedName name="BExKFYJC4EVEV54F82K6VKP7Q3OU" hidden="1">#REF!</definedName>
    <definedName name="BExKG4IYHBKQQ8J8FN10GB2IKO33" localSheetId="16" hidden="1">#REF!</definedName>
    <definedName name="BExKG4IYHBKQQ8J8FN10GB2IKO33" hidden="1">#REF!</definedName>
    <definedName name="BExKGBVDO2JNJUFOFQMF0RJG03ZK" localSheetId="16" hidden="1">#REF!</definedName>
    <definedName name="BExKGBVDO2JNJUFOFQMF0RJG03ZK" hidden="1">#REF!</definedName>
    <definedName name="BExKGF0L44S78D33WMQ1A75TRKB9" localSheetId="16" hidden="1">#REF!</definedName>
    <definedName name="BExKGF0L44S78D33WMQ1A75TRKB9" hidden="1">#REF!</definedName>
    <definedName name="BExKGFRN31B3G20LMQ4LRF879J68" localSheetId="16" hidden="1">#REF!</definedName>
    <definedName name="BExKGFRN31B3G20LMQ4LRF879J68" hidden="1">#REF!</definedName>
    <definedName name="BExKGJD3U3ADZILP20U3EURP0UQP" localSheetId="16" hidden="1">#REF!</definedName>
    <definedName name="BExKGJD3U3ADZILP20U3EURP0UQP" hidden="1">#REF!</definedName>
    <definedName name="BExKGNK5YGKP0YHHTAAOV17Z9EIM" localSheetId="16" hidden="1">#REF!</definedName>
    <definedName name="BExKGNK5YGKP0YHHTAAOV17Z9EIM" hidden="1">#REF!</definedName>
    <definedName name="BExKGQ3T3TWGZUSNVWJE1XWXHGRQ" localSheetId="16" hidden="1">#REF!</definedName>
    <definedName name="BExKGQ3T3TWGZUSNVWJE1XWXHGRQ" hidden="1">#REF!</definedName>
    <definedName name="BExKGV77YH9YXIQTRKK2331QGYKF" localSheetId="16" hidden="1">#REF!</definedName>
    <definedName name="BExKGV77YH9YXIQTRKK2331QGYKF" hidden="1">#REF!</definedName>
    <definedName name="BExKH3FTZ5VGTB86W9M4AB39R0G8" localSheetId="16" hidden="1">#REF!</definedName>
    <definedName name="BExKH3FTZ5VGTB86W9M4AB39R0G8" hidden="1">#REF!</definedName>
    <definedName name="BExKH3FV5U5O6XZM7STS3NZKQFGJ" localSheetId="16" hidden="1">#REF!</definedName>
    <definedName name="BExKH3FV5U5O6XZM7STS3NZKQFGJ" hidden="1">#REF!</definedName>
    <definedName name="BExKH3W5435VN8DZ68OCKI93SEO4" localSheetId="16" hidden="1">#REF!</definedName>
    <definedName name="BExKH3W5435VN8DZ68OCKI93SEO4" hidden="1">#REF!</definedName>
    <definedName name="BExKH9L4L5ZUAA98QAZ7DB7YH4QE" localSheetId="16" hidden="1">#REF!</definedName>
    <definedName name="BExKH9L4L5ZUAA98QAZ7DB7YH4QE" hidden="1">#REF!</definedName>
    <definedName name="BExKHAMUH8NR3HRV0V6FHJE3ROLN" localSheetId="16" hidden="1">#REF!</definedName>
    <definedName name="BExKHAMUH8NR3HRV0V6FHJE3ROLN" hidden="1">#REF!</definedName>
    <definedName name="BExKHCFKOWFHO2WW0N7Y5XDXEWAO" localSheetId="16" hidden="1">#REF!</definedName>
    <definedName name="BExKHCFKOWFHO2WW0N7Y5XDXEWAO" hidden="1">#REF!</definedName>
    <definedName name="BExKHIVLONZ46HLMR50DEXKEUNEP" localSheetId="16" hidden="1">#REF!</definedName>
    <definedName name="BExKHIVLONZ46HLMR50DEXKEUNEP" hidden="1">#REF!</definedName>
    <definedName name="BExKHPM9XA0ADDK7TUR0N38EXWEP" localSheetId="16" hidden="1">#REF!</definedName>
    <definedName name="BExKHPM9XA0ADDK7TUR0N38EXWEP" hidden="1">#REF!</definedName>
    <definedName name="BExKHQYXEM47TMIQRQVHE4T5LT8K" localSheetId="16" hidden="1">#REF!</definedName>
    <definedName name="BExKHQYXEM47TMIQRQVHE4T5LT8K" hidden="1">#REF!</definedName>
    <definedName name="BExKI4076KXCDE5KXL79KT36OKLO" localSheetId="16" hidden="1">#REF!</definedName>
    <definedName name="BExKI4076KXCDE5KXL79KT36OKLO" hidden="1">#REF!</definedName>
    <definedName name="BExKI7AUWXBP1WBLFRIYSNQZDWCY" localSheetId="16" hidden="1">#REF!</definedName>
    <definedName name="BExKI7AUWXBP1WBLFRIYSNQZDWCY" hidden="1">#REF!</definedName>
    <definedName name="BExKI7LO70WYISR7Q0Y1ZDWO9M3B" localSheetId="16" hidden="1">#REF!</definedName>
    <definedName name="BExKI7LO70WYISR7Q0Y1ZDWO9M3B" hidden="1">#REF!</definedName>
    <definedName name="BExKIF3EIT434ZQKMDXUBJCRLMK8" localSheetId="16" hidden="1">#REF!</definedName>
    <definedName name="BExKIF3EIT434ZQKMDXUBJCRLMK8" hidden="1">#REF!</definedName>
    <definedName name="BExKIGQV6TXIZG039HBOJU62WP2U" localSheetId="16" hidden="1">#REF!</definedName>
    <definedName name="BExKIGQV6TXIZG039HBOJU62WP2U" hidden="1">#REF!</definedName>
    <definedName name="BExKILE008SF3KTAN8WML3XKI1NZ" localSheetId="16" hidden="1">#REF!</definedName>
    <definedName name="BExKILE008SF3KTAN8WML3XKI1NZ" hidden="1">#REF!</definedName>
    <definedName name="BExKINSBB6RS7I489QHMCOMU4Z2X" localSheetId="16" hidden="1">#REF!</definedName>
    <definedName name="BExKINSBB6RS7I489QHMCOMU4Z2X" hidden="1">#REF!</definedName>
    <definedName name="BExKINXMPEA03CETGL1VOW1XRJIR" localSheetId="16" hidden="1">#REF!</definedName>
    <definedName name="BExKINXMPEA03CETGL1VOW1XRJIR" hidden="1">#REF!</definedName>
    <definedName name="BExKITBU5LXLZYDJS3D3BAVWEY3U" localSheetId="16" hidden="1">#REF!</definedName>
    <definedName name="BExKITBU5LXLZYDJS3D3BAVWEY3U" hidden="1">#REF!</definedName>
    <definedName name="BExKIU87ZKSOC2DYZWFK6SAK9I8E" localSheetId="16" hidden="1">#REF!</definedName>
    <definedName name="BExKIU87ZKSOC2DYZWFK6SAK9I8E" hidden="1">#REF!</definedName>
    <definedName name="BExKJ449HLYX2DJ9UF0H9GTPSQ73" localSheetId="16" hidden="1">#REF!</definedName>
    <definedName name="BExKJ449HLYX2DJ9UF0H9GTPSQ73" hidden="1">#REF!</definedName>
    <definedName name="BExKJ5649R9IC0GKQD6QI2G7C99Q" localSheetId="16" hidden="1">#REF!</definedName>
    <definedName name="BExKJ5649R9IC0GKQD6QI2G7C99Q" hidden="1">#REF!</definedName>
    <definedName name="BExKJEB4FXIMV2AAE9S3FCGRK1R0" localSheetId="16" hidden="1">#REF!</definedName>
    <definedName name="BExKJEB4FXIMV2AAE9S3FCGRK1R0" hidden="1">#REF!</definedName>
    <definedName name="BExKJELX2RUC8UEC56IZPYYZXHA7" localSheetId="16" hidden="1">#REF!</definedName>
    <definedName name="BExKJELX2RUC8UEC56IZPYYZXHA7" hidden="1">#REF!</definedName>
    <definedName name="BExKJI7CV9I6ILFIZ3SVO4DGK64J" localSheetId="16" hidden="1">#REF!</definedName>
    <definedName name="BExKJI7CV9I6ILFIZ3SVO4DGK64J" hidden="1">#REF!</definedName>
    <definedName name="BExKJINMXS61G2TZEXCJAWVV4F57" localSheetId="16" hidden="1">#REF!</definedName>
    <definedName name="BExKJINMXS61G2TZEXCJAWVV4F57" hidden="1">#REF!</definedName>
    <definedName name="BExKJK5ME8KB7HA0180L7OUZDDGV" localSheetId="16" hidden="1">#REF!</definedName>
    <definedName name="BExKJK5ME8KB7HA0180L7OUZDDGV" hidden="1">#REF!</definedName>
    <definedName name="BExKJLY652HI5GNEEWQXOB08K2C1" localSheetId="16" hidden="1">#REF!</definedName>
    <definedName name="BExKJLY652HI5GNEEWQXOB08K2C1" hidden="1">#REF!</definedName>
    <definedName name="BExKJN5IF0VMDILJ5K8ZENF2QYV1" localSheetId="16" hidden="1">#REF!</definedName>
    <definedName name="BExKJN5IF0VMDILJ5K8ZENF2QYV1" hidden="1">#REF!</definedName>
    <definedName name="BExKJUSJPFUIK20FTVAFJWR2OUYX" localSheetId="16" hidden="1">#REF!</definedName>
    <definedName name="BExKJUSJPFUIK20FTVAFJWR2OUYX" hidden="1">#REF!</definedName>
    <definedName name="BExKJXHNZTE5OMRQ1KTVM1DIQE9I" localSheetId="16" hidden="1">#REF!</definedName>
    <definedName name="BExKJXHNZTE5OMRQ1KTVM1DIQE9I" hidden="1">#REF!</definedName>
    <definedName name="BExKK8VP5RS3D0UXZVKA37C4SYBP" localSheetId="16" hidden="1">#REF!</definedName>
    <definedName name="BExKK8VP5RS3D0UXZVKA37C4SYBP" hidden="1">#REF!</definedName>
    <definedName name="BExKKIM9NPF6B3SPMPIQB27HQME4" localSheetId="16" hidden="1">#REF!</definedName>
    <definedName name="BExKKIM9NPF6B3SPMPIQB27HQME4" hidden="1">#REF!</definedName>
    <definedName name="BExKKIX1BCBQ4R3K41QD8NTV0OV0" localSheetId="16" hidden="1">#REF!</definedName>
    <definedName name="BExKKIX1BCBQ4R3K41QD8NTV0OV0" hidden="1">#REF!</definedName>
    <definedName name="BExKKJ2IHMOO66DQ0V2YABR4GV05" localSheetId="16" hidden="1">#REF!</definedName>
    <definedName name="BExKKJ2IHMOO66DQ0V2YABR4GV05" hidden="1">#REF!</definedName>
    <definedName name="BExKKQ3ZWADYV03YHMXDOAMU90EB" localSheetId="16" hidden="1">#REF!</definedName>
    <definedName name="BExKKQ3ZWADYV03YHMXDOAMU90EB" hidden="1">#REF!</definedName>
    <definedName name="BExKKUGD2HMJWQEYZ8H3X1BMXFS9" localSheetId="16" hidden="1">#REF!</definedName>
    <definedName name="BExKKUGD2HMJWQEYZ8H3X1BMXFS9" hidden="1">#REF!</definedName>
    <definedName name="BExKKX05KCZZZPKOR1NE5A8RGVT4" localSheetId="16" hidden="1">#REF!</definedName>
    <definedName name="BExKKX05KCZZZPKOR1NE5A8RGVT4" hidden="1">#REF!</definedName>
    <definedName name="BExKL3QUCLQLECGZM555PRF8EN56" localSheetId="16" hidden="1">#REF!</definedName>
    <definedName name="BExKL3QUCLQLECGZM555PRF8EN56" hidden="1">#REF!</definedName>
    <definedName name="BExKL7CGLA62V9UQH9ZDEHIK8W4O" localSheetId="16" hidden="1">#REF!</definedName>
    <definedName name="BExKL7CGLA62V9UQH9ZDEHIK8W4O" hidden="1">#REF!</definedName>
    <definedName name="BExKLD6S9L66QYREYHBE5J44OK7X" localSheetId="16" hidden="1">#REF!</definedName>
    <definedName name="BExKLD6S9L66QYREYHBE5J44OK7X" hidden="1">#REF!</definedName>
    <definedName name="BExKLEZK32L28GYJWVO63BZ5E1JD" localSheetId="16" hidden="1">#REF!</definedName>
    <definedName name="BExKLEZK32L28GYJWVO63BZ5E1JD" hidden="1">#REF!</definedName>
    <definedName name="BExKLLKVVHT06LA55JB2FC871DC5" localSheetId="16" hidden="1">#REF!</definedName>
    <definedName name="BExKLLKVVHT06LA55JB2FC871DC5" hidden="1">#REF!</definedName>
    <definedName name="BExKMKNALVJRCZS69GFJA4M1J08O" localSheetId="16" hidden="1">#REF!</definedName>
    <definedName name="BExKMKNALVJRCZS69GFJA4M1J08O" hidden="1">#REF!</definedName>
    <definedName name="BExKMMFZIDRFNSBCWVADJ4S2JE52" localSheetId="16" hidden="1">#REF!</definedName>
    <definedName name="BExKMMFZIDRFNSBCWVADJ4S2JE52" hidden="1">#REF!</definedName>
    <definedName name="BExKMRZJS845FERFW6HUXLFAOMYD" localSheetId="16" hidden="1">#REF!</definedName>
    <definedName name="BExKMRZJS845FERFW6HUXLFAOMYD" hidden="1">#REF!</definedName>
    <definedName name="BExKMS514WWPGUGRYGTH6XU97T8B" localSheetId="16" hidden="1">#REF!</definedName>
    <definedName name="BExKMS514WWPGUGRYGTH6XU97T8B" hidden="1">#REF!</definedName>
    <definedName name="BExKMUDV8AH8HQAD5HJVUW7GFDWU" localSheetId="16" hidden="1">#REF!</definedName>
    <definedName name="BExKMUDV8AH8HQAD5HJVUW7GFDWU" hidden="1">#REF!</definedName>
    <definedName name="BExKMWBX4EH3EYJ07UFEM08NB40Z" localSheetId="16" hidden="1">#REF!</definedName>
    <definedName name="BExKMWBX4EH3EYJ07UFEM08NB40Z" hidden="1">#REF!</definedName>
    <definedName name="BExKN4Q70IU9OY91QRUSK3044MQD" localSheetId="16" hidden="1">#REF!</definedName>
    <definedName name="BExKN4Q70IU9OY91QRUSK3044MQD" hidden="1">#REF!</definedName>
    <definedName name="BExKNBGV2IR3S7M0BX4810KZB4V3" localSheetId="16" hidden="1">#REF!</definedName>
    <definedName name="BExKNBGV2IR3S7M0BX4810KZB4V3" hidden="1">#REF!</definedName>
    <definedName name="BExKNCTBZTSY3MO42VU5PLV6YUHZ" localSheetId="16" hidden="1">#REF!</definedName>
    <definedName name="BExKNCTBZTSY3MO42VU5PLV6YUHZ" hidden="1">#REF!</definedName>
    <definedName name="BExKNGV2YY749C42AQ2T9QNIE5C3" localSheetId="16" hidden="1">#REF!</definedName>
    <definedName name="BExKNGV2YY749C42AQ2T9QNIE5C3" hidden="1">#REF!</definedName>
    <definedName name="BExKNH0F1WPNUEQITIUN5T4NDX9H" localSheetId="16" hidden="1">#REF!</definedName>
    <definedName name="BExKNH0F1WPNUEQITIUN5T4NDX9H" hidden="1">#REF!</definedName>
    <definedName name="BExKNV8UOHVWEHDJWI2WMJ9X6QHZ" localSheetId="16" hidden="1">#REF!</definedName>
    <definedName name="BExKNV8UOHVWEHDJWI2WMJ9X6QHZ" hidden="1">#REF!</definedName>
    <definedName name="BExKNZLD7UATC1MYRNJD8H2NH4KU" localSheetId="16" hidden="1">#REF!</definedName>
    <definedName name="BExKNZLD7UATC1MYRNJD8H2NH4KU" hidden="1">#REF!</definedName>
    <definedName name="BExKNZQUKQQG2Y97R74G4O4BJP1L" localSheetId="16" hidden="1">#REF!</definedName>
    <definedName name="BExKNZQUKQQG2Y97R74G4O4BJP1L" hidden="1">#REF!</definedName>
    <definedName name="BExKO06X0EAD3ABEG1E8PWLDWHBA" localSheetId="16" hidden="1">#REF!</definedName>
    <definedName name="BExKO06X0EAD3ABEG1E8PWLDWHBA" hidden="1">#REF!</definedName>
    <definedName name="BExKO2AHHSGNI1AZOIOW21KPXKPE" localSheetId="16" hidden="1">#REF!</definedName>
    <definedName name="BExKO2AHHSGNI1AZOIOW21KPXKPE" hidden="1">#REF!</definedName>
    <definedName name="BExKO2FXWJWC5IZLDN8JHYILQJ2N" localSheetId="16" hidden="1">#REF!</definedName>
    <definedName name="BExKO2FXWJWC5IZLDN8JHYILQJ2N" hidden="1">#REF!</definedName>
    <definedName name="BExKO438WZ8FKOU00NURGFMOYXWN" localSheetId="16" hidden="1">#REF!</definedName>
    <definedName name="BExKO438WZ8FKOU00NURGFMOYXWN" hidden="1">#REF!</definedName>
    <definedName name="BExKO551EZ73M80UFHBQE7BQVU4L" localSheetId="16" hidden="1">#REF!</definedName>
    <definedName name="BExKO551EZ73M80UFHBQE7BQVU4L" hidden="1">#REF!</definedName>
    <definedName name="BExKOBA4VTRV9YG31IM1PDDO3J9M" localSheetId="16" hidden="1">#REF!</definedName>
    <definedName name="BExKOBA4VTRV9YG31IM1PDDO3J9M" hidden="1">#REF!</definedName>
    <definedName name="BExKODIZGWW2EQD0FEYW6WK6XLCM" localSheetId="16" hidden="1">#REF!</definedName>
    <definedName name="BExKODIZGWW2EQD0FEYW6WK6XLCM" hidden="1">#REF!</definedName>
    <definedName name="BExKOPO2HPWVQGAKW8LOZMPIDEFG" localSheetId="16" hidden="1">#REF!</definedName>
    <definedName name="BExKOPO2HPWVQGAKW8LOZMPIDEFG" hidden="1">#REF!</definedName>
    <definedName name="BExKP7SRQ3MN5BDYXV2XMBQNUH23" localSheetId="16" hidden="1">#REF!</definedName>
    <definedName name="BExKP7SRQ3MN5BDYXV2XMBQNUH23" hidden="1">#REF!</definedName>
    <definedName name="BExKPEZP0QTKOTLIMMIFSVTHQEEK" localSheetId="16" hidden="1">#REF!</definedName>
    <definedName name="BExKPEZP0QTKOTLIMMIFSVTHQEEK" hidden="1">#REF!</definedName>
    <definedName name="BExKPFFSVTL757PNITV8R9RN4452" localSheetId="16" hidden="1">#REF!</definedName>
    <definedName name="BExKPFFSVTL757PNITV8R9RN4452" hidden="1">#REF!</definedName>
    <definedName name="BExKPIL5ZWOXQAENH3VP3ZHA2N7N" localSheetId="16" hidden="1">#REF!</definedName>
    <definedName name="BExKPIL5ZWOXQAENH3VP3ZHA2N7N" hidden="1">#REF!</definedName>
    <definedName name="BExKPJHKPVROP9QX9BMBZMU2HEZ1" localSheetId="16" hidden="1">#REF!</definedName>
    <definedName name="BExKPJHKPVROP9QX9BMBZMU2HEZ1" hidden="1">#REF!</definedName>
    <definedName name="BExKPLQJX0HJ8OTXBXH9IC9J2V0W" localSheetId="16" hidden="1">#REF!</definedName>
    <definedName name="BExKPLQJX0HJ8OTXBXH9IC9J2V0W" hidden="1">#REF!</definedName>
    <definedName name="BExKPN8C7GN36ZJZHLOB74LU6KT0" localSheetId="16" hidden="1">#REF!</definedName>
    <definedName name="BExKPN8C7GN36ZJZHLOB74LU6KT0" hidden="1">#REF!</definedName>
    <definedName name="BExKPX9VZ1J5021Q98K60HMPJU58" localSheetId="16" hidden="1">#REF!</definedName>
    <definedName name="BExKPX9VZ1J5021Q98K60HMPJU58" hidden="1">#REF!</definedName>
    <definedName name="BExKQGGEP203MUWSJVORTY7RFOFT" localSheetId="16" hidden="1">#REF!</definedName>
    <definedName name="BExKQGGEP203MUWSJVORTY7RFOFT" hidden="1">#REF!</definedName>
    <definedName name="BExKQJGAAWNM3NT19E9I0CQDBTU0" localSheetId="16" hidden="1">#REF!</definedName>
    <definedName name="BExKQJGAAWNM3NT19E9I0CQDBTU0" hidden="1">#REF!</definedName>
    <definedName name="BExKQM5GJ1ZN5REKFE7YVBQ0KXWF" localSheetId="16" hidden="1">#REF!</definedName>
    <definedName name="BExKQM5GJ1ZN5REKFE7YVBQ0KXWF" hidden="1">#REF!</definedName>
    <definedName name="BExKQQ71278061G7ZFYGPWOMOMY2" localSheetId="16" hidden="1">#REF!</definedName>
    <definedName name="BExKQQ71278061G7ZFYGPWOMOMY2" hidden="1">#REF!</definedName>
    <definedName name="BExKQTXRG3ECU8NT47UR7643LO5G" localSheetId="16" hidden="1">#REF!</definedName>
    <definedName name="BExKQTXRG3ECU8NT47UR7643LO5G" hidden="1">#REF!</definedName>
    <definedName name="BExKQVL7HPOIZ4FHANDFMVOJLEPR" localSheetId="16" hidden="1">#REF!</definedName>
    <definedName name="BExKQVL7HPOIZ4FHANDFMVOJLEPR" hidden="1">#REF!</definedName>
    <definedName name="BExKR3ZAJRYXZB4M7XZPK0I7E55W" localSheetId="16" hidden="1">#REF!</definedName>
    <definedName name="BExKR3ZAJRYXZB4M7XZPK0I7E55W" hidden="1">#REF!</definedName>
    <definedName name="BExKR8RZSEHW184G0Z56B4EGNU72" localSheetId="16" hidden="1">#REF!</definedName>
    <definedName name="BExKR8RZSEHW184G0Z56B4EGNU72" hidden="1">#REF!</definedName>
    <definedName name="BExKRHM60KUPM7RGAAFRSKX4TMS5" localSheetId="16" hidden="1">#REF!</definedName>
    <definedName name="BExKRHM60KUPM7RGAAFRSKX4TMS5" hidden="1">#REF!</definedName>
    <definedName name="BExKRQB2LX164R610N3VXJPD3C1W" localSheetId="16" hidden="1">#REF!</definedName>
    <definedName name="BExKRQB2LX164R610N3VXJPD3C1W" hidden="1">#REF!</definedName>
    <definedName name="BExKRVUSQ6PA7ZYQSTEQL3X7PB9P" localSheetId="16" hidden="1">#REF!</definedName>
    <definedName name="BExKRVUSQ6PA7ZYQSTEQL3X7PB9P" hidden="1">#REF!</definedName>
    <definedName name="BExKRY3KZ7F7RB2KH8HXSQ85IEQO" localSheetId="16" hidden="1">#REF!</definedName>
    <definedName name="BExKRY3KZ7F7RB2KH8HXSQ85IEQO" hidden="1">#REF!</definedName>
    <definedName name="BExKS91CCVW1YKNE1EQ4MCE1E9JX" localSheetId="16" hidden="1">#REF!</definedName>
    <definedName name="BExKS91CCVW1YKNE1EQ4MCE1E9JX" hidden="1">#REF!</definedName>
    <definedName name="BExKSA37DZTCK6H13HPIKR0ZFVL8" localSheetId="16" hidden="1">#REF!</definedName>
    <definedName name="BExKSA37DZTCK6H13HPIKR0ZFVL8" hidden="1">#REF!</definedName>
    <definedName name="BExKSB51O073JLM4PEU353GBBSMI" localSheetId="16" hidden="1">#REF!</definedName>
    <definedName name="BExKSB51O073JLM4PEU353GBBSMI" hidden="1">#REF!</definedName>
    <definedName name="BExKSC1EDUXA6RM44LZV6HMMHKLX" localSheetId="16" hidden="1">#REF!</definedName>
    <definedName name="BExKSC1EDUXA6RM44LZV6HMMHKLX" hidden="1">#REF!</definedName>
    <definedName name="BExKSFMOMSZYDE0WNC94F40S6636" localSheetId="16" hidden="1">#REF!</definedName>
    <definedName name="BExKSFMOMSZYDE0WNC94F40S6636" hidden="1">#REF!</definedName>
    <definedName name="BExKSHQ9K79S8KYUWIV5M5LAHHF1" localSheetId="16" hidden="1">#REF!</definedName>
    <definedName name="BExKSHQ9K79S8KYUWIV5M5LAHHF1" hidden="1">#REF!</definedName>
    <definedName name="BExKSJTWG9L3FCX8FLK4EMUJMF27" localSheetId="16" hidden="1">#REF!</definedName>
    <definedName name="BExKSJTWG9L3FCX8FLK4EMUJMF27" hidden="1">#REF!</definedName>
    <definedName name="BExKSU0MKNAVZYYPKCYTZDWQX4R8" localSheetId="16" hidden="1">#REF!</definedName>
    <definedName name="BExKSU0MKNAVZYYPKCYTZDWQX4R8" hidden="1">#REF!</definedName>
    <definedName name="BExKSX60G1MUS689FXIGYP2F7C62" localSheetId="16" hidden="1">#REF!</definedName>
    <definedName name="BExKSX60G1MUS689FXIGYP2F7C62" hidden="1">#REF!</definedName>
    <definedName name="BExKT2UZ7Y2VWF5NQE18SJRLD2RN" localSheetId="16" hidden="1">#REF!</definedName>
    <definedName name="BExKT2UZ7Y2VWF5NQE18SJRLD2RN" hidden="1">#REF!</definedName>
    <definedName name="BExKT3GJFNGAM09H5F615E36A38C" localSheetId="16" hidden="1">#REF!</definedName>
    <definedName name="BExKT3GJFNGAM09H5F615E36A38C" hidden="1">#REF!</definedName>
    <definedName name="BExKTD1UM9PTLYETG1RM502XDNC0" localSheetId="16" hidden="1">#REF!</definedName>
    <definedName name="BExKTD1UM9PTLYETG1RM502XDNC0" hidden="1">#REF!</definedName>
    <definedName name="BExKTJN26AY45CE6JUAX3OIL48F7" localSheetId="16" hidden="1">#REF!</definedName>
    <definedName name="BExKTJN26AY45CE6JUAX3OIL48F7" hidden="1">#REF!</definedName>
    <definedName name="BExKTQZGN8GI3XGSEXMPCCA3S19H" localSheetId="16" hidden="1">#REF!</definedName>
    <definedName name="BExKTQZGN8GI3XGSEXMPCCA3S19H" hidden="1">#REF!</definedName>
    <definedName name="BExKTUKYYU0F6TUW1RXV24LRAZFE" localSheetId="16" hidden="1">#REF!</definedName>
    <definedName name="BExKTUKYYU0F6TUW1RXV24LRAZFE" hidden="1">#REF!</definedName>
    <definedName name="BExKU3FBLHQBIUTN6XEZW5GC9OG1" localSheetId="16" hidden="1">#REF!</definedName>
    <definedName name="BExKU3FBLHQBIUTN6XEZW5GC9OG1" hidden="1">#REF!</definedName>
    <definedName name="BExKU82I99FEUIZLODXJDOJC96CQ" localSheetId="16" hidden="1">#REF!</definedName>
    <definedName name="BExKU82I99FEUIZLODXJDOJC96CQ" hidden="1">#REF!</definedName>
    <definedName name="BExKUDM0DFSCM3D91SH0XLXJSL18" localSheetId="16" hidden="1">#REF!</definedName>
    <definedName name="BExKUDM0DFSCM3D91SH0XLXJSL18" hidden="1">#REF!</definedName>
    <definedName name="BExKUHYKD9TJTMQOOBS4EX04FCEZ" localSheetId="16" hidden="1">#REF!</definedName>
    <definedName name="BExKUHYKD9TJTMQOOBS4EX04FCEZ" hidden="1">#REF!</definedName>
    <definedName name="BExKULEKJLA77AUQPDUHSM94Y76Z" localSheetId="16" hidden="1">#REF!</definedName>
    <definedName name="BExKULEKJLA77AUQPDUHSM94Y76Z" hidden="1">#REF!</definedName>
    <definedName name="BExKUXE506JSYMR4CV866RHRDYR9" localSheetId="16" hidden="1">#REF!</definedName>
    <definedName name="BExKUXE506JSYMR4CV866RHRDYR9" hidden="1">#REF!</definedName>
    <definedName name="BExKV08R85MKI3MAX9E2HERNQUNL" localSheetId="16" hidden="1">#REF!</definedName>
    <definedName name="BExKV08R85MKI3MAX9E2HERNQUNL" hidden="1">#REF!</definedName>
    <definedName name="BExKV4AAUNNJL5JWD7PX6BFKVS6O" localSheetId="16" hidden="1">#REF!</definedName>
    <definedName name="BExKV4AAUNNJL5JWD7PX6BFKVS6O" hidden="1">#REF!</definedName>
    <definedName name="BExKVDVK6HN74GQPTXICP9BFC8CF" localSheetId="16" hidden="1">#REF!</definedName>
    <definedName name="BExKVDVK6HN74GQPTXICP9BFC8CF" hidden="1">#REF!</definedName>
    <definedName name="BExKVFZ3ZZGIC1QI8XN6BYFWN0ZY" localSheetId="16" hidden="1">#REF!</definedName>
    <definedName name="BExKVFZ3ZZGIC1QI8XN6BYFWN0ZY" hidden="1">#REF!</definedName>
    <definedName name="BExKVG4KGO28KPGTAFL1R8TTZ10N" localSheetId="16" hidden="1">#REF!</definedName>
    <definedName name="BExKVG4KGO28KPGTAFL1R8TTZ10N" hidden="1">#REF!</definedName>
    <definedName name="BExKW0CSH7DA02YSNV64PSEIXB2P" localSheetId="16" hidden="1">#REF!</definedName>
    <definedName name="BExKW0CSH7DA02YSNV64PSEIXB2P" hidden="1">#REF!</definedName>
    <definedName name="BExM9NUG3Q31X01AI9ZJCZIX25CS" localSheetId="16" hidden="1">#REF!</definedName>
    <definedName name="BExM9NUG3Q31X01AI9ZJCZIX25CS" hidden="1">#REF!</definedName>
    <definedName name="BExM9OG182RP30MY23PG49LVPZ1C" localSheetId="16" hidden="1">#REF!</definedName>
    <definedName name="BExM9OG182RP30MY23PG49LVPZ1C" hidden="1">#REF!</definedName>
    <definedName name="BExMA64MW1S18NH8DCKPCCEI5KCB" localSheetId="16" hidden="1">#REF!</definedName>
    <definedName name="BExMA64MW1S18NH8DCKPCCEI5KCB" hidden="1">#REF!</definedName>
    <definedName name="BExMALEWFUEM8Y686IT03ECURUBR" localSheetId="16" hidden="1">#REF!</definedName>
    <definedName name="BExMALEWFUEM8Y686IT03ECURUBR" hidden="1">#REF!</definedName>
    <definedName name="BExMAS0AQY7KMMTBTBPK0SWWDITB" localSheetId="16" hidden="1">#REF!</definedName>
    <definedName name="BExMAS0AQY7KMMTBTBPK0SWWDITB" hidden="1">#REF!</definedName>
    <definedName name="BExMAXJS82ZJ8RS22VLE0V0LDUII" localSheetId="16" hidden="1">#REF!</definedName>
    <definedName name="BExMAXJS82ZJ8RS22VLE0V0LDUII" hidden="1">#REF!</definedName>
    <definedName name="BExMB4QRS0R3MTB4CMUHFZ84LNZQ" localSheetId="16" hidden="1">#REF!</definedName>
    <definedName name="BExMB4QRS0R3MTB4CMUHFZ84LNZQ" hidden="1">#REF!</definedName>
    <definedName name="BExMB7AICZ233JKSCEUSR9RQXRS0" localSheetId="16" hidden="1">#REF!</definedName>
    <definedName name="BExMB7AICZ233JKSCEUSR9RQXRS0" hidden="1">#REF!</definedName>
    <definedName name="BExMBC35WKQY5CWQJLV4D05O6971" localSheetId="16" hidden="1">#REF!</definedName>
    <definedName name="BExMBC35WKQY5CWQJLV4D05O6971" hidden="1">#REF!</definedName>
    <definedName name="BExMBFTZV4Q1A5KG25C1N9PHQNSW" localSheetId="16" hidden="1">#REF!</definedName>
    <definedName name="BExMBFTZV4Q1A5KG25C1N9PHQNSW" hidden="1">#REF!</definedName>
    <definedName name="BExMBFZFXQDH3H55R89930TFTU36" localSheetId="16" hidden="1">#REF!</definedName>
    <definedName name="BExMBFZFXQDH3H55R89930TFTU36" hidden="1">#REF!</definedName>
    <definedName name="BExMBK6ISK3U7KHZKUJXIDKGF6VW" localSheetId="16" hidden="1">#REF!</definedName>
    <definedName name="BExMBK6ISK3U7KHZKUJXIDKGF6VW" hidden="1">#REF!</definedName>
    <definedName name="BExMBYPQDG9AYDQ5E8IECVFREPO6" hidden="1">[3]ZZCOOM_M03_Q005!#REF!</definedName>
    <definedName name="BExMC7PESEESXVMDCGGIP5LPMUGY" localSheetId="16" hidden="1">#REF!</definedName>
    <definedName name="BExMC7PESEESXVMDCGGIP5LPMUGY" hidden="1">#REF!</definedName>
    <definedName name="BExMC8AZUTX8LG89K2JJR7ZG62XX" localSheetId="16" hidden="1">#REF!</definedName>
    <definedName name="BExMC8AZUTX8LG89K2JJR7ZG62XX" hidden="1">#REF!</definedName>
    <definedName name="BExMCA96YR10V72G2R0SCIKPZLIZ" localSheetId="16" hidden="1">#REF!</definedName>
    <definedName name="BExMCA96YR10V72G2R0SCIKPZLIZ" hidden="1">#REF!</definedName>
    <definedName name="BExMCB5JU5I2VQDUBS4O42BTEVKI" localSheetId="16" hidden="1">#REF!</definedName>
    <definedName name="BExMCB5JU5I2VQDUBS4O42BTEVKI" hidden="1">#REF!</definedName>
    <definedName name="BExMCFSQFSEMPY5IXDIRKZDASDBR" localSheetId="16" hidden="1">#REF!</definedName>
    <definedName name="BExMCFSQFSEMPY5IXDIRKZDASDBR" hidden="1">#REF!</definedName>
    <definedName name="BExMCH58I9XOLK7WEE6VSJGYPJGL" localSheetId="16" hidden="1">#REF!</definedName>
    <definedName name="BExMCH58I9XOLK7WEE6VSJGYPJGL" hidden="1">#REF!</definedName>
    <definedName name="BExMCMZOEYWVOOJ98TBHTTCS7XB8" localSheetId="16" hidden="1">#REF!</definedName>
    <definedName name="BExMCMZOEYWVOOJ98TBHTTCS7XB8" hidden="1">#REF!</definedName>
    <definedName name="BExMCS8EF2W3FS9QADNKREYSI8P0" localSheetId="16" hidden="1">#REF!</definedName>
    <definedName name="BExMCS8EF2W3FS9QADNKREYSI8P0" hidden="1">#REF!</definedName>
    <definedName name="BExMCSU0KZGHALEL7N5DJBVL94K7" localSheetId="16" hidden="1">#REF!</definedName>
    <definedName name="BExMCSU0KZGHALEL7N5DJBVL94K7" hidden="1">#REF!</definedName>
    <definedName name="BExMCUS7GSOM96J0HJ7EH0FFM2AC" localSheetId="16" hidden="1">#REF!</definedName>
    <definedName name="BExMCUS7GSOM96J0HJ7EH0FFM2AC" hidden="1">#REF!</definedName>
    <definedName name="BExMCYTT6TVDWMJXO1NZANRTVNAN" localSheetId="16" hidden="1">#REF!</definedName>
    <definedName name="BExMCYTT6TVDWMJXO1NZANRTVNAN" hidden="1">#REF!</definedName>
    <definedName name="BExMD54CT1VTE5YGBM90H90NF28M" localSheetId="16" hidden="1">#REF!</definedName>
    <definedName name="BExMD54CT1VTE5YGBM90H90NF28M" hidden="1">#REF!</definedName>
    <definedName name="BExMD5F6IAV108XYJLXUO9HD0IT6" localSheetId="16" hidden="1">#REF!</definedName>
    <definedName name="BExMD5F6IAV108XYJLXUO9HD0IT6" hidden="1">#REF!</definedName>
    <definedName name="BExMDANV66W9T3XAXID40XFJ0J93" localSheetId="16" hidden="1">#REF!</definedName>
    <definedName name="BExMDANV66W9T3XAXID40XFJ0J93" hidden="1">#REF!</definedName>
    <definedName name="BExMDGD1KQP7NNR78X2ZX4FCBQ1S" localSheetId="16" hidden="1">#REF!</definedName>
    <definedName name="BExMDGD1KQP7NNR78X2ZX4FCBQ1S" hidden="1">#REF!</definedName>
    <definedName name="BExMDIRDK0DI8P86HB7WPH8QWLSQ" localSheetId="16" hidden="1">#REF!</definedName>
    <definedName name="BExMDIRDK0DI8P86HB7WPH8QWLSQ" hidden="1">#REF!</definedName>
    <definedName name="BExMDOWGDLP3BZZB4ZPI31VS10FP" localSheetId="16" hidden="1">#REF!</definedName>
    <definedName name="BExMDOWGDLP3BZZB4ZPI31VS10FP" hidden="1">#REF!</definedName>
    <definedName name="BExMDPI2FVMORSWDDCVAJ85WYAYO" localSheetId="16" hidden="1">#REF!</definedName>
    <definedName name="BExMDPI2FVMORSWDDCVAJ85WYAYO" hidden="1">#REF!</definedName>
    <definedName name="BExMDUWB7VWHFFR266QXO46BNV2S" localSheetId="16" hidden="1">#REF!</definedName>
    <definedName name="BExMDUWB7VWHFFR266QXO46BNV2S" hidden="1">#REF!</definedName>
    <definedName name="BExME2U47N8LZG0BPJ49ANY5QVV2" localSheetId="16" hidden="1">#REF!</definedName>
    <definedName name="BExME2U47N8LZG0BPJ49ANY5QVV2" hidden="1">#REF!</definedName>
    <definedName name="BExME88DH5DUKMUFI9FNVECXFD2E" localSheetId="16" hidden="1">#REF!</definedName>
    <definedName name="BExME88DH5DUKMUFI9FNVECXFD2E" hidden="1">#REF!</definedName>
    <definedName name="BExME9A7MOGAK7YTTQYXP5DL6VYA" localSheetId="16" hidden="1">#REF!</definedName>
    <definedName name="BExME9A7MOGAK7YTTQYXP5DL6VYA" hidden="1">#REF!</definedName>
    <definedName name="BExMEOV9YFRY5C3GDLU60GIX10BY" localSheetId="16" hidden="1">#REF!</definedName>
    <definedName name="BExMEOV9YFRY5C3GDLU60GIX10BY" hidden="1">#REF!</definedName>
    <definedName name="BExMEUK2Q5GZGZFZ77Z2IYUKOOYW" localSheetId="16" hidden="1">#REF!</definedName>
    <definedName name="BExMEUK2Q5GZGZFZ77Z2IYUKOOYW" hidden="1">#REF!</definedName>
    <definedName name="BExMEWT36INWIP0VNS94NEP3WZ4U" localSheetId="16" hidden="1">#REF!</definedName>
    <definedName name="BExMEWT36INWIP0VNS94NEP3WZ4U" hidden="1">#REF!</definedName>
    <definedName name="BExMEY09ESM4H2YGKEQQRYUD114R" localSheetId="16" hidden="1">#REF!</definedName>
    <definedName name="BExMEY09ESM4H2YGKEQQRYUD114R" hidden="1">#REF!</definedName>
    <definedName name="BExMF0UU4SBJHOJ4SG09QMF1TC7H" localSheetId="16" hidden="1">#REF!</definedName>
    <definedName name="BExMF0UU4SBJHOJ4SG09QMF1TC7H" hidden="1">#REF!</definedName>
    <definedName name="BExMF2YDPQWGK3CSN8LJG16MLFQZ" localSheetId="16" hidden="1">#REF!</definedName>
    <definedName name="BExMF2YDPQWGK3CSN8LJG16MLFQZ" hidden="1">#REF!</definedName>
    <definedName name="BExMF4G4IUPQY1Y5GEY5N3E04CL6" localSheetId="16" hidden="1">#REF!</definedName>
    <definedName name="BExMF4G4IUPQY1Y5GEY5N3E04CL6" hidden="1">#REF!</definedName>
    <definedName name="BExMF9UIGYMOAQK0ELUWP0S0HZZY" localSheetId="16" hidden="1">#REF!</definedName>
    <definedName name="BExMF9UIGYMOAQK0ELUWP0S0HZZY" hidden="1">#REF!</definedName>
    <definedName name="BExMFDLBSWFMRDYJ2DZETI3EXKN2" localSheetId="16" hidden="1">#REF!</definedName>
    <definedName name="BExMFDLBSWFMRDYJ2DZETI3EXKN2" hidden="1">#REF!</definedName>
    <definedName name="BExMFLDTMRTCHKA37LQW67BG8D5C" localSheetId="16" hidden="1">#REF!</definedName>
    <definedName name="BExMFLDTMRTCHKA37LQW67BG8D5C" hidden="1">#REF!</definedName>
    <definedName name="BExMFTH63LTWA2JYJTJYMT5K2OF2" localSheetId="16" hidden="1">#REF!</definedName>
    <definedName name="BExMFTH63LTWA2JYJTJYMT5K2OF2" hidden="1">#REF!</definedName>
    <definedName name="BExMFY4AG5T27EVMCCNE00GOAR66" localSheetId="16" hidden="1">#REF!</definedName>
    <definedName name="BExMFY4AG5T27EVMCCNE00GOAR66" hidden="1">#REF!</definedName>
    <definedName name="BExMGQQNOFER1MEVQ961XARTRIOB" localSheetId="16" hidden="1">#REF!</definedName>
    <definedName name="BExMGQQNOFER1MEVQ961XARTRIOB" hidden="1">#REF!</definedName>
    <definedName name="BExMH189E60TZBQFN2UWVA1UZA7X" localSheetId="16" hidden="1">#REF!</definedName>
    <definedName name="BExMH189E60TZBQFN2UWVA1UZA7X" hidden="1">#REF!</definedName>
    <definedName name="BExMH3H9TW5TJCNU5Z1EWXP3BAEP" localSheetId="16" hidden="1">#REF!</definedName>
    <definedName name="BExMH3H9TW5TJCNU5Z1EWXP3BAEP" hidden="1">#REF!</definedName>
    <definedName name="BExMH5A1B01SYXROP70DOKTQ5D6Z" localSheetId="16" hidden="1">#REF!</definedName>
    <definedName name="BExMH5A1B01SYXROP70DOKTQ5D6Z" hidden="1">#REF!</definedName>
    <definedName name="BExMHCGUJ8A3L31NU0XU0FGXE4P3" localSheetId="16" hidden="1">#REF!</definedName>
    <definedName name="BExMHCGUJ8A3L31NU0XU0FGXE4P3" hidden="1">#REF!</definedName>
    <definedName name="BExMHOWPB34KPZ76M2KIX2C9R2VB" localSheetId="16" hidden="1">#REF!</definedName>
    <definedName name="BExMHOWPB34KPZ76M2KIX2C9R2VB" hidden="1">#REF!</definedName>
    <definedName name="BExMHSSYC6KVHA3QDTSYPN92TWMI" localSheetId="16" hidden="1">#REF!</definedName>
    <definedName name="BExMHSSYC6KVHA3QDTSYPN92TWMI" hidden="1">#REF!</definedName>
    <definedName name="BExMI3AJ9477KDL4T9DHET4LJJTW" localSheetId="16" hidden="1">#REF!</definedName>
    <definedName name="BExMI3AJ9477KDL4T9DHET4LJJTW" hidden="1">#REF!</definedName>
    <definedName name="BExMI6QQ20XHD0NWJUN741B37182" localSheetId="16" hidden="1">#REF!</definedName>
    <definedName name="BExMI6QQ20XHD0NWJUN741B37182" hidden="1">#REF!</definedName>
    <definedName name="BExMI7MYDIMC9K16SBAFUY33RHK6" localSheetId="16" hidden="1">#REF!</definedName>
    <definedName name="BExMI7MYDIMC9K16SBAFUY33RHK6" hidden="1">#REF!</definedName>
    <definedName name="BExMI8JB94SBD9EMNJEK7Y2T6GYU" localSheetId="16" hidden="1">#REF!</definedName>
    <definedName name="BExMI8JB94SBD9EMNJEK7Y2T6GYU" hidden="1">#REF!</definedName>
    <definedName name="BExMI8OS85YTW3KYVE4YD0R7Z6UV" localSheetId="16" hidden="1">#REF!</definedName>
    <definedName name="BExMI8OS85YTW3KYVE4YD0R7Z6UV" hidden="1">#REF!</definedName>
    <definedName name="BExMI9QNOMVZ44I3BFMGU1EL1RSY" localSheetId="16" hidden="1">#REF!</definedName>
    <definedName name="BExMI9QNOMVZ44I3BFMGU1EL1RSY" hidden="1">#REF!</definedName>
    <definedName name="BExMIBOOZU40JS3F89OMPSRCE9MM" localSheetId="16" hidden="1">#REF!</definedName>
    <definedName name="BExMIBOOZU40JS3F89OMPSRCE9MM" hidden="1">#REF!</definedName>
    <definedName name="BExMIIQ5MBWSIHTFWAQADXMZC22Q" localSheetId="16" hidden="1">#REF!</definedName>
    <definedName name="BExMIIQ5MBWSIHTFWAQADXMZC22Q" hidden="1">#REF!</definedName>
    <definedName name="BExMIL4I2GE866I25CR5JBLJWJ6A" localSheetId="16" hidden="1">#REF!</definedName>
    <definedName name="BExMIL4I2GE866I25CR5JBLJWJ6A" hidden="1">#REF!</definedName>
    <definedName name="BExMIRKIPF27SNO82SPFSB3T5U17" localSheetId="16" hidden="1">#REF!</definedName>
    <definedName name="BExMIRKIPF27SNO82SPFSB3T5U17" hidden="1">#REF!</definedName>
    <definedName name="BExMIV0KC8555D5E42ZGWG15Y0MO" localSheetId="16" hidden="1">#REF!</definedName>
    <definedName name="BExMIV0KC8555D5E42ZGWG15Y0MO" hidden="1">#REF!</definedName>
    <definedName name="BExMIZT6AN7E6YMW2S87CTCN2UXH" localSheetId="16" hidden="1">#REF!</definedName>
    <definedName name="BExMIZT6AN7E6YMW2S87CTCN2UXH" hidden="1">#REF!</definedName>
    <definedName name="BExMJB76UESLVRD81AJBOB78JDTT" localSheetId="16" hidden="1">#REF!</definedName>
    <definedName name="BExMJB76UESLVRD81AJBOB78JDTT" hidden="1">#REF!</definedName>
    <definedName name="BExMJI8OLFZQCGOW3F99ETW8A21E" localSheetId="16" hidden="1">#REF!</definedName>
    <definedName name="BExMJI8OLFZQCGOW3F99ETW8A21E" hidden="1">#REF!</definedName>
    <definedName name="BExMJNC8ZFB9DRFOJ961ZAJ8U3A8" localSheetId="16" hidden="1">#REF!</definedName>
    <definedName name="BExMJNC8ZFB9DRFOJ961ZAJ8U3A8" hidden="1">#REF!</definedName>
    <definedName name="BExMJTBV8A3D31W2IQHP9RDFPPHQ" localSheetId="16" hidden="1">#REF!</definedName>
    <definedName name="BExMJTBV8A3D31W2IQHP9RDFPPHQ" hidden="1">#REF!</definedName>
    <definedName name="BExMK2RTXN4QJWEUNX002XK8VQP8" localSheetId="16" hidden="1">#REF!</definedName>
    <definedName name="BExMK2RTXN4QJWEUNX002XK8VQP8" hidden="1">#REF!</definedName>
    <definedName name="BExMKBGQDUZ8AWXYHA3QVMSDVZ3D" localSheetId="16" hidden="1">#REF!</definedName>
    <definedName name="BExMKBGQDUZ8AWXYHA3QVMSDVZ3D" hidden="1">#REF!</definedName>
    <definedName name="BExMKBM1467553LDFZRRKVSHN374" localSheetId="16" hidden="1">#REF!</definedName>
    <definedName name="BExMKBM1467553LDFZRRKVSHN374" hidden="1">#REF!</definedName>
    <definedName name="BExMKGK5FJUC0AU8MABRGDC5ZM70" localSheetId="16" hidden="1">#REF!</definedName>
    <definedName name="BExMKGK5FJUC0AU8MABRGDC5ZM70" hidden="1">#REF!</definedName>
    <definedName name="BExMKP92JGBM5BJO174H9A4HQIB9" localSheetId="16" hidden="1">#REF!</definedName>
    <definedName name="BExMKP92JGBM5BJO174H9A4HQIB9" hidden="1">#REF!</definedName>
    <definedName name="BExMKPEDT6IOYLLC3KJKRZOETC3Y" localSheetId="16" hidden="1">#REF!</definedName>
    <definedName name="BExMKPEDT6IOYLLC3KJKRZOETC3Y" hidden="1">#REF!</definedName>
    <definedName name="BExMKTW7R5SOV4PHAFGHU3W73DYE" localSheetId="16" hidden="1">#REF!</definedName>
    <definedName name="BExMKTW7R5SOV4PHAFGHU3W73DYE" hidden="1">#REF!</definedName>
    <definedName name="BExMKU7051J2W1RQXGZGE62NBRUZ" localSheetId="16" hidden="1">#REF!</definedName>
    <definedName name="BExMKU7051J2W1RQXGZGE62NBRUZ" hidden="1">#REF!</definedName>
    <definedName name="BExMKUN3WPECJR2XRID2R7GZRGNX" localSheetId="16" hidden="1">#REF!</definedName>
    <definedName name="BExMKUN3WPECJR2XRID2R7GZRGNX" hidden="1">#REF!</definedName>
    <definedName name="BExMKZ535P011X4TNV16GCOH4H21" localSheetId="16" hidden="1">#REF!</definedName>
    <definedName name="BExMKZ535P011X4TNV16GCOH4H21" hidden="1">#REF!</definedName>
    <definedName name="BExML3XQNDIMX55ZCHHXKUV3D6E6" localSheetId="16" hidden="1">#REF!</definedName>
    <definedName name="BExML3XQNDIMX55ZCHHXKUV3D6E6" hidden="1">#REF!</definedName>
    <definedName name="BExML5QGSWHLI18BGY4CGOTD3UWH" localSheetId="16" hidden="1">#REF!</definedName>
    <definedName name="BExML5QGSWHLI18BGY4CGOTD3UWH" hidden="1">#REF!</definedName>
    <definedName name="BExML6BVFCV80776USR7X70HVRZT" localSheetId="16" hidden="1">#REF!</definedName>
    <definedName name="BExML6BVFCV80776USR7X70HVRZT" hidden="1">#REF!</definedName>
    <definedName name="BExMLO5Z61RE85X8HHX2G4IU3AZW" localSheetId="16" hidden="1">#REF!</definedName>
    <definedName name="BExMLO5Z61RE85X8HHX2G4IU3AZW" hidden="1">#REF!</definedName>
    <definedName name="BExMLVI7UORSHM9FMO8S2EI0TMTS" localSheetId="16" hidden="1">#REF!</definedName>
    <definedName name="BExMLVI7UORSHM9FMO8S2EI0TMTS" hidden="1">#REF!</definedName>
    <definedName name="BExMM5UCOT2HSSN0ZIPZW55GSOVO" localSheetId="16" hidden="1">#REF!</definedName>
    <definedName name="BExMM5UCOT2HSSN0ZIPZW55GSOVO" hidden="1">#REF!</definedName>
    <definedName name="BExMM8ZRS5RQ8H1H55RVPVTDL5NL" localSheetId="16" hidden="1">#REF!</definedName>
    <definedName name="BExMM8ZRS5RQ8H1H55RVPVTDL5NL" hidden="1">#REF!</definedName>
    <definedName name="BExMMH8EAZB09XXQ5X4LR0P4NHG9" localSheetId="16" hidden="1">#REF!</definedName>
    <definedName name="BExMMH8EAZB09XXQ5X4LR0P4NHG9" hidden="1">#REF!</definedName>
    <definedName name="BExMMIQH5BABNZVCIQ7TBCQ10AY5" localSheetId="16" hidden="1">#REF!</definedName>
    <definedName name="BExMMIQH5BABNZVCIQ7TBCQ10AY5" hidden="1">#REF!</definedName>
    <definedName name="BExMMNIZ2T7M22WECMUQXEF4NJ71" localSheetId="16" hidden="1">#REF!</definedName>
    <definedName name="BExMMNIZ2T7M22WECMUQXEF4NJ71" hidden="1">#REF!</definedName>
    <definedName name="BExMMPMIOU7BURTV0L1K6ACW9X73" localSheetId="16" hidden="1">#REF!</definedName>
    <definedName name="BExMMPMIOU7BURTV0L1K6ACW9X73" hidden="1">#REF!</definedName>
    <definedName name="BExMMQ835AJDHS4B419SS645P67Q" localSheetId="16" hidden="1">#REF!</definedName>
    <definedName name="BExMMQ835AJDHS4B419SS645P67Q" hidden="1">#REF!</definedName>
    <definedName name="BExMMQIUVPCOBISTEJJYNCCLUCPY" localSheetId="16" hidden="1">#REF!</definedName>
    <definedName name="BExMMQIUVPCOBISTEJJYNCCLUCPY" hidden="1">#REF!</definedName>
    <definedName name="BExMMTIXETA5VAKBSOFDD5SRU887" localSheetId="16" hidden="1">#REF!</definedName>
    <definedName name="BExMMTIXETA5VAKBSOFDD5SRU887" hidden="1">#REF!</definedName>
    <definedName name="BExMMV0P6P5YS3C35G0JYYHI7992" localSheetId="16" hidden="1">#REF!</definedName>
    <definedName name="BExMMV0P6P5YS3C35G0JYYHI7992" hidden="1">#REF!</definedName>
    <definedName name="BExMNJLFWZBRN9PZF1IO9CYWV1B2" localSheetId="16" hidden="1">#REF!</definedName>
    <definedName name="BExMNJLFWZBRN9PZF1IO9CYWV1B2" hidden="1">#REF!</definedName>
    <definedName name="BExMNKCJ0FA57YEUUAJE43U1QN5P" localSheetId="16" hidden="1">#REF!</definedName>
    <definedName name="BExMNKCJ0FA57YEUUAJE43U1QN5P" hidden="1">#REF!</definedName>
    <definedName name="BExMNKN5D1WEF2OOJVP6LZ6DLU3Y" localSheetId="16" hidden="1">#REF!</definedName>
    <definedName name="BExMNKN5D1WEF2OOJVP6LZ6DLU3Y" hidden="1">#REF!</definedName>
    <definedName name="BExMNR38HMPLWAJRQ9MMS3ZAZ9IU" localSheetId="16" hidden="1">#REF!</definedName>
    <definedName name="BExMNR38HMPLWAJRQ9MMS3ZAZ9IU" hidden="1">#REF!</definedName>
    <definedName name="BExMNRDZULKJMVY2VKIIRM2M5A1M" localSheetId="16" hidden="1">#REF!</definedName>
    <definedName name="BExMNRDZULKJMVY2VKIIRM2M5A1M" hidden="1">#REF!</definedName>
    <definedName name="BExMNVFKZIBQSCAH71DIF1CJG89T" localSheetId="16" hidden="1">#REF!</definedName>
    <definedName name="BExMNVFKZIBQSCAH71DIF1CJG89T" hidden="1">#REF!</definedName>
    <definedName name="BExMNVVUQAGQY9SA29FGI7D7R5MN" localSheetId="16" hidden="1">#REF!</definedName>
    <definedName name="BExMNVVUQAGQY9SA29FGI7D7R5MN" hidden="1">#REF!</definedName>
    <definedName name="BExMO9IOWKTWHO8LQJJQI5P3INWY" localSheetId="16" hidden="1">#REF!</definedName>
    <definedName name="BExMO9IOWKTWHO8LQJJQI5P3INWY" hidden="1">#REF!</definedName>
    <definedName name="BExMOI29DOEK5R1A5QZPUDKF7N6T" localSheetId="16" hidden="1">#REF!</definedName>
    <definedName name="BExMOI29DOEK5R1A5QZPUDKF7N6T" hidden="1">#REF!</definedName>
    <definedName name="BExMONRAU0S904NLJHPI47RVQDBH" localSheetId="16" hidden="1">#REF!</definedName>
    <definedName name="BExMONRAU0S904NLJHPI47RVQDBH" hidden="1">#REF!</definedName>
    <definedName name="BExMPAJ5AJAXGKGK3F6H3ODS6RF4" localSheetId="16" hidden="1">#REF!</definedName>
    <definedName name="BExMPAJ5AJAXGKGK3F6H3ODS6RF4" hidden="1">#REF!</definedName>
    <definedName name="BExMPD2X55FFBVJ6CBUKNPROIOEU" localSheetId="16" hidden="1">#REF!</definedName>
    <definedName name="BExMPD2X55FFBVJ6CBUKNPROIOEU" hidden="1">#REF!</definedName>
    <definedName name="BExMPGZ848E38FUH1JBQN97DGWAT" localSheetId="16" hidden="1">#REF!</definedName>
    <definedName name="BExMPGZ848E38FUH1JBQN97DGWAT" hidden="1">#REF!</definedName>
    <definedName name="BExMPMTICOSMQENOFKQ18K0ZT4S8" localSheetId="16" hidden="1">#REF!</definedName>
    <definedName name="BExMPMTICOSMQENOFKQ18K0ZT4S8" hidden="1">#REF!</definedName>
    <definedName name="BExMPMZ07II0R4KGWQQ7PGS3RZS4" localSheetId="16" hidden="1">#REF!</definedName>
    <definedName name="BExMPMZ07II0R4KGWQQ7PGS3RZS4" hidden="1">#REF!</definedName>
    <definedName name="BExMPOBH04JMDO6Z8DMSEJZM4ANN" localSheetId="16" hidden="1">#REF!</definedName>
    <definedName name="BExMPOBH04JMDO6Z8DMSEJZM4ANN" hidden="1">#REF!</definedName>
    <definedName name="BExMPSD77XQ3HA6A4FZOJK8G2JP3" localSheetId="16" hidden="1">#REF!</definedName>
    <definedName name="BExMPSD77XQ3HA6A4FZOJK8G2JP3" hidden="1">#REF!</definedName>
    <definedName name="BExMQ4I3Q7F0BMPHSFMFW9TZ87UD" localSheetId="16" hidden="1">#REF!</definedName>
    <definedName name="BExMQ4I3Q7F0BMPHSFMFW9TZ87UD" hidden="1">#REF!</definedName>
    <definedName name="BExMQ4SWDWI4N16AZ0T5CJ6HH8WC" localSheetId="16" hidden="1">#REF!</definedName>
    <definedName name="BExMQ4SWDWI4N16AZ0T5CJ6HH8WC" hidden="1">#REF!</definedName>
    <definedName name="BExMQ71WHW50GVX45JU951AGPLFQ" localSheetId="16" hidden="1">#REF!</definedName>
    <definedName name="BExMQ71WHW50GVX45JU951AGPLFQ" hidden="1">#REF!</definedName>
    <definedName name="BExMQGXSLPT4A6N47LE6FBVHWBOF" localSheetId="16" hidden="1">#REF!</definedName>
    <definedName name="BExMQGXSLPT4A6N47LE6FBVHWBOF" hidden="1">#REF!</definedName>
    <definedName name="BExMQNZGFHW75W9HWRCR0FEF0XF0" localSheetId="16" hidden="1">#REF!</definedName>
    <definedName name="BExMQNZGFHW75W9HWRCR0FEF0XF0" hidden="1">#REF!</definedName>
    <definedName name="BExMQRKVQPDFPD0WQUA9QND8OV7P" localSheetId="16" hidden="1">#REF!</definedName>
    <definedName name="BExMQRKVQPDFPD0WQUA9QND8OV7P" hidden="1">#REF!</definedName>
    <definedName name="BExMQSBR7PL4KLB1Q4961QO45Y4G" localSheetId="16" hidden="1">#REF!</definedName>
    <definedName name="BExMQSBR7PL4KLB1Q4961QO45Y4G" hidden="1">#REF!</definedName>
    <definedName name="BExMR1MA4I1X77714ZEPUVC8W398" localSheetId="16" hidden="1">#REF!</definedName>
    <definedName name="BExMR1MA4I1X77714ZEPUVC8W398" hidden="1">#REF!</definedName>
    <definedName name="BExMR8YQHA7N77HGHY4Y6R30I3XT" localSheetId="16" hidden="1">#REF!</definedName>
    <definedName name="BExMR8YQHA7N77HGHY4Y6R30I3XT" hidden="1">#REF!</definedName>
    <definedName name="BExMRENOIARWRYOIVPDIEBVNRDO7" localSheetId="16" hidden="1">#REF!</definedName>
    <definedName name="BExMRENOIARWRYOIVPDIEBVNRDO7" hidden="1">#REF!</definedName>
    <definedName name="BExMRF3SCIUZL945WMMDCT29MTLN" localSheetId="16" hidden="1">#REF!</definedName>
    <definedName name="BExMRF3SCIUZL945WMMDCT29MTLN" hidden="1">#REF!</definedName>
    <definedName name="BExMRRJNUMGRSDD5GGKKGEIZ6FTS" localSheetId="16" hidden="1">#REF!</definedName>
    <definedName name="BExMRRJNUMGRSDD5GGKKGEIZ6FTS" hidden="1">#REF!</definedName>
    <definedName name="BExMRU3ACIU0RD2BNWO55LH5U2BR" localSheetId="16" hidden="1">#REF!</definedName>
    <definedName name="BExMRU3ACIU0RD2BNWO55LH5U2BR" hidden="1">#REF!</definedName>
    <definedName name="BExMRWC9LD1LDAVIUQHQWIYMK129" localSheetId="16" hidden="1">#REF!</definedName>
    <definedName name="BExMRWC9LD1LDAVIUQHQWIYMK129" hidden="1">#REF!</definedName>
    <definedName name="BExMSBH3T898ERC4BT51ZURKDCH1" localSheetId="16" hidden="1">#REF!</definedName>
    <definedName name="BExMSBH3T898ERC4BT51ZURKDCH1" hidden="1">#REF!</definedName>
    <definedName name="BExMSQRCC40AP8BDUPL2I2DNC210" localSheetId="16" hidden="1">#REF!</definedName>
    <definedName name="BExMSQRCC40AP8BDUPL2I2DNC210" hidden="1">#REF!</definedName>
    <definedName name="BExO4J9LR712G00TVA82VNTG8O7H" localSheetId="16" hidden="1">#REF!</definedName>
    <definedName name="BExO4J9LR712G00TVA82VNTG8O7H" hidden="1">#REF!</definedName>
    <definedName name="BExO55G2KVZ7MIJ30N827CLH0I2A" localSheetId="16" hidden="1">#REF!</definedName>
    <definedName name="BExO55G2KVZ7MIJ30N827CLH0I2A" hidden="1">#REF!</definedName>
    <definedName name="BExO5A8PZD9EUHC5CMPU6N3SQ15L" localSheetId="16" hidden="1">#REF!</definedName>
    <definedName name="BExO5A8PZD9EUHC5CMPU6N3SQ15L" hidden="1">#REF!</definedName>
    <definedName name="BExO5XMAHL7CY3X0B1OPKZ28DCJ5" localSheetId="16" hidden="1">#REF!</definedName>
    <definedName name="BExO5XMAHL7CY3X0B1OPKZ28DCJ5" hidden="1">#REF!</definedName>
    <definedName name="BExO66LZJKY4PTQVREELI6POS4AY" localSheetId="16" hidden="1">#REF!</definedName>
    <definedName name="BExO66LZJKY4PTQVREELI6POS4AY" hidden="1">#REF!</definedName>
    <definedName name="BExO6LLHCYTF7CIVHKAO0NMET14Q" localSheetId="16" hidden="1">#REF!</definedName>
    <definedName name="BExO6LLHCYTF7CIVHKAO0NMET14Q" hidden="1">#REF!</definedName>
    <definedName name="BExO6NOZIPWELHV0XX25APL9UNOP" localSheetId="16" hidden="1">#REF!</definedName>
    <definedName name="BExO6NOZIPWELHV0XX25APL9UNOP" hidden="1">#REF!</definedName>
    <definedName name="BExO71MMHEBC11LG4HXDEQNHOII2" localSheetId="16" hidden="1">#REF!</definedName>
    <definedName name="BExO71MMHEBC11LG4HXDEQNHOII2" hidden="1">#REF!</definedName>
    <definedName name="BExO71S28H4XYOYYLAXOO93QV4TF" localSheetId="16" hidden="1">#REF!</definedName>
    <definedName name="BExO71S28H4XYOYYLAXOO93QV4TF" hidden="1">#REF!</definedName>
    <definedName name="BExO7BIP1737MIY7S6K4XYMTIO95" localSheetId="16" hidden="1">#REF!</definedName>
    <definedName name="BExO7BIP1737MIY7S6K4XYMTIO95" hidden="1">#REF!</definedName>
    <definedName name="BExO7OUQS3XTUQ2LDKGQ8AAQ3OJJ" localSheetId="16" hidden="1">#REF!</definedName>
    <definedName name="BExO7OUQS3XTUQ2LDKGQ8AAQ3OJJ" hidden="1">#REF!</definedName>
    <definedName name="BExO85HMYXZJ7SONWBKKIAXMCI3C" localSheetId="16" hidden="1">#REF!</definedName>
    <definedName name="BExO85HMYXZJ7SONWBKKIAXMCI3C" hidden="1">#REF!</definedName>
    <definedName name="BExO863922O4PBGQMUNEQKGN3K96" localSheetId="16" hidden="1">#REF!</definedName>
    <definedName name="BExO863922O4PBGQMUNEQKGN3K96" hidden="1">#REF!</definedName>
    <definedName name="BExO89ZIOXN0HOKHY24F7HDZ87UT" localSheetId="16" hidden="1">#REF!</definedName>
    <definedName name="BExO89ZIOXN0HOKHY24F7HDZ87UT" hidden="1">#REF!</definedName>
    <definedName name="BExO8A4SWOKD9WI5E6DITCL3LZZC" localSheetId="16" hidden="1">#REF!</definedName>
    <definedName name="BExO8A4SWOKD9WI5E6DITCL3LZZC" hidden="1">#REF!</definedName>
    <definedName name="BExO8CDTBCABLEUD6PE2UM2EZ6C4" localSheetId="16" hidden="1">#REF!</definedName>
    <definedName name="BExO8CDTBCABLEUD6PE2UM2EZ6C4" hidden="1">#REF!</definedName>
    <definedName name="BExO8UTAGQWDBQZEEF4HUNMLQCVU" localSheetId="16" hidden="1">#REF!</definedName>
    <definedName name="BExO8UTAGQWDBQZEEF4HUNMLQCVU" hidden="1">#REF!</definedName>
    <definedName name="BExO937E20IHMGQOZMECL3VZC7OX" localSheetId="16" hidden="1">#REF!</definedName>
    <definedName name="BExO937E20IHMGQOZMECL3VZC7OX" hidden="1">#REF!</definedName>
    <definedName name="BExO94UTJKQQ7TJTTJRTSR70YVJC" localSheetId="16" hidden="1">#REF!</definedName>
    <definedName name="BExO94UTJKQQ7TJTTJRTSR70YVJC" hidden="1">#REF!</definedName>
    <definedName name="BExO9EALFB2R8VULHML1AVRPHME0" localSheetId="16" hidden="1">#REF!</definedName>
    <definedName name="BExO9EALFB2R8VULHML1AVRPHME0" hidden="1">#REF!</definedName>
    <definedName name="BExO9J3A438976RXIUX5U9SU5T55" localSheetId="16" hidden="1">#REF!</definedName>
    <definedName name="BExO9J3A438976RXIUX5U9SU5T55" hidden="1">#REF!</definedName>
    <definedName name="BExO9RS5RXFJ1911HL3CCK6M74EP" localSheetId="16" hidden="1">#REF!</definedName>
    <definedName name="BExO9RS5RXFJ1911HL3CCK6M74EP" hidden="1">#REF!</definedName>
    <definedName name="BExO9SDRI1M6KMHXSG3AE5L0F2U3" localSheetId="16" hidden="1">#REF!</definedName>
    <definedName name="BExO9SDRI1M6KMHXSG3AE5L0F2U3" hidden="1">#REF!</definedName>
    <definedName name="BExO9US253B9UNAYT7DWLMK2BO44" localSheetId="16" hidden="1">#REF!</definedName>
    <definedName name="BExO9US253B9UNAYT7DWLMK2BO44" hidden="1">#REF!</definedName>
    <definedName name="BExO9V2U2YXAY904GYYGU6TD8Y7M" localSheetId="16" hidden="1">#REF!</definedName>
    <definedName name="BExO9V2U2YXAY904GYYGU6TD8Y7M" hidden="1">#REF!</definedName>
    <definedName name="BExOAAIG18X4V98C7122L5F65P5C" localSheetId="16" hidden="1">#REF!</definedName>
    <definedName name="BExOAAIG18X4V98C7122L5F65P5C" hidden="1">#REF!</definedName>
    <definedName name="BExOAQ3GKCT7YZW1EMVU3EILSZL2" localSheetId="16" hidden="1">#REF!</definedName>
    <definedName name="BExOAQ3GKCT7YZW1EMVU3EILSZL2" hidden="1">#REF!</definedName>
    <definedName name="BExOATZQ6SF8DASYLBQ0Z6D2WPSC" localSheetId="16" hidden="1">#REF!</definedName>
    <definedName name="BExOATZQ6SF8DASYLBQ0Z6D2WPSC" hidden="1">#REF!</definedName>
    <definedName name="BExOB9KT2THGV4SPLDVFTFXS4B14" localSheetId="16" hidden="1">#REF!</definedName>
    <definedName name="BExOB9KT2THGV4SPLDVFTFXS4B14" hidden="1">#REF!</definedName>
    <definedName name="BExOBEZ0IE2WBEYY3D3CMRI72N1K" localSheetId="16" hidden="1">#REF!</definedName>
    <definedName name="BExOBEZ0IE2WBEYY3D3CMRI72N1K" hidden="1">#REF!</definedName>
    <definedName name="BExOBF9TFH4NSBTR7JD2Q1165NIU" localSheetId="16" hidden="1">#REF!</definedName>
    <definedName name="BExOBF9TFH4NSBTR7JD2Q1165NIU" hidden="1">#REF!</definedName>
    <definedName name="BExOBIPU8760ITY0C8N27XZ3KWEF" localSheetId="16" hidden="1">#REF!</definedName>
    <definedName name="BExOBIPU8760ITY0C8N27XZ3KWEF" hidden="1">#REF!</definedName>
    <definedName name="BExOBM0I5L0MZ1G4H9MGMD87SBMZ" localSheetId="16" hidden="1">#REF!</definedName>
    <definedName name="BExOBM0I5L0MZ1G4H9MGMD87SBMZ" hidden="1">#REF!</definedName>
    <definedName name="BExOBOUXMP88KJY2BX2JLUJH5N0K" localSheetId="16" hidden="1">#REF!</definedName>
    <definedName name="BExOBOUXMP88KJY2BX2JLUJH5N0K" hidden="1">#REF!</definedName>
    <definedName name="BExOBP0FKQ4SVR59FB48UNLKCOR6" localSheetId="16" hidden="1">#REF!</definedName>
    <definedName name="BExOBP0FKQ4SVR59FB48UNLKCOR6" hidden="1">#REF!</definedName>
    <definedName name="BExOBTNR0XX9V82O76VVWUQABHT8" localSheetId="16" hidden="1">#REF!</definedName>
    <definedName name="BExOBTNR0XX9V82O76VVWUQABHT8" hidden="1">#REF!</definedName>
    <definedName name="BExOBYAVUCQ0IGM0Y6A75QHP0Q1A" localSheetId="16" hidden="1">#REF!</definedName>
    <definedName name="BExOBYAVUCQ0IGM0Y6A75QHP0Q1A" hidden="1">#REF!</definedName>
    <definedName name="BExOC3UEHB1CZNINSQHZANWJYKR8" localSheetId="16" hidden="1">#REF!</definedName>
    <definedName name="BExOC3UEHB1CZNINSQHZANWJYKR8" hidden="1">#REF!</definedName>
    <definedName name="BExOCBSF3XGO9YJ23LX2H78VOUR7" localSheetId="16" hidden="1">#REF!</definedName>
    <definedName name="BExOCBSF3XGO9YJ23LX2H78VOUR7" hidden="1">#REF!</definedName>
    <definedName name="BExOCEHJCLIUR23CB4TC9OEFJGFX" localSheetId="16" hidden="1">#REF!</definedName>
    <definedName name="BExOCEHJCLIUR23CB4TC9OEFJGFX" hidden="1">#REF!</definedName>
    <definedName name="BExOCKXFMOW6WPFEVX1I7R7FNDSS" localSheetId="16" hidden="1">#REF!</definedName>
    <definedName name="BExOCKXFMOW6WPFEVX1I7R7FNDSS" hidden="1">#REF!</definedName>
    <definedName name="BExOCM4L30L6FV3N2PR4O6X8WY2M" localSheetId="16" hidden="1">#REF!</definedName>
    <definedName name="BExOCM4L30L6FV3N2PR4O6X8WY2M" hidden="1">#REF!</definedName>
    <definedName name="BExOCYEXOB95DH5NOB0M5NOYX398" localSheetId="16" hidden="1">#REF!</definedName>
    <definedName name="BExOCYEXOB95DH5NOB0M5NOYX398" hidden="1">#REF!</definedName>
    <definedName name="BExOD4ERMDMFD8X1016N4EXOUR0S" localSheetId="16" hidden="1">#REF!</definedName>
    <definedName name="BExOD4ERMDMFD8X1016N4EXOUR0S" hidden="1">#REF!</definedName>
    <definedName name="BExOD55RS7BQUHRQ6H3USVGKR0P7" localSheetId="16" hidden="1">#REF!</definedName>
    <definedName name="BExOD55RS7BQUHRQ6H3USVGKR0P7" hidden="1">#REF!</definedName>
    <definedName name="BExODEWDDEABM4ZY3XREJIBZ8IVP" localSheetId="16" hidden="1">#REF!</definedName>
    <definedName name="BExODEWDDEABM4ZY3XREJIBZ8IVP" hidden="1">#REF!</definedName>
    <definedName name="BExODICDVVLFKWA22B3L0CKKTAZA" localSheetId="16" hidden="1">#REF!</definedName>
    <definedName name="BExODICDVVLFKWA22B3L0CKKTAZA" hidden="1">#REF!</definedName>
    <definedName name="BExODZFEIWV26E8RFU7XQYX1J458" localSheetId="16" hidden="1">#REF!</definedName>
    <definedName name="BExODZFEIWV26E8RFU7XQYX1J458" hidden="1">#REF!</definedName>
    <definedName name="BExOE0S111KPTELH26PPXE94J3GJ" localSheetId="16" hidden="1">#REF!</definedName>
    <definedName name="BExOE0S111KPTELH26PPXE94J3GJ" hidden="1">#REF!</definedName>
    <definedName name="BExOE5KH3JKKPZO401YAB3A11G1U" localSheetId="16" hidden="1">#REF!</definedName>
    <definedName name="BExOE5KH3JKKPZO401YAB3A11G1U" hidden="1">#REF!</definedName>
    <definedName name="BExOEBKG55EROA2VL360A06LKASE" localSheetId="16" hidden="1">#REF!</definedName>
    <definedName name="BExOEBKG55EROA2VL360A06LKASE" hidden="1">#REF!</definedName>
    <definedName name="BExOEFWUBETCPIYF89P9SBDOI3X5" localSheetId="16" hidden="1">#REF!</definedName>
    <definedName name="BExOEFWUBETCPIYF89P9SBDOI3X5" hidden="1">#REF!</definedName>
    <definedName name="BExOEL08MN74RQKVY0P43PFHPTVB" localSheetId="16" hidden="1">#REF!</definedName>
    <definedName name="BExOEL08MN74RQKVY0P43PFHPTVB" hidden="1">#REF!</definedName>
    <definedName name="BExOERG5LWXYYEN1DY1H2FWRJS9T" localSheetId="16" hidden="1">#REF!</definedName>
    <definedName name="BExOERG5LWXYYEN1DY1H2FWRJS9T" hidden="1">#REF!</definedName>
    <definedName name="BExOEV1S6JJVO5PP4BZ20SNGZR7D" localSheetId="16" hidden="1">#REF!</definedName>
    <definedName name="BExOEV1S6JJVO5PP4BZ20SNGZR7D" hidden="1">#REF!</definedName>
    <definedName name="BExOEVNDLRXW33RF3AMMCDLTLROJ" localSheetId="16" hidden="1">#REF!</definedName>
    <definedName name="BExOEVNDLRXW33RF3AMMCDLTLROJ" hidden="1">#REF!</definedName>
    <definedName name="BExOEZOXV3VXUB6VGSS85GXATYAC" localSheetId="16" hidden="1">#REF!</definedName>
    <definedName name="BExOEZOXV3VXUB6VGSS85GXATYAC" hidden="1">#REF!</definedName>
    <definedName name="BExOFDBSAZV60157PIDWCSSUN3MJ" localSheetId="16" hidden="1">#REF!</definedName>
    <definedName name="BExOFDBSAZV60157PIDWCSSUN3MJ" hidden="1">#REF!</definedName>
    <definedName name="BExOFEDNCYI2TPTMQ8SJN3AW4YMF" localSheetId="16" hidden="1">#REF!</definedName>
    <definedName name="BExOFEDNCYI2TPTMQ8SJN3AW4YMF" hidden="1">#REF!</definedName>
    <definedName name="BExOFVLXVD6RVHSQO8KZOOACSV24" localSheetId="16" hidden="1">#REF!</definedName>
    <definedName name="BExOFVLXVD6RVHSQO8KZOOACSV24" hidden="1">#REF!</definedName>
    <definedName name="BExOG2SW3XOGP9VAPQ3THV3VWV12" localSheetId="16" hidden="1">#REF!</definedName>
    <definedName name="BExOG2SW3XOGP9VAPQ3THV3VWV12" hidden="1">#REF!</definedName>
    <definedName name="BExOG45J81K4OPA40KW5VQU54KY3" localSheetId="16" hidden="1">#REF!</definedName>
    <definedName name="BExOG45J81K4OPA40KW5VQU54KY3" hidden="1">#REF!</definedName>
    <definedName name="BExOGFE2SCL8HHT4DFAXKLUTJZOG" localSheetId="16" hidden="1">#REF!</definedName>
    <definedName name="BExOGFE2SCL8HHT4DFAXKLUTJZOG" hidden="1">#REF!</definedName>
    <definedName name="BExOGH1IMADJCZMFDE6NMBBKO558" localSheetId="16" hidden="1">#REF!</definedName>
    <definedName name="BExOGH1IMADJCZMFDE6NMBBKO558" hidden="1">#REF!</definedName>
    <definedName name="BExOGT6D0LJ3C22RDW8COECKB1J5" localSheetId="16" hidden="1">#REF!</definedName>
    <definedName name="BExOGT6D0LJ3C22RDW8COECKB1J5" hidden="1">#REF!</definedName>
    <definedName name="BExOGTMI1HT31M1RGWVRAVHAK7DE" localSheetId="16" hidden="1">#REF!</definedName>
    <definedName name="BExOGTMI1HT31M1RGWVRAVHAK7DE" hidden="1">#REF!</definedName>
    <definedName name="BExOGXO9JE5XSE9GC3I6O21UEKAO" localSheetId="16" hidden="1">#REF!</definedName>
    <definedName name="BExOGXO9JE5XSE9GC3I6O21UEKAO" hidden="1">#REF!</definedName>
    <definedName name="BExOH9ICQA5WPLVJIKJVPWUPKSYO" localSheetId="16" hidden="1">#REF!</definedName>
    <definedName name="BExOH9ICQA5WPLVJIKJVPWUPKSYO" hidden="1">#REF!</definedName>
    <definedName name="BExOH9ICZ13C1LAW8OTYTR9S7ZP3" localSheetId="16" hidden="1">#REF!</definedName>
    <definedName name="BExOH9ICZ13C1LAW8OTYTR9S7ZP3" hidden="1">#REF!</definedName>
    <definedName name="BExOHGEJ8V8OXT32FSU173XLXBDH" localSheetId="16" hidden="1">#REF!</definedName>
    <definedName name="BExOHGEJ8V8OXT32FSU173XLXBDH" hidden="1">#REF!</definedName>
    <definedName name="BExOHL75H3OT4WAKKPUXIVXWFVDS" localSheetId="16" hidden="1">#REF!</definedName>
    <definedName name="BExOHL75H3OT4WAKKPUXIVXWFVDS" hidden="1">#REF!</definedName>
    <definedName name="BExOHLHXXJL6363CC082M9M5VVXQ" localSheetId="16" hidden="1">#REF!</definedName>
    <definedName name="BExOHLHXXJL6363CC082M9M5VVXQ" hidden="1">#REF!</definedName>
    <definedName name="BExOHNAO5UDXSO73BK2ARHWKS90Y" localSheetId="16" hidden="1">#REF!</definedName>
    <definedName name="BExOHNAO5UDXSO73BK2ARHWKS90Y" hidden="1">#REF!</definedName>
    <definedName name="BExOHR1G1I9A9CI1HG94EWBLWNM2" localSheetId="16" hidden="1">#REF!</definedName>
    <definedName name="BExOHR1G1I9A9CI1HG94EWBLWNM2" hidden="1">#REF!</definedName>
    <definedName name="BExOHTQPP8LQ98L6PYUI6QW08YID" localSheetId="16" hidden="1">#REF!</definedName>
    <definedName name="BExOHTQPP8LQ98L6PYUI6QW08YID" hidden="1">#REF!</definedName>
    <definedName name="BExOHUHN7UXHYAJFJJFU805UZ0NB" localSheetId="16" hidden="1">#REF!</definedName>
    <definedName name="BExOHUHN7UXHYAJFJJFU805UZ0NB" hidden="1">#REF!</definedName>
    <definedName name="BExOHX6Q6NJI793PGX59O5EKTP4G" localSheetId="16" hidden="1">#REF!</definedName>
    <definedName name="BExOHX6Q6NJI793PGX59O5EKTP4G" hidden="1">#REF!</definedName>
    <definedName name="BExOI5VMTHH7Y8MQQ1N635CHYI0P" localSheetId="16" hidden="1">#REF!</definedName>
    <definedName name="BExOI5VMTHH7Y8MQQ1N635CHYI0P" hidden="1">#REF!</definedName>
    <definedName name="BExOIEVCP4Y6VDS23AK84MCYYHRT" localSheetId="16" hidden="1">#REF!</definedName>
    <definedName name="BExOIEVCP4Y6VDS23AK84MCYYHRT" hidden="1">#REF!</definedName>
    <definedName name="BExOIFRP0HEHF5D7JSZ0X8ADJ79U" localSheetId="16" hidden="1">#REF!</definedName>
    <definedName name="BExOIFRP0HEHF5D7JSZ0X8ADJ79U" hidden="1">#REF!</definedName>
    <definedName name="BExOIHPQIXR0NDR5WD01BZKPKEO3" localSheetId="16" hidden="1">#REF!</definedName>
    <definedName name="BExOIHPQIXR0NDR5WD01BZKPKEO3" hidden="1">#REF!</definedName>
    <definedName name="BExOIM7L0Z3LSII9P7ZTV4KJ8RMA" localSheetId="16" hidden="1">#REF!</definedName>
    <definedName name="BExOIM7L0Z3LSII9P7ZTV4KJ8RMA" hidden="1">#REF!</definedName>
    <definedName name="BExOIWJVMJ6MG6JC4SPD1L00OHU1" localSheetId="16" hidden="1">#REF!</definedName>
    <definedName name="BExOIWJVMJ6MG6JC4SPD1L00OHU1" hidden="1">#REF!</definedName>
    <definedName name="BExOIYCN8Z4JK3OOG86KYUCV0ME8" localSheetId="16" hidden="1">#REF!</definedName>
    <definedName name="BExOIYCN8Z4JK3OOG86KYUCV0ME8" hidden="1">#REF!</definedName>
    <definedName name="BExOJ3AKZ9BCBZT3KD8WMSLK6MN2" localSheetId="16" hidden="1">#REF!</definedName>
    <definedName name="BExOJ3AKZ9BCBZT3KD8WMSLK6MN2" hidden="1">#REF!</definedName>
    <definedName name="BExOJ7XQK71I4YZDD29AKOOWZ47E" localSheetId="16" hidden="1">#REF!</definedName>
    <definedName name="BExOJ7XQK71I4YZDD29AKOOWZ47E" hidden="1">#REF!</definedName>
    <definedName name="BExOJAXS2THXXIJMV2F2LZKMI589" localSheetId="16" hidden="1">#REF!</definedName>
    <definedName name="BExOJAXS2THXXIJMV2F2LZKMI589" hidden="1">#REF!</definedName>
    <definedName name="BExOJDXKJ43BMD5CFWEMSU5R1BP9" localSheetId="16" hidden="1">#REF!</definedName>
    <definedName name="BExOJDXKJ43BMD5CFWEMSU5R1BP9" hidden="1">#REF!</definedName>
    <definedName name="BExOJHZ9KOD9LEP7ES426LHOCXEY" localSheetId="16" hidden="1">#REF!</definedName>
    <definedName name="BExOJHZ9KOD9LEP7ES426LHOCXEY" hidden="1">#REF!</definedName>
    <definedName name="BExOJM0W6XGSW5MXPTTX0GNF6SFT" localSheetId="16" hidden="1">#REF!</definedName>
    <definedName name="BExOJM0W6XGSW5MXPTTX0GNF6SFT" hidden="1">#REF!</definedName>
    <definedName name="BExOJQ7XL1X94G2GP88DSU6OTRKY" localSheetId="16" hidden="1">#REF!</definedName>
    <definedName name="BExOJQ7XL1X94G2GP88DSU6OTRKY" hidden="1">#REF!</definedName>
    <definedName name="BExOJXEUJJ9SYRJXKYYV2NCCDT2R" localSheetId="16" hidden="1">#REF!</definedName>
    <definedName name="BExOJXEUJJ9SYRJXKYYV2NCCDT2R" hidden="1">#REF!</definedName>
    <definedName name="BExOK0EQYM9JUMAGWOUN7QDH7VMZ" localSheetId="16" hidden="1">#REF!</definedName>
    <definedName name="BExOK0EQYM9JUMAGWOUN7QDH7VMZ" hidden="1">#REF!</definedName>
    <definedName name="BExOK10DBCM0O0CLRF8BB6EEWGB2" localSheetId="16" hidden="1">#REF!</definedName>
    <definedName name="BExOK10DBCM0O0CLRF8BB6EEWGB2" hidden="1">#REF!</definedName>
    <definedName name="BExOK45QZPFPJ08Z5BZOFLNGPHCZ" localSheetId="16" hidden="1">#REF!</definedName>
    <definedName name="BExOK45QZPFPJ08Z5BZOFLNGPHCZ" hidden="1">#REF!</definedName>
    <definedName name="BExOK4WM9O7QNG6O57FOASI5QSN1" localSheetId="16" hidden="1">#REF!</definedName>
    <definedName name="BExOK4WM9O7QNG6O57FOASI5QSN1" hidden="1">#REF!</definedName>
    <definedName name="BExOK57E3HXBUDOQB4M87JK9OPNE" localSheetId="16" hidden="1">#REF!</definedName>
    <definedName name="BExOK57E3HXBUDOQB4M87JK9OPNE" hidden="1">#REF!</definedName>
    <definedName name="BExOKJLBFD15HACQ01HQLY1U5SE2" localSheetId="16" hidden="1">#REF!</definedName>
    <definedName name="BExOKJLBFD15HACQ01HQLY1U5SE2" hidden="1">#REF!</definedName>
    <definedName name="BExOKTXMJP351VXKH8VT6SXUNIMF" localSheetId="16" hidden="1">#REF!</definedName>
    <definedName name="BExOKTXMJP351VXKH8VT6SXUNIMF" hidden="1">#REF!</definedName>
    <definedName name="BExOKU8GMLOCNVORDE329819XN67" localSheetId="16" hidden="1">#REF!</definedName>
    <definedName name="BExOKU8GMLOCNVORDE329819XN67" hidden="1">#REF!</definedName>
    <definedName name="BExOL0Z3Z7IAMHPB91EO2MF49U57" localSheetId="16" hidden="1">#REF!</definedName>
    <definedName name="BExOL0Z3Z7IAMHPB91EO2MF49U57" hidden="1">#REF!</definedName>
    <definedName name="BExOL7KH12VAR0LG741SIOJTLWFD" localSheetId="16" hidden="1">#REF!</definedName>
    <definedName name="BExOL7KH12VAR0LG741SIOJTLWFD" hidden="1">#REF!</definedName>
    <definedName name="BExOLGUYDBS2V3UOK4DVPUW5JZN7" localSheetId="16" hidden="1">#REF!</definedName>
    <definedName name="BExOLGUYDBS2V3UOK4DVPUW5JZN7" hidden="1">#REF!</definedName>
    <definedName name="BExOLICXFHJLILCJVFMJE5MGGWKR" localSheetId="16" hidden="1">#REF!</definedName>
    <definedName name="BExOLICXFHJLILCJVFMJE5MGGWKR" hidden="1">#REF!</definedName>
    <definedName name="BExOLOI0WJS3QC12I3ISL0D9AWOF" localSheetId="16" hidden="1">#REF!</definedName>
    <definedName name="BExOLOI0WJS3QC12I3ISL0D9AWOF" hidden="1">#REF!</definedName>
    <definedName name="BExOLQ5A7IWI0W12J7315E7LBI0O" localSheetId="16" hidden="1">#REF!</definedName>
    <definedName name="BExOLQ5A7IWI0W12J7315E7LBI0O" hidden="1">#REF!</definedName>
    <definedName name="BExOLYZNG5RBD0BTS1OEZJNU92Q5" localSheetId="16" hidden="1">#REF!</definedName>
    <definedName name="BExOLYZNG5RBD0BTS1OEZJNU92Q5" hidden="1">#REF!</definedName>
    <definedName name="BExOM136CSOYSV2NE3NAU04Z4414" localSheetId="16" hidden="1">#REF!</definedName>
    <definedName name="BExOM136CSOYSV2NE3NAU04Z4414" hidden="1">#REF!</definedName>
    <definedName name="BExOM3HIJ3UZPOKJI68KPBJAHPDC" localSheetId="16" hidden="1">#REF!</definedName>
    <definedName name="BExOM3HIJ3UZPOKJI68KPBJAHPDC" hidden="1">#REF!</definedName>
    <definedName name="BExOM5QC0I90GVJG1G7NFAIINKAQ" localSheetId="16" hidden="1">#REF!</definedName>
    <definedName name="BExOM5QC0I90GVJG1G7NFAIINKAQ" hidden="1">#REF!</definedName>
    <definedName name="BExOMKPURE33YQ3K1JG9NVQD4W49" localSheetId="16" hidden="1">#REF!</definedName>
    <definedName name="BExOMKPURE33YQ3K1JG9NVQD4W49" hidden="1">#REF!</definedName>
    <definedName name="BExOMP7NGCLUNFK50QD2LPKRG078" localSheetId="16" hidden="1">#REF!</definedName>
    <definedName name="BExOMP7NGCLUNFK50QD2LPKRG078" hidden="1">#REF!</definedName>
    <definedName name="BExOMPNX2853XA8AUM0BLA7CS86A" localSheetId="16" hidden="1">#REF!</definedName>
    <definedName name="BExOMPNX2853XA8AUM0BLA7CS86A" hidden="1">#REF!</definedName>
    <definedName name="BExOMU0A6XMY48SZRYL4WQZD13BI" localSheetId="16" hidden="1">#REF!</definedName>
    <definedName name="BExOMU0A6XMY48SZRYL4WQZD13BI" hidden="1">#REF!</definedName>
    <definedName name="BExOMVT0HSNC59DJP4CLISASGHKL" localSheetId="16" hidden="1">#REF!</definedName>
    <definedName name="BExOMVT0HSNC59DJP4CLISASGHKL" hidden="1">#REF!</definedName>
    <definedName name="BExON0AX35F2SI0UCVMGWGVIUNI3" localSheetId="16" hidden="1">#REF!</definedName>
    <definedName name="BExON0AX35F2SI0UCVMGWGVIUNI3" hidden="1">#REF!</definedName>
    <definedName name="BExON1I19LN0T10YIIYC5NE9UGMR" localSheetId="16" hidden="1">#REF!</definedName>
    <definedName name="BExON1I19LN0T10YIIYC5NE9UGMR" hidden="1">#REF!</definedName>
    <definedName name="BExON41U4296DV3DPG6I5EF3OEYF" localSheetId="16" hidden="1">#REF!</definedName>
    <definedName name="BExON41U4296DV3DPG6I5EF3OEYF" hidden="1">#REF!</definedName>
    <definedName name="BExONB3A7CO4YD8RB41PHC93BQ9M" localSheetId="16" hidden="1">#REF!</definedName>
    <definedName name="BExONB3A7CO4YD8RB41PHC93BQ9M" hidden="1">#REF!</definedName>
    <definedName name="BExONFQH6UUXF8V0GI4BRIST9RFO" localSheetId="16" hidden="1">#REF!</definedName>
    <definedName name="BExONFQH6UUXF8V0GI4BRIST9RFO" hidden="1">#REF!</definedName>
    <definedName name="BExONIL31DZWU7IFVN3VV0XTXJA1" localSheetId="16" hidden="1">#REF!</definedName>
    <definedName name="BExONIL31DZWU7IFVN3VV0XTXJA1" hidden="1">#REF!</definedName>
    <definedName name="BExONJ1BU17R0F5A2UP1UGJBOGKS" localSheetId="16" hidden="1">#REF!</definedName>
    <definedName name="BExONJ1BU17R0F5A2UP1UGJBOGKS" hidden="1">#REF!</definedName>
    <definedName name="BExONKZDHE8SS0P4YRLGEQR9KYHF" localSheetId="16" hidden="1">#REF!</definedName>
    <definedName name="BExONKZDHE8SS0P4YRLGEQR9KYHF" hidden="1">#REF!</definedName>
    <definedName name="BExONNZ9VMHVX3J6NLNJY7KZA61O" localSheetId="16" hidden="1">#REF!</definedName>
    <definedName name="BExONNZ9VMHVX3J6NLNJY7KZA61O" hidden="1">#REF!</definedName>
    <definedName name="BExONRQ1BAA4F3TXP2MYQ4YCZ09S" localSheetId="16" hidden="1">#REF!</definedName>
    <definedName name="BExONRQ1BAA4F3TXP2MYQ4YCZ09S" hidden="1">#REF!</definedName>
    <definedName name="BExONU4ENMND8RLZX0L5EHPYQQSB" localSheetId="16" hidden="1">#REF!</definedName>
    <definedName name="BExONU4ENMND8RLZX0L5EHPYQQSB" hidden="1">#REF!</definedName>
    <definedName name="BExONXPUEU6ZRSIX4PDJ1DXY679I" localSheetId="16" hidden="1">#REF!</definedName>
    <definedName name="BExONXPUEU6ZRSIX4PDJ1DXY679I" hidden="1">#REF!</definedName>
    <definedName name="BExOO0KEG2WL5WKKMHN0S2UTIUNG" localSheetId="16" hidden="1">#REF!</definedName>
    <definedName name="BExOO0KEG2WL5WKKMHN0S2UTIUNG" hidden="1">#REF!</definedName>
    <definedName name="BExOO1WWIZSGB0YTGKESB45TSVMZ" localSheetId="16" hidden="1">#REF!</definedName>
    <definedName name="BExOO1WWIZSGB0YTGKESB45TSVMZ" hidden="1">#REF!</definedName>
    <definedName name="BExOO4B8FPAFYPHCTYTX37P1TQM5" localSheetId="16" hidden="1">#REF!</definedName>
    <definedName name="BExOO4B8FPAFYPHCTYTX37P1TQM5" hidden="1">#REF!</definedName>
    <definedName name="BExOOIULUDOJRMYABWV5CCL906X6" localSheetId="16" hidden="1">#REF!</definedName>
    <definedName name="BExOOIULUDOJRMYABWV5CCL906X6" hidden="1">#REF!</definedName>
    <definedName name="BExOOJLIWKJW5S7XWJXD8TYV5HQ9" localSheetId="16" hidden="1">#REF!</definedName>
    <definedName name="BExOOJLIWKJW5S7XWJXD8TYV5HQ9" hidden="1">#REF!</definedName>
    <definedName name="BExOOQ1JVWQ9LYXD0V94BRXKTA1I" localSheetId="16" hidden="1">#REF!</definedName>
    <definedName name="BExOOQ1JVWQ9LYXD0V94BRXKTA1I" hidden="1">#REF!</definedName>
    <definedName name="BExOOTN0KTXJCL7E476XBN1CJ553" localSheetId="16" hidden="1">#REF!</definedName>
    <definedName name="BExOOTN0KTXJCL7E476XBN1CJ553" hidden="1">#REF!</definedName>
    <definedName name="BExOOVVUJIJNAYDICUUQQ9O7O3TW" localSheetId="16" hidden="1">#REF!</definedName>
    <definedName name="BExOOVVUJIJNAYDICUUQQ9O7O3TW" hidden="1">#REF!</definedName>
    <definedName name="BExOP9DDU5MZJKWGFT0MKL44YKIV" localSheetId="16" hidden="1">#REF!</definedName>
    <definedName name="BExOP9DDU5MZJKWGFT0MKL44YKIV" hidden="1">#REF!</definedName>
    <definedName name="BExOP9DEBV5W5P4Q25J3XCJBP5S9" localSheetId="16" hidden="1">#REF!</definedName>
    <definedName name="BExOP9DEBV5W5P4Q25J3XCJBP5S9" hidden="1">#REF!</definedName>
    <definedName name="BExOPFNYRBL0BFM23LZBJTADNOE4" localSheetId="16" hidden="1">#REF!</definedName>
    <definedName name="BExOPFNYRBL0BFM23LZBJTADNOE4" hidden="1">#REF!</definedName>
    <definedName name="BExOPINVFSIZMCVT9YGT2AODVCX3" localSheetId="16" hidden="1">#REF!</definedName>
    <definedName name="BExOPINVFSIZMCVT9YGT2AODVCX3" hidden="1">#REF!</definedName>
    <definedName name="BExOQ1JN4SAC44RTMZIGHSW023WA" localSheetId="16" hidden="1">#REF!</definedName>
    <definedName name="BExOQ1JN4SAC44RTMZIGHSW023WA" hidden="1">#REF!</definedName>
    <definedName name="BExOQ256YMF115DJL3KBPNKABJ90" localSheetId="16" hidden="1">#REF!</definedName>
    <definedName name="BExOQ256YMF115DJL3KBPNKABJ90" hidden="1">#REF!</definedName>
    <definedName name="BExQ19DEUOLC11IW32E2AMVZLFF1" localSheetId="16" hidden="1">#REF!</definedName>
    <definedName name="BExQ19DEUOLC11IW32E2AMVZLFF1" hidden="1">#REF!</definedName>
    <definedName name="BExQ1OCW3L24TN0BYVRE2NE3IK1O" localSheetId="16" hidden="1">#REF!</definedName>
    <definedName name="BExQ1OCW3L24TN0BYVRE2NE3IK1O" hidden="1">#REF!</definedName>
    <definedName name="BExQ29C73XR33S3668YYSYZAIHTG" localSheetId="16" hidden="1">#REF!</definedName>
    <definedName name="BExQ29C73XR33S3668YYSYZAIHTG" hidden="1">#REF!</definedName>
    <definedName name="BExQ2FS228IUDUP2023RA1D4AO4C" localSheetId="16" hidden="1">#REF!</definedName>
    <definedName name="BExQ2FS228IUDUP2023RA1D4AO4C" hidden="1">#REF!</definedName>
    <definedName name="BExQ2L0XYWLY9VPZWXYYFRIRQRJ1" localSheetId="16" hidden="1">#REF!</definedName>
    <definedName name="BExQ2L0XYWLY9VPZWXYYFRIRQRJ1" hidden="1">#REF!</definedName>
    <definedName name="BExQ2M841F5Z1BQYR8DG5FKK0LIU" localSheetId="16" hidden="1">#REF!</definedName>
    <definedName name="BExQ2M841F5Z1BQYR8DG5FKK0LIU" hidden="1">#REF!</definedName>
    <definedName name="BExQ2STHO7AXYTS1VPPHQMX1WT30" localSheetId="16" hidden="1">#REF!</definedName>
    <definedName name="BExQ2STHO7AXYTS1VPPHQMX1WT30" hidden="1">#REF!</definedName>
    <definedName name="BExQ2XWXHMQMQ99FF9293AEQHABB" localSheetId="16" hidden="1">#REF!</definedName>
    <definedName name="BExQ2XWXHMQMQ99FF9293AEQHABB" hidden="1">#REF!</definedName>
    <definedName name="BExQ300G8I8TK45A0MVHV15422EU" localSheetId="16" hidden="1">#REF!</definedName>
    <definedName name="BExQ300G8I8TK45A0MVHV15422EU" hidden="1">#REF!</definedName>
    <definedName name="BExQ305RBEODGNAETZ0EZQLLDZZD" localSheetId="16" hidden="1">#REF!</definedName>
    <definedName name="BExQ305RBEODGNAETZ0EZQLLDZZD" hidden="1">#REF!</definedName>
    <definedName name="BExQ37SZQJSC2C73FY2IJY852LVP" localSheetId="16" hidden="1">#REF!</definedName>
    <definedName name="BExQ37SZQJSC2C73FY2IJY852LVP" hidden="1">#REF!</definedName>
    <definedName name="BExQ39R28MXSG2SEV956F0KZ20AN" localSheetId="16" hidden="1">#REF!</definedName>
    <definedName name="BExQ39R28MXSG2SEV956F0KZ20AN" hidden="1">#REF!</definedName>
    <definedName name="BExQ3D1P3M5Z3HLMEZ17E0BLEE4U" localSheetId="16" hidden="1">#REF!</definedName>
    <definedName name="BExQ3D1P3M5Z3HLMEZ17E0BLEE4U" hidden="1">#REF!</definedName>
    <definedName name="BExQ3EZX6BA2WHKI84SG78UPRTSE" localSheetId="16" hidden="1">#REF!</definedName>
    <definedName name="BExQ3EZX6BA2WHKI84SG78UPRTSE" hidden="1">#REF!</definedName>
    <definedName name="BExQ3KOX6620WUSBG7PGACNC936P" localSheetId="16" hidden="1">#REF!</definedName>
    <definedName name="BExQ3KOX6620WUSBG7PGACNC936P" hidden="1">#REF!</definedName>
    <definedName name="BExQ3O4W7QF8BOXTUT4IOGF6YKUD" localSheetId="16" hidden="1">#REF!</definedName>
    <definedName name="BExQ3O4W7QF8BOXTUT4IOGF6YKUD" hidden="1">#REF!</definedName>
    <definedName name="BExQ3PXOWSN8561ZR8IEY8ZASI3B" localSheetId="16" hidden="1">#REF!</definedName>
    <definedName name="BExQ3PXOWSN8561ZR8IEY8ZASI3B" hidden="1">#REF!</definedName>
    <definedName name="BExQ3TZF04IPY0B0UG9CQQ5736UA" localSheetId="16" hidden="1">#REF!</definedName>
    <definedName name="BExQ3TZF04IPY0B0UG9CQQ5736UA" hidden="1">#REF!</definedName>
    <definedName name="BExQ42IU9MNDYLODP41DL6YTZMAR" localSheetId="16" hidden="1">#REF!</definedName>
    <definedName name="BExQ42IU9MNDYLODP41DL6YTZMAR" hidden="1">#REF!</definedName>
    <definedName name="BExQ42O4PHH156IHXSW0JAYAC0NJ" localSheetId="16" hidden="1">#REF!</definedName>
    <definedName name="BExQ42O4PHH156IHXSW0JAYAC0NJ" hidden="1">#REF!</definedName>
    <definedName name="BExQ452HF7N1HYPXJXQ8WD6SOWUV" localSheetId="16" hidden="1">#REF!</definedName>
    <definedName name="BExQ452HF7N1HYPXJXQ8WD6SOWUV" hidden="1">#REF!</definedName>
    <definedName name="BExQ4BTBSHPHVEDRCXC2ROW8PLFC" localSheetId="16" hidden="1">#REF!</definedName>
    <definedName name="BExQ4BTBSHPHVEDRCXC2ROW8PLFC" hidden="1">#REF!</definedName>
    <definedName name="BExQ4DGKF54SRKQUTUT4B1CZSS62" localSheetId="16" hidden="1">#REF!</definedName>
    <definedName name="BExQ4DGKF54SRKQUTUT4B1CZSS62" hidden="1">#REF!</definedName>
    <definedName name="BExQ4T74LQ5PYTV1MUQUW75A4BDY" localSheetId="16" hidden="1">#REF!</definedName>
    <definedName name="BExQ4T74LQ5PYTV1MUQUW75A4BDY" hidden="1">#REF!</definedName>
    <definedName name="BExQ4XJHD7EJCNH7S1MJDZJ2MNWG" localSheetId="16" hidden="1">#REF!</definedName>
    <definedName name="BExQ4XJHD7EJCNH7S1MJDZJ2MNWG" hidden="1">#REF!</definedName>
    <definedName name="BExQ5039ZCEWBUJHU682G4S89J03" localSheetId="16" hidden="1">#REF!</definedName>
    <definedName name="BExQ5039ZCEWBUJHU682G4S89J03" hidden="1">#REF!</definedName>
    <definedName name="BExQ56Z9W6YHZHRXOFFI8EFA7CDI" localSheetId="16" hidden="1">#REF!</definedName>
    <definedName name="BExQ56Z9W6YHZHRXOFFI8EFA7CDI" hidden="1">#REF!</definedName>
    <definedName name="BExQ58MP5FO5Q5CIXVMMYWWPEFW3" localSheetId="16" hidden="1">#REF!</definedName>
    <definedName name="BExQ58MP5FO5Q5CIXVMMYWWPEFW3" hidden="1">#REF!</definedName>
    <definedName name="BExQ5KX3Z668H1KUCKZ9J24HUQ1F" localSheetId="16" hidden="1">#REF!</definedName>
    <definedName name="BExQ5KX3Z668H1KUCKZ9J24HUQ1F" hidden="1">#REF!</definedName>
    <definedName name="BExQ5SPMSOCJYLAY20NB5A6O32RE" localSheetId="16" hidden="1">#REF!</definedName>
    <definedName name="BExQ5SPMSOCJYLAY20NB5A6O32RE" hidden="1">#REF!</definedName>
    <definedName name="BExQ5UICMGTMK790KTLK49MAGXRC" localSheetId="16" hidden="1">#REF!</definedName>
    <definedName name="BExQ5UICMGTMK790KTLK49MAGXRC" hidden="1">#REF!</definedName>
    <definedName name="BExQ5YUUK9FD0QGTY4WD0W90O7OL" localSheetId="16" hidden="1">#REF!</definedName>
    <definedName name="BExQ5YUUK9FD0QGTY4WD0W90O7OL" hidden="1">#REF!</definedName>
    <definedName name="BExQ62WGBSDPG7ZU34W0N8X45R3X" localSheetId="16" hidden="1">#REF!</definedName>
    <definedName name="BExQ62WGBSDPG7ZU34W0N8X45R3X" hidden="1">#REF!</definedName>
    <definedName name="BExQ63793YQ9BH7JLCNRIATIGTRG" localSheetId="16" hidden="1">#REF!</definedName>
    <definedName name="BExQ63793YQ9BH7JLCNRIATIGTRG" hidden="1">#REF!</definedName>
    <definedName name="BExQ6CN1EF2UPZ57ZYMGK8TUJQSS" localSheetId="16" hidden="1">#REF!</definedName>
    <definedName name="BExQ6CN1EF2UPZ57ZYMGK8TUJQSS" hidden="1">#REF!</definedName>
    <definedName name="BExQ6FSF8BMWVLJI7Y7MKPG9SU5O" localSheetId="16" hidden="1">#REF!</definedName>
    <definedName name="BExQ6FSF8BMWVLJI7Y7MKPG9SU5O" hidden="1">#REF!</definedName>
    <definedName name="BExQ6M2YXJ8AMRJF3QGHC40ADAHZ" localSheetId="16" hidden="1">#REF!</definedName>
    <definedName name="BExQ6M2YXJ8AMRJF3QGHC40ADAHZ" hidden="1">#REF!</definedName>
    <definedName name="BExQ6M8B0X44N9TV56ATUVHGDI00" localSheetId="16" hidden="1">#REF!</definedName>
    <definedName name="BExQ6M8B0X44N9TV56ATUVHGDI00" hidden="1">#REF!</definedName>
    <definedName name="BExQ6POH065GV0I74XXVD0VUPBJW" localSheetId="16" hidden="1">#REF!</definedName>
    <definedName name="BExQ6POH065GV0I74XXVD0VUPBJW" hidden="1">#REF!</definedName>
    <definedName name="BExQ6WV9KPSMXPPLGZ3KK4WNYTHU" localSheetId="16" hidden="1">#REF!</definedName>
    <definedName name="BExQ6WV9KPSMXPPLGZ3KK4WNYTHU" hidden="1">#REF!</definedName>
    <definedName name="BExQ7541G92R52ECOIYO6UXIWJJ4" localSheetId="16" hidden="1">#REF!</definedName>
    <definedName name="BExQ7541G92R52ECOIYO6UXIWJJ4" hidden="1">#REF!</definedName>
    <definedName name="BExQ783XTMM2A9I3UKCFWJH1PP2N" localSheetId="16" hidden="1">#REF!</definedName>
    <definedName name="BExQ783XTMM2A9I3UKCFWJH1PP2N" hidden="1">#REF!</definedName>
    <definedName name="BExQ79LX01ZPQB8EGD1ZHR2VK2H3" localSheetId="16" hidden="1">#REF!</definedName>
    <definedName name="BExQ79LX01ZPQB8EGD1ZHR2VK2H3" hidden="1">#REF!</definedName>
    <definedName name="BExQ7B3V9MGDK2OIJ61XXFBFLJFZ" localSheetId="16" hidden="1">#REF!</definedName>
    <definedName name="BExQ7B3V9MGDK2OIJ61XXFBFLJFZ" hidden="1">#REF!</definedName>
    <definedName name="BExQ7CB046NVPF9ZXDGA7OXOLSLX" localSheetId="16" hidden="1">#REF!</definedName>
    <definedName name="BExQ7CB046NVPF9ZXDGA7OXOLSLX" hidden="1">#REF!</definedName>
    <definedName name="BExQ7IWDCGGOO1HTJ97YGO1CK3R9" localSheetId="16" hidden="1">#REF!</definedName>
    <definedName name="BExQ7IWDCGGOO1HTJ97YGO1CK3R9" hidden="1">#REF!</definedName>
    <definedName name="BExQ7JNFIEGS2HKNBALH3Q2N5G7Z" localSheetId="16" hidden="1">#REF!</definedName>
    <definedName name="BExQ7JNFIEGS2HKNBALH3Q2N5G7Z" hidden="1">#REF!</definedName>
    <definedName name="BExQ7MY3U2Z1IZ71U5LJUD00VVB4" localSheetId="16" hidden="1">#REF!</definedName>
    <definedName name="BExQ7MY3U2Z1IZ71U5LJUD00VVB4" hidden="1">#REF!</definedName>
    <definedName name="BExQ7XL2Q1GVUFL1F9KK0K0EXMWG" localSheetId="16" hidden="1">#REF!</definedName>
    <definedName name="BExQ7XL2Q1GVUFL1F9KK0K0EXMWG" hidden="1">#REF!</definedName>
    <definedName name="BExQ8469L3ZRZ3KYZPYMSJIDL7Y5" localSheetId="16" hidden="1">#REF!</definedName>
    <definedName name="BExQ8469L3ZRZ3KYZPYMSJIDL7Y5" hidden="1">#REF!</definedName>
    <definedName name="BExQ84MJB94HL3BWRN50M4NCB6Z0" localSheetId="16" hidden="1">#REF!</definedName>
    <definedName name="BExQ84MJB94HL3BWRN50M4NCB6Z0" hidden="1">#REF!</definedName>
    <definedName name="BExQ8583ZE00NW7T9OF11OT9IA14" localSheetId="16" hidden="1">#REF!</definedName>
    <definedName name="BExQ8583ZE00NW7T9OF11OT9IA14" hidden="1">#REF!</definedName>
    <definedName name="BExQ8A0RPE3IMIFIZLUE7KD2N21W" localSheetId="16" hidden="1">#REF!</definedName>
    <definedName name="BExQ8A0RPE3IMIFIZLUE7KD2N21W" hidden="1">#REF!</definedName>
    <definedName name="BExQ8ABK6H1ADV2R2OYT8NFFYG2N" localSheetId="16" hidden="1">#REF!</definedName>
    <definedName name="BExQ8ABK6H1ADV2R2OYT8NFFYG2N" hidden="1">#REF!</definedName>
    <definedName name="BExQ8DM90XJ6GCJIK9LC5O82I2TJ" localSheetId="16" hidden="1">#REF!</definedName>
    <definedName name="BExQ8DM90XJ6GCJIK9LC5O82I2TJ" hidden="1">#REF!</definedName>
    <definedName name="BExQ8G0K46ZORA0QVQTDI7Z8LXGF" localSheetId="16" hidden="1">#REF!</definedName>
    <definedName name="BExQ8G0K46ZORA0QVQTDI7Z8LXGF" hidden="1">#REF!</definedName>
    <definedName name="BExQ8O3WEU8HNTTGKTW5T0QSKCLP" localSheetId="16" hidden="1">#REF!</definedName>
    <definedName name="BExQ8O3WEU8HNTTGKTW5T0QSKCLP" hidden="1">#REF!</definedName>
    <definedName name="BExQ8ZCEDBOBJA3D9LDP5TU2WYGR" localSheetId="16" hidden="1">#REF!</definedName>
    <definedName name="BExQ8ZCEDBOBJA3D9LDP5TU2WYGR" hidden="1">#REF!</definedName>
    <definedName name="BExQ94LAW6MAQBWY25WTBFV5PPZJ" localSheetId="16" hidden="1">#REF!</definedName>
    <definedName name="BExQ94LAW6MAQBWY25WTBFV5PPZJ" hidden="1">#REF!</definedName>
    <definedName name="BExQ968K8V66L55PCVI3B4VR4FW6" localSheetId="16" hidden="1">#REF!</definedName>
    <definedName name="BExQ968K8V66L55PCVI3B4VR4FW6" hidden="1">#REF!</definedName>
    <definedName name="BExQ97QIPOSSRK978N8P234Y1XA4" localSheetId="16" hidden="1">#REF!</definedName>
    <definedName name="BExQ97QIPOSSRK978N8P234Y1XA4" hidden="1">#REF!</definedName>
    <definedName name="BExQ9DFHXLBKBS9DWH05G83SL12Z" localSheetId="16" hidden="1">#REF!</definedName>
    <definedName name="BExQ9DFHXLBKBS9DWH05G83SL12Z" hidden="1">#REF!</definedName>
    <definedName name="BExQ9E6FBAXTHGF3RXANFIA77GXP" localSheetId="16" hidden="1">#REF!</definedName>
    <definedName name="BExQ9E6FBAXTHGF3RXANFIA77GXP" hidden="1">#REF!</definedName>
    <definedName name="BExQ9J4ID0TGFFFJSQ9PFAMXOYZ1" localSheetId="16" hidden="1">#REF!</definedName>
    <definedName name="BExQ9J4ID0TGFFFJSQ9PFAMXOYZ1" hidden="1">#REF!</definedName>
    <definedName name="BExQ9KX9734KIAK7IMRLHCPYDHO2" localSheetId="16" hidden="1">#REF!</definedName>
    <definedName name="BExQ9KX9734KIAK7IMRLHCPYDHO2" hidden="1">#REF!</definedName>
    <definedName name="BExQ9L81FF4I7816VTPFBDWVU4CW" localSheetId="16" hidden="1">#REF!</definedName>
    <definedName name="BExQ9L81FF4I7816VTPFBDWVU4CW" hidden="1">#REF!</definedName>
    <definedName name="BExQ9M4E2ACZOWWWP1JJIQO8AHUM" localSheetId="16" hidden="1">#REF!</definedName>
    <definedName name="BExQ9M4E2ACZOWWWP1JJIQO8AHUM" hidden="1">#REF!</definedName>
    <definedName name="BExQ9TBCP5IJKSQLYEBE6FQLF16I" localSheetId="16" hidden="1">#REF!</definedName>
    <definedName name="BExQ9TBCP5IJKSQLYEBE6FQLF16I" hidden="1">#REF!</definedName>
    <definedName name="BExQ9UTANMJCK7LJ4OQMD6F2Q01L" localSheetId="16" hidden="1">#REF!</definedName>
    <definedName name="BExQ9UTANMJCK7LJ4OQMD6F2Q01L" hidden="1">#REF!</definedName>
    <definedName name="BExQ9ZLYHWABXAA9NJDW8ZS0UQ9P" hidden="1">[3]ZZCOOM_M03_Q005!#REF!</definedName>
    <definedName name="BExQ9ZWQ19KSRZNZNPY6ZNWEST1J" localSheetId="16" hidden="1">#REF!</definedName>
    <definedName name="BExQ9ZWQ19KSRZNZNPY6ZNWEST1J" hidden="1">#REF!</definedName>
    <definedName name="BExQA324HSCK40ENJUT9CS9EC71B" localSheetId="16" hidden="1">#REF!</definedName>
    <definedName name="BExQA324HSCK40ENJUT9CS9EC71B" hidden="1">#REF!</definedName>
    <definedName name="BExQA55GY0STSNBWQCWN8E31ZXCS" localSheetId="16" hidden="1">#REF!</definedName>
    <definedName name="BExQA55GY0STSNBWQCWN8E31ZXCS" hidden="1">#REF!</definedName>
    <definedName name="BExQA7URC7M82I0T9RUF90GCS15S" localSheetId="16" hidden="1">#REF!</definedName>
    <definedName name="BExQA7URC7M82I0T9RUF90GCS15S" hidden="1">#REF!</definedName>
    <definedName name="BExQA9HZIN9XEMHEEVHT99UU9Z82" localSheetId="16" hidden="1">#REF!</definedName>
    <definedName name="BExQA9HZIN9XEMHEEVHT99UU9Z82" hidden="1">#REF!</definedName>
    <definedName name="BExQAELFYH92K8CJL155181UDORO" localSheetId="16" hidden="1">#REF!</definedName>
    <definedName name="BExQAELFYH92K8CJL155181UDORO" hidden="1">#REF!</definedName>
    <definedName name="BExQAG8PP8R5NJKNQD1U4QOSD6X5" localSheetId="16" hidden="1">#REF!</definedName>
    <definedName name="BExQAG8PP8R5NJKNQD1U4QOSD6X5" hidden="1">#REF!</definedName>
    <definedName name="BExQAVTR32SDHZQ69KNYF6UXXKS2" localSheetId="16" hidden="1">#REF!</definedName>
    <definedName name="BExQAVTR32SDHZQ69KNYF6UXXKS2" hidden="1">#REF!</definedName>
    <definedName name="BExQBBETZJ7LHJ9CLAL3GEKQFEGR" localSheetId="16" hidden="1">#REF!</definedName>
    <definedName name="BExQBBETZJ7LHJ9CLAL3GEKQFEGR" hidden="1">#REF!</definedName>
    <definedName name="BExQBDICMZTSA1X73TMHNO4JSFLN" localSheetId="16" hidden="1">#REF!</definedName>
    <definedName name="BExQBDICMZTSA1X73TMHNO4JSFLN" hidden="1">#REF!</definedName>
    <definedName name="BExQBEER6CRCRPSSL61S0OMH57ZA" localSheetId="16" hidden="1">#REF!</definedName>
    <definedName name="BExQBEER6CRCRPSSL61S0OMH57ZA" hidden="1">#REF!</definedName>
    <definedName name="BExQBFR753FNBMC27WEQJT8UKANJ" localSheetId="16" hidden="1">#REF!</definedName>
    <definedName name="BExQBFR753FNBMC27WEQJT8UKANJ" hidden="1">#REF!</definedName>
    <definedName name="BExQBIGGY5TXI2FJVVZSLZ0LTZYH" localSheetId="16" hidden="1">#REF!</definedName>
    <definedName name="BExQBIGGY5TXI2FJVVZSLZ0LTZYH" hidden="1">#REF!</definedName>
    <definedName name="BExQBM1RUSIQ85LLMM2159BYDPIP" localSheetId="16" hidden="1">#REF!</definedName>
    <definedName name="BExQBM1RUSIQ85LLMM2159BYDPIP" hidden="1">#REF!</definedName>
    <definedName name="BExQBOWE543K7PGA5S7SVU2QKPM3" localSheetId="16" hidden="1">#REF!</definedName>
    <definedName name="BExQBOWE543K7PGA5S7SVU2QKPM3" hidden="1">#REF!</definedName>
    <definedName name="BExQBPSOZ47V81YAEURP0NQJNTJH" localSheetId="16" hidden="1">#REF!</definedName>
    <definedName name="BExQBPSOZ47V81YAEURP0NQJNTJH" hidden="1">#REF!</definedName>
    <definedName name="BExQC5TWT21CGBKD0IHAXTIN2QB8" localSheetId="16" hidden="1">#REF!</definedName>
    <definedName name="BExQC5TWT21CGBKD0IHAXTIN2QB8" hidden="1">#REF!</definedName>
    <definedName name="BExQC94JL9F5GW4S8DQCAF4WB2DA" localSheetId="16" hidden="1">#REF!</definedName>
    <definedName name="BExQC94JL9F5GW4S8DQCAF4WB2DA" hidden="1">#REF!</definedName>
    <definedName name="BExQCKTD8AT0824LGWREXM1B5D1X" localSheetId="16" hidden="1">#REF!</definedName>
    <definedName name="BExQCKTD8AT0824LGWREXM1B5D1X" hidden="1">#REF!</definedName>
    <definedName name="BExQCQ7KF4HVXSD72FF3DJGNNO3M" localSheetId="16" hidden="1">#REF!</definedName>
    <definedName name="BExQCQ7KF4HVXSD72FF3DJGNNO3M" hidden="1">#REF!</definedName>
    <definedName name="BExQCRPJXI0WNJUFFAC39C0PFUFK" localSheetId="16" hidden="1">#REF!</definedName>
    <definedName name="BExQCRPJXI0WNJUFFAC39C0PFUFK" hidden="1">#REF!</definedName>
    <definedName name="BExQD571YWOXKR2SX85K5MKQ0AO2" localSheetId="16" hidden="1">#REF!</definedName>
    <definedName name="BExQD571YWOXKR2SX85K5MKQ0AO2" hidden="1">#REF!</definedName>
    <definedName name="BExQDB6VCHN8PNX8EA6JNIEQ2JC2" localSheetId="16" hidden="1">#REF!</definedName>
    <definedName name="BExQDB6VCHN8PNX8EA6JNIEQ2JC2" hidden="1">#REF!</definedName>
    <definedName name="BExQDE1B6U2Q9B73KBENABP71YM1" localSheetId="16" hidden="1">#REF!</definedName>
    <definedName name="BExQDE1B6U2Q9B73KBENABP71YM1" hidden="1">#REF!</definedName>
    <definedName name="BExQDGQCN7ZW41QDUHOBJUGQAX40" localSheetId="16" hidden="1">#REF!</definedName>
    <definedName name="BExQDGQCN7ZW41QDUHOBJUGQAX40" hidden="1">#REF!</definedName>
    <definedName name="BExQED8ZZUEH0WRNOHXI7V9TVC8K" localSheetId="16" hidden="1">#REF!</definedName>
    <definedName name="BExQED8ZZUEH0WRNOHXI7V9TVC8K" hidden="1">#REF!</definedName>
    <definedName name="BExQEF1PIJIB9J24OB0M4X1WLBB0" localSheetId="16" hidden="1">#REF!</definedName>
    <definedName name="BExQEF1PIJIB9J24OB0M4X1WLBB0" hidden="1">#REF!</definedName>
    <definedName name="BExQEMUA4HEFM4OVO8M8MA8PIAW1" localSheetId="16" hidden="1">#REF!</definedName>
    <definedName name="BExQEMUA4HEFM4OVO8M8MA8PIAW1" hidden="1">#REF!</definedName>
    <definedName name="BExQEP38QPDKB85WG2WOL17IMB5S" localSheetId="16" hidden="1">#REF!</definedName>
    <definedName name="BExQEP38QPDKB85WG2WOL17IMB5S" hidden="1">#REF!</definedName>
    <definedName name="BExQEQ4XZQFIKUXNU9H7WE7AMZ1U" localSheetId="16" hidden="1">#REF!</definedName>
    <definedName name="BExQEQ4XZQFIKUXNU9H7WE7AMZ1U" hidden="1">#REF!</definedName>
    <definedName name="BExQF1OEB07CRAP6ALNNMJNJ3P2D" localSheetId="16" hidden="1">#REF!</definedName>
    <definedName name="BExQF1OEB07CRAP6ALNNMJNJ3P2D" hidden="1">#REF!</definedName>
    <definedName name="BExQF8KKL224NYD20XYLLM2RE7EW" localSheetId="16" hidden="1">#REF!</definedName>
    <definedName name="BExQF8KKL224NYD20XYLLM2RE7EW" hidden="1">#REF!</definedName>
    <definedName name="BExQF9X2AQPFJZTCHTU5PTTR0JAH" localSheetId="16" hidden="1">#REF!</definedName>
    <definedName name="BExQF9X2AQPFJZTCHTU5PTTR0JAH" hidden="1">#REF!</definedName>
    <definedName name="BExQFAINO9ODQZX6NSM8EBTRD04E" localSheetId="16" hidden="1">#REF!</definedName>
    <definedName name="BExQFAINO9ODQZX6NSM8EBTRD04E" hidden="1">#REF!</definedName>
    <definedName name="BExQFC0M9KKFMQKPLPEO2RQDB7MM" localSheetId="16" hidden="1">#REF!</definedName>
    <definedName name="BExQFC0M9KKFMQKPLPEO2RQDB7MM" hidden="1">#REF!</definedName>
    <definedName name="BExQFEEV7627R8TYZCM28C6V6WHE" localSheetId="16" hidden="1">#REF!</definedName>
    <definedName name="BExQFEEV7627R8TYZCM28C6V6WHE" hidden="1">#REF!</definedName>
    <definedName name="BExQFEK8NUD04X2OBRA275ADPSDL" localSheetId="16" hidden="1">#REF!</definedName>
    <definedName name="BExQFEK8NUD04X2OBRA275ADPSDL" hidden="1">#REF!</definedName>
    <definedName name="BExQFGYIWDR4W0YF7XR6E4EWWJ02" localSheetId="16" hidden="1">#REF!</definedName>
    <definedName name="BExQFGYIWDR4W0YF7XR6E4EWWJ02" hidden="1">#REF!</definedName>
    <definedName name="BExQFPNFKA36IAPS22LAUMBDI4KE" localSheetId="16" hidden="1">#REF!</definedName>
    <definedName name="BExQFPNFKA36IAPS22LAUMBDI4KE" hidden="1">#REF!</definedName>
    <definedName name="BExQFPSWEMA8WBUZ4WK20LR13VSU" localSheetId="16" hidden="1">#REF!</definedName>
    <definedName name="BExQFPSWEMA8WBUZ4WK20LR13VSU" hidden="1">#REF!</definedName>
    <definedName name="BExQFVSPOSCCPF1TLJPIWYWYB8A9" localSheetId="16" hidden="1">#REF!</definedName>
    <definedName name="BExQFVSPOSCCPF1TLJPIWYWYB8A9" hidden="1">#REF!</definedName>
    <definedName name="BExQFWJQXNQAW6LUMOEDS6KMJMYL" localSheetId="16" hidden="1">#REF!</definedName>
    <definedName name="BExQFWJQXNQAW6LUMOEDS6KMJMYL" hidden="1">#REF!</definedName>
    <definedName name="BExQG8TYRD2G42UA5ZPCRLNKUDMX" localSheetId="16" hidden="1">#REF!</definedName>
    <definedName name="BExQG8TYRD2G42UA5ZPCRLNKUDMX" hidden="1">#REF!</definedName>
    <definedName name="BExQG9A8OZ31BDN5QEGQGWG59A43" localSheetId="16" hidden="1">#REF!</definedName>
    <definedName name="BExQG9A8OZ31BDN5QEGQGWG59A43" hidden="1">#REF!</definedName>
    <definedName name="BExQGGBQ2CMSPV4NV4RA7NMBQER6" localSheetId="16" hidden="1">#REF!</definedName>
    <definedName name="BExQGGBQ2CMSPV4NV4RA7NMBQER6" hidden="1">#REF!</definedName>
    <definedName name="BExQGO48J9MPCDQ96RBB9UN9AIGT" localSheetId="16" hidden="1">#REF!</definedName>
    <definedName name="BExQGO48J9MPCDQ96RBB9UN9AIGT" hidden="1">#REF!</definedName>
    <definedName name="BExQGSBB6MJWDW7AYWA0MSFTXKRR" localSheetId="16" hidden="1">#REF!</definedName>
    <definedName name="BExQGSBB6MJWDW7AYWA0MSFTXKRR" hidden="1">#REF!</definedName>
    <definedName name="BExQH0UURAJ13AVO5UI04HSRGVYW" localSheetId="16" hidden="1">#REF!</definedName>
    <definedName name="BExQH0UURAJ13AVO5UI04HSRGVYW" hidden="1">#REF!</definedName>
    <definedName name="BExQH5I0FUT0822E2ITR6M5724UF" localSheetId="16" hidden="1">#REF!</definedName>
    <definedName name="BExQH5I0FUT0822E2ITR6M5724UF" hidden="1">#REF!</definedName>
    <definedName name="BExQH6ZZY0NR8SE48PSI9D0CU1TC" localSheetId="16" hidden="1">#REF!</definedName>
    <definedName name="BExQH6ZZY0NR8SE48PSI9D0CU1TC" hidden="1">#REF!</definedName>
    <definedName name="BExQH9P2MCXAJOVEO4GFQT6MNW22" localSheetId="16" hidden="1">#REF!</definedName>
    <definedName name="BExQH9P2MCXAJOVEO4GFQT6MNW22" hidden="1">#REF!</definedName>
    <definedName name="BExQHCZSBYUY8OKKJXFYWKBBM6AH" localSheetId="16" hidden="1">#REF!</definedName>
    <definedName name="BExQHCZSBYUY8OKKJXFYWKBBM6AH" hidden="1">#REF!</definedName>
    <definedName name="BExQHML1J3V7M9VZ3S2S198637RP" localSheetId="16" hidden="1">#REF!</definedName>
    <definedName name="BExQHML1J3V7M9VZ3S2S198637RP" hidden="1">#REF!</definedName>
    <definedName name="BExQHPKXZ1K33V2F90NZIQRZYIAW" localSheetId="16" hidden="1">#REF!</definedName>
    <definedName name="BExQHPKXZ1K33V2F90NZIQRZYIAW" hidden="1">#REF!</definedName>
    <definedName name="BExQHRDNW8YFGT2B35K9CYSS1VAI" localSheetId="16" hidden="1">#REF!</definedName>
    <definedName name="BExQHRDNW8YFGT2B35K9CYSS1VAI" hidden="1">#REF!</definedName>
    <definedName name="BExQHRZ9FBLUG6G6CC88UZA6V39L" localSheetId="16" hidden="1">#REF!</definedName>
    <definedName name="BExQHRZ9FBLUG6G6CC88UZA6V39L" hidden="1">#REF!</definedName>
    <definedName name="BExQHVF9KD06AG2RXUQJ9X4PVGX4" localSheetId="16" hidden="1">#REF!</definedName>
    <definedName name="BExQHVF9KD06AG2RXUQJ9X4PVGX4" hidden="1">#REF!</definedName>
    <definedName name="BExQHZBHVN2L4HC7ACTR73T5OCV0" localSheetId="16" hidden="1">#REF!</definedName>
    <definedName name="BExQHZBHVN2L4HC7ACTR73T5OCV0" hidden="1">#REF!</definedName>
    <definedName name="BExQI3O3BBL6MXZNJD1S3UD8WBUU" localSheetId="16" hidden="1">#REF!</definedName>
    <definedName name="BExQI3O3BBL6MXZNJD1S3UD8WBUU" hidden="1">#REF!</definedName>
    <definedName name="BExQI7431UOEBYKYPVVMNXBZ2ZP2" localSheetId="16" hidden="1">#REF!</definedName>
    <definedName name="BExQI7431UOEBYKYPVVMNXBZ2ZP2" hidden="1">#REF!</definedName>
    <definedName name="BExQI85V9TNLDJT5LTRZS10Y26SG" localSheetId="16" hidden="1">#REF!</definedName>
    <definedName name="BExQI85V9TNLDJT5LTRZS10Y26SG" hidden="1">#REF!</definedName>
    <definedName name="BExQI9ICYVAAXE7L1BQSE1VWSQA9" localSheetId="16" hidden="1">#REF!</definedName>
    <definedName name="BExQI9ICYVAAXE7L1BQSE1VWSQA9" hidden="1">#REF!</definedName>
    <definedName name="BExQIAPKHVEV8CU1L3TTHJW67FJ5" localSheetId="16" hidden="1">#REF!</definedName>
    <definedName name="BExQIAPKHVEV8CU1L3TTHJW67FJ5" hidden="1">#REF!</definedName>
    <definedName name="BExQIAV02RGEQG6AF0CWXU3MS9BZ" localSheetId="16" hidden="1">#REF!</definedName>
    <definedName name="BExQIAV02RGEQG6AF0CWXU3MS9BZ" hidden="1">#REF!</definedName>
    <definedName name="BExQIBB4I3Z6AUU0HYV1DHRS13M4" localSheetId="16" hidden="1">#REF!</definedName>
    <definedName name="BExQIBB4I3Z6AUU0HYV1DHRS13M4" hidden="1">#REF!</definedName>
    <definedName name="BExQIBWPAXU7HJZLKGJZY3EB7MIS" localSheetId="16" hidden="1">#REF!</definedName>
    <definedName name="BExQIBWPAXU7HJZLKGJZY3EB7MIS" hidden="1">#REF!</definedName>
    <definedName name="BExQIHLP9AT969BKBF22IGW76GLI" localSheetId="16" hidden="1">#REF!</definedName>
    <definedName name="BExQIHLP9AT969BKBF22IGW76GLI" hidden="1">#REF!</definedName>
    <definedName name="BExQIS8O6R36CI01XRY9ISM99TW9" localSheetId="16" hidden="1">#REF!</definedName>
    <definedName name="BExQIS8O6R36CI01XRY9ISM99TW9" hidden="1">#REF!</definedName>
    <definedName name="BExQIVJB9MJ25NDUHTCVMSODJY2C" localSheetId="16" hidden="1">#REF!</definedName>
    <definedName name="BExQIVJB9MJ25NDUHTCVMSODJY2C" hidden="1">#REF!</definedName>
    <definedName name="BExQIWAEMVTWAU39DWIXT17K2A9Z" localSheetId="16" hidden="1">#REF!</definedName>
    <definedName name="BExQIWAEMVTWAU39DWIXT17K2A9Z" hidden="1">#REF!</definedName>
    <definedName name="BExQJ72T8UR0U461ZLEGOOEPCDIG" localSheetId="16" hidden="1">#REF!</definedName>
    <definedName name="BExQJ72T8UR0U461ZLEGOOEPCDIG" hidden="1">#REF!</definedName>
    <definedName name="BExQJAZ2QDORCR0K8PR9VHQZ4Y3P" localSheetId="16" hidden="1">#REF!</definedName>
    <definedName name="BExQJAZ2QDORCR0K8PR9VHQZ4Y3P" hidden="1">#REF!</definedName>
    <definedName name="BExQJBF7LAX128WR7VTMJC88ZLPG" localSheetId="16" hidden="1">#REF!</definedName>
    <definedName name="BExQJBF7LAX128WR7VTMJC88ZLPG" hidden="1">#REF!</definedName>
    <definedName name="BExQJEVCKX6KZHNCLYXY7D0MX5KN" localSheetId="16" hidden="1">#REF!</definedName>
    <definedName name="BExQJEVCKX6KZHNCLYXY7D0MX5KN" hidden="1">#REF!</definedName>
    <definedName name="BExQJJYSDX8B0J1QGF2HL071KKA3" localSheetId="16" hidden="1">#REF!</definedName>
    <definedName name="BExQJJYSDX8B0J1QGF2HL071KKA3" hidden="1">#REF!</definedName>
    <definedName name="BExQK1HV6SQQ7CP8H8IUKI9TYXTD" localSheetId="16" hidden="1">#REF!</definedName>
    <definedName name="BExQK1HV6SQQ7CP8H8IUKI9TYXTD" hidden="1">#REF!</definedName>
    <definedName name="BExQK3LE5CSBW1E4H4KHW548FL2R" localSheetId="16" hidden="1">#REF!</definedName>
    <definedName name="BExQK3LE5CSBW1E4H4KHW548FL2R" hidden="1">#REF!</definedName>
    <definedName name="BExQKG6LD6PLNDGNGO9DJXY865BR" localSheetId="16" hidden="1">#REF!</definedName>
    <definedName name="BExQKG6LD6PLNDGNGO9DJXY865BR" hidden="1">#REF!</definedName>
    <definedName name="BExQKUKG8I4CGS9QYSD0H7NHP4JN" localSheetId="16" hidden="1">#REF!</definedName>
    <definedName name="BExQKUKG8I4CGS9QYSD0H7NHP4JN" hidden="1">#REF!</definedName>
    <definedName name="BExQL2NSE8OYZFXQH8A23RMVMFW7" localSheetId="16" hidden="1">#REF!</definedName>
    <definedName name="BExQL2NSE8OYZFXQH8A23RMVMFW7" hidden="1">#REF!</definedName>
    <definedName name="BExQL4GJ3LZJL6JDEHT7UDXW90TV" localSheetId="16" hidden="1">#REF!</definedName>
    <definedName name="BExQL4GJ3LZJL6JDEHT7UDXW90TV" hidden="1">#REF!</definedName>
    <definedName name="BExQLE1TOW3A287TQB0AVWENT8O1" localSheetId="16" hidden="1">#REF!</definedName>
    <definedName name="BExQLE1TOW3A287TQB0AVWENT8O1" hidden="1">#REF!</definedName>
    <definedName name="BExRYOYB4A3E5F6MTROY69LR0PMG" localSheetId="16" hidden="1">#REF!</definedName>
    <definedName name="BExRYOYB4A3E5F6MTROY69LR0PMG" hidden="1">#REF!</definedName>
    <definedName name="BExRYZLA9EW71H4SXQR525S72LLP" localSheetId="16" hidden="1">#REF!</definedName>
    <definedName name="BExRYZLA9EW71H4SXQR525S72LLP" hidden="1">#REF!</definedName>
    <definedName name="BExRZ66M8G9FQ0VFP077QSZBSOA5" localSheetId="16" hidden="1">#REF!</definedName>
    <definedName name="BExRZ66M8G9FQ0VFP077QSZBSOA5" hidden="1">#REF!</definedName>
    <definedName name="BExRZ8FMQQL46I8AQWU17LRNZD5T" localSheetId="16" hidden="1">#REF!</definedName>
    <definedName name="BExRZ8FMQQL46I8AQWU17LRNZD5T" hidden="1">#REF!</definedName>
    <definedName name="BExRZIRRIXRUMZ5GOO95S7460BMP" localSheetId="16" hidden="1">#REF!</definedName>
    <definedName name="BExRZIRRIXRUMZ5GOO95S7460BMP" hidden="1">#REF!</definedName>
    <definedName name="BExRZJTNBKKPK7SB4LA31O3OH6PO" localSheetId="16" hidden="1">#REF!</definedName>
    <definedName name="BExRZJTNBKKPK7SB4LA31O3OH6PO" hidden="1">#REF!</definedName>
    <definedName name="BExRZK9RAHMM0ZLTNSK7A4LDC42D" localSheetId="16" hidden="1">#REF!</definedName>
    <definedName name="BExRZK9RAHMM0ZLTNSK7A4LDC42D" hidden="1">#REF!</definedName>
    <definedName name="BExRZNF461H0WDF36L3U0UQSJGZB" localSheetId="16" hidden="1">#REF!</definedName>
    <definedName name="BExRZNF461H0WDF36L3U0UQSJGZB" hidden="1">#REF!</definedName>
    <definedName name="BExRZOGSR69INI6GAEPHDWSNK5Q4" localSheetId="16" hidden="1">#REF!</definedName>
    <definedName name="BExRZOGSR69INI6GAEPHDWSNK5Q4" hidden="1">#REF!</definedName>
    <definedName name="BExS0ASQBKRTPDWFK0KUDFOS9LE5" localSheetId="16" hidden="1">#REF!</definedName>
    <definedName name="BExS0ASQBKRTPDWFK0KUDFOS9LE5" hidden="1">#REF!</definedName>
    <definedName name="BExS0GHQUF6YT0RU3TKDEO8CSJYB" localSheetId="16" hidden="1">#REF!</definedName>
    <definedName name="BExS0GHQUF6YT0RU3TKDEO8CSJYB" hidden="1">#REF!</definedName>
    <definedName name="BExS0K8IHC45I78DMZBOJ1P13KQA" localSheetId="16" hidden="1">#REF!</definedName>
    <definedName name="BExS0K8IHC45I78DMZBOJ1P13KQA" hidden="1">#REF!</definedName>
    <definedName name="BExS0L4WP69XXUFHED98XIEPB593" localSheetId="16" hidden="1">#REF!</definedName>
    <definedName name="BExS0L4WP69XXUFHED98XIEPB593" hidden="1">#REF!</definedName>
    <definedName name="BExS0Z2O2N4AJXFEPN87NU9ZGAHG" localSheetId="16" hidden="1">#REF!</definedName>
    <definedName name="BExS0Z2O2N4AJXFEPN87NU9ZGAHG" hidden="1">#REF!</definedName>
    <definedName name="BExS15IJV0WW662NXQUVT3FGP4ST" localSheetId="16" hidden="1">#REF!</definedName>
    <definedName name="BExS15IJV0WW662NXQUVT3FGP4ST" hidden="1">#REF!</definedName>
    <definedName name="BExS18T8TBNEPF4AU1VJ268XLF3L" localSheetId="16" hidden="1">#REF!</definedName>
    <definedName name="BExS18T8TBNEPF4AU1VJ268XLF3L" hidden="1">#REF!</definedName>
    <definedName name="BExS194110MR25BYJI3CJ2EGZ8XT" localSheetId="16" hidden="1">#REF!</definedName>
    <definedName name="BExS194110MR25BYJI3CJ2EGZ8XT" hidden="1">#REF!</definedName>
    <definedName name="BExS1BNVGNSGD4EP90QL8WXYWZ66" localSheetId="16" hidden="1">#REF!</definedName>
    <definedName name="BExS1BNVGNSGD4EP90QL8WXYWZ66" hidden="1">#REF!</definedName>
    <definedName name="BExS1UE39N6NCND7MAARSBWXS6HU" localSheetId="16" hidden="1">#REF!</definedName>
    <definedName name="BExS1UE39N6NCND7MAARSBWXS6HU" hidden="1">#REF!</definedName>
    <definedName name="BExS226HTWL5WVC76MP5A1IBI8WD" localSheetId="16" hidden="1">#REF!</definedName>
    <definedName name="BExS226HTWL5WVC76MP5A1IBI8WD" hidden="1">#REF!</definedName>
    <definedName name="BExS26OI2QNNAH2WMDD95Z400048" localSheetId="16" hidden="1">#REF!</definedName>
    <definedName name="BExS26OI2QNNAH2WMDD95Z400048" hidden="1">#REF!</definedName>
    <definedName name="BExS2D4EI622QRKZKVDPRE66M4XA" localSheetId="16" hidden="1">#REF!</definedName>
    <definedName name="BExS2D4EI622QRKZKVDPRE66M4XA" hidden="1">#REF!</definedName>
    <definedName name="BExS2DF6B4ZUF3VZLI4G6LJ3BF38" localSheetId="16" hidden="1">#REF!</definedName>
    <definedName name="BExS2DF6B4ZUF3VZLI4G6LJ3BF38" hidden="1">#REF!</definedName>
    <definedName name="BExS2GKEA6VM3PDWKD7XI0KRUHTW" localSheetId="16" hidden="1">#REF!</definedName>
    <definedName name="BExS2GKEA6VM3PDWKD7XI0KRUHTW" hidden="1">#REF!</definedName>
    <definedName name="BExS2I2HVU314TXI2DYFRY8XV913" localSheetId="16" hidden="1">#REF!</definedName>
    <definedName name="BExS2I2HVU314TXI2DYFRY8XV913" hidden="1">#REF!</definedName>
    <definedName name="BExS2QB5FS5LYTFYO4BROTWG3OV5" localSheetId="16" hidden="1">#REF!</definedName>
    <definedName name="BExS2QB5FS5LYTFYO4BROTWG3OV5" hidden="1">#REF!</definedName>
    <definedName name="BExS2TLU1HONYV6S3ZD9T12D7CIG" localSheetId="16" hidden="1">#REF!</definedName>
    <definedName name="BExS2TLU1HONYV6S3ZD9T12D7CIG" hidden="1">#REF!</definedName>
    <definedName name="BExS2WLQUVBRZJWQTWUU4CYDY4IN" localSheetId="16" hidden="1">#REF!</definedName>
    <definedName name="BExS2WLQUVBRZJWQTWUU4CYDY4IN" hidden="1">#REF!</definedName>
    <definedName name="BExS2YJQV4NUX6135T90Z1Y5R26Q" localSheetId="16" hidden="1">#REF!</definedName>
    <definedName name="BExS2YJQV4NUX6135T90Z1Y5R26Q" hidden="1">#REF!</definedName>
    <definedName name="BExS318UV9I2FXPQQWUKKX00QLPJ" localSheetId="16" hidden="1">#REF!</definedName>
    <definedName name="BExS318UV9I2FXPQQWUKKX00QLPJ" hidden="1">#REF!</definedName>
    <definedName name="BExS3LBS0SMTHALVM4NRI1BAV1NP" localSheetId="16" hidden="1">#REF!</definedName>
    <definedName name="BExS3LBS0SMTHALVM4NRI1BAV1NP" hidden="1">#REF!</definedName>
    <definedName name="BExS3MTQ75VBXDGEBURP6YT8RROE" localSheetId="16" hidden="1">#REF!</definedName>
    <definedName name="BExS3MTQ75VBXDGEBURP6YT8RROE" hidden="1">#REF!</definedName>
    <definedName name="BExS3OMGYO0DFN5186UFKEXZ2RX3" localSheetId="16" hidden="1">#REF!</definedName>
    <definedName name="BExS3OMGYO0DFN5186UFKEXZ2RX3" hidden="1">#REF!</definedName>
    <definedName name="BExS3SDERJ27OER67TIGOVZU13A2" localSheetId="16" hidden="1">#REF!</definedName>
    <definedName name="BExS3SDERJ27OER67TIGOVZU13A2" hidden="1">#REF!</definedName>
    <definedName name="BExS3STIH9SFG0R6H30P191QZE98" localSheetId="16" hidden="1">#REF!</definedName>
    <definedName name="BExS3STIH9SFG0R6H30P191QZE98" hidden="1">#REF!</definedName>
    <definedName name="BExS46R5WDNU5KL04FKY5LHJUCB8" localSheetId="16" hidden="1">#REF!</definedName>
    <definedName name="BExS46R5WDNU5KL04FKY5LHJUCB8" hidden="1">#REF!</definedName>
    <definedName name="BExS4ASWKM93XA275AXHYP8AG6SU" localSheetId="16" hidden="1">#REF!</definedName>
    <definedName name="BExS4ASWKM93XA275AXHYP8AG6SU" hidden="1">#REF!</definedName>
    <definedName name="BExS4IANBC4RO7HIK0MZZ2RPQU78" localSheetId="16" hidden="1">#REF!</definedName>
    <definedName name="BExS4IANBC4RO7HIK0MZZ2RPQU78" hidden="1">#REF!</definedName>
    <definedName name="BExS4JN3Y6SVBKILQK0R9HS45Y52" localSheetId="16" hidden="1">#REF!</definedName>
    <definedName name="BExS4JN3Y6SVBKILQK0R9HS45Y52" hidden="1">#REF!</definedName>
    <definedName name="BExS4P6S41O6Z6BED77U3GD9PNH1" localSheetId="16" hidden="1">#REF!</definedName>
    <definedName name="BExS4P6S41O6Z6BED77U3GD9PNH1" hidden="1">#REF!</definedName>
    <definedName name="BExS4PXPURUHFBOKYFJD5J1J2RXC" localSheetId="16" hidden="1">#REF!</definedName>
    <definedName name="BExS4PXPURUHFBOKYFJD5J1J2RXC" hidden="1">#REF!</definedName>
    <definedName name="BExS4T32HD3YGJ91HTJ2IGVX6V4O" localSheetId="16" hidden="1">#REF!</definedName>
    <definedName name="BExS4T32HD3YGJ91HTJ2IGVX6V4O" hidden="1">#REF!</definedName>
    <definedName name="BExS51H0N51UT0FZOPZRCF1GU063" localSheetId="16" hidden="1">#REF!</definedName>
    <definedName name="BExS51H0N51UT0FZOPZRCF1GU063" hidden="1">#REF!</definedName>
    <definedName name="BExS54X72TJFC41FJK72MLRR2OO7" localSheetId="16" hidden="1">#REF!</definedName>
    <definedName name="BExS54X72TJFC41FJK72MLRR2OO7" hidden="1">#REF!</definedName>
    <definedName name="BExS59F0PA1V2ZC7S5TN6IT41SXP" localSheetId="16" hidden="1">#REF!</definedName>
    <definedName name="BExS59F0PA1V2ZC7S5TN6IT41SXP" hidden="1">#REF!</definedName>
    <definedName name="BExS5L3TGB8JVW9ROYWTKYTUPW27" localSheetId="16" hidden="1">#REF!</definedName>
    <definedName name="BExS5L3TGB8JVW9ROYWTKYTUPW27" hidden="1">#REF!</definedName>
    <definedName name="BExS6GKQ96EHVLYWNJDWXZXUZW90" localSheetId="16" hidden="1">#REF!</definedName>
    <definedName name="BExS6GKQ96EHVLYWNJDWXZXUZW90" hidden="1">#REF!</definedName>
    <definedName name="BExS6ITKSZFRR01YD5B0F676SYN7" localSheetId="16" hidden="1">#REF!</definedName>
    <definedName name="BExS6ITKSZFRR01YD5B0F676SYN7" hidden="1">#REF!</definedName>
    <definedName name="BExS6N0LI574IAC89EFW6CLTCQ33" localSheetId="16" hidden="1">#REF!</definedName>
    <definedName name="BExS6N0LI574IAC89EFW6CLTCQ33" hidden="1">#REF!</definedName>
    <definedName name="BExS6N0NEF7XCTT5R600QZ71A44O" localSheetId="16" hidden="1">#REF!</definedName>
    <definedName name="BExS6N0NEF7XCTT5R600QZ71A44O" hidden="1">#REF!</definedName>
    <definedName name="BExS6WRDBF3ST86ZOBBUL3GTCR11" localSheetId="16" hidden="1">#REF!</definedName>
    <definedName name="BExS6WRDBF3ST86ZOBBUL3GTCR11" hidden="1">#REF!</definedName>
    <definedName name="BExS6XNRKR0C3MTA0LV5B60UB908" localSheetId="16" hidden="1">#REF!</definedName>
    <definedName name="BExS6XNRKR0C3MTA0LV5B60UB908" hidden="1">#REF!</definedName>
    <definedName name="BExS73NELZEK2MDOLXO2Q7H3EG71" localSheetId="16" hidden="1">#REF!</definedName>
    <definedName name="BExS73NELZEK2MDOLXO2Q7H3EG71" hidden="1">#REF!</definedName>
    <definedName name="BExS7DJF6AXTWAJD7K4ZCD7L6BHV" localSheetId="16" hidden="1">#REF!</definedName>
    <definedName name="BExS7DJF6AXTWAJD7K4ZCD7L6BHV" hidden="1">#REF!</definedName>
    <definedName name="BExS7GOTHHOK287MX2RC853NWQAL" localSheetId="16" hidden="1">#REF!</definedName>
    <definedName name="BExS7GOTHHOK287MX2RC853NWQAL" hidden="1">#REF!</definedName>
    <definedName name="BExS7TKQYLRZGM93UY3ZJZJBQNFJ" localSheetId="16" hidden="1">#REF!</definedName>
    <definedName name="BExS7TKQYLRZGM93UY3ZJZJBQNFJ" hidden="1">#REF!</definedName>
    <definedName name="BExS7Y2LNGVHSIBKC7C3R6X4LDR6" localSheetId="16" hidden="1">#REF!</definedName>
    <definedName name="BExS7Y2LNGVHSIBKC7C3R6X4LDR6" hidden="1">#REF!</definedName>
    <definedName name="BExS81TE0EY44Y3W2M4Z4MGNP5OM" localSheetId="16" hidden="1">#REF!</definedName>
    <definedName name="BExS81TE0EY44Y3W2M4Z4MGNP5OM" hidden="1">#REF!</definedName>
    <definedName name="BExS81YPDZDVJJVS15HV2HDXAC3Y" localSheetId="16" hidden="1">#REF!</definedName>
    <definedName name="BExS81YPDZDVJJVS15HV2HDXAC3Y" hidden="1">#REF!</definedName>
    <definedName name="BExS82PRVNUTEKQZS56YT2DVF6C2" localSheetId="16" hidden="1">#REF!</definedName>
    <definedName name="BExS82PRVNUTEKQZS56YT2DVF6C2" hidden="1">#REF!</definedName>
    <definedName name="BExS83BCNFAV6DRCB1VTUF96491J" localSheetId="16" hidden="1">#REF!</definedName>
    <definedName name="BExS83BCNFAV6DRCB1VTUF96491J" hidden="1">#REF!</definedName>
    <definedName name="BExS86GKM9ISCSNZD15BQ5E5L6A5" localSheetId="16" hidden="1">#REF!</definedName>
    <definedName name="BExS86GKM9ISCSNZD15BQ5E5L6A5" hidden="1">#REF!</definedName>
    <definedName name="BExS89GGRJ55EK546SM31UGE2K8T" localSheetId="16" hidden="1">#REF!</definedName>
    <definedName name="BExS89GGRJ55EK546SM31UGE2K8T" hidden="1">#REF!</definedName>
    <definedName name="BExS8BPG5A0GR5AO1U951NDGGR0L" localSheetId="16" hidden="1">#REF!</definedName>
    <definedName name="BExS8BPG5A0GR5AO1U951NDGGR0L" hidden="1">#REF!</definedName>
    <definedName name="BExS8CGI0JXFUBD41VFLI0SZSV8F" localSheetId="16" hidden="1">#REF!</definedName>
    <definedName name="BExS8CGI0JXFUBD41VFLI0SZSV8F" hidden="1">#REF!</definedName>
    <definedName name="BExS8D22FXVQKOEJP01LT0CDI3PS" localSheetId="16" hidden="1">#REF!</definedName>
    <definedName name="BExS8D22FXVQKOEJP01LT0CDI3PS" hidden="1">#REF!</definedName>
    <definedName name="BExS8EEJOZFBUWZDOM3O25AJRUVU" localSheetId="16" hidden="1">#REF!</definedName>
    <definedName name="BExS8EEJOZFBUWZDOM3O25AJRUVU" hidden="1">#REF!</definedName>
    <definedName name="BExS8GSUS17UY50TEM2AWF36BR9Z" localSheetId="16" hidden="1">#REF!</definedName>
    <definedName name="BExS8GSUS17UY50TEM2AWF36BR9Z" hidden="1">#REF!</definedName>
    <definedName name="BExS8HJRBVG0XI6PWA9KTMJZMQXK" localSheetId="16" hidden="1">#REF!</definedName>
    <definedName name="BExS8HJRBVG0XI6PWA9KTMJZMQXK" hidden="1">#REF!</definedName>
    <definedName name="BExS8NE9HUZJH13OXLREOV1BX0OZ" localSheetId="16" hidden="1">#REF!</definedName>
    <definedName name="BExS8NE9HUZJH13OXLREOV1BX0OZ" hidden="1">#REF!</definedName>
    <definedName name="BExS8R51C8RM2FS6V6IRTYO9GA4A" localSheetId="16" hidden="1">#REF!</definedName>
    <definedName name="BExS8R51C8RM2FS6V6IRTYO9GA4A" hidden="1">#REF!</definedName>
    <definedName name="BExS8WDX408F60MH1X9B9UZ2H4R7" localSheetId="16" hidden="1">#REF!</definedName>
    <definedName name="BExS8WDX408F60MH1X9B9UZ2H4R7" hidden="1">#REF!</definedName>
    <definedName name="BExS8X4UTVOFE2YEVLO8LTKMSI3A" localSheetId="16" hidden="1">#REF!</definedName>
    <definedName name="BExS8X4UTVOFE2YEVLO8LTKMSI3A" hidden="1">#REF!</definedName>
    <definedName name="BExS8Z2W2QEC3MH0BZIYLDFQNUIP" localSheetId="16" hidden="1">#REF!</definedName>
    <definedName name="BExS8Z2W2QEC3MH0BZIYLDFQNUIP" hidden="1">#REF!</definedName>
    <definedName name="BExS92DKGRFFCIA9C0IXDOLO57EP" localSheetId="16" hidden="1">#REF!</definedName>
    <definedName name="BExS92DKGRFFCIA9C0IXDOLO57EP" hidden="1">#REF!</definedName>
    <definedName name="BExS98OB4321YCHLCQ022PXKTT2W" localSheetId="16" hidden="1">#REF!</definedName>
    <definedName name="BExS98OB4321YCHLCQ022PXKTT2W" hidden="1">#REF!</definedName>
    <definedName name="BExS9C9N8GFISC6HUERJ0EI06GB2" localSheetId="16" hidden="1">#REF!</definedName>
    <definedName name="BExS9C9N8GFISC6HUERJ0EI06GB2" hidden="1">#REF!</definedName>
    <definedName name="BExS9D6619QNINF06KHZHYUAH0S9" localSheetId="16" hidden="1">#REF!</definedName>
    <definedName name="BExS9D6619QNINF06KHZHYUAH0S9" hidden="1">#REF!</definedName>
    <definedName name="BExS9DX13CACP3J8JDREK30JB1SQ" localSheetId="16" hidden="1">#REF!</definedName>
    <definedName name="BExS9DX13CACP3J8JDREK30JB1SQ" hidden="1">#REF!</definedName>
    <definedName name="BExS9FPRS2KRRCS33SE6WFNF5GYL" localSheetId="16" hidden="1">#REF!</definedName>
    <definedName name="BExS9FPRS2KRRCS33SE6WFNF5GYL" hidden="1">#REF!</definedName>
    <definedName name="BExS9M5VN3VE822UH6TLACVY24CJ" localSheetId="16" hidden="1">#REF!</definedName>
    <definedName name="BExS9M5VN3VE822UH6TLACVY24CJ" hidden="1">#REF!</definedName>
    <definedName name="BExS9WI0A6PSEB8N9GPXF2Z7MWHM" localSheetId="16" hidden="1">#REF!</definedName>
    <definedName name="BExS9WI0A6PSEB8N9GPXF2Z7MWHM" hidden="1">#REF!</definedName>
    <definedName name="BExS9XJPZ07ND34OHX60QD382FV6" localSheetId="16" hidden="1">#REF!</definedName>
    <definedName name="BExS9XJPZ07ND34OHX60QD382FV6" hidden="1">#REF!</definedName>
    <definedName name="BExSA4AJLEEN4R7HU4FRSMYR17TR" localSheetId="16" hidden="1">#REF!</definedName>
    <definedName name="BExSA4AJLEEN4R7HU4FRSMYR17TR" hidden="1">#REF!</definedName>
    <definedName name="BExSA5HP306TN9XJS0TU619DLRR7" localSheetId="16" hidden="1">#REF!</definedName>
    <definedName name="BExSA5HP306TN9XJS0TU619DLRR7" hidden="1">#REF!</definedName>
    <definedName name="BExSAAVWQOOIA6B3JHQVGP08HFEM" localSheetId="16" hidden="1">#REF!</definedName>
    <definedName name="BExSAAVWQOOIA6B3JHQVGP08HFEM" hidden="1">#REF!</definedName>
    <definedName name="BExSAFJ3IICU2M7QPVE4ARYMXZKX" localSheetId="16" hidden="1">#REF!</definedName>
    <definedName name="BExSAFJ3IICU2M7QPVE4ARYMXZKX" hidden="1">#REF!</definedName>
    <definedName name="BExSAH6ID8OHX379UXVNGFO8J6KQ" localSheetId="16" hidden="1">#REF!</definedName>
    <definedName name="BExSAH6ID8OHX379UXVNGFO8J6KQ" hidden="1">#REF!</definedName>
    <definedName name="BExSAQBHIXGQRNIRGCJMBXUPCZQA" localSheetId="16" hidden="1">#REF!</definedName>
    <definedName name="BExSAQBHIXGQRNIRGCJMBXUPCZQA" hidden="1">#REF!</definedName>
    <definedName name="BExSAUTCT4P7JP57NOR9MTX33QJZ" localSheetId="16" hidden="1">#REF!</definedName>
    <definedName name="BExSAUTCT4P7JP57NOR9MTX33QJZ" hidden="1">#REF!</definedName>
    <definedName name="BExSAY9CA9TFXQ9M9FBJRGJO9T9E" localSheetId="16" hidden="1">#REF!</definedName>
    <definedName name="BExSAY9CA9TFXQ9M9FBJRGJO9T9E" hidden="1">#REF!</definedName>
    <definedName name="BExSB4JYKQ3MINI7RAYK5M8BLJDC" localSheetId="16" hidden="1">#REF!</definedName>
    <definedName name="BExSB4JYKQ3MINI7RAYK5M8BLJDC" hidden="1">#REF!</definedName>
    <definedName name="BExSBCY73CG3Q15P5BDLDT994XRL" localSheetId="16" hidden="1">#REF!</definedName>
    <definedName name="BExSBCY73CG3Q15P5BDLDT994XRL" hidden="1">#REF!</definedName>
    <definedName name="BExSBMOS41ZRLWYLOU29V6Y7YORR" localSheetId="16" hidden="1">#REF!</definedName>
    <definedName name="BExSBMOS41ZRLWYLOU29V6Y7YORR" hidden="1">#REF!</definedName>
    <definedName name="BExSBPZG22WAMZYIF7CZ686E8X80" localSheetId="16" hidden="1">#REF!</definedName>
    <definedName name="BExSBPZG22WAMZYIF7CZ686E8X80" hidden="1">#REF!</definedName>
    <definedName name="BExSBRBXXQMBU1TYDW1BXTEVEPRU" localSheetId="16" hidden="1">#REF!</definedName>
    <definedName name="BExSBRBXXQMBU1TYDW1BXTEVEPRU" hidden="1">#REF!</definedName>
    <definedName name="BExSC54998WTZ21DSL0R8UN0Y9JH" localSheetId="16" hidden="1">#REF!</definedName>
    <definedName name="BExSC54998WTZ21DSL0R8UN0Y9JH" hidden="1">#REF!</definedName>
    <definedName name="BExSC60N7WR9PJSNC9B7ORCX9NGY" localSheetId="16" hidden="1">#REF!</definedName>
    <definedName name="BExSC60N7WR9PJSNC9B7ORCX9NGY" hidden="1">#REF!</definedName>
    <definedName name="BExSCE99EZTILTTCE4NJJF96OYYM" localSheetId="16" hidden="1">#REF!</definedName>
    <definedName name="BExSCE99EZTILTTCE4NJJF96OYYM" hidden="1">#REF!</definedName>
    <definedName name="BExSCFWOMYELUEPWVJIRGIQZH5BV" localSheetId="16" hidden="1">#REF!</definedName>
    <definedName name="BExSCFWOMYELUEPWVJIRGIQZH5BV" hidden="1">#REF!</definedName>
    <definedName name="BExSCHUQZ2HFEWS54X67DIS8OSXZ" localSheetId="16" hidden="1">#REF!</definedName>
    <definedName name="BExSCHUQZ2HFEWS54X67DIS8OSXZ" hidden="1">#REF!</definedName>
    <definedName name="BExSCOG41SKKG4GYU76WRWW1CTE6" localSheetId="16" hidden="1">#REF!</definedName>
    <definedName name="BExSCOG41SKKG4GYU76WRWW1CTE6" hidden="1">#REF!</definedName>
    <definedName name="BExSCVC9P86YVFMRKKUVRV29MZXZ" localSheetId="16" hidden="1">#REF!</definedName>
    <definedName name="BExSCVC9P86YVFMRKKUVRV29MZXZ" hidden="1">#REF!</definedName>
    <definedName name="BExSD233CH4MU9ZMGNRF97ZV7KWU" localSheetId="16" hidden="1">#REF!</definedName>
    <definedName name="BExSD233CH4MU9ZMGNRF97ZV7KWU" hidden="1">#REF!</definedName>
    <definedName name="BExSD2U0F3BN6IN9N4R2DTTJG15H" localSheetId="16" hidden="1">#REF!</definedName>
    <definedName name="BExSD2U0F3BN6IN9N4R2DTTJG15H" hidden="1">#REF!</definedName>
    <definedName name="BExSD6A6NY15YSMFH51ST6XJY429" localSheetId="16" hidden="1">#REF!</definedName>
    <definedName name="BExSD6A6NY15YSMFH51ST6XJY429" hidden="1">#REF!</definedName>
    <definedName name="BExSD9VH6PF6RQ135VOEE08YXPAW" localSheetId="16" hidden="1">#REF!</definedName>
    <definedName name="BExSD9VH6PF6RQ135VOEE08YXPAW" hidden="1">#REF!</definedName>
    <definedName name="BExSDI9QWFD49GEZWZ3KOGM27XRB" localSheetId="16" hidden="1">#REF!</definedName>
    <definedName name="BExSDI9QWFD49GEZWZ3KOGM27XRB" hidden="1">#REF!</definedName>
    <definedName name="BExSDP5Y04WWMX2WWRITWOX8R5I9" localSheetId="16" hidden="1">#REF!</definedName>
    <definedName name="BExSDP5Y04WWMX2WWRITWOX8R5I9" hidden="1">#REF!</definedName>
    <definedName name="BExSDSGM203BJTNS9MKCBX453HMD" localSheetId="16" hidden="1">#REF!</definedName>
    <definedName name="BExSDSGM203BJTNS9MKCBX453HMD" hidden="1">#REF!</definedName>
    <definedName name="BExSDT20XUFXTDM37M148AXAP7HN" localSheetId="16" hidden="1">#REF!</definedName>
    <definedName name="BExSDT20XUFXTDM37M148AXAP7HN" hidden="1">#REF!</definedName>
    <definedName name="BExSDYLOWNTKCY92LFEDAV8LO7D3" localSheetId="16" hidden="1">#REF!</definedName>
    <definedName name="BExSDYLOWNTKCY92LFEDAV8LO7D3" hidden="1">#REF!</definedName>
    <definedName name="BExSE277VXZ807WBUB6A1UGQ1SF9" localSheetId="16" hidden="1">#REF!</definedName>
    <definedName name="BExSE277VXZ807WBUB6A1UGQ1SF9" hidden="1">#REF!</definedName>
    <definedName name="BExSE3EDSP4UL6G0I3DZ5SBHMUBU" localSheetId="16" hidden="1">#REF!</definedName>
    <definedName name="BExSE3EDSP4UL6G0I3DZ5SBHMUBU" hidden="1">#REF!</definedName>
    <definedName name="BExSEEHK1VLWD7JBV9SVVVIKQZ3I" localSheetId="16" hidden="1">#REF!</definedName>
    <definedName name="BExSEEHK1VLWD7JBV9SVVVIKQZ3I" hidden="1">#REF!</definedName>
    <definedName name="BExSEITYG8XAMWJ1C8VKU1MB4TEO" localSheetId="16" hidden="1">#REF!</definedName>
    <definedName name="BExSEITYG8XAMWJ1C8VKU1MB4TEO" hidden="1">#REF!</definedName>
    <definedName name="BExSEJKZLX37P3V33TRTFJ30BFRK" localSheetId="16" hidden="1">#REF!</definedName>
    <definedName name="BExSEJKZLX37P3V33TRTFJ30BFRK" hidden="1">#REF!</definedName>
    <definedName name="BExSEKXG1AW54E28IG5EODEM0JJV" localSheetId="16" hidden="1">#REF!</definedName>
    <definedName name="BExSEKXG1AW54E28IG5EODEM0JJV" hidden="1">#REF!</definedName>
    <definedName name="BExSEO84KVM8R2IV5MFH0XI3IZSN" localSheetId="16" hidden="1">#REF!</definedName>
    <definedName name="BExSEO84KVM8R2IV5MFH0XI3IZSN" hidden="1">#REF!</definedName>
    <definedName name="BExSEP9UVOAI6TMXKNK587PQ3328" localSheetId="16" hidden="1">#REF!</definedName>
    <definedName name="BExSEP9UVOAI6TMXKNK587PQ3328" hidden="1">#REF!</definedName>
    <definedName name="BExSERIU9MUGR4NPZAUJCVXUZ74I" localSheetId="16" hidden="1">#REF!</definedName>
    <definedName name="BExSERIU9MUGR4NPZAUJCVXUZ74I" hidden="1">#REF!</definedName>
    <definedName name="BExSF07QFLZCO4P6K6QF05XG7PH1" localSheetId="16" hidden="1">#REF!</definedName>
    <definedName name="BExSF07QFLZCO4P6K6QF05XG7PH1" hidden="1">#REF!</definedName>
    <definedName name="BExSFJ8ZAGQ63A4MVMZRQWLVRGQ5" localSheetId="16" hidden="1">#REF!</definedName>
    <definedName name="BExSFJ8ZAGQ63A4MVMZRQWLVRGQ5" hidden="1">#REF!</definedName>
    <definedName name="BExSFKQRST2S9KXWWLCXYLKSF4G1" localSheetId="16" hidden="1">#REF!</definedName>
    <definedName name="BExSFKQRST2S9KXWWLCXYLKSF4G1" hidden="1">#REF!</definedName>
    <definedName name="BExSFOHO6VZ5Y463KL3XYTZBVE3P" localSheetId="16" hidden="1">#REF!</definedName>
    <definedName name="BExSFOHO6VZ5Y463KL3XYTZBVE3P" hidden="1">#REF!</definedName>
    <definedName name="BExSFY2ZJOYUEYBX21QZ7AMN2WK1" localSheetId="16" hidden="1">#REF!</definedName>
    <definedName name="BExSFY2ZJOYUEYBX21QZ7AMN2WK1" hidden="1">#REF!</definedName>
    <definedName name="BExSFYDRRTAZVPXRWUF5PDQ97WFF" localSheetId="16" hidden="1">#REF!</definedName>
    <definedName name="BExSFYDRRTAZVPXRWUF5PDQ97WFF" hidden="1">#REF!</definedName>
    <definedName name="BExSFZVPFTXA3F0IJ2NGH1GXX9R7" localSheetId="16" hidden="1">#REF!</definedName>
    <definedName name="BExSFZVPFTXA3F0IJ2NGH1GXX9R7" hidden="1">#REF!</definedName>
    <definedName name="BExSG2Q34XRC1K28H4XG6PQM3FTW" localSheetId="16" hidden="1">#REF!</definedName>
    <definedName name="BExSG2Q34XRC1K28H4XG6PQM3FTW" hidden="1">#REF!</definedName>
    <definedName name="BExSG90Q4ZUU2IPGDYOM169NJV9S" localSheetId="16" hidden="1">#REF!</definedName>
    <definedName name="BExSG90Q4ZUU2IPGDYOM169NJV9S" hidden="1">#REF!</definedName>
    <definedName name="BExSG9X3DU845PNXYJGGLBQY2UHG" localSheetId="16" hidden="1">#REF!</definedName>
    <definedName name="BExSG9X3DU845PNXYJGGLBQY2UHG" hidden="1">#REF!</definedName>
    <definedName name="BExSGE45J27MDUUNXW7Z8Q33UAON" localSheetId="16" hidden="1">#REF!</definedName>
    <definedName name="BExSGE45J27MDUUNXW7Z8Q33UAON" hidden="1">#REF!</definedName>
    <definedName name="BExSGE9LY91Q0URHB4YAMX0UAMYI" localSheetId="16" hidden="1">#REF!</definedName>
    <definedName name="BExSGE9LY91Q0URHB4YAMX0UAMYI" hidden="1">#REF!</definedName>
    <definedName name="BExSGLB2URTLBCKBB4Y885W925F2" localSheetId="16" hidden="1">#REF!</definedName>
    <definedName name="BExSGLB2URTLBCKBB4Y885W925F2" hidden="1">#REF!</definedName>
    <definedName name="BExSGNEL2G0PC04ATVS20W5179EK" localSheetId="16" hidden="1">#REF!</definedName>
    <definedName name="BExSGNEL2G0PC04ATVS20W5179EK" hidden="1">#REF!</definedName>
    <definedName name="BExSGOAYG73SFWOPAQV80P710GID" localSheetId="16" hidden="1">#REF!</definedName>
    <definedName name="BExSGOAYG73SFWOPAQV80P710GID" hidden="1">#REF!</definedName>
    <definedName name="BExSGOWJHRW7FWKLO2EHUOOGHNAF" localSheetId="16" hidden="1">#REF!</definedName>
    <definedName name="BExSGOWJHRW7FWKLO2EHUOOGHNAF" hidden="1">#REF!</definedName>
    <definedName name="BExSGOWJTAP41ZV5Q23H7MI9C76W" localSheetId="16" hidden="1">#REF!</definedName>
    <definedName name="BExSGOWJTAP41ZV5Q23H7MI9C76W" hidden="1">#REF!</definedName>
    <definedName name="BExSGR5JQVX2HQ0PKCGZNSSUM1RV" localSheetId="16" hidden="1">#REF!</definedName>
    <definedName name="BExSGR5JQVX2HQ0PKCGZNSSUM1RV" hidden="1">#REF!</definedName>
    <definedName name="BExSGT3MKX7YVLVP6YLL6KVO8UGV" localSheetId="16" hidden="1">#REF!</definedName>
    <definedName name="BExSGT3MKX7YVLVP6YLL6KVO8UGV" hidden="1">#REF!</definedName>
    <definedName name="BExSGVHX69GJZHD99DKE4RZ042B1" localSheetId="16" hidden="1">#REF!</definedName>
    <definedName name="BExSGVHX69GJZHD99DKE4RZ042B1" hidden="1">#REF!</definedName>
    <definedName name="BExSGZJO4J4ZO04E2N2ECVYS9DEZ" localSheetId="16" hidden="1">#REF!</definedName>
    <definedName name="BExSGZJO4J4ZO04E2N2ECVYS9DEZ" hidden="1">#REF!</definedName>
    <definedName name="BExSHAHFHS7MMNJR8JPVABRGBVIT" localSheetId="16" hidden="1">#REF!</definedName>
    <definedName name="BExSHAHFHS7MMNJR8JPVABRGBVIT" hidden="1">#REF!</definedName>
    <definedName name="BExSHGH88QZWW4RNAX4YKAZ5JEBL" localSheetId="16" hidden="1">#REF!</definedName>
    <definedName name="BExSHGH88QZWW4RNAX4YKAZ5JEBL" hidden="1">#REF!</definedName>
    <definedName name="BExSHOKK1OO3CX9Z28C58E5J1D9W" localSheetId="16" hidden="1">#REF!</definedName>
    <definedName name="BExSHOKK1OO3CX9Z28C58E5J1D9W" hidden="1">#REF!</definedName>
    <definedName name="BExSHQD8KYLTQGDXIRKCHQQ7MKIH" localSheetId="16" hidden="1">#REF!</definedName>
    <definedName name="BExSHQD8KYLTQGDXIRKCHQQ7MKIH" hidden="1">#REF!</definedName>
    <definedName name="BExSHVGPIAHXI97UBLI9G4I4M29F" localSheetId="16" hidden="1">#REF!</definedName>
    <definedName name="BExSHVGPIAHXI97UBLI9G4I4M29F" hidden="1">#REF!</definedName>
    <definedName name="BExSI0K2YL3HTCQAD8A7TR4QCUR6" localSheetId="16" hidden="1">#REF!</definedName>
    <definedName name="BExSI0K2YL3HTCQAD8A7TR4QCUR6" hidden="1">#REF!</definedName>
    <definedName name="BExSIFUDNRWXWIWNGCCFOOD8WIAZ" localSheetId="16" hidden="1">#REF!</definedName>
    <definedName name="BExSIFUDNRWXWIWNGCCFOOD8WIAZ" hidden="1">#REF!</definedName>
    <definedName name="BExTTZNS2PBCR93C9IUW49UZ4I6T" localSheetId="16" hidden="1">#REF!</definedName>
    <definedName name="BExTTZNS2PBCR93C9IUW49UZ4I6T" hidden="1">#REF!</definedName>
    <definedName name="BExTU2YFQ25JQ6MEMRHHN66VLTPJ" localSheetId="16" hidden="1">#REF!</definedName>
    <definedName name="BExTU2YFQ25JQ6MEMRHHN66VLTPJ" hidden="1">#REF!</definedName>
    <definedName name="BExTU75IOII1V5O0C9X2VAYYVJUG" localSheetId="16" hidden="1">#REF!</definedName>
    <definedName name="BExTU75IOII1V5O0C9X2VAYYVJUG" hidden="1">#REF!</definedName>
    <definedName name="BExTUA5F7V4LUIIAM17J3A8XF3JE" localSheetId="16" hidden="1">#REF!</definedName>
    <definedName name="BExTUA5F7V4LUIIAM17J3A8XF3JE" hidden="1">#REF!</definedName>
    <definedName name="BExTUBY3AA9B91YRRWFOT21LUL8Q" localSheetId="16" hidden="1">#REF!</definedName>
    <definedName name="BExTUBY3AA9B91YRRWFOT21LUL8Q" hidden="1">#REF!</definedName>
    <definedName name="BExTUJ53ANGZ3H1KDK4CR4Q0OD6P" localSheetId="16" hidden="1">#REF!</definedName>
    <definedName name="BExTUJ53ANGZ3H1KDK4CR4Q0OD6P" hidden="1">#REF!</definedName>
    <definedName name="BExTUKXSZBM7C57G6NGLWGU4WOHY" localSheetId="16" hidden="1">#REF!</definedName>
    <definedName name="BExTUKXSZBM7C57G6NGLWGU4WOHY" hidden="1">#REF!</definedName>
    <definedName name="BExTUNC5INBE8Y5OA5GQUTXX6QJW" localSheetId="16" hidden="1">#REF!</definedName>
    <definedName name="BExTUNC5INBE8Y5OA5GQUTXX6QJW" hidden="1">#REF!</definedName>
    <definedName name="BExTUSQCFFYZCDNHWHADBC2E1ZP1" localSheetId="16" hidden="1">#REF!</definedName>
    <definedName name="BExTUSQCFFYZCDNHWHADBC2E1ZP1" hidden="1">#REF!</definedName>
    <definedName name="BExTUV4NQDZVAENZPSZGF7A3DDFN" localSheetId="16" hidden="1">#REF!</definedName>
    <definedName name="BExTUV4NQDZVAENZPSZGF7A3DDFN" hidden="1">#REF!</definedName>
    <definedName name="BExTUVFGOJEYS28JURA5KHQFDU5J" localSheetId="16" hidden="1">#REF!</definedName>
    <definedName name="BExTUVFGOJEYS28JURA5KHQFDU5J" hidden="1">#REF!</definedName>
    <definedName name="BExTUW10U40QCYGHM5NJ3YR1O5SP" localSheetId="16" hidden="1">#REF!</definedName>
    <definedName name="BExTUW10U40QCYGHM5NJ3YR1O5SP" hidden="1">#REF!</definedName>
    <definedName name="BExTUWXFQHINU66YG82BI20ATMB5" localSheetId="16" hidden="1">#REF!</definedName>
    <definedName name="BExTUWXFQHINU66YG82BI20ATMB5" hidden="1">#REF!</definedName>
    <definedName name="BExTUY9WNSJ91GV8CP0SKJTEIV82" hidden="1">[3]ZZCOOM_M03_Q005!#REF!</definedName>
    <definedName name="BExTV67VIM8PV6KO253M4DUBJQLC" localSheetId="16" hidden="1">#REF!</definedName>
    <definedName name="BExTV67VIM8PV6KO253M4DUBJQLC" hidden="1">#REF!</definedName>
    <definedName name="BExTVELZCF2YA5L6F23BYZZR6WHF" localSheetId="16" hidden="1">#REF!</definedName>
    <definedName name="BExTVELZCF2YA5L6F23BYZZR6WHF" hidden="1">#REF!</definedName>
    <definedName name="BExTVGPIQZ99YFXUC8OONUX5BD42" localSheetId="16" hidden="1">#REF!</definedName>
    <definedName name="BExTVGPIQZ99YFXUC8OONUX5BD42" hidden="1">#REF!</definedName>
    <definedName name="BExTVQG4F5RF0LZXG06AZ6EU1GQ3" localSheetId="16" hidden="1">#REF!</definedName>
    <definedName name="BExTVQG4F5RF0LZXG06AZ6EU1GQ3" hidden="1">#REF!</definedName>
    <definedName name="BExTVZQLP9VFLEYQ9280W13X7E8K" localSheetId="16" hidden="1">#REF!</definedName>
    <definedName name="BExTVZQLP9VFLEYQ9280W13X7E8K" hidden="1">#REF!</definedName>
    <definedName name="BExTWB4LA1PODQOH4LDTHQKBN16K" localSheetId="16" hidden="1">#REF!</definedName>
    <definedName name="BExTWB4LA1PODQOH4LDTHQKBN16K" hidden="1">#REF!</definedName>
    <definedName name="BExTWI0Q8AWXUA3ZN7I5V3QK2KM1" localSheetId="16" hidden="1">#REF!</definedName>
    <definedName name="BExTWI0Q8AWXUA3ZN7I5V3QK2KM1" hidden="1">#REF!</definedName>
    <definedName name="BExTWJTIA3WUW1PUWXAOP9O8NKLZ" localSheetId="16" hidden="1">#REF!</definedName>
    <definedName name="BExTWJTIA3WUW1PUWXAOP9O8NKLZ" hidden="1">#REF!</definedName>
    <definedName name="BExTWW95OX07FNA01WF5MSSSFQLX" localSheetId="16" hidden="1">#REF!</definedName>
    <definedName name="BExTWW95OX07FNA01WF5MSSSFQLX" hidden="1">#REF!</definedName>
    <definedName name="BExTX005F4GLW03J0PLPRPMI1SEG" localSheetId="16" hidden="1">#REF!</definedName>
    <definedName name="BExTX005F4GLW03J0PLPRPMI1SEG" hidden="1">#REF!</definedName>
    <definedName name="BExTX476KI0RNB71XI5TYMANSGBG" localSheetId="16" hidden="1">#REF!</definedName>
    <definedName name="BExTX476KI0RNB71XI5TYMANSGBG" hidden="1">#REF!</definedName>
    <definedName name="BExTXBJFKNSCUO7IOL6CSKERP06D" localSheetId="16" hidden="1">#REF!</definedName>
    <definedName name="BExTXBJFKNSCUO7IOL6CSKERP06D" hidden="1">#REF!</definedName>
    <definedName name="BExTXDMZDQ9U1FD9T7F79J29SYYN" localSheetId="16" hidden="1">#REF!</definedName>
    <definedName name="BExTXDMZDQ9U1FD9T7F79J29SYYN" hidden="1">#REF!</definedName>
    <definedName name="BExTXJ6HBAIXMMWKZTJNFDYVZCAY" localSheetId="16" hidden="1">#REF!</definedName>
    <definedName name="BExTXJ6HBAIXMMWKZTJNFDYVZCAY" hidden="1">#REF!</definedName>
    <definedName name="BExTXT812NQT8GAEGH738U29BI0D" localSheetId="16" hidden="1">#REF!</definedName>
    <definedName name="BExTXT812NQT8GAEGH738U29BI0D" hidden="1">#REF!</definedName>
    <definedName name="BExTXWIP2TFPTQ76NHFOB72NICRZ" localSheetId="16" hidden="1">#REF!</definedName>
    <definedName name="BExTXWIP2TFPTQ76NHFOB72NICRZ" hidden="1">#REF!</definedName>
    <definedName name="BExTY5T62H651VC86QM4X7E28JVA" localSheetId="16" hidden="1">#REF!</definedName>
    <definedName name="BExTY5T62H651VC86QM4X7E28JVA" hidden="1">#REF!</definedName>
    <definedName name="BExTYB7EHGVTJ4RSYOXWSG87U5WI" localSheetId="16" hidden="1">#REF!</definedName>
    <definedName name="BExTYB7EHGVTJ4RSYOXWSG87U5WI" hidden="1">#REF!</definedName>
    <definedName name="BExTYC93RS0KNKFOD35WG37LS9LY" localSheetId="16" hidden="1">#REF!</definedName>
    <definedName name="BExTYC93RS0KNKFOD35WG37LS9LY" hidden="1">#REF!</definedName>
    <definedName name="BExTYKCEFJ83LZM95M1V7CSFQVEA" localSheetId="16" hidden="1">#REF!</definedName>
    <definedName name="BExTYKCEFJ83LZM95M1V7CSFQVEA" hidden="1">#REF!</definedName>
    <definedName name="BExTYPLA9N640MFRJJQPKXT7P88M" localSheetId="16" hidden="1">#REF!</definedName>
    <definedName name="BExTYPLA9N640MFRJJQPKXT7P88M" hidden="1">#REF!</definedName>
    <definedName name="BExTYW1794M1TLJ2QQQCEEUZN18F" localSheetId="16" hidden="1">#REF!</definedName>
    <definedName name="BExTYW1794M1TLJ2QQQCEEUZN18F" hidden="1">#REF!</definedName>
    <definedName name="BExTZ7F71SNTOX4LLZCK5R9VUMIJ" localSheetId="16" hidden="1">#REF!</definedName>
    <definedName name="BExTZ7F71SNTOX4LLZCK5R9VUMIJ" hidden="1">#REF!</definedName>
    <definedName name="BExTZ80SWE36T1QSIIPJU7NJ65JL" localSheetId="16" hidden="1">#REF!</definedName>
    <definedName name="BExTZ80SWE36T1QSIIPJU7NJ65JL" hidden="1">#REF!</definedName>
    <definedName name="BExTZ869RSO739T4Q78JLOVO7G0C" localSheetId="16" hidden="1">#REF!</definedName>
    <definedName name="BExTZ869RSO739T4Q78JLOVO7G0C" hidden="1">#REF!</definedName>
    <definedName name="BExTZ8X5G9S3PA4FPSNK7T69W7QT" localSheetId="16" hidden="1">#REF!</definedName>
    <definedName name="BExTZ8X5G9S3PA4FPSNK7T69W7QT" hidden="1">#REF!</definedName>
    <definedName name="BExTZ97Y0RMR8V5BI9F2H4MFB77O" localSheetId="16" hidden="1">#REF!</definedName>
    <definedName name="BExTZ97Y0RMR8V5BI9F2H4MFB77O" hidden="1">#REF!</definedName>
    <definedName name="BExTZK5PMCAXJL4DUIGL6H9Y8U4C" localSheetId="16" hidden="1">#REF!</definedName>
    <definedName name="BExTZK5PMCAXJL4DUIGL6H9Y8U4C" hidden="1">#REF!</definedName>
    <definedName name="BExTZKB6L5SXV5UN71YVTCBEIGWY" localSheetId="16" hidden="1">#REF!</definedName>
    <definedName name="BExTZKB6L5SXV5UN71YVTCBEIGWY" hidden="1">#REF!</definedName>
    <definedName name="BExTZLICVKK4NBJFEGL270GJ2VQO" localSheetId="16" hidden="1">#REF!</definedName>
    <definedName name="BExTZLICVKK4NBJFEGL270GJ2VQO" hidden="1">#REF!</definedName>
    <definedName name="BExTZO2596CBZKPI7YNA1QQNPAIJ" localSheetId="16" hidden="1">#REF!</definedName>
    <definedName name="BExTZO2596CBZKPI7YNA1QQNPAIJ" hidden="1">#REF!</definedName>
    <definedName name="BExTZY8TDV4U7FQL7O10G6VKWKPJ" localSheetId="16" hidden="1">#REF!</definedName>
    <definedName name="BExTZY8TDV4U7FQL7O10G6VKWKPJ" hidden="1">#REF!</definedName>
    <definedName name="BExU02QNT4LT7H9JPUC4FXTLVGZT" localSheetId="16" hidden="1">#REF!</definedName>
    <definedName name="BExU02QNT4LT7H9JPUC4FXTLVGZT" hidden="1">#REF!</definedName>
    <definedName name="BExU0BFJJQO1HJZKI14QGOQ6JROO" localSheetId="16" hidden="1">#REF!</definedName>
    <definedName name="BExU0BFJJQO1HJZKI14QGOQ6JROO" hidden="1">#REF!</definedName>
    <definedName name="BExU0FH5WTGW8MRFUFMDDSMJ6YQ5" localSheetId="16" hidden="1">#REF!</definedName>
    <definedName name="BExU0FH5WTGW8MRFUFMDDSMJ6YQ5" hidden="1">#REF!</definedName>
    <definedName name="BExU0GDOIL9U33QGU9ZU3YX3V1I4" localSheetId="16" hidden="1">#REF!</definedName>
    <definedName name="BExU0GDOIL9U33QGU9ZU3YX3V1I4" hidden="1">#REF!</definedName>
    <definedName name="BExU0HKTO8WJDQDWRTUK5TETM3HS" localSheetId="16" hidden="1">#REF!</definedName>
    <definedName name="BExU0HKTO8WJDQDWRTUK5TETM3HS" hidden="1">#REF!</definedName>
    <definedName name="BExU0MTJQPE041ZN7H8UKGV6MZT7" localSheetId="16" hidden="1">#REF!</definedName>
    <definedName name="BExU0MTJQPE041ZN7H8UKGV6MZT7" hidden="1">#REF!</definedName>
    <definedName name="BExU0ZUUFYHLUK4M4E8GLGIBBNT0" localSheetId="16" hidden="1">#REF!</definedName>
    <definedName name="BExU0ZUUFYHLUK4M4E8GLGIBBNT0" hidden="1">#REF!</definedName>
    <definedName name="BExU147D6RPG6ZVTSXRKFSVRHSBG" localSheetId="16" hidden="1">#REF!</definedName>
    <definedName name="BExU147D6RPG6ZVTSXRKFSVRHSBG" hidden="1">#REF!</definedName>
    <definedName name="BExU16R10W1SOAPNG4CDJ01T7JRE" localSheetId="16" hidden="1">#REF!</definedName>
    <definedName name="BExU16R10W1SOAPNG4CDJ01T7JRE" hidden="1">#REF!</definedName>
    <definedName name="BExU17CKOR3GNIHDNVLH9L1IOJS9" localSheetId="16" hidden="1">#REF!</definedName>
    <definedName name="BExU17CKOR3GNIHDNVLH9L1IOJS9" hidden="1">#REF!</definedName>
    <definedName name="BExU1DXYI5DAD9DSFIEAUOB5XFZ9" localSheetId="16" hidden="1">#REF!</definedName>
    <definedName name="BExU1DXYI5DAD9DSFIEAUOB5XFZ9" hidden="1">#REF!</definedName>
    <definedName name="BExU1GXUTLRPJN4MRINLAPHSZQFG" localSheetId="16" hidden="1">#REF!</definedName>
    <definedName name="BExU1GXUTLRPJN4MRINLAPHSZQFG" hidden="1">#REF!</definedName>
    <definedName name="BExU1IL9AOHFO85BZB6S60DK3N8H" localSheetId="16" hidden="1">#REF!</definedName>
    <definedName name="BExU1IL9AOHFO85BZB6S60DK3N8H" hidden="1">#REF!</definedName>
    <definedName name="BExU1LAEKWJ0U6NP9G2AC9CTBYH6" localSheetId="16" hidden="1">#REF!</definedName>
    <definedName name="BExU1LAEKWJ0U6NP9G2AC9CTBYH6" hidden="1">#REF!</definedName>
    <definedName name="BExU1NOPS09CLFZL1O31RAF9BQNQ" localSheetId="16" hidden="1">#REF!</definedName>
    <definedName name="BExU1NOPS09CLFZL1O31RAF9BQNQ" hidden="1">#REF!</definedName>
    <definedName name="BExU1PH9MOEX1JZVZ3D5M9DXB191" localSheetId="16" hidden="1">#REF!</definedName>
    <definedName name="BExU1PH9MOEX1JZVZ3D5M9DXB191" hidden="1">#REF!</definedName>
    <definedName name="BExU1QZEEKJA35IMEOLOJ3ODX0ZA" localSheetId="16" hidden="1">#REF!</definedName>
    <definedName name="BExU1QZEEKJA35IMEOLOJ3ODX0ZA" hidden="1">#REF!</definedName>
    <definedName name="BExU1VRURIWWVJ95O40WA23LMTJD" localSheetId="16" hidden="1">#REF!</definedName>
    <definedName name="BExU1VRURIWWVJ95O40WA23LMTJD" hidden="1">#REF!</definedName>
    <definedName name="BExU2A0FXVBDX9LO3VWEXB4TLFT0" localSheetId="16" hidden="1">#REF!</definedName>
    <definedName name="BExU2A0FXVBDX9LO3VWEXB4TLFT0" hidden="1">#REF!</definedName>
    <definedName name="BExU2LEH667H33V81XVEZUP2O0UQ" localSheetId="16" hidden="1">#REF!</definedName>
    <definedName name="BExU2LEH667H33V81XVEZUP2O0UQ" hidden="1">#REF!</definedName>
    <definedName name="BExU2M5CK6XK55UIHDVYRXJJJRI4" localSheetId="16" hidden="1">#REF!</definedName>
    <definedName name="BExU2M5CK6XK55UIHDVYRXJJJRI4" hidden="1">#REF!</definedName>
    <definedName name="BExU2TXVT25ZTOFQAF6CM53Z1RLF" localSheetId="16" hidden="1">#REF!</definedName>
    <definedName name="BExU2TXVT25ZTOFQAF6CM53Z1RLF" hidden="1">#REF!</definedName>
    <definedName name="BExU2XZLYIU19G7358W5T9E87AFR" localSheetId="16" hidden="1">#REF!</definedName>
    <definedName name="BExU2XZLYIU19G7358W5T9E87AFR" hidden="1">#REF!</definedName>
    <definedName name="BExU2ZXMKRBQEX0CT3ZPZ3UFZP1G" localSheetId="16" hidden="1">#REF!</definedName>
    <definedName name="BExU2ZXMKRBQEX0CT3ZPZ3UFZP1G" hidden="1">#REF!</definedName>
    <definedName name="BExU35XHF1K1XEQUSZ292S5T61YA" localSheetId="16" hidden="1">#REF!</definedName>
    <definedName name="BExU35XHF1K1XEQUSZ292S5T61YA" hidden="1">#REF!</definedName>
    <definedName name="BExU38S1U5IC1T5A3P2TZU5OV0LN" localSheetId="16" hidden="1">#REF!</definedName>
    <definedName name="BExU38S1U5IC1T5A3P2TZU5OV0LN" hidden="1">#REF!</definedName>
    <definedName name="BExU3B66MCKJFSKT3HL8B5EJGVX0" localSheetId="16" hidden="1">#REF!</definedName>
    <definedName name="BExU3B66MCKJFSKT3HL8B5EJGVX0" hidden="1">#REF!</definedName>
    <definedName name="BExU3FDFDB2NVPYUR5V7OA3HF474" localSheetId="16" hidden="1">#REF!</definedName>
    <definedName name="BExU3FDFDB2NVPYUR5V7OA3HF474" hidden="1">#REF!</definedName>
    <definedName name="BExU3R7J076KUCCEUGKAYMANTUT5" localSheetId="16" hidden="1">#REF!</definedName>
    <definedName name="BExU3R7J076KUCCEUGKAYMANTUT5" hidden="1">#REF!</definedName>
    <definedName name="BExU3UNI9NR1RNZR07NSLSZMDOQQ" localSheetId="16" hidden="1">#REF!</definedName>
    <definedName name="BExU3UNI9NR1RNZR07NSLSZMDOQQ" hidden="1">#REF!</definedName>
    <definedName name="BExU401R18N6XKZKL7CNFOZQCM14" localSheetId="16" hidden="1">#REF!</definedName>
    <definedName name="BExU401R18N6XKZKL7CNFOZQCM14" hidden="1">#REF!</definedName>
    <definedName name="BExU42QVGY7TK39W1BIN6CDRG2OE" localSheetId="16" hidden="1">#REF!</definedName>
    <definedName name="BExU42QVGY7TK39W1BIN6CDRG2OE" hidden="1">#REF!</definedName>
    <definedName name="BExU431LXP7LIUNGJB9OSXEANFGX" localSheetId="16" hidden="1">#REF!</definedName>
    <definedName name="BExU431LXP7LIUNGJB9OSXEANFGX" hidden="1">#REF!</definedName>
    <definedName name="BExU47OZMS6TCWMEHHF0UCSFLLPI" localSheetId="16" hidden="1">#REF!</definedName>
    <definedName name="BExU47OZMS6TCWMEHHF0UCSFLLPI" hidden="1">#REF!</definedName>
    <definedName name="BExU4D36E8TXN0M8KSNGEAFYP4DQ" localSheetId="16" hidden="1">#REF!</definedName>
    <definedName name="BExU4D36E8TXN0M8KSNGEAFYP4DQ" hidden="1">#REF!</definedName>
    <definedName name="BExU4G31RRVLJ3AC6E1FNEFMXM3O" localSheetId="16" hidden="1">#REF!</definedName>
    <definedName name="BExU4G31RRVLJ3AC6E1FNEFMXM3O" hidden="1">#REF!</definedName>
    <definedName name="BExU4GDVLPUEWBA4MRYRTQAUNO7B" localSheetId="16" hidden="1">#REF!</definedName>
    <definedName name="BExU4GDVLPUEWBA4MRYRTQAUNO7B" hidden="1">#REF!</definedName>
    <definedName name="BExU4H4RAMAX0XVAWT5WFYQNPAL3" localSheetId="16" hidden="1">#REF!</definedName>
    <definedName name="BExU4H4RAMAX0XVAWT5WFYQNPAL3" hidden="1">#REF!</definedName>
    <definedName name="BExU4I148DA7PRCCISLWQ6ABXFK6" localSheetId="16" hidden="1">#REF!</definedName>
    <definedName name="BExU4I148DA7PRCCISLWQ6ABXFK6" hidden="1">#REF!</definedName>
    <definedName name="BExU4L101H2KQHVKCKQ4PBAWZV6K" localSheetId="16" hidden="1">#REF!</definedName>
    <definedName name="BExU4L101H2KQHVKCKQ4PBAWZV6K" hidden="1">#REF!</definedName>
    <definedName name="BExU4LML14Q7KDTYIKJWXF68W7X1" localSheetId="16" hidden="1">#REF!</definedName>
    <definedName name="BExU4LML14Q7KDTYIKJWXF68W7X1" hidden="1">#REF!</definedName>
    <definedName name="BExU4NA00RRRBGRT6TOB0MXZRCRZ" localSheetId="16" hidden="1">#REF!</definedName>
    <definedName name="BExU4NA00RRRBGRT6TOB0MXZRCRZ" hidden="1">#REF!</definedName>
    <definedName name="BExU529I6YHVOG83TJHWSILIQU1S" localSheetId="16" hidden="1">#REF!</definedName>
    <definedName name="BExU529I6YHVOG83TJHWSILIQU1S" hidden="1">#REF!</definedName>
    <definedName name="BExU57YCIKPRD8QWL6EU0YR3NG3J" localSheetId="16" hidden="1">#REF!</definedName>
    <definedName name="BExU57YCIKPRD8QWL6EU0YR3NG3J" hidden="1">#REF!</definedName>
    <definedName name="BExU5DSTBWXLN6E59B757KRWRI6E" localSheetId="16" hidden="1">#REF!</definedName>
    <definedName name="BExU5DSTBWXLN6E59B757KRWRI6E" hidden="1">#REF!</definedName>
    <definedName name="BExU5JSMO03X9M4WIRPP8JPSMQKJ" localSheetId="16" hidden="1">#REF!</definedName>
    <definedName name="BExU5JSMO03X9M4WIRPP8JPSMQKJ" hidden="1">#REF!</definedName>
    <definedName name="BExU5TDWM8NNDHYPQ7OQODTQ368A" localSheetId="16" hidden="1">#REF!</definedName>
    <definedName name="BExU5TDWM8NNDHYPQ7OQODTQ368A" hidden="1">#REF!</definedName>
    <definedName name="BExU5X4OX1V1XHS6WSSORVQPP6Z3" localSheetId="16" hidden="1">#REF!</definedName>
    <definedName name="BExU5X4OX1V1XHS6WSSORVQPP6Z3" hidden="1">#REF!</definedName>
    <definedName name="BExU5XVPARTFMRYHNUTBKDIL4UJN" localSheetId="16" hidden="1">#REF!</definedName>
    <definedName name="BExU5XVPARTFMRYHNUTBKDIL4UJN" hidden="1">#REF!</definedName>
    <definedName name="BExU66KMFBAP8JCVG9VM1RD1TNFF" localSheetId="16" hidden="1">#REF!</definedName>
    <definedName name="BExU66KMFBAP8JCVG9VM1RD1TNFF" hidden="1">#REF!</definedName>
    <definedName name="BExU68IOM3CB3TACNAE9565TW7SH" localSheetId="16" hidden="1">#REF!</definedName>
    <definedName name="BExU68IOM3CB3TACNAE9565TW7SH" hidden="1">#REF!</definedName>
    <definedName name="BExU6AM82KN21E82HMWVP3LWP9IL" localSheetId="16" hidden="1">#REF!</definedName>
    <definedName name="BExU6AM82KN21E82HMWVP3LWP9IL" hidden="1">#REF!</definedName>
    <definedName name="BExU6FEU1MRHU98R9YOJC5OKUJ6L" localSheetId="16" hidden="1">#REF!</definedName>
    <definedName name="BExU6FEU1MRHU98R9YOJC5OKUJ6L" hidden="1">#REF!</definedName>
    <definedName name="BExU6KIAJ663Y8W8QMU4HCF183DF" localSheetId="16" hidden="1">#REF!</definedName>
    <definedName name="BExU6KIAJ663Y8W8QMU4HCF183DF" hidden="1">#REF!</definedName>
    <definedName name="BExU6KT19B4PG6SHXFBGBPLM66KT" localSheetId="16" hidden="1">#REF!</definedName>
    <definedName name="BExU6KT19B4PG6SHXFBGBPLM66KT" hidden="1">#REF!</definedName>
    <definedName name="BExU6PAVKIOAIMQ9XQIHHF1SUAGO" localSheetId="16" hidden="1">#REF!</definedName>
    <definedName name="BExU6PAVKIOAIMQ9XQIHHF1SUAGO" hidden="1">#REF!</definedName>
    <definedName name="BExU6SLKTWV0YINVLTI6BCG9ANZM" localSheetId="16" hidden="1">#REF!</definedName>
    <definedName name="BExU6SLKTWV0YINVLTI6BCG9ANZM" hidden="1">#REF!</definedName>
    <definedName name="BExU6WXXC7SSQDMHSLUN5C2V4IYX" localSheetId="16" hidden="1">#REF!</definedName>
    <definedName name="BExU6WXXC7SSQDMHSLUN5C2V4IYX" hidden="1">#REF!</definedName>
    <definedName name="BExU73387E74XE8A9UKZLZNJYY65" localSheetId="16" hidden="1">#REF!</definedName>
    <definedName name="BExU73387E74XE8A9UKZLZNJYY65" hidden="1">#REF!</definedName>
    <definedName name="BExU76ZHCJM8I7VSICCMSTC33O6U" localSheetId="16" hidden="1">#REF!</definedName>
    <definedName name="BExU76ZHCJM8I7VSICCMSTC33O6U" hidden="1">#REF!</definedName>
    <definedName name="BExU7BBTUF8BQ42DSGM94X5TG5GF" localSheetId="16" hidden="1">#REF!</definedName>
    <definedName name="BExU7BBTUF8BQ42DSGM94X5TG5GF" hidden="1">#REF!</definedName>
    <definedName name="BExU7HH4EAHFQHT4AXKGWAWZP3I0" localSheetId="16" hidden="1">#REF!</definedName>
    <definedName name="BExU7HH4EAHFQHT4AXKGWAWZP3I0" hidden="1">#REF!</definedName>
    <definedName name="BExU7L7WPQSA0ELXZ0I86V33QCCJ" localSheetId="16" hidden="1">#REF!</definedName>
    <definedName name="BExU7L7WPQSA0ELXZ0I86V33QCCJ" hidden="1">#REF!</definedName>
    <definedName name="BExU7MF1ZVPDHOSMCAXOSYICHZ4I" localSheetId="16" hidden="1">#REF!</definedName>
    <definedName name="BExU7MF1ZVPDHOSMCAXOSYICHZ4I" hidden="1">#REF!</definedName>
    <definedName name="BExU7O2BJ6D5YCKEL6FD2EFCWYRX" localSheetId="16" hidden="1">#REF!</definedName>
    <definedName name="BExU7O2BJ6D5YCKEL6FD2EFCWYRX" hidden="1">#REF!</definedName>
    <definedName name="BExU7Q0JS9YIUKUPNSSAIDK2KJAV" localSheetId="16" hidden="1">#REF!</definedName>
    <definedName name="BExU7Q0JS9YIUKUPNSSAIDK2KJAV" hidden="1">#REF!</definedName>
    <definedName name="BExU80I6AE5OU7P7F5V7HWIZBJ4P" localSheetId="16" hidden="1">#REF!</definedName>
    <definedName name="BExU80I6AE5OU7P7F5V7HWIZBJ4P" hidden="1">#REF!</definedName>
    <definedName name="BExU86NB26MCPYIISZ36HADONGT2" localSheetId="16" hidden="1">#REF!</definedName>
    <definedName name="BExU86NB26MCPYIISZ36HADONGT2" hidden="1">#REF!</definedName>
    <definedName name="BExU885EZZNSZV3GP298UJ8LB7OL" localSheetId="16" hidden="1">#REF!</definedName>
    <definedName name="BExU885EZZNSZV3GP298UJ8LB7OL" hidden="1">#REF!</definedName>
    <definedName name="BExU8FSAUP9TUZ1NO9WXK80QPHWV" localSheetId="16" hidden="1">#REF!</definedName>
    <definedName name="BExU8FSAUP9TUZ1NO9WXK80QPHWV" hidden="1">#REF!</definedName>
    <definedName name="BExU8KFLAN778MBN93NYZB0FV30G" localSheetId="16" hidden="1">#REF!</definedName>
    <definedName name="BExU8KFLAN778MBN93NYZB0FV30G" hidden="1">#REF!</definedName>
    <definedName name="BExU8PZC6845UUDFG9M8FTC3P3DK" localSheetId="16" hidden="1">#REF!</definedName>
    <definedName name="BExU8PZC6845UUDFG9M8FTC3P3DK" hidden="1">#REF!</definedName>
    <definedName name="BExU8UX9JX3XLB47YZ8GFXE0V7R2" localSheetId="16" hidden="1">#REF!</definedName>
    <definedName name="BExU8UX9JX3XLB47YZ8GFXE0V7R2" hidden="1">#REF!</definedName>
    <definedName name="BExU8WVGMRSFNWCNHODQ9JQCMZB0" localSheetId="16" hidden="1">#REF!</definedName>
    <definedName name="BExU8WVGMRSFNWCNHODQ9JQCMZB0" hidden="1">#REF!</definedName>
    <definedName name="BExU96M1J7P9DZQ3S9H0C12KGYTW" localSheetId="16" hidden="1">#REF!</definedName>
    <definedName name="BExU96M1J7P9DZQ3S9H0C12KGYTW" hidden="1">#REF!</definedName>
    <definedName name="BExU9F05OR1GZ3057R6UL3WPEIYI" localSheetId="16" hidden="1">#REF!</definedName>
    <definedName name="BExU9F05OR1GZ3057R6UL3WPEIYI" hidden="1">#REF!</definedName>
    <definedName name="BExU9GCSO5YILIKG6VAHN13DL75K" localSheetId="16" hidden="1">#REF!</definedName>
    <definedName name="BExU9GCSO5YILIKG6VAHN13DL75K" hidden="1">#REF!</definedName>
    <definedName name="BExU9KJOZLO15N11MJVN782NFGJ0" localSheetId="16" hidden="1">#REF!</definedName>
    <definedName name="BExU9KJOZLO15N11MJVN782NFGJ0" hidden="1">#REF!</definedName>
    <definedName name="BExU9LG29XU2K1GNKRO4438JYQZE" localSheetId="16" hidden="1">#REF!</definedName>
    <definedName name="BExU9LG29XU2K1GNKRO4438JYQZE" hidden="1">#REF!</definedName>
    <definedName name="BExU9RW36I5Z6JIXUIUB3PJH86LT" localSheetId="16" hidden="1">#REF!</definedName>
    <definedName name="BExU9RW36I5Z6JIXUIUB3PJH86LT" hidden="1">#REF!</definedName>
    <definedName name="BExU9WU19DJ2VAGISPFEGDWWOO4V" localSheetId="16" hidden="1">#REF!</definedName>
    <definedName name="BExU9WU19DJ2VAGISPFEGDWWOO4V" hidden="1">#REF!</definedName>
    <definedName name="BExUA28AO7OWDG3H23Q0CL4B7BHW" localSheetId="16" hidden="1">#REF!</definedName>
    <definedName name="BExUA28AO7OWDG3H23Q0CL4B7BHW" hidden="1">#REF!</definedName>
    <definedName name="BExUA34N2C083NSTAHQGZZ3BCYGK" localSheetId="16" hidden="1">#REF!</definedName>
    <definedName name="BExUA34N2C083NSTAHQGZZ3BCYGK" hidden="1">#REF!</definedName>
    <definedName name="BExUA5O923FFNEBY8BPO1TU3QGBM" localSheetId="16" hidden="1">#REF!</definedName>
    <definedName name="BExUA5O923FFNEBY8BPO1TU3QGBM" hidden="1">#REF!</definedName>
    <definedName name="BExUA6Q4K25VH452AQ3ZIRBCMS61" localSheetId="16" hidden="1">#REF!</definedName>
    <definedName name="BExUA6Q4K25VH452AQ3ZIRBCMS61" hidden="1">#REF!</definedName>
    <definedName name="BExUAFV4JMBSM2SKBQL9NHL0NIBS" localSheetId="16" hidden="1">#REF!</definedName>
    <definedName name="BExUAFV4JMBSM2SKBQL9NHL0NIBS" hidden="1">#REF!</definedName>
    <definedName name="BExUAMWQODKBXMRH1QCMJLJBF8M7" localSheetId="16" hidden="1">#REF!</definedName>
    <definedName name="BExUAMWQODKBXMRH1QCMJLJBF8M7" hidden="1">#REF!</definedName>
    <definedName name="BExUAPR6Y32097JKJCTGC4C6EGE9" localSheetId="16" hidden="1">#REF!</definedName>
    <definedName name="BExUAPR6Y32097JKJCTGC4C6EGE9" hidden="1">#REF!</definedName>
    <definedName name="BExUARUP0MX710TNZSAA01HUEAVC" localSheetId="16" hidden="1">#REF!</definedName>
    <definedName name="BExUARUP0MX710TNZSAA01HUEAVC" hidden="1">#REF!</definedName>
    <definedName name="BExUAX8WS5OPVLCDXRGKTU2QMTFO" localSheetId="16" hidden="1">#REF!</definedName>
    <definedName name="BExUAX8WS5OPVLCDXRGKTU2QMTFO" hidden="1">#REF!</definedName>
    <definedName name="BExUB1FYAZ433NX9GD7WGACX5IZD" localSheetId="16" hidden="1">#REF!</definedName>
    <definedName name="BExUB1FYAZ433NX9GD7WGACX5IZD" hidden="1">#REF!</definedName>
    <definedName name="BExUB8HLEXSBVPZ5AXNQEK96F1N4" localSheetId="16" hidden="1">#REF!</definedName>
    <definedName name="BExUB8HLEXSBVPZ5AXNQEK96F1N4" hidden="1">#REF!</definedName>
    <definedName name="BExUBCDVZIEA7YT0LPSMHL5ZSERQ" localSheetId="16" hidden="1">#REF!</definedName>
    <definedName name="BExUBCDVZIEA7YT0LPSMHL5ZSERQ" hidden="1">#REF!</definedName>
    <definedName name="BExUBDA8WU087BUIMXC1U1CKA2RA" localSheetId="16" hidden="1">#REF!</definedName>
    <definedName name="BExUBDA8WU087BUIMXC1U1CKA2RA" hidden="1">#REF!</definedName>
    <definedName name="BExUBKXBUCN760QYU7Q8GESBWOQH" localSheetId="16" hidden="1">#REF!</definedName>
    <definedName name="BExUBKXBUCN760QYU7Q8GESBWOQH" hidden="1">#REF!</definedName>
    <definedName name="BExUBL83ED0P076RN9RJ8P1MZ299" localSheetId="16" hidden="1">#REF!</definedName>
    <definedName name="BExUBL83ED0P076RN9RJ8P1MZ299" hidden="1">#REF!</definedName>
    <definedName name="BExUC1EPS2CZ5CKFA0AQRIVRSHS8" localSheetId="16" hidden="1">#REF!</definedName>
    <definedName name="BExUC1EPS2CZ5CKFA0AQRIVRSHS8" hidden="1">#REF!</definedName>
    <definedName name="BExUC623BDYEODBN0N4DO6PJQ7NU" localSheetId="16" hidden="1">#REF!</definedName>
    <definedName name="BExUC623BDYEODBN0N4DO6PJQ7NU" hidden="1">#REF!</definedName>
    <definedName name="BExUC8WH8TCKBB5313JGYYQ1WFLT" localSheetId="16" hidden="1">#REF!</definedName>
    <definedName name="BExUC8WH8TCKBB5313JGYYQ1WFLT" hidden="1">#REF!</definedName>
    <definedName name="BExUCAP7GOSYPHMQKK6719YLSDIQ" localSheetId="16" hidden="1">#REF!</definedName>
    <definedName name="BExUCAP7GOSYPHMQKK6719YLSDIQ" hidden="1">#REF!</definedName>
    <definedName name="BExUCFCDK6SPH86I6STXX8X3WMC4" localSheetId="16" hidden="1">#REF!</definedName>
    <definedName name="BExUCFCDK6SPH86I6STXX8X3WMC4" hidden="1">#REF!</definedName>
    <definedName name="BExUCKL98JB87L3I6T6IFSWJNYAB" localSheetId="16" hidden="1">#REF!</definedName>
    <definedName name="BExUCKL98JB87L3I6T6IFSWJNYAB" hidden="1">#REF!</definedName>
    <definedName name="BExUCLC6AQ5KR6LXSAXV4QQ8ASVG" localSheetId="16" hidden="1">#REF!</definedName>
    <definedName name="BExUCLC6AQ5KR6LXSAXV4QQ8ASVG" hidden="1">#REF!</definedName>
    <definedName name="BExUD4IOJ12X3PJG5WXNNGDRCKAP" localSheetId="16" hidden="1">#REF!</definedName>
    <definedName name="BExUD4IOJ12X3PJG5WXNNGDRCKAP" hidden="1">#REF!</definedName>
    <definedName name="BExUD9WX9BWK72UWVSLYZJLAY5VY" localSheetId="16" hidden="1">#REF!</definedName>
    <definedName name="BExUD9WX9BWK72UWVSLYZJLAY5VY" hidden="1">#REF!</definedName>
    <definedName name="BExUDEV0CYVO7Y5IQQBEJ6FUY9S6" localSheetId="16" hidden="1">#REF!</definedName>
    <definedName name="BExUDEV0CYVO7Y5IQQBEJ6FUY9S6" hidden="1">#REF!</definedName>
    <definedName name="BExUDWOXQGIZW0EAIIYLQUPXF8YV" localSheetId="16" hidden="1">#REF!</definedName>
    <definedName name="BExUDWOXQGIZW0EAIIYLQUPXF8YV" hidden="1">#REF!</definedName>
    <definedName name="BExUDXAIC17W1FUU8Z10XUAVB7CS" localSheetId="16" hidden="1">#REF!</definedName>
    <definedName name="BExUDXAIC17W1FUU8Z10XUAVB7CS" hidden="1">#REF!</definedName>
    <definedName name="BExUE5OMY7OAJQ9WR8C8HG311ORP" localSheetId="16" hidden="1">#REF!</definedName>
    <definedName name="BExUE5OMY7OAJQ9WR8C8HG311ORP" hidden="1">#REF!</definedName>
    <definedName name="BExUEFKOQWXXGRNLAOJV2BJ66UB8" localSheetId="16" hidden="1">#REF!</definedName>
    <definedName name="BExUEFKOQWXXGRNLAOJV2BJ66UB8" hidden="1">#REF!</definedName>
    <definedName name="BExUEJGX3OQQP5KFRJSRCZ70EI9V" localSheetId="16" hidden="1">#REF!</definedName>
    <definedName name="BExUEJGX3OQQP5KFRJSRCZ70EI9V" hidden="1">#REF!</definedName>
    <definedName name="BExUEKDB2RWXF3WMTZ6JSBCHNSDT" localSheetId="16" hidden="1">#REF!</definedName>
    <definedName name="BExUEKDB2RWXF3WMTZ6JSBCHNSDT" hidden="1">#REF!</definedName>
    <definedName name="BExUEYR71COFS2X8PDNU21IPMQEU" localSheetId="16" hidden="1">#REF!</definedName>
    <definedName name="BExUEYR71COFS2X8PDNU21IPMQEU" hidden="1">#REF!</definedName>
    <definedName name="BExVPRLJ9I6RX45EDVFSQGCPJSOK" localSheetId="16" hidden="1">#REF!</definedName>
    <definedName name="BExVPRLJ9I6RX45EDVFSQGCPJSOK" hidden="1">#REF!</definedName>
    <definedName name="BExVRFU8RWFT8A80ZVAW185SG2G6" localSheetId="16" hidden="1">#REF!</definedName>
    <definedName name="BExVRFU8RWFT8A80ZVAW185SG2G6" hidden="1">#REF!</definedName>
    <definedName name="BExVSJ3NHETBAIZTZQSM8LAVT76V" localSheetId="16" hidden="1">#REF!</definedName>
    <definedName name="BExVSJ3NHETBAIZTZQSM8LAVT76V" hidden="1">#REF!</definedName>
    <definedName name="BExVSL787C8E4HFQZ2NVLT35I2XV" localSheetId="16" hidden="1">#REF!</definedName>
    <definedName name="BExVSL787C8E4HFQZ2NVLT35I2XV" hidden="1">#REF!</definedName>
    <definedName name="BExVSTFTVV14SFGHQUOJL5SQ5TX9" localSheetId="16" hidden="1">#REF!</definedName>
    <definedName name="BExVSTFTVV14SFGHQUOJL5SQ5TX9" hidden="1">#REF!</definedName>
    <definedName name="BExVT017S14M5X928ARKQ2GNUFE0" localSheetId="16" hidden="1">#REF!</definedName>
    <definedName name="BExVT017S14M5X928ARKQ2GNUFE0" hidden="1">#REF!</definedName>
    <definedName name="BExVT3MPE8LQ5JFN3HQIFKSQ80U4" localSheetId="16" hidden="1">#REF!</definedName>
    <definedName name="BExVT3MPE8LQ5JFN3HQIFKSQ80U4" hidden="1">#REF!</definedName>
    <definedName name="BExVT7TRK3NZHPME2TFBXOF1WBR9" localSheetId="16" hidden="1">#REF!</definedName>
    <definedName name="BExVT7TRK3NZHPME2TFBXOF1WBR9" hidden="1">#REF!</definedName>
    <definedName name="BExVT9H0R0T7WGQAAC0HABMG54YM" localSheetId="16" hidden="1">#REF!</definedName>
    <definedName name="BExVT9H0R0T7WGQAAC0HABMG54YM" hidden="1">#REF!</definedName>
    <definedName name="BExVTAO57POUXSZQJQ6MABMZQA13" localSheetId="16" hidden="1">#REF!</definedName>
    <definedName name="BExVTAO57POUXSZQJQ6MABMZQA13" hidden="1">#REF!</definedName>
    <definedName name="BExVTCMDDEDGLUIMUU6BSFHEWTOP" localSheetId="16" hidden="1">#REF!</definedName>
    <definedName name="BExVTCMDDEDGLUIMUU6BSFHEWTOP" hidden="1">#REF!</definedName>
    <definedName name="BExVTCMDQMLKRA2NQR72XU6Y54IK" localSheetId="16" hidden="1">#REF!</definedName>
    <definedName name="BExVTCMDQMLKRA2NQR72XU6Y54IK" hidden="1">#REF!</definedName>
    <definedName name="BExVTCRV8FQ5U9OYWWL44N6KFNHU" localSheetId="16" hidden="1">#REF!</definedName>
    <definedName name="BExVTCRV8FQ5U9OYWWL44N6KFNHU" hidden="1">#REF!</definedName>
    <definedName name="BExVTNESHPVG0A0KZ7BRX26MS0PF" localSheetId="16" hidden="1">#REF!</definedName>
    <definedName name="BExVTNESHPVG0A0KZ7BRX26MS0PF" hidden="1">#REF!</definedName>
    <definedName name="BExVTTJVTNRSBHBTUZ78WG2JM5MK" localSheetId="16" hidden="1">#REF!</definedName>
    <definedName name="BExVTTJVTNRSBHBTUZ78WG2JM5MK" hidden="1">#REF!</definedName>
    <definedName name="BExVTXLMYR87BC04D1ERALPUFVPG" localSheetId="16" hidden="1">#REF!</definedName>
    <definedName name="BExVTXLMYR87BC04D1ERALPUFVPG" hidden="1">#REF!</definedName>
    <definedName name="BExVUL9V3H8ZF6Y72LQBBN639YAA" localSheetId="16" hidden="1">#REF!</definedName>
    <definedName name="BExVUL9V3H8ZF6Y72LQBBN639YAA" hidden="1">#REF!</definedName>
    <definedName name="BExVUZT95UAU8XG5X9XSE25CHQGA" localSheetId="16" hidden="1">#REF!</definedName>
    <definedName name="BExVUZT95UAU8XG5X9XSE25CHQGA" hidden="1">#REF!</definedName>
    <definedName name="BExVV5T14N2HZIK7HQ4P2KG09U0J" localSheetId="16" hidden="1">#REF!</definedName>
    <definedName name="BExVV5T14N2HZIK7HQ4P2KG09U0J" hidden="1">#REF!</definedName>
    <definedName name="BExVV7R410VYLADLX9LNG63ID6H1" localSheetId="16" hidden="1">#REF!</definedName>
    <definedName name="BExVV7R410VYLADLX9LNG63ID6H1" hidden="1">#REF!</definedName>
    <definedName name="BExVVAAVDXGWAVI6J2W0BCU58MBM" localSheetId="16" hidden="1">#REF!</definedName>
    <definedName name="BExVVAAVDXGWAVI6J2W0BCU58MBM" hidden="1">#REF!</definedName>
    <definedName name="BExVVCEED4JEKF59OV0G3T4XFMFO" localSheetId="16" hidden="1">#REF!</definedName>
    <definedName name="BExVVCEED4JEKF59OV0G3T4XFMFO" hidden="1">#REF!</definedName>
    <definedName name="BExVVPFO2J7FMSRPD36909HN4BZJ" localSheetId="16" hidden="1">#REF!</definedName>
    <definedName name="BExVVPFO2J7FMSRPD36909HN4BZJ" hidden="1">#REF!</definedName>
    <definedName name="BExVVQ19AQ3VCARJOC38SF7OYE9Y" localSheetId="16" hidden="1">#REF!</definedName>
    <definedName name="BExVVQ19AQ3VCARJOC38SF7OYE9Y" hidden="1">#REF!</definedName>
    <definedName name="BExVVQ19TAECID45CS4HXT1RD3AQ" localSheetId="16" hidden="1">#REF!</definedName>
    <definedName name="BExVVQ19TAECID45CS4HXT1RD3AQ" hidden="1">#REF!</definedName>
    <definedName name="BExVVYKOYB7OX8Y0B4UIUF79PVDO" localSheetId="16" hidden="1">#REF!</definedName>
    <definedName name="BExVVYKOYB7OX8Y0B4UIUF79PVDO" hidden="1">#REF!</definedName>
    <definedName name="BExVW3YV5XGIVJ97UUPDJGJ2P15B" localSheetId="16" hidden="1">#REF!</definedName>
    <definedName name="BExVW3YV5XGIVJ97UUPDJGJ2P15B" hidden="1">#REF!</definedName>
    <definedName name="BExVW5X571GEYR5SCU1Z2DHKWM79" localSheetId="16" hidden="1">#REF!</definedName>
    <definedName name="BExVW5X571GEYR5SCU1Z2DHKWM79" hidden="1">#REF!</definedName>
    <definedName name="BExVW6YTKA098AF57M4PHNQ54XMH" localSheetId="16" hidden="1">#REF!</definedName>
    <definedName name="BExVW6YTKA098AF57M4PHNQ54XMH" hidden="1">#REF!</definedName>
    <definedName name="BExVWHRDIJBRFANMKJFY05BHP7RS" localSheetId="16" hidden="1">#REF!</definedName>
    <definedName name="BExVWHRDIJBRFANMKJFY05BHP7RS" hidden="1">#REF!</definedName>
    <definedName name="BExVWINKCH0V0NUWH363SMXAZE62" localSheetId="16" hidden="1">#REF!</definedName>
    <definedName name="BExVWINKCH0V0NUWH363SMXAZE62" hidden="1">#REF!</definedName>
    <definedName name="BExVWYU8EK669NP172GEIGCTVPPA" localSheetId="16" hidden="1">#REF!</definedName>
    <definedName name="BExVWYU8EK669NP172GEIGCTVPPA" hidden="1">#REF!</definedName>
    <definedName name="BExVX3XN2DRJKL8EDBIG58RYQ36R" localSheetId="16" hidden="1">#REF!</definedName>
    <definedName name="BExVX3XN2DRJKL8EDBIG58RYQ36R" hidden="1">#REF!</definedName>
    <definedName name="BExVXBA38Z5WNQUH39HHZ2SAMC1T" localSheetId="16" hidden="1">#REF!</definedName>
    <definedName name="BExVXBA38Z5WNQUH39HHZ2SAMC1T" hidden="1">#REF!</definedName>
    <definedName name="BExVXDZ63PUART77BBR5SI63TPC6" localSheetId="16" hidden="1">#REF!</definedName>
    <definedName name="BExVXDZ63PUART77BBR5SI63TPC6" hidden="1">#REF!</definedName>
    <definedName name="BExVXHKI6LFYMGWISMPACMO247HL" localSheetId="16" hidden="1">#REF!</definedName>
    <definedName name="BExVXHKI6LFYMGWISMPACMO247HL" hidden="1">#REF!</definedName>
    <definedName name="BExVXK9SK580O7MYHVNJ3V911ALP" localSheetId="16" hidden="1">#REF!</definedName>
    <definedName name="BExVXK9SK580O7MYHVNJ3V911ALP" hidden="1">#REF!</definedName>
    <definedName name="BExVXLX2BZ5EF2X6R41BTKRJR1NM" localSheetId="16" hidden="1">#REF!</definedName>
    <definedName name="BExVXLX2BZ5EF2X6R41BTKRJR1NM" hidden="1">#REF!</definedName>
    <definedName name="BExVXYT01U5IPYA7E44FWS6KCEFC" localSheetId="16" hidden="1">#REF!</definedName>
    <definedName name="BExVXYT01U5IPYA7E44FWS6KCEFC" hidden="1">#REF!</definedName>
    <definedName name="BExVY11V7U1SAY4QKYE0PBSPD7LW" localSheetId="16" hidden="1">#REF!</definedName>
    <definedName name="BExVY11V7U1SAY4QKYE0PBSPD7LW" hidden="1">#REF!</definedName>
    <definedName name="BExVY1SV37DL5YU59HS4IG3VBCP4" localSheetId="16" hidden="1">#REF!</definedName>
    <definedName name="BExVY1SV37DL5YU59HS4IG3VBCP4" hidden="1">#REF!</definedName>
    <definedName name="BExVY3WFGJKSQA08UF9NCMST928Y" localSheetId="16" hidden="1">#REF!</definedName>
    <definedName name="BExVY3WFGJKSQA08UF9NCMST928Y" hidden="1">#REF!</definedName>
    <definedName name="BExVY954UOEVQEIC5OFO4NEWVKAQ" localSheetId="16" hidden="1">#REF!</definedName>
    <definedName name="BExVY954UOEVQEIC5OFO4NEWVKAQ" hidden="1">#REF!</definedName>
    <definedName name="BExVYHDYIV5397LC02V4FEP8VD6W" localSheetId="16" hidden="1">#REF!</definedName>
    <definedName name="BExVYHDYIV5397LC02V4FEP8VD6W" hidden="1">#REF!</definedName>
    <definedName name="BExVYO4NFDGC4ZOGHANQWX5CH4BT" localSheetId="16" hidden="1">#REF!</definedName>
    <definedName name="BExVYO4NFDGC4ZOGHANQWX5CH4BT" hidden="1">#REF!</definedName>
    <definedName name="BExVYOVIZDA18YIQ0A30Q052PCAK" localSheetId="16" hidden="1">#REF!</definedName>
    <definedName name="BExVYOVIZDA18YIQ0A30Q052PCAK" hidden="1">#REF!</definedName>
    <definedName name="BExVYPS2R6B75R1EFIUJ6G5TE4Q4" localSheetId="16" hidden="1">#REF!</definedName>
    <definedName name="BExVYPS2R6B75R1EFIUJ6G5TE4Q4" hidden="1">#REF!</definedName>
    <definedName name="BExVYQIXPEM6J4JVP78BRHIC05PV" localSheetId="16" hidden="1">#REF!</definedName>
    <definedName name="BExVYQIXPEM6J4JVP78BRHIC05PV" hidden="1">#REF!</definedName>
    <definedName name="BExVYVGWN7SONLVDH9WJ2F1JS264" localSheetId="16" hidden="1">#REF!</definedName>
    <definedName name="BExVYVGWN7SONLVDH9WJ2F1JS264" hidden="1">#REF!</definedName>
    <definedName name="BExVZ40HNAZRM8JHYYNQ7F6A4GU0" localSheetId="16" hidden="1">#REF!</definedName>
    <definedName name="BExVZ40HNAZRM8JHYYNQ7F6A4GU0" hidden="1">#REF!</definedName>
    <definedName name="BExVZ7WRO17PYILJEJGPQCO5IL66" localSheetId="16" hidden="1">#REF!</definedName>
    <definedName name="BExVZ7WRO17PYILJEJGPQCO5IL66" hidden="1">#REF!</definedName>
    <definedName name="BExVZ9EO732IK6MNMG17Y1EFTJQC" localSheetId="16" hidden="1">#REF!</definedName>
    <definedName name="BExVZ9EO732IK6MNMG17Y1EFTJQC" hidden="1">#REF!</definedName>
    <definedName name="BExVZB1Y5J4UL2LKK0363EU7GIJ1" localSheetId="16" hidden="1">#REF!</definedName>
    <definedName name="BExVZB1Y5J4UL2LKK0363EU7GIJ1" hidden="1">#REF!</definedName>
    <definedName name="BExVZGQXYK2ICC9JSNFPRHBD5KNU" localSheetId="16" hidden="1">#REF!</definedName>
    <definedName name="BExVZGQXYK2ICC9JSNFPRHBD5KNU" hidden="1">#REF!</definedName>
    <definedName name="BExVZJQVO5LQ0BJH5JEN5NOBIAF6" localSheetId="16" hidden="1">#REF!</definedName>
    <definedName name="BExVZJQVO5LQ0BJH5JEN5NOBIAF6" hidden="1">#REF!</definedName>
    <definedName name="BExVZNXWS91RD7NXV5NE2R3C8WW7" localSheetId="16" hidden="1">#REF!</definedName>
    <definedName name="BExVZNXWS91RD7NXV5NE2R3C8WW7" hidden="1">#REF!</definedName>
    <definedName name="BExW008AGT1ZRN5DFG4YOH5F7G47" localSheetId="16" hidden="1">#REF!</definedName>
    <definedName name="BExW008AGT1ZRN5DFG4YOH5F7G47" hidden="1">#REF!</definedName>
    <definedName name="BExW0386REQRCQCVT9BCX80UPTRY" localSheetId="16" hidden="1">#REF!</definedName>
    <definedName name="BExW0386REQRCQCVT9BCX80UPTRY" hidden="1">#REF!</definedName>
    <definedName name="BExW0FYP4WXY71CYUG40SUBG9UWU" localSheetId="16" hidden="1">#REF!</definedName>
    <definedName name="BExW0FYP4WXY71CYUG40SUBG9UWU" hidden="1">#REF!</definedName>
    <definedName name="BExW0MPJNQOJ7D6U780WU5XBL97X" localSheetId="16" hidden="1">#REF!</definedName>
    <definedName name="BExW0MPJNQOJ7D6U780WU5XBL97X" hidden="1">#REF!</definedName>
    <definedName name="BExW0RI61B4VV0ARXTFVBAWRA1C5" localSheetId="16" hidden="1">#REF!</definedName>
    <definedName name="BExW0RI61B4VV0ARXTFVBAWRA1C5" hidden="1">#REF!</definedName>
    <definedName name="BExW0Y8T85LBE0WS6FPX6ILTX9ON" localSheetId="16" hidden="1">#REF!</definedName>
    <definedName name="BExW0Y8T85LBE0WS6FPX6ILTX9ON" hidden="1">#REF!</definedName>
    <definedName name="BExW1BVUYQTKMOR56MW7RVRX4L1L" localSheetId="16" hidden="1">#REF!</definedName>
    <definedName name="BExW1BVUYQTKMOR56MW7RVRX4L1L" hidden="1">#REF!</definedName>
    <definedName name="BExW1F1220628FOMTW5UAATHRJHK" localSheetId="16" hidden="1">#REF!</definedName>
    <definedName name="BExW1F1220628FOMTW5UAATHRJHK" hidden="1">#REF!</definedName>
    <definedName name="BExW1PTHB0NZUF0GTD2J1UUL693E" localSheetId="16" hidden="1">#REF!</definedName>
    <definedName name="BExW1PTHB0NZUF0GTD2J1UUL693E" hidden="1">#REF!</definedName>
    <definedName name="BExW1TKA0Z9OP2DTG50GZR5EG8C7" localSheetId="16" hidden="1">#REF!</definedName>
    <definedName name="BExW1TKA0Z9OP2DTG50GZR5EG8C7" hidden="1">#REF!</definedName>
    <definedName name="BExW1U0JLKQ094DW5MMOI8UHO09V" localSheetId="16" hidden="1">#REF!</definedName>
    <definedName name="BExW1U0JLKQ094DW5MMOI8UHO09V" hidden="1">#REF!</definedName>
    <definedName name="BExW1VNZHNB5P9V6232N0DQCE0WE" localSheetId="16" hidden="1">#REF!</definedName>
    <definedName name="BExW1VNZHNB5P9V6232N0DQCE0WE" hidden="1">#REF!</definedName>
    <definedName name="BExW1WK6J1TDP29S3QDPTYZJBLIW" localSheetId="16" hidden="1">#REF!</definedName>
    <definedName name="BExW1WK6J1TDP29S3QDPTYZJBLIW" hidden="1">#REF!</definedName>
    <definedName name="BExW283NP9D366XFPXLGSCI5UB0L" localSheetId="16" hidden="1">#REF!</definedName>
    <definedName name="BExW283NP9D366XFPXLGSCI5UB0L" hidden="1">#REF!</definedName>
    <definedName name="BExW2H3C8WJSBW5FGTFKVDVJC4CL" localSheetId="16" hidden="1">#REF!</definedName>
    <definedName name="BExW2H3C8WJSBW5FGTFKVDVJC4CL" hidden="1">#REF!</definedName>
    <definedName name="BExW2MSCKPGF5K3I7TL4KF5ISUOL" localSheetId="16" hidden="1">#REF!</definedName>
    <definedName name="BExW2MSCKPGF5K3I7TL4KF5ISUOL" hidden="1">#REF!</definedName>
    <definedName name="BExW2SMO90FU9W8DVVES6Q4E6BZR" localSheetId="16" hidden="1">#REF!</definedName>
    <definedName name="BExW2SMO90FU9W8DVVES6Q4E6BZR" hidden="1">#REF!</definedName>
    <definedName name="BExW36V9N91OHCUMGWJQL3I5P4JK" localSheetId="16" hidden="1">#REF!</definedName>
    <definedName name="BExW36V9N91OHCUMGWJQL3I5P4JK" hidden="1">#REF!</definedName>
    <definedName name="BExW39V04HTFFQE7DAW9MAJT0NNF" localSheetId="16" hidden="1">#REF!</definedName>
    <definedName name="BExW39V04HTFFQE7DAW9MAJT0NNF" hidden="1">#REF!</definedName>
    <definedName name="BExW3ECU6QPMV99AITCPHAG0CGYK" localSheetId="16" hidden="1">#REF!</definedName>
    <definedName name="BExW3ECU6QPMV99AITCPHAG0CGYK" hidden="1">#REF!</definedName>
    <definedName name="BExW3EIBA1J9Q9NA9VCGZGRS8WV7" localSheetId="16" hidden="1">#REF!</definedName>
    <definedName name="BExW3EIBA1J9Q9NA9VCGZGRS8WV7" hidden="1">#REF!</definedName>
    <definedName name="BExW3FEO8FI8N6AGQKYEG4SQVJWB" localSheetId="16" hidden="1">#REF!</definedName>
    <definedName name="BExW3FEO8FI8N6AGQKYEG4SQVJWB" hidden="1">#REF!</definedName>
    <definedName name="BExW3GB28STOMJUSZEIA7YKYNS4Y" localSheetId="16" hidden="1">#REF!</definedName>
    <definedName name="BExW3GB28STOMJUSZEIA7YKYNS4Y" hidden="1">#REF!</definedName>
    <definedName name="BExW3T1K638HT5E0Y8MMK108P5JT" localSheetId="16" hidden="1">#REF!</definedName>
    <definedName name="BExW3T1K638HT5E0Y8MMK108P5JT" hidden="1">#REF!</definedName>
    <definedName name="BExW3U3D6FTAFTK3Q7DSA9FY454Q" localSheetId="16" hidden="1">#REF!</definedName>
    <definedName name="BExW3U3D6FTAFTK3Q7DSA9FY454Q" hidden="1">#REF!</definedName>
    <definedName name="BExW4217ZHL9VO39POSTJOD090WU" localSheetId="16" hidden="1">#REF!</definedName>
    <definedName name="BExW4217ZHL9VO39POSTJOD090WU" hidden="1">#REF!</definedName>
    <definedName name="BExW4GPW71EBF8XPS2QGVQHBCDX3" localSheetId="16" hidden="1">#REF!</definedName>
    <definedName name="BExW4GPW71EBF8XPS2QGVQHBCDX3" hidden="1">#REF!</definedName>
    <definedName name="BExW4JKC5837JBPCOJV337ZVYYY3" localSheetId="16" hidden="1">#REF!</definedName>
    <definedName name="BExW4JKC5837JBPCOJV337ZVYYY3" hidden="1">#REF!</definedName>
    <definedName name="BExW4O2DBZGV8KGBO9EB4BAXIH4Y" localSheetId="16" hidden="1">#REF!</definedName>
    <definedName name="BExW4O2DBZGV8KGBO9EB4BAXIH4Y" hidden="1">#REF!</definedName>
    <definedName name="BExW4QR9FV9MP5K610THBSM51RYO" localSheetId="16" hidden="1">#REF!</definedName>
    <definedName name="BExW4QR9FV9MP5K610THBSM51RYO" hidden="1">#REF!</definedName>
    <definedName name="BExW4Z029R9E19ZENN3WEA3VDAD1" localSheetId="16" hidden="1">#REF!</definedName>
    <definedName name="BExW4Z029R9E19ZENN3WEA3VDAD1" hidden="1">#REF!</definedName>
    <definedName name="BExW53SPLW3K0Y0ZVTM4NYF1B2YH" localSheetId="16" hidden="1">#REF!</definedName>
    <definedName name="BExW53SPLW3K0Y0ZVTM4NYF1B2YH" hidden="1">#REF!</definedName>
    <definedName name="BExW591F7X34FVKJ2OUT09PFUW1B" localSheetId="16" hidden="1">#REF!</definedName>
    <definedName name="BExW591F7X34FVKJ2OUT09PFUW1B" hidden="1">#REF!</definedName>
    <definedName name="BExW5AZNT6IAZGNF2C879ODHY1B8" localSheetId="16" hidden="1">#REF!</definedName>
    <definedName name="BExW5AZNT6IAZGNF2C879ODHY1B8" hidden="1">#REF!</definedName>
    <definedName name="BExW5F6OUXHEWQU5VYE7W7P8DD78" localSheetId="16" hidden="1">#REF!</definedName>
    <definedName name="BExW5F6OUXHEWQU5VYE7W7P8DD78" hidden="1">#REF!</definedName>
    <definedName name="BExW5WPU27WD4NWZOT0ZEJIDLX5J" localSheetId="16" hidden="1">#REF!</definedName>
    <definedName name="BExW5WPU27WD4NWZOT0ZEJIDLX5J" hidden="1">#REF!</definedName>
    <definedName name="BExW5YD97EMSUYC4KDEFH1FB4FY3" localSheetId="16" hidden="1">#REF!</definedName>
    <definedName name="BExW5YD97EMSUYC4KDEFH1FB4FY3" hidden="1">#REF!</definedName>
    <definedName name="BExW5Z469DSRWTA6T0KVLA7SMIPL" localSheetId="16" hidden="1">#REF!</definedName>
    <definedName name="BExW5Z469DSRWTA6T0KVLA7SMIPL" hidden="1">#REF!</definedName>
    <definedName name="BExW62ETJAPBX5X53FTGUCHZXI2K" localSheetId="16" hidden="1">#REF!</definedName>
    <definedName name="BExW62ETJAPBX5X53FTGUCHZXI2K" hidden="1">#REF!</definedName>
    <definedName name="BExW660AV1TUV2XNUPD65RZR3QOO" localSheetId="16" hidden="1">#REF!</definedName>
    <definedName name="BExW660AV1TUV2XNUPD65RZR3QOO" hidden="1">#REF!</definedName>
    <definedName name="BExW66LVVZK656PQY1257QMHP2AY" localSheetId="16" hidden="1">#REF!</definedName>
    <definedName name="BExW66LVVZK656PQY1257QMHP2AY" hidden="1">#REF!</definedName>
    <definedName name="BExW6EJPHAP1TWT380AZLXNHR22P" localSheetId="16" hidden="1">#REF!</definedName>
    <definedName name="BExW6EJPHAP1TWT380AZLXNHR22P" hidden="1">#REF!</definedName>
    <definedName name="BExW6G1PJ38H10DVLL8WPQ736OEB" localSheetId="16" hidden="1">#REF!</definedName>
    <definedName name="BExW6G1PJ38H10DVLL8WPQ736OEB" hidden="1">#REF!</definedName>
    <definedName name="BExW794A74Z5F2K8LVQLD6VSKXUE" localSheetId="16" hidden="1">#REF!</definedName>
    <definedName name="BExW794A74Z5F2K8LVQLD6VSKXUE" hidden="1">#REF!</definedName>
    <definedName name="BExW7Q1TQ8E6G4WYYNSOMV43S95R" localSheetId="16" hidden="1">#REF!</definedName>
    <definedName name="BExW7Q1TQ8E6G4WYYNSOMV43S95R" hidden="1">#REF!</definedName>
    <definedName name="BExW7XZTFZV0N9YM9S4PM74A5X2O" localSheetId="16" hidden="1">#REF!</definedName>
    <definedName name="BExW7XZTFZV0N9YM9S4PM74A5X2O" hidden="1">#REF!</definedName>
    <definedName name="BExW8K0SSIPSKBVP06IJ71600HJZ" localSheetId="16" hidden="1">#REF!</definedName>
    <definedName name="BExW8K0SSIPSKBVP06IJ71600HJZ" hidden="1">#REF!</definedName>
    <definedName name="BExW8T0GVY3ZYO4ACSBLHS8SH895" localSheetId="16" hidden="1">#REF!</definedName>
    <definedName name="BExW8T0GVY3ZYO4ACSBLHS8SH895" hidden="1">#REF!</definedName>
    <definedName name="BExW8YEP73JMMU9HZ08PM4WHJQZ4" localSheetId="16" hidden="1">#REF!</definedName>
    <definedName name="BExW8YEP73JMMU9HZ08PM4WHJQZ4" hidden="1">#REF!</definedName>
    <definedName name="BExW937AT53OZQRHNWQZ5BVH24IE" localSheetId="16" hidden="1">#REF!</definedName>
    <definedName name="BExW937AT53OZQRHNWQZ5BVH24IE" hidden="1">#REF!</definedName>
    <definedName name="BExW95LN5N0LYFFVP7GJEGDVDLF0" localSheetId="16" hidden="1">#REF!</definedName>
    <definedName name="BExW95LN5N0LYFFVP7GJEGDVDLF0" hidden="1">#REF!</definedName>
    <definedName name="BExW967733Q8RAJOHR2GJ3HO8JIW" localSheetId="16" hidden="1">#REF!</definedName>
    <definedName name="BExW967733Q8RAJOHR2GJ3HO8JIW" hidden="1">#REF!</definedName>
    <definedName name="BExW9POK1KIOI0ALS5MZIKTDIYMA" localSheetId="16" hidden="1">#REF!</definedName>
    <definedName name="BExW9POK1KIOI0ALS5MZIKTDIYMA" hidden="1">#REF!</definedName>
    <definedName name="BExXLDE6PN4ESWT3LXJNQCY94NE4" localSheetId="16" hidden="1">#REF!</definedName>
    <definedName name="BExXLDE6PN4ESWT3LXJNQCY94NE4" hidden="1">#REF!</definedName>
    <definedName name="BExXLQVPK2H3IF0NDDA5CT612EUK" localSheetId="16" hidden="1">#REF!</definedName>
    <definedName name="BExXLQVPK2H3IF0NDDA5CT612EUK" hidden="1">#REF!</definedName>
    <definedName name="BExXLR6IO70TYTACKQH9M5PGV24J" localSheetId="16" hidden="1">#REF!</definedName>
    <definedName name="BExXLR6IO70TYTACKQH9M5PGV24J" hidden="1">#REF!</definedName>
    <definedName name="BExXM065WOLYRYHGHOJE0OOFXA4M" localSheetId="16" hidden="1">#REF!</definedName>
    <definedName name="BExXM065WOLYRYHGHOJE0OOFXA4M" hidden="1">#REF!</definedName>
    <definedName name="BExXM3GUNXVDM82KUR17NNUMQCNI" localSheetId="16" hidden="1">#REF!</definedName>
    <definedName name="BExXM3GUNXVDM82KUR17NNUMQCNI" hidden="1">#REF!</definedName>
    <definedName name="BExXMA28M8SH7MKIGETSDA72WUIZ" localSheetId="16" hidden="1">#REF!</definedName>
    <definedName name="BExXMA28M8SH7MKIGETSDA72WUIZ" hidden="1">#REF!</definedName>
    <definedName name="BExXMOLHIAHDLFSA31PUB36SC3I9" localSheetId="16" hidden="1">#REF!</definedName>
    <definedName name="BExXMOLHIAHDLFSA31PUB36SC3I9" hidden="1">#REF!</definedName>
    <definedName name="BExXMT8T5Z3M2JBQN65X2LKH0YQI" localSheetId="16" hidden="1">#REF!</definedName>
    <definedName name="BExXMT8T5Z3M2JBQN65X2LKH0YQI" hidden="1">#REF!</definedName>
    <definedName name="BExXN1XNO7H60M9X1E7EVWFJDM5N" localSheetId="16" hidden="1">#REF!</definedName>
    <definedName name="BExXN1XNO7H60M9X1E7EVWFJDM5N" hidden="1">#REF!</definedName>
    <definedName name="BExXN1XOOOY51EZQ6II0LWEU2OYT" localSheetId="16" hidden="1">#REF!</definedName>
    <definedName name="BExXN1XOOOY51EZQ6II0LWEU2OYT" hidden="1">#REF!</definedName>
    <definedName name="BExXN22ZOTIW49GPLWFYKVM90FNZ" localSheetId="16" hidden="1">#REF!</definedName>
    <definedName name="BExXN22ZOTIW49GPLWFYKVM90FNZ" hidden="1">#REF!</definedName>
    <definedName name="BExXN6QAP8UJQVN4R4BQKPP4QK35" localSheetId="16" hidden="1">#REF!</definedName>
    <definedName name="BExXN6QAP8UJQVN4R4BQKPP4QK35" hidden="1">#REF!</definedName>
    <definedName name="BExXNBOA39T2X6Y5Y5GZ5DDNA1AX" localSheetId="16" hidden="1">#REF!</definedName>
    <definedName name="BExXNBOA39T2X6Y5Y5GZ5DDNA1AX" hidden="1">#REF!</definedName>
    <definedName name="BExXNBZ1BRDK73S9XPRR1645KLVB" localSheetId="16" hidden="1">#REF!</definedName>
    <definedName name="BExXNBZ1BRDK73S9XPRR1645KLVB" hidden="1">#REF!</definedName>
    <definedName name="BExXND6872VJ3M2PGT056WQMWBHD" localSheetId="16" hidden="1">#REF!</definedName>
    <definedName name="BExXND6872VJ3M2PGT056WQMWBHD" hidden="1">#REF!</definedName>
    <definedName name="BExXNPM24UN2PGVL9D1TUBFRIKR4" localSheetId="16" hidden="1">#REF!</definedName>
    <definedName name="BExXNPM24UN2PGVL9D1TUBFRIKR4" hidden="1">#REF!</definedName>
    <definedName name="BExXNWCR6WOY5G3VTC96QCIFQE0E" localSheetId="16" hidden="1">#REF!</definedName>
    <definedName name="BExXNWCR6WOY5G3VTC96QCIFQE0E" hidden="1">#REF!</definedName>
    <definedName name="BExXNWYB165VO9MHARCL5WLCHWS0" localSheetId="16" hidden="1">#REF!</definedName>
    <definedName name="BExXNWYB165VO9MHARCL5WLCHWS0" hidden="1">#REF!</definedName>
    <definedName name="BExXO278QHQN8JDK5425EJ615ECC" localSheetId="16" hidden="1">#REF!</definedName>
    <definedName name="BExXO278QHQN8JDK5425EJ615ECC" hidden="1">#REF!</definedName>
    <definedName name="BExXO4QVV7YZ6L5A7WZEMIA5AZOV" localSheetId="16" hidden="1">#REF!</definedName>
    <definedName name="BExXO4QVV7YZ6L5A7WZEMIA5AZOV" hidden="1">#REF!</definedName>
    <definedName name="BExXOBHOP0WGFHI2Y9AO4L440UVQ" localSheetId="16" hidden="1">#REF!</definedName>
    <definedName name="BExXOBHOP0WGFHI2Y9AO4L440UVQ" hidden="1">#REF!</definedName>
    <definedName name="BExXOHHHX25B8F97636QMXFUDZQK" localSheetId="16" hidden="1">#REF!</definedName>
    <definedName name="BExXOHHHX25B8F97636QMXFUDZQK" hidden="1">#REF!</definedName>
    <definedName name="BExXOHSAD2NSHOLLMZ2JWA4I3I1R" localSheetId="16" hidden="1">#REF!</definedName>
    <definedName name="BExXOHSAD2NSHOLLMZ2JWA4I3I1R" hidden="1">#REF!</definedName>
    <definedName name="BExXOJKWIJ6IFTV1RHIWHR91EZMW" localSheetId="16" hidden="1">#REF!</definedName>
    <definedName name="BExXOJKWIJ6IFTV1RHIWHR91EZMW" hidden="1">#REF!</definedName>
    <definedName name="BExXP80B5FGA00JCM7UXKPI3PB7Y" localSheetId="16" hidden="1">#REF!</definedName>
    <definedName name="BExXP80B5FGA00JCM7UXKPI3PB7Y" hidden="1">#REF!</definedName>
    <definedName name="BExXP85M4WXYVN1UVHUTOEKEG5XS" localSheetId="16" hidden="1">#REF!</definedName>
    <definedName name="BExXP85M4WXYVN1UVHUTOEKEG5XS" hidden="1">#REF!</definedName>
    <definedName name="BExXPELOTHOAG0OWILLAH94OZV5J" localSheetId="16" hidden="1">#REF!</definedName>
    <definedName name="BExXPELOTHOAG0OWILLAH94OZV5J" hidden="1">#REF!</definedName>
    <definedName name="BExXPOSJRLJNYPU01QNNQ5URXP2U" localSheetId="16" hidden="1">#REF!</definedName>
    <definedName name="BExXPOSJRLJNYPU01QNNQ5URXP2U" hidden="1">#REF!</definedName>
    <definedName name="BExXPS31W1VD2NMIE4E37LHVDF0L" localSheetId="16" hidden="1">#REF!</definedName>
    <definedName name="BExXPS31W1VD2NMIE4E37LHVDF0L" hidden="1">#REF!</definedName>
    <definedName name="BExXPZKYEMVF5JOC14HYOOYQK6JK" localSheetId="16" hidden="1">#REF!</definedName>
    <definedName name="BExXPZKYEMVF5JOC14HYOOYQK6JK" hidden="1">#REF!</definedName>
    <definedName name="BExXQ89PA10X79WBWOEP1AJX1OQM" localSheetId="16" hidden="1">#REF!</definedName>
    <definedName name="BExXQ89PA10X79WBWOEP1AJX1OQM" hidden="1">#REF!</definedName>
    <definedName name="BExXQCGQGGYSI0LTRVR73MUO50AW" localSheetId="16" hidden="1">#REF!</definedName>
    <definedName name="BExXQCGQGGYSI0LTRVR73MUO50AW" hidden="1">#REF!</definedName>
    <definedName name="BExXQEEXFHDQ8DSRAJSB5ET6J004" localSheetId="16" hidden="1">#REF!</definedName>
    <definedName name="BExXQEEXFHDQ8DSRAJSB5ET6J004" hidden="1">#REF!</definedName>
    <definedName name="BExXQH41O5HZAH8BO6HCFY8YC3TU" localSheetId="16" hidden="1">#REF!</definedName>
    <definedName name="BExXQH41O5HZAH8BO6HCFY8YC3TU" hidden="1">#REF!</definedName>
    <definedName name="BExXQJIEF5R3QQ6D8HO3NGPU0IQC" localSheetId="16" hidden="1">#REF!</definedName>
    <definedName name="BExXQJIEF5R3QQ6D8HO3NGPU0IQC" hidden="1">#REF!</definedName>
    <definedName name="BExXQRAVW0KPQXIJ59NG6UGTZB59" localSheetId="16" hidden="1">#REF!</definedName>
    <definedName name="BExXQRAVW0KPQXIJ59NG6UGTZB59" hidden="1">#REF!</definedName>
    <definedName name="BExXQU00K9ER4I1WM7T9J0W1E7ZC" localSheetId="16" hidden="1">#REF!</definedName>
    <definedName name="BExXQU00K9ER4I1WM7T9J0W1E7ZC" hidden="1">#REF!</definedName>
    <definedName name="BExXQU00KOR7XLM8B13DGJ1MIQDY" localSheetId="16" hidden="1">#REF!</definedName>
    <definedName name="BExXQU00KOR7XLM8B13DGJ1MIQDY" hidden="1">#REF!</definedName>
    <definedName name="BExXQUG48Q1ISN53FE4MRROM0HSJ" localSheetId="16" hidden="1">#REF!</definedName>
    <definedName name="BExXQUG48Q1ISN53FE4MRROM0HSJ" hidden="1">#REF!</definedName>
    <definedName name="BExXQXG18PS8HGBOS03OSTQ0KEYC" localSheetId="16" hidden="1">#REF!</definedName>
    <definedName name="BExXQXG18PS8HGBOS03OSTQ0KEYC" hidden="1">#REF!</definedName>
    <definedName name="BExXQXQT4OAFQT5B0YB3USDJOJOB" localSheetId="16" hidden="1">#REF!</definedName>
    <definedName name="BExXQXQT4OAFQT5B0YB3USDJOJOB" hidden="1">#REF!</definedName>
    <definedName name="BExXR3FSEXAHSXEQNJORWFCPX86N" localSheetId="16" hidden="1">#REF!</definedName>
    <definedName name="BExXR3FSEXAHSXEQNJORWFCPX86N" hidden="1">#REF!</definedName>
    <definedName name="BExXR3W3FKYQBLR299HO9RZ70C43" localSheetId="16" hidden="1">#REF!</definedName>
    <definedName name="BExXR3W3FKYQBLR299HO9RZ70C43" hidden="1">#REF!</definedName>
    <definedName name="BExXR46U23CRRBV6IZT982MAEQKI" localSheetId="16" hidden="1">#REF!</definedName>
    <definedName name="BExXR46U23CRRBV6IZT982MAEQKI" hidden="1">#REF!</definedName>
    <definedName name="BExXR6A8W3ND3XDZXBMQZ1VCAXHG" localSheetId="16" hidden="1">#REF!</definedName>
    <definedName name="BExXR6A8W3ND3XDZXBMQZ1VCAXHG" hidden="1">#REF!</definedName>
    <definedName name="BExXR7HKNHT37B4OOA9K9191PP22" localSheetId="16" hidden="1">#REF!</definedName>
    <definedName name="BExXR7HKNHT37B4OOA9K9191PP22" hidden="1">#REF!</definedName>
    <definedName name="BExXR8OKAVX7O70V5IYG2PRKXSTI" localSheetId="16" hidden="1">#REF!</definedName>
    <definedName name="BExXR8OKAVX7O70V5IYG2PRKXSTI" hidden="1">#REF!</definedName>
    <definedName name="BExXRA6N6XCLQM6XDV724ZIH6G93" localSheetId="16" hidden="1">#REF!</definedName>
    <definedName name="BExXRA6N6XCLQM6XDV724ZIH6G93" hidden="1">#REF!</definedName>
    <definedName name="BExXRABZ1CNKCG6K1MR6OUFHF7J9" localSheetId="16" hidden="1">#REF!</definedName>
    <definedName name="BExXRABZ1CNKCG6K1MR6OUFHF7J9" hidden="1">#REF!</definedName>
    <definedName name="BExXRBOFETC0OTJ6WY3VPMFH03VB" localSheetId="16" hidden="1">#REF!</definedName>
    <definedName name="BExXRBOFETC0OTJ6WY3VPMFH03VB" hidden="1">#REF!</definedName>
    <definedName name="BExXRD13K1S9Y3JGR7CXSONT7RJZ" localSheetId="16" hidden="1">#REF!</definedName>
    <definedName name="BExXRD13K1S9Y3JGR7CXSONT7RJZ" hidden="1">#REF!</definedName>
    <definedName name="BExXRIFB4QQ87QIGA9AG0NXP577K" localSheetId="16" hidden="1">#REF!</definedName>
    <definedName name="BExXRIFB4QQ87QIGA9AG0NXP577K" hidden="1">#REF!</definedName>
    <definedName name="BExXRIQ2JF2CVTRDQX2D9SPH7FTN" localSheetId="16" hidden="1">#REF!</definedName>
    <definedName name="BExXRIQ2JF2CVTRDQX2D9SPH7FTN" hidden="1">#REF!</definedName>
    <definedName name="BExXRO4A6VUH1F4XV8N1BRJ4896W" localSheetId="16" hidden="1">#REF!</definedName>
    <definedName name="BExXRO4A6VUH1F4XV8N1BRJ4896W" hidden="1">#REF!</definedName>
    <definedName name="BExXRO9N1SNJZGKD90P4K7FU1J0P" localSheetId="16" hidden="1">#REF!</definedName>
    <definedName name="BExXRO9N1SNJZGKD90P4K7FU1J0P" hidden="1">#REF!</definedName>
    <definedName name="BExXROF2MWDZ7IFXX27XOJ79Q86E" localSheetId="16" hidden="1">#REF!</definedName>
    <definedName name="BExXROF2MWDZ7IFXX27XOJ79Q86E" hidden="1">#REF!</definedName>
    <definedName name="BExXRV5QP3Z0KAQ1EQT9JYT2FV0L" localSheetId="16" hidden="1">#REF!</definedName>
    <definedName name="BExXRV5QP3Z0KAQ1EQT9JYT2FV0L" hidden="1">#REF!</definedName>
    <definedName name="BExXRZ20LZZCW8LVGDK0XETOTSAI" localSheetId="16" hidden="1">#REF!</definedName>
    <definedName name="BExXRZ20LZZCW8LVGDK0XETOTSAI" hidden="1">#REF!</definedName>
    <definedName name="BExXS4R1GKUJQX6MHUIUN4S3SCAS" localSheetId="16" hidden="1">#REF!</definedName>
    <definedName name="BExXS4R1GKUJQX6MHUIUN4S3SCAS" hidden="1">#REF!</definedName>
    <definedName name="BExXS63O4OMWMNXXAODZQFSDG33N" localSheetId="16" hidden="1">#REF!</definedName>
    <definedName name="BExXS63O4OMWMNXXAODZQFSDG33N" hidden="1">#REF!</definedName>
    <definedName name="BExXSBSP1TOY051HSPEPM0AEIO2M" localSheetId="16" hidden="1">#REF!</definedName>
    <definedName name="BExXSBSP1TOY051HSPEPM0AEIO2M" hidden="1">#REF!</definedName>
    <definedName name="BExXSC8RFK5D68FJD2HI4K66SA6I" localSheetId="16" hidden="1">#REF!</definedName>
    <definedName name="BExXSC8RFK5D68FJD2HI4K66SA6I" hidden="1">#REF!</definedName>
    <definedName name="BExXSCP0AZ5MYCC2UFG2GLBCV1CC" localSheetId="16" hidden="1">#REF!</definedName>
    <definedName name="BExXSCP0AZ5MYCC2UFG2GLBCV1CC" hidden="1">#REF!</definedName>
    <definedName name="BExXSNHC88W4UMXEOIOOATJAIKZO" localSheetId="16" hidden="1">#REF!</definedName>
    <definedName name="BExXSNHC88W4UMXEOIOOATJAIKZO" hidden="1">#REF!</definedName>
    <definedName name="BExXSTBS08WIA9TLALV3UQ2Z3MRG" localSheetId="16" hidden="1">#REF!</definedName>
    <definedName name="BExXSTBS08WIA9TLALV3UQ2Z3MRG" hidden="1">#REF!</definedName>
    <definedName name="BExXSVQ2WOJJ73YEO8Q2FK60V4G8" localSheetId="16" hidden="1">#REF!</definedName>
    <definedName name="BExXSVQ2WOJJ73YEO8Q2FK60V4G8" hidden="1">#REF!</definedName>
    <definedName name="BExXTER5A2EQ14KN6J0MVATIHVKN" localSheetId="16" hidden="1">#REF!</definedName>
    <definedName name="BExXTER5A2EQ14KN6J0MVATIHVKN" hidden="1">#REF!</definedName>
    <definedName name="BExXTHLRNL82GN7KZY3TOLO508N7" localSheetId="16" hidden="1">#REF!</definedName>
    <definedName name="BExXTHLRNL82GN7KZY3TOLO508N7" hidden="1">#REF!</definedName>
    <definedName name="BExXTL72MKEQSQH9L2OTFLU8DM2B" localSheetId="16" hidden="1">#REF!</definedName>
    <definedName name="BExXTL72MKEQSQH9L2OTFLU8DM2B" hidden="1">#REF!</definedName>
    <definedName name="BExXTM3M4RTCRSX7VGAXGQNPP668" localSheetId="16" hidden="1">#REF!</definedName>
    <definedName name="BExXTM3M4RTCRSX7VGAXGQNPP668" hidden="1">#REF!</definedName>
    <definedName name="BExXTOCF78J7WY6FOVBRY1N2RBBR" localSheetId="16" hidden="1">#REF!</definedName>
    <definedName name="BExXTOCF78J7WY6FOVBRY1N2RBBR" hidden="1">#REF!</definedName>
    <definedName name="BExXTP3GYO6Z9RTKKT10XA0UTV3T" localSheetId="16" hidden="1">#REF!</definedName>
    <definedName name="BExXTP3GYO6Z9RTKKT10XA0UTV3T" hidden="1">#REF!</definedName>
    <definedName name="BExXTRN4AFX9QW6YC4HNGBBD5R08" localSheetId="16" hidden="1">#REF!</definedName>
    <definedName name="BExXTRN4AFX9QW6YC4HNGBBD5R08" hidden="1">#REF!</definedName>
    <definedName name="BExXTV8M7YIG5C64O046DN613ZRO" localSheetId="16" hidden="1">#REF!</definedName>
    <definedName name="BExXTV8M7YIG5C64O046DN613ZRO" hidden="1">#REF!</definedName>
    <definedName name="BExXTVDXQ7ZX3THNLFJXFAONW0AI" localSheetId="16" hidden="1">#REF!</definedName>
    <definedName name="BExXTVDXQ7ZX3THNLFJXFAONW0AI" hidden="1">#REF!</definedName>
    <definedName name="BExXTZKZ4CG92ZQLIRKEXXH9BFIR" localSheetId="16" hidden="1">#REF!</definedName>
    <definedName name="BExXTZKZ4CG92ZQLIRKEXXH9BFIR" hidden="1">#REF!</definedName>
    <definedName name="BExXU4J2BM2964GD5UZHM752Q4NS" localSheetId="16" hidden="1">#REF!</definedName>
    <definedName name="BExXU4J2BM2964GD5UZHM752Q4NS" hidden="1">#REF!</definedName>
    <definedName name="BExXU6XDTT7RM93KILIDEYPA9XKF" localSheetId="16" hidden="1">#REF!</definedName>
    <definedName name="BExXU6XDTT7RM93KILIDEYPA9XKF" hidden="1">#REF!</definedName>
    <definedName name="BExXU8VLZA7WLPZ3RAQZGNERUD26" localSheetId="16" hidden="1">#REF!</definedName>
    <definedName name="BExXU8VLZA7WLPZ3RAQZGNERUD26" hidden="1">#REF!</definedName>
    <definedName name="BExXUB9RSLSCNN5ETLXY72DAPZZM" localSheetId="16" hidden="1">#REF!</definedName>
    <definedName name="BExXUB9RSLSCNN5ETLXY72DAPZZM" hidden="1">#REF!</definedName>
    <definedName name="BExXUFRM82XQIN2T8KGLDQL1IBQW" localSheetId="16" hidden="1">#REF!</definedName>
    <definedName name="BExXUFRM82XQIN2T8KGLDQL1IBQW" hidden="1">#REF!</definedName>
    <definedName name="BExXUQEQBF6FI240ZGIF9YXZSRAU" localSheetId="16" hidden="1">#REF!</definedName>
    <definedName name="BExXUQEQBF6FI240ZGIF9YXZSRAU" hidden="1">#REF!</definedName>
    <definedName name="BExXUX02UQ8LJPBZ4YBORILFR0W0" localSheetId="16" hidden="1">#REF!</definedName>
    <definedName name="BExXUX02UQ8LJPBZ4YBORILFR0W0" hidden="1">#REF!</definedName>
    <definedName name="BExXUYND6EJO7CJ5KRICV4O1JNWK" localSheetId="16" hidden="1">#REF!</definedName>
    <definedName name="BExXUYND6EJO7CJ5KRICV4O1JNWK" hidden="1">#REF!</definedName>
    <definedName name="BExXV6FWG4H3S2QEUJZYIXILNGJ7" localSheetId="16" hidden="1">#REF!</definedName>
    <definedName name="BExXV6FWG4H3S2QEUJZYIXILNGJ7" hidden="1">#REF!</definedName>
    <definedName name="BExXVK87BMMO6LHKV0CFDNIQVIBS" localSheetId="16" hidden="1">#REF!</definedName>
    <definedName name="BExXVK87BMMO6LHKV0CFDNIQVIBS" hidden="1">#REF!</definedName>
    <definedName name="BExXVKZ9WXPGL6IVY6T61IDD771I" localSheetId="16" hidden="1">#REF!</definedName>
    <definedName name="BExXVKZ9WXPGL6IVY6T61IDD771I" hidden="1">#REF!</definedName>
    <definedName name="BExXVLA319WCSEOVHB05KDUSU054" localSheetId="16" hidden="1">#REF!</definedName>
    <definedName name="BExXVLA319WCSEOVHB05KDUSU054" hidden="1">#REF!</definedName>
    <definedName name="BExXVTTG5YRCSTI0UL141BKR36SU" localSheetId="16" hidden="1">#REF!</definedName>
    <definedName name="BExXVTTG5YRCSTI0UL141BKR36SU" hidden="1">#REF!</definedName>
    <definedName name="BExXVYWX74VKI8BDDSX9U85460MB" localSheetId="16" hidden="1">#REF!</definedName>
    <definedName name="BExXVYWX74VKI8BDDSX9U85460MB" hidden="1">#REF!</definedName>
    <definedName name="BExXW27MMXHXUXX78SDTBE1JYTHT" localSheetId="16" hidden="1">#REF!</definedName>
    <definedName name="BExXW27MMXHXUXX78SDTBE1JYTHT" hidden="1">#REF!</definedName>
    <definedName name="BExXW2YIM2MYBSHRIX0RP9D4PRMN" localSheetId="16" hidden="1">#REF!</definedName>
    <definedName name="BExXW2YIM2MYBSHRIX0RP9D4PRMN" hidden="1">#REF!</definedName>
    <definedName name="BExXWBNE4KTFSXKVSRF6WX039WPB" localSheetId="16" hidden="1">#REF!</definedName>
    <definedName name="BExXWBNE4KTFSXKVSRF6WX039WPB" hidden="1">#REF!</definedName>
    <definedName name="BExXWFP5AYE7EHYTJWBZSQ8PQ0YX" localSheetId="16" hidden="1">#REF!</definedName>
    <definedName name="BExXWFP5AYE7EHYTJWBZSQ8PQ0YX" hidden="1">#REF!</definedName>
    <definedName name="BExXWIUCR0LXM58OVKZT2APLVTIA" localSheetId="16" hidden="1">#REF!</definedName>
    <definedName name="BExXWIUCR0LXM58OVKZT2APLVTIA" hidden="1">#REF!</definedName>
    <definedName name="BExXWTXJEA32DLC6QKN10QB955JT" localSheetId="16" hidden="1">#REF!</definedName>
    <definedName name="BExXWTXJEA32DLC6QKN10QB955JT" hidden="1">#REF!</definedName>
    <definedName name="BExXWVFIBQT8OY1O41FRFPFGXQHK" localSheetId="16" hidden="1">#REF!</definedName>
    <definedName name="BExXWVFIBQT8OY1O41FRFPFGXQHK" hidden="1">#REF!</definedName>
    <definedName name="BExXWWXHBZHA9J3N8K47F84X0M0L" localSheetId="16" hidden="1">#REF!</definedName>
    <definedName name="BExXWWXHBZHA9J3N8K47F84X0M0L" hidden="1">#REF!</definedName>
    <definedName name="BExXXBM521DL8R4ZX7NZ3DBCUOR5" localSheetId="16" hidden="1">#REF!</definedName>
    <definedName name="BExXXBM521DL8R4ZX7NZ3DBCUOR5" hidden="1">#REF!</definedName>
    <definedName name="BExXXC7OZI33XZ03NRMEP7VRLQK4" localSheetId="16" hidden="1">#REF!</definedName>
    <definedName name="BExXXC7OZI33XZ03NRMEP7VRLQK4" hidden="1">#REF!</definedName>
    <definedName name="BExXXH5N3NKBQ7BCJPJTBF8CYM2Q" localSheetId="16" hidden="1">#REF!</definedName>
    <definedName name="BExXXH5N3NKBQ7BCJPJTBF8CYM2Q" hidden="1">#REF!</definedName>
    <definedName name="BExXXI7HHXLBLUEW7EQ73TALJF48" localSheetId="16" hidden="1">#REF!</definedName>
    <definedName name="BExXXI7HHXLBLUEW7EQ73TALJF48" hidden="1">#REF!</definedName>
    <definedName name="BExXXKWLM4D541BH6O8GOJMHFHMW" localSheetId="16" hidden="1">#REF!</definedName>
    <definedName name="BExXXKWLM4D541BH6O8GOJMHFHMW" hidden="1">#REF!</definedName>
    <definedName name="BExXXNR17I6P4FQZPQF2ZXDFYB6C" localSheetId="16" hidden="1">#REF!</definedName>
    <definedName name="BExXXNR17I6P4FQZPQF2ZXDFYB6C" hidden="1">#REF!</definedName>
    <definedName name="BExXXPPA1Q87XPI97X0OXCPBPDON" localSheetId="16" hidden="1">#REF!</definedName>
    <definedName name="BExXXPPA1Q87XPI97X0OXCPBPDON" hidden="1">#REF!</definedName>
    <definedName name="BExXXVUDA98IZTQ6MANKU4MTTDVR" localSheetId="16" hidden="1">#REF!</definedName>
    <definedName name="BExXXVUDA98IZTQ6MANKU4MTTDVR" hidden="1">#REF!</definedName>
    <definedName name="BExXXZQNZY6IZI45DJXJK0MQZWA7" localSheetId="16" hidden="1">#REF!</definedName>
    <definedName name="BExXXZQNZY6IZI45DJXJK0MQZWA7" hidden="1">#REF!</definedName>
    <definedName name="BExXY5QFG6QP94SFT3935OBM8Y4K" localSheetId="16" hidden="1">#REF!</definedName>
    <definedName name="BExXY5QFG6QP94SFT3935OBM8Y4K" hidden="1">#REF!</definedName>
    <definedName name="BExXY7TYEBFXRYUYIFHTN65RJ8EW" localSheetId="16" hidden="1">#REF!</definedName>
    <definedName name="BExXY7TYEBFXRYUYIFHTN65RJ8EW" hidden="1">#REF!</definedName>
    <definedName name="BExXYLBHANUXC5FCTDDTGOVD3GQS" localSheetId="16" hidden="1">#REF!</definedName>
    <definedName name="BExXYLBHANUXC5FCTDDTGOVD3GQS" hidden="1">#REF!</definedName>
    <definedName name="BExXYMNYAYH3WA2ZCFAYKZID9ZCI" localSheetId="16" hidden="1">#REF!</definedName>
    <definedName name="BExXYMNYAYH3WA2ZCFAYKZID9ZCI" hidden="1">#REF!</definedName>
    <definedName name="BExXYYT12SVN2VDMLVNV4P3ISD8T" localSheetId="16" hidden="1">#REF!</definedName>
    <definedName name="BExXYYT12SVN2VDMLVNV4P3ISD8T" hidden="1">#REF!</definedName>
    <definedName name="BExXYZ3SPSRCWM4YHTPZDCOLZPHR" localSheetId="16" hidden="1">#REF!</definedName>
    <definedName name="BExXYZ3SPSRCWM4YHTPZDCOLZPHR" hidden="1">#REF!</definedName>
    <definedName name="BExXZFVV4YB42AZ3H1I40YG3JAPU" localSheetId="16" hidden="1">#REF!</definedName>
    <definedName name="BExXZFVV4YB42AZ3H1I40YG3JAPU" hidden="1">#REF!</definedName>
    <definedName name="BExXZG1CQE1M9TDJ99253H6JVGIH" localSheetId="16" hidden="1">#REF!</definedName>
    <definedName name="BExXZG1CQE1M9TDJ99253H6JVGIH" hidden="1">#REF!</definedName>
    <definedName name="BExXZHJ9T2JELF12CHHGD54J1B0C" localSheetId="16" hidden="1">#REF!</definedName>
    <definedName name="BExXZHJ9T2JELF12CHHGD54J1B0C" hidden="1">#REF!</definedName>
    <definedName name="BExXZNJ2X1TK2LRK5ZY3MX49H5T7" localSheetId="16" hidden="1">#REF!</definedName>
    <definedName name="BExXZNJ2X1TK2LRK5ZY3MX49H5T7" hidden="1">#REF!</definedName>
    <definedName name="BExXZOVPCEP495TQSON6PSRQ8XCY" localSheetId="16" hidden="1">#REF!</definedName>
    <definedName name="BExXZOVPCEP495TQSON6PSRQ8XCY" hidden="1">#REF!</definedName>
    <definedName name="BExXZXKH7NBARQQAZM69Z57IH1MM" localSheetId="16" hidden="1">#REF!</definedName>
    <definedName name="BExXZXKH7NBARQQAZM69Z57IH1MM" hidden="1">#REF!</definedName>
    <definedName name="BExY07WSDH5QEVM7BJXJK2ZRAI1O" localSheetId="16" hidden="1">#REF!</definedName>
    <definedName name="BExY07WSDH5QEVM7BJXJK2ZRAI1O" hidden="1">#REF!</definedName>
    <definedName name="BExY09PJJWYWGWWLX3YT8EVK0YV4" localSheetId="16" hidden="1">#REF!</definedName>
    <definedName name="BExY09PJJWYWGWWLX3YT8EVK0YV4" hidden="1">#REF!</definedName>
    <definedName name="BExY0C3UBVC4M59JIRXVQ8OWAJC1" localSheetId="16" hidden="1">#REF!</definedName>
    <definedName name="BExY0C3UBVC4M59JIRXVQ8OWAJC1" hidden="1">#REF!</definedName>
    <definedName name="BExY0ENH6ZXHW155XIGS0F46T43M" localSheetId="16" hidden="1">#REF!</definedName>
    <definedName name="BExY0ENH6ZXHW155XIGS0F46T43M" hidden="1">#REF!</definedName>
    <definedName name="BExY0IEEUB9SRGD9I14IDCPO5GV4" localSheetId="16" hidden="1">#REF!</definedName>
    <definedName name="BExY0IEEUB9SRGD9I14IDCPO5GV4" hidden="1">#REF!</definedName>
    <definedName name="BExY0LEAAM7MUGBRLXD6KXBOHZ6S" localSheetId="16" hidden="1">#REF!</definedName>
    <definedName name="BExY0LEAAM7MUGBRLXD6KXBOHZ6S" hidden="1">#REF!</definedName>
    <definedName name="BExY0OE8GFHMLLTEAFIOQTOPEVPB" localSheetId="16" hidden="1">#REF!</definedName>
    <definedName name="BExY0OE8GFHMLLTEAFIOQTOPEVPB" hidden="1">#REF!</definedName>
    <definedName name="BExY0OJHW85S0VKBA8T4HTYPYBOS" localSheetId="16" hidden="1">#REF!</definedName>
    <definedName name="BExY0OJHW85S0VKBA8T4HTYPYBOS" hidden="1">#REF!</definedName>
    <definedName name="BExY0T1E034D7XAXNC6F7540LLIE" localSheetId="16" hidden="1">#REF!</definedName>
    <definedName name="BExY0T1E034D7XAXNC6F7540LLIE" hidden="1">#REF!</definedName>
    <definedName name="BExY0XTZLHN49J2JH94BYTKBJLT3" localSheetId="16" hidden="1">#REF!</definedName>
    <definedName name="BExY0XTZLHN49J2JH94BYTKBJLT3" hidden="1">#REF!</definedName>
    <definedName name="BExY11FH9TXHERUYGG8FE50U7H7J" localSheetId="16" hidden="1">#REF!</definedName>
    <definedName name="BExY11FH9TXHERUYGG8FE50U7H7J" hidden="1">#REF!</definedName>
    <definedName name="BExY180UKNW5NIAWD6ZUYTFEH8QS" localSheetId="16" hidden="1">#REF!</definedName>
    <definedName name="BExY180UKNW5NIAWD6ZUYTFEH8QS" hidden="1">#REF!</definedName>
    <definedName name="BExY1DPTV4LSY9MEOUGXF8X052NA" localSheetId="16" hidden="1">#REF!</definedName>
    <definedName name="BExY1DPTV4LSY9MEOUGXF8X052NA" hidden="1">#REF!</definedName>
    <definedName name="BExY1GK9ELBEKDD7O6HR6DUO8YGO" localSheetId="16" hidden="1">#REF!</definedName>
    <definedName name="BExY1GK9ELBEKDD7O6HR6DUO8YGO" hidden="1">#REF!</definedName>
    <definedName name="BExY1NWOXXFV9GGZ3PX444LZ8TVX" localSheetId="16" hidden="1">#REF!</definedName>
    <definedName name="BExY1NWOXXFV9GGZ3PX444LZ8TVX" hidden="1">#REF!</definedName>
    <definedName name="BExY1UCL0RND63LLSM9X5SFRG117" localSheetId="16" hidden="1">#REF!</definedName>
    <definedName name="BExY1UCL0RND63LLSM9X5SFRG117" hidden="1">#REF!</definedName>
    <definedName name="BExY1WAT3937L08HLHIRQHMP2A3H" localSheetId="16" hidden="1">#REF!</definedName>
    <definedName name="BExY1WAT3937L08HLHIRQHMP2A3H" hidden="1">#REF!</definedName>
    <definedName name="BExY1YEBOSLMID7LURP8QB46AI91" localSheetId="16" hidden="1">#REF!</definedName>
    <definedName name="BExY1YEBOSLMID7LURP8QB46AI91" hidden="1">#REF!</definedName>
    <definedName name="BExY236UB98PA9PNCHMCSZYCHJBD" localSheetId="16" hidden="1">#REF!</definedName>
    <definedName name="BExY236UB98PA9PNCHMCSZYCHJBD" hidden="1">#REF!</definedName>
    <definedName name="BExY2FS4LFX9OHOTQT7SJ2PXAC25" localSheetId="16" hidden="1">#REF!</definedName>
    <definedName name="BExY2FS4LFX9OHOTQT7SJ2PXAC25" hidden="1">#REF!</definedName>
    <definedName name="BExY2GDPCZPVU0IQ6IJIB1YQQRQ6" localSheetId="16" hidden="1">#REF!</definedName>
    <definedName name="BExY2GDPCZPVU0IQ6IJIB1YQQRQ6" hidden="1">#REF!</definedName>
    <definedName name="BExY2GTSZ3VA9TXLY7KW1LIAKJ61" localSheetId="16" hidden="1">#REF!</definedName>
    <definedName name="BExY2GTSZ3VA9TXLY7KW1LIAKJ61" hidden="1">#REF!</definedName>
    <definedName name="BExY2IXBR1SGYZH08T7QHKEFS8HA" localSheetId="16" hidden="1">#REF!</definedName>
    <definedName name="BExY2IXBR1SGYZH08T7QHKEFS8HA" hidden="1">#REF!</definedName>
    <definedName name="BExY2Q4B5FUDA5VU4VRUHX327QN0" localSheetId="16" hidden="1">#REF!</definedName>
    <definedName name="BExY2Q4B5FUDA5VU4VRUHX327QN0" hidden="1">#REF!</definedName>
    <definedName name="BExY2S7TM2NG7A1NFYPWIFAIKUCO" localSheetId="16" hidden="1">#REF!</definedName>
    <definedName name="BExY2S7TM2NG7A1NFYPWIFAIKUCO" hidden="1">#REF!</definedName>
    <definedName name="BExY2Z3ZGRGD12RWANJZ8DFQO776" localSheetId="16" hidden="1">#REF!</definedName>
    <definedName name="BExY2Z3ZGRGD12RWANJZ8DFQO776" hidden="1">#REF!</definedName>
    <definedName name="BExY30WPXLJ01P42XKBSUF8KNOOK" localSheetId="16" hidden="1">#REF!</definedName>
    <definedName name="BExY30WPXLJ01P42XKBSUF8KNOOK" hidden="1">#REF!</definedName>
    <definedName name="BExY3297KIB0C8Z1G99OS1MCEGTO" localSheetId="16" hidden="1">#REF!</definedName>
    <definedName name="BExY3297KIB0C8Z1G99OS1MCEGTO" hidden="1">#REF!</definedName>
    <definedName name="BExY3HOSK7YI364K15OX70AVR6F1" localSheetId="16" hidden="1">#REF!</definedName>
    <definedName name="BExY3HOSK7YI364K15OX70AVR6F1" hidden="1">#REF!</definedName>
    <definedName name="BExY3I526B4VA8JBTKXWE3FGVT0D" localSheetId="16" hidden="1">#REF!</definedName>
    <definedName name="BExY3I526B4VA8JBTKXWE3FGVT0D" hidden="1">#REF!</definedName>
    <definedName name="BExY3I52TZR3GXQ9HDVDNIYLIGEH" localSheetId="16" hidden="1">#REF!</definedName>
    <definedName name="BExY3I52TZR3GXQ9HDVDNIYLIGEH" hidden="1">#REF!</definedName>
    <definedName name="BExY3T89AUR83SOAZZ3OMDEJDQ39" localSheetId="16" hidden="1">#REF!</definedName>
    <definedName name="BExY3T89AUR83SOAZZ3OMDEJDQ39" hidden="1">#REF!</definedName>
    <definedName name="BExY3WZ7VO2K6TYCHDY754FY24AA" localSheetId="16" hidden="1">#REF!</definedName>
    <definedName name="BExY3WZ7VO2K6TYCHDY754FY24AA" hidden="1">#REF!</definedName>
    <definedName name="BExY4BIG95HDDO6MY6WBUSWJIOLR" localSheetId="16" hidden="1">#REF!</definedName>
    <definedName name="BExY4BIG95HDDO6MY6WBUSWJIOLR" hidden="1">#REF!</definedName>
    <definedName name="BExY4MG771JQ84EMIVB6HQGGHZY7" localSheetId="16" hidden="1">#REF!</definedName>
    <definedName name="BExY4MG771JQ84EMIVB6HQGGHZY7" hidden="1">#REF!</definedName>
    <definedName name="BExY4PWCSFB8P3J3TBQB2MD67263" localSheetId="16" hidden="1">#REF!</definedName>
    <definedName name="BExY4PWCSFB8P3J3TBQB2MD67263" hidden="1">#REF!</definedName>
    <definedName name="BExY4RP3BE6KYZDIKQZO4U4DIT33" localSheetId="16" hidden="1">#REF!</definedName>
    <definedName name="BExY4RP3BE6KYZDIKQZO4U4DIT33" hidden="1">#REF!</definedName>
    <definedName name="BExY4RZW3KK11JLYBA4DWZ92M6LQ" localSheetId="16" hidden="1">#REF!</definedName>
    <definedName name="BExY4RZW3KK11JLYBA4DWZ92M6LQ" hidden="1">#REF!</definedName>
    <definedName name="BExY4XOVTTNVZ577RLIEC7NZQFIX" localSheetId="16" hidden="1">#REF!</definedName>
    <definedName name="BExY4XOVTTNVZ577RLIEC7NZQFIX" hidden="1">#REF!</definedName>
    <definedName name="BExY50JAF5CG01GTHAUS7I4ZLUDC" localSheetId="16" hidden="1">#REF!</definedName>
    <definedName name="BExY50JAF5CG01GTHAUS7I4ZLUDC" hidden="1">#REF!</definedName>
    <definedName name="BExY53J7EXFEOFTRNAHLK7IH3ACB" localSheetId="16" hidden="1">#REF!</definedName>
    <definedName name="BExY53J7EXFEOFTRNAHLK7IH3ACB" hidden="1">#REF!</definedName>
    <definedName name="BExY5515SJTJS3VM80M3YYR0WF37" localSheetId="16" hidden="1">#REF!</definedName>
    <definedName name="BExY5515SJTJS3VM80M3YYR0WF37" hidden="1">#REF!</definedName>
    <definedName name="BExY5515WE39FQ3EG5QHG67V9C0O" localSheetId="16" hidden="1">#REF!</definedName>
    <definedName name="BExY5515WE39FQ3EG5QHG67V9C0O" hidden="1">#REF!</definedName>
    <definedName name="BExY5986WNAD8NFCPXC9TVLBU4FG" localSheetId="16" hidden="1">#REF!</definedName>
    <definedName name="BExY5986WNAD8NFCPXC9TVLBU4FG" hidden="1">#REF!</definedName>
    <definedName name="BExY5DF9MS25IFNWGJ1YAS5MDN8R" localSheetId="16" hidden="1">#REF!</definedName>
    <definedName name="BExY5DF9MS25IFNWGJ1YAS5MDN8R" hidden="1">#REF!</definedName>
    <definedName name="BExY5ERVGL3UM2MGT8LJ0XPKTZEK" localSheetId="16" hidden="1">#REF!</definedName>
    <definedName name="BExY5ERVGL3UM2MGT8LJ0XPKTZEK" hidden="1">#REF!</definedName>
    <definedName name="BExY5EX6NJFK8W754ZVZDN5DS04K" localSheetId="16" hidden="1">#REF!</definedName>
    <definedName name="BExY5EX6NJFK8W754ZVZDN5DS04K" hidden="1">#REF!</definedName>
    <definedName name="BExY5S3XD1NJT109CV54IFOHVLQ6" localSheetId="16" hidden="1">#REF!</definedName>
    <definedName name="BExY5S3XD1NJT109CV54IFOHVLQ6" hidden="1">#REF!</definedName>
    <definedName name="BExY5W088PPAPLSMR2P7FV2CRDCT" localSheetId="16" hidden="1">#REF!</definedName>
    <definedName name="BExY5W088PPAPLSMR2P7FV2CRDCT" hidden="1">#REF!</definedName>
    <definedName name="BExY6KA6BQ6H4SH5EMJBVF8UR4ZY" localSheetId="16" hidden="1">#REF!</definedName>
    <definedName name="BExY6KA6BQ6H4SH5EMJBVF8UR4ZY" hidden="1">#REF!</definedName>
    <definedName name="BExY6KVS1MMZ2R34PGEFR2BMTU9W" localSheetId="16" hidden="1">#REF!</definedName>
    <definedName name="BExY6KVS1MMZ2R34PGEFR2BMTU9W" hidden="1">#REF!</definedName>
    <definedName name="BExY6Q9YY7LW745GP7CYOGGSPHGE" localSheetId="16" hidden="1">#REF!</definedName>
    <definedName name="BExY6Q9YY7LW745GP7CYOGGSPHGE" hidden="1">#REF!</definedName>
    <definedName name="BExY6R6BYIQZ4OR1E7YI0OVOC08W" localSheetId="16" hidden="1">#REF!</definedName>
    <definedName name="BExY6R6BYIQZ4OR1E7YI0OVOC08W" hidden="1">#REF!</definedName>
    <definedName name="BExZIA3C8LKJTEH3MKQ57KJH5TA2" localSheetId="16" hidden="1">#REF!</definedName>
    <definedName name="BExZIA3C8LKJTEH3MKQ57KJH5TA2" hidden="1">#REF!</definedName>
    <definedName name="BExZIGDWFIOPMMVCRWX45OIJ5AP3" localSheetId="16" hidden="1">#REF!</definedName>
    <definedName name="BExZIGDWFIOPMMVCRWX45OIJ5AP3" hidden="1">#REF!</definedName>
    <definedName name="BExZIIHH3QNQE3GFMHEE4UMHY6WQ" localSheetId="16" hidden="1">#REF!</definedName>
    <definedName name="BExZIIHH3QNQE3GFMHEE4UMHY6WQ" hidden="1">#REF!</definedName>
    <definedName name="BExZIYO22G5UXOB42GDLYGVRJ6U7" localSheetId="16" hidden="1">#REF!</definedName>
    <definedName name="BExZIYO22G5UXOB42GDLYGVRJ6U7" hidden="1">#REF!</definedName>
    <definedName name="BExZJ7I9T8XU4MZRKJ1VVU76V2LZ" localSheetId="16" hidden="1">#REF!</definedName>
    <definedName name="BExZJ7I9T8XU4MZRKJ1VVU76V2LZ" hidden="1">#REF!</definedName>
    <definedName name="BExZJMY170JCUU1RWASNZ1HJPRTA" localSheetId="16" hidden="1">#REF!</definedName>
    <definedName name="BExZJMY170JCUU1RWASNZ1HJPRTA" hidden="1">#REF!</definedName>
    <definedName name="BExZJOQR77H0P4SUKVYACDCFBBXO" localSheetId="16" hidden="1">#REF!</definedName>
    <definedName name="BExZJOQR77H0P4SUKVYACDCFBBXO" hidden="1">#REF!</definedName>
    <definedName name="BExZJS6RG34ODDY9HMZ0O34MEMSB" localSheetId="16" hidden="1">#REF!</definedName>
    <definedName name="BExZJS6RG34ODDY9HMZ0O34MEMSB" hidden="1">#REF!</definedName>
    <definedName name="BExZK34NR4BAD7HJAP7SQ926UQP3" localSheetId="16" hidden="1">#REF!</definedName>
    <definedName name="BExZK34NR4BAD7HJAP7SQ926UQP3" hidden="1">#REF!</definedName>
    <definedName name="BExZK3FGPHH5H771U7D5XY7XBS6E" localSheetId="16" hidden="1">#REF!</definedName>
    <definedName name="BExZK3FGPHH5H771U7D5XY7XBS6E" hidden="1">#REF!</definedName>
    <definedName name="BExZK46CVVS9X1BZ6LLL71016ENT" localSheetId="16" hidden="1">#REF!</definedName>
    <definedName name="BExZK46CVVS9X1BZ6LLL71016ENT" hidden="1">#REF!</definedName>
    <definedName name="BExZK52PZLTP1F04T09MP30BVT7H" localSheetId="16" hidden="1">#REF!</definedName>
    <definedName name="BExZK52PZLTP1F04T09MP30BVT7H" hidden="1">#REF!</definedName>
    <definedName name="BExZKHYORG3O8C772XPFHM1N8T80" localSheetId="16" hidden="1">#REF!</definedName>
    <definedName name="BExZKHYORG3O8C772XPFHM1N8T80" hidden="1">#REF!</definedName>
    <definedName name="BExZKJRF2IRR57DG9CLC7MSHWNNN" localSheetId="16" hidden="1">#REF!</definedName>
    <definedName name="BExZKJRF2IRR57DG9CLC7MSHWNNN" hidden="1">#REF!</definedName>
    <definedName name="BExZKV5GYXO0X760SBD9TWTIQHGI" localSheetId="16" hidden="1">#REF!</definedName>
    <definedName name="BExZKV5GYXO0X760SBD9TWTIQHGI" hidden="1">#REF!</definedName>
    <definedName name="BExZKZCGNEA9IPON37A91L4H4H17" localSheetId="16" hidden="1">#REF!</definedName>
    <definedName name="BExZKZCGNEA9IPON37A91L4H4H17" hidden="1">#REF!</definedName>
    <definedName name="BExZL6E4YVXRUN7ZGF2BIGIXFR8K" localSheetId="16" hidden="1">#REF!</definedName>
    <definedName name="BExZL6E4YVXRUN7ZGF2BIGIXFR8K" hidden="1">#REF!</definedName>
    <definedName name="BExZLF2ZTA4EPN0GHO7C5O8DZ1SN" localSheetId="16" hidden="1">#REF!</definedName>
    <definedName name="BExZLF2ZTA4EPN0GHO7C5O8DZ1SN" hidden="1">#REF!</definedName>
    <definedName name="BExZLGVLMKTPFXG42QYT0PO81G7F" localSheetId="16" hidden="1">#REF!</definedName>
    <definedName name="BExZLGVLMKTPFXG42QYT0PO81G7F" hidden="1">#REF!</definedName>
    <definedName name="BExZLHRYQQ7BYD3VQWHVTZGYGRCT" localSheetId="16" hidden="1">#REF!</definedName>
    <definedName name="BExZLHRYQQ7BYD3VQWHVTZGYGRCT" hidden="1">#REF!</definedName>
    <definedName name="BExZLKMK7LRK14S09WLMH7MXSQXM" localSheetId="16" hidden="1">#REF!</definedName>
    <definedName name="BExZLKMK7LRK14S09WLMH7MXSQXM" hidden="1">#REF!</definedName>
    <definedName name="BExZM503X0NZBS0FF22LK2RGG6GP" localSheetId="16" hidden="1">#REF!</definedName>
    <definedName name="BExZM503X0NZBS0FF22LK2RGG6GP" hidden="1">#REF!</definedName>
    <definedName name="BExZM7JVLG0W8EG5RBU915U3SKBY" localSheetId="16" hidden="1">#REF!</definedName>
    <definedName name="BExZM7JVLG0W8EG5RBU915U3SKBY" hidden="1">#REF!</definedName>
    <definedName name="BExZM85FOVUFF110XMQ9O2ODSJUK" localSheetId="16" hidden="1">#REF!</definedName>
    <definedName name="BExZM85FOVUFF110XMQ9O2ODSJUK" hidden="1">#REF!</definedName>
    <definedName name="BExZMF1MMTZ1TA14PZ8ASSU2CBSP" localSheetId="16" hidden="1">#REF!</definedName>
    <definedName name="BExZMF1MMTZ1TA14PZ8ASSU2CBSP" hidden="1">#REF!</definedName>
    <definedName name="BExZMH54ZU6X4KM0375X9K5VJDZN" localSheetId="16" hidden="1">#REF!</definedName>
    <definedName name="BExZMH54ZU6X4KM0375X9K5VJDZN" hidden="1">#REF!</definedName>
    <definedName name="BExZMKL5YQZD7F0FUCSVFGLPFK52" localSheetId="16" hidden="1">#REF!</definedName>
    <definedName name="BExZMKL5YQZD7F0FUCSVFGLPFK52" hidden="1">#REF!</definedName>
    <definedName name="BExZMOC3VNZALJM71X2T6FV91GTB" localSheetId="16" hidden="1">#REF!</definedName>
    <definedName name="BExZMOC3VNZALJM71X2T6FV91GTB" hidden="1">#REF!</definedName>
    <definedName name="BExZMRHA7TTR9QKJOMONHRVY3YOF" localSheetId="16" hidden="1">#REF!</definedName>
    <definedName name="BExZMRHA7TTR9QKJOMONHRVY3YOF" hidden="1">#REF!</definedName>
    <definedName name="BExZMXH39OB0I43XEL3K11U3G9PM" localSheetId="16" hidden="1">#REF!</definedName>
    <definedName name="BExZMXH39OB0I43XEL3K11U3G9PM" hidden="1">#REF!</definedName>
    <definedName name="BExZMZQ3RBKDHT5GLFNLS52OSJA0" localSheetId="16" hidden="1">#REF!</definedName>
    <definedName name="BExZMZQ3RBKDHT5GLFNLS52OSJA0" hidden="1">#REF!</definedName>
    <definedName name="BExZN2F7Y2J2L2LN5WZRG949MS4A" localSheetId="16" hidden="1">#REF!</definedName>
    <definedName name="BExZN2F7Y2J2L2LN5WZRG949MS4A" hidden="1">#REF!</definedName>
    <definedName name="BExZN847WUWKRYTZWG9TCQZJS3OL" localSheetId="16" hidden="1">#REF!</definedName>
    <definedName name="BExZN847WUWKRYTZWG9TCQZJS3OL" hidden="1">#REF!</definedName>
    <definedName name="BExZNA2ALK6RDWFAXZQCL9TWRDCF" localSheetId="16" hidden="1">#REF!</definedName>
    <definedName name="BExZNA2ALK6RDWFAXZQCL9TWRDCF" hidden="1">#REF!</definedName>
    <definedName name="BExZNH3VISFF4NQI11BZDP5IQ7VG" localSheetId="16" hidden="1">#REF!</definedName>
    <definedName name="BExZNH3VISFF4NQI11BZDP5IQ7VG" hidden="1">#REF!</definedName>
    <definedName name="BExZNJYCFYVMAOI62GB2BABK1ELE" localSheetId="16" hidden="1">#REF!</definedName>
    <definedName name="BExZNJYCFYVMAOI62GB2BABK1ELE" hidden="1">#REF!</definedName>
    <definedName name="BExZNLGAA6ATMJW0Y28J4OI5W27I" localSheetId="16" hidden="1">#REF!</definedName>
    <definedName name="BExZNLGAA6ATMJW0Y28J4OI5W27I" hidden="1">#REF!</definedName>
    <definedName name="BExZNP7916CH3QP4VCZEULUIKKS5" localSheetId="16" hidden="1">#REF!</definedName>
    <definedName name="BExZNP7916CH3QP4VCZEULUIKKS5" hidden="1">#REF!</definedName>
    <definedName name="BExZNV707LIU6Z5H6QI6H67LHTI1" localSheetId="16" hidden="1">#REF!</definedName>
    <definedName name="BExZNV707LIU6Z5H6QI6H67LHTI1" hidden="1">#REF!</definedName>
    <definedName name="BExZNVCBKB930QQ9QW7KSGOZ0V1M" localSheetId="16" hidden="1">#REF!</definedName>
    <definedName name="BExZNVCBKB930QQ9QW7KSGOZ0V1M" hidden="1">#REF!</definedName>
    <definedName name="BExZNW8QJ18X0RSGFDWAE9ZSDX39" localSheetId="16" hidden="1">#REF!</definedName>
    <definedName name="BExZNW8QJ18X0RSGFDWAE9ZSDX39" hidden="1">#REF!</definedName>
    <definedName name="BExZNZDWRS6Q40L8OCWFEIVI0A1O" localSheetId="16" hidden="1">#REF!</definedName>
    <definedName name="BExZNZDWRS6Q40L8OCWFEIVI0A1O" hidden="1">#REF!</definedName>
    <definedName name="BExZOBO9NYLGVJQ31LVQ9XS2ZT4N" localSheetId="16" hidden="1">#REF!</definedName>
    <definedName name="BExZOBO9NYLGVJQ31LVQ9XS2ZT4N" hidden="1">#REF!</definedName>
    <definedName name="BExZOETNB1CJ3Y2RKLI1ZK0S8Z6H" localSheetId="16" hidden="1">#REF!</definedName>
    <definedName name="BExZOETNB1CJ3Y2RKLI1ZK0S8Z6H" hidden="1">#REF!</definedName>
    <definedName name="BExZOREMVSK4E5VSWM838KHUB8AI" localSheetId="16" hidden="1">#REF!</definedName>
    <definedName name="BExZOREMVSK4E5VSWM838KHUB8AI" hidden="1">#REF!</definedName>
    <definedName name="BExZOVR745T5P1KS9NV2PXZPZVRG" localSheetId="16" hidden="1">#REF!</definedName>
    <definedName name="BExZOVR745T5P1KS9NV2PXZPZVRG" hidden="1">#REF!</definedName>
    <definedName name="BExZOZSWGLSY2XYVRIS6VSNJDSGD" localSheetId="16" hidden="1">#REF!</definedName>
    <definedName name="BExZOZSWGLSY2XYVRIS6VSNJDSGD" hidden="1">#REF!</definedName>
    <definedName name="BExZP7AIJKLM6C6CSUIIFAHFBNX2" localSheetId="16" hidden="1">#REF!</definedName>
    <definedName name="BExZP7AIJKLM6C6CSUIIFAHFBNX2" hidden="1">#REF!</definedName>
    <definedName name="BExZPALCPOH27L4MUPX2RFT3F8OM" localSheetId="16" hidden="1">#REF!</definedName>
    <definedName name="BExZPALCPOH27L4MUPX2RFT3F8OM" hidden="1">#REF!</definedName>
    <definedName name="BExZPQ0XY507N8FJMVPKCTK8HC9H" localSheetId="16" hidden="1">#REF!</definedName>
    <definedName name="BExZPQ0XY507N8FJMVPKCTK8HC9H" hidden="1">#REF!</definedName>
    <definedName name="BExZPXTHEWEN48J9E5ARSA8IGRBI" localSheetId="16" hidden="1">#REF!</definedName>
    <definedName name="BExZPXTHEWEN48J9E5ARSA8IGRBI" hidden="1">#REF!</definedName>
    <definedName name="BExZQ37OVBR25U32CO2YYVPZOMR5" localSheetId="16" hidden="1">#REF!</definedName>
    <definedName name="BExZQ37OVBR25U32CO2YYVPZOMR5" hidden="1">#REF!</definedName>
    <definedName name="BExZQ3NT7H06VO0AR48WHZULZB93" localSheetId="16" hidden="1">#REF!</definedName>
    <definedName name="BExZQ3NT7H06VO0AR48WHZULZB93" hidden="1">#REF!</definedName>
    <definedName name="BExZQ5RCYU1R0DUT1MFN99S1C408" localSheetId="16" hidden="1">#REF!</definedName>
    <definedName name="BExZQ5RCYU1R0DUT1MFN99S1C408" hidden="1">#REF!</definedName>
    <definedName name="BExZQ7PJU07SEJMDX18U9YVDC2GU" localSheetId="16" hidden="1">#REF!</definedName>
    <definedName name="BExZQ7PJU07SEJMDX18U9YVDC2GU" hidden="1">#REF!</definedName>
    <definedName name="BExZQAJXQ5IJ5RB71EDSPGTRO5HC" localSheetId="16" hidden="1">#REF!</definedName>
    <definedName name="BExZQAJXQ5IJ5RB71EDSPGTRO5HC" hidden="1">#REF!</definedName>
    <definedName name="BExZQBLTKPF3O4MCH6L4LE544FQB" localSheetId="16" hidden="1">#REF!</definedName>
    <definedName name="BExZQBLTKPF3O4MCH6L4LE544FQB" hidden="1">#REF!</definedName>
    <definedName name="BExZQIHTGHK7OOI2Y2PN3JYBY82I" localSheetId="16" hidden="1">#REF!</definedName>
    <definedName name="BExZQIHTGHK7OOI2Y2PN3JYBY82I" hidden="1">#REF!</definedName>
    <definedName name="BExZQJJMGU5MHQOILGXGJPAQI5XI" localSheetId="16" hidden="1">#REF!</definedName>
    <definedName name="BExZQJJMGU5MHQOILGXGJPAQI5XI" hidden="1">#REF!</definedName>
    <definedName name="BExZQL1M2EX5YEQBMNQKVD747N3I" localSheetId="16" hidden="1">#REF!</definedName>
    <definedName name="BExZQL1M2EX5YEQBMNQKVD747N3I" hidden="1">#REF!</definedName>
    <definedName name="BExZQPDYUBJL0C1OME996KHU23N5" localSheetId="16" hidden="1">#REF!</definedName>
    <definedName name="BExZQPDYUBJL0C1OME996KHU23N5" hidden="1">#REF!</definedName>
    <definedName name="BExZQXBYEBN28QUH1KOVW6KKA5UM" localSheetId="16" hidden="1">#REF!</definedName>
    <definedName name="BExZQXBYEBN28QUH1KOVW6KKA5UM" hidden="1">#REF!</definedName>
    <definedName name="BExZQZKT146WEN8FTVZ7Y5TSB8L5" localSheetId="16" hidden="1">#REF!</definedName>
    <definedName name="BExZQZKT146WEN8FTVZ7Y5TSB8L5" hidden="1">#REF!</definedName>
    <definedName name="BExZR485AKBH93YZ08CMUC3WROED" localSheetId="16" hidden="1">#REF!</definedName>
    <definedName name="BExZR485AKBH93YZ08CMUC3WROED" hidden="1">#REF!</definedName>
    <definedName name="BExZR7TL98P2PPUVGIZYR5873DWW" localSheetId="16" hidden="1">#REF!</definedName>
    <definedName name="BExZR7TL98P2PPUVGIZYR5873DWW" hidden="1">#REF!</definedName>
    <definedName name="BExZRAYSYOXAM1PBW1EF6YAZ9RU3" localSheetId="16" hidden="1">#REF!</definedName>
    <definedName name="BExZRAYSYOXAM1PBW1EF6YAZ9RU3" hidden="1">#REF!</definedName>
    <definedName name="BExZRGD1603X5ACFALUUDKCD7X48" localSheetId="16" hidden="1">#REF!</definedName>
    <definedName name="BExZRGD1603X5ACFALUUDKCD7X48" hidden="1">#REF!</definedName>
    <definedName name="BExZRMSYHFOP8FFWKKUSBHU85J81" localSheetId="16" hidden="1">#REF!</definedName>
    <definedName name="BExZRMSYHFOP8FFWKKUSBHU85J81" hidden="1">#REF!</definedName>
    <definedName name="BExZRP1X6UVLN1UOLHH5VF4STP1O" localSheetId="16" hidden="1">#REF!</definedName>
    <definedName name="BExZRP1X6UVLN1UOLHH5VF4STP1O" hidden="1">#REF!</definedName>
    <definedName name="BExZRQ930U6OCYNV00CH5I0Q4LPE" localSheetId="16" hidden="1">#REF!</definedName>
    <definedName name="BExZRQ930U6OCYNV00CH5I0Q4LPE" hidden="1">#REF!</definedName>
    <definedName name="BExZRQP7JLKS45QOGATXS7MK5GUZ" localSheetId="16" hidden="1">#REF!</definedName>
    <definedName name="BExZRQP7JLKS45QOGATXS7MK5GUZ" hidden="1">#REF!</definedName>
    <definedName name="BExZRW8W514W8OZ72YBONYJ64GXF" localSheetId="16" hidden="1">#REF!</definedName>
    <definedName name="BExZRW8W514W8OZ72YBONYJ64GXF" hidden="1">#REF!</definedName>
    <definedName name="BExZRWJP2BUVFJPO8U8ATQEP0LZU" localSheetId="16" hidden="1">#REF!</definedName>
    <definedName name="BExZRWJP2BUVFJPO8U8ATQEP0LZU" hidden="1">#REF!</definedName>
    <definedName name="BExZSI9USDLZAN8LI8M4YYQL24GZ" localSheetId="16" hidden="1">#REF!</definedName>
    <definedName name="BExZSI9USDLZAN8LI8M4YYQL24GZ" hidden="1">#REF!</definedName>
    <definedName name="BExZSLKO175YAM0RMMZH1FPXL4V2" localSheetId="16" hidden="1">#REF!</definedName>
    <definedName name="BExZSLKO175YAM0RMMZH1FPXL4V2" hidden="1">#REF!</definedName>
    <definedName name="BExZSS0LA2JY4ZLJ1Z5YCMLJJZCH" localSheetId="16" hidden="1">#REF!</definedName>
    <definedName name="BExZSS0LA2JY4ZLJ1Z5YCMLJJZCH" hidden="1">#REF!</definedName>
    <definedName name="BExZSTNUWCRNCL22SMKXKFSLCJ0O" localSheetId="16" hidden="1">#REF!</definedName>
    <definedName name="BExZSTNUWCRNCL22SMKXKFSLCJ0O" hidden="1">#REF!</definedName>
    <definedName name="BExZSYRA4NR7K6RLC3I81QSG5SQR" localSheetId="16" hidden="1">#REF!</definedName>
    <definedName name="BExZSYRA4NR7K6RLC3I81QSG5SQR" hidden="1">#REF!</definedName>
    <definedName name="BExZT6JSZ8CBS0SB3T07N3LMAX7M" localSheetId="16" hidden="1">#REF!</definedName>
    <definedName name="BExZT6JSZ8CBS0SB3T07N3LMAX7M" hidden="1">#REF!</definedName>
    <definedName name="BExZTAQV2QVSZY5Y3VCCWUBSBW9P" localSheetId="16" hidden="1">#REF!</definedName>
    <definedName name="BExZTAQV2QVSZY5Y3VCCWUBSBW9P" hidden="1">#REF!</definedName>
    <definedName name="BExZTHSI2FX56PWRSNX9H5EWTZFO" localSheetId="16" hidden="1">#REF!</definedName>
    <definedName name="BExZTHSI2FX56PWRSNX9H5EWTZFO" hidden="1">#REF!</definedName>
    <definedName name="BExZTJL3HVBFY139H6CJHEQCT1EL" localSheetId="16" hidden="1">#REF!</definedName>
    <definedName name="BExZTJL3HVBFY139H6CJHEQCT1EL" hidden="1">#REF!</definedName>
    <definedName name="BExZTLOL8OPABZI453E0KVNA1GJS" localSheetId="16" hidden="1">#REF!</definedName>
    <definedName name="BExZTLOL8OPABZI453E0KVNA1GJS" hidden="1">#REF!</definedName>
    <definedName name="BExZTOTZ9F2ZI18DZM8GW39VDF1N" localSheetId="16" hidden="1">#REF!</definedName>
    <definedName name="BExZTOTZ9F2ZI18DZM8GW39VDF1N" hidden="1">#REF!</definedName>
    <definedName name="BExZTT6J3X0TOX0ZY6YPLUVMCW9X" localSheetId="16" hidden="1">#REF!</definedName>
    <definedName name="BExZTT6J3X0TOX0ZY6YPLUVMCW9X" hidden="1">#REF!</definedName>
    <definedName name="BExZTW6ECBRA0BBITWBQ8R93RMCL" localSheetId="16" hidden="1">#REF!</definedName>
    <definedName name="BExZTW6ECBRA0BBITWBQ8R93RMCL" hidden="1">#REF!</definedName>
    <definedName name="BExZU2BHYAOKSCBM3C5014ZF6IXS" localSheetId="16" hidden="1">#REF!</definedName>
    <definedName name="BExZU2BHYAOKSCBM3C5014ZF6IXS" hidden="1">#REF!</definedName>
    <definedName name="BExZU2RMJTXOCS0ROPMYPE6WTD87" localSheetId="16" hidden="1">#REF!</definedName>
    <definedName name="BExZU2RMJTXOCS0ROPMYPE6WTD87" hidden="1">#REF!</definedName>
    <definedName name="BExZUBRAHA9DNEGONEZEB2TDVFC2" localSheetId="16" hidden="1">#REF!</definedName>
    <definedName name="BExZUBRAHA9DNEGONEZEB2TDVFC2" hidden="1">#REF!</definedName>
    <definedName name="BExZUF7G8FENTJKH9R1XUWXM6CWD" localSheetId="16" hidden="1">#REF!</definedName>
    <definedName name="BExZUF7G8FENTJKH9R1XUWXM6CWD" hidden="1">#REF!</definedName>
    <definedName name="BExZUNARUJBIZ08VCAV3GEVBIR3D" localSheetId="16" hidden="1">#REF!</definedName>
    <definedName name="BExZUNARUJBIZ08VCAV3GEVBIR3D" hidden="1">#REF!</definedName>
    <definedName name="BExZUSZT5496UMBP4LFSLTR1GVEW" localSheetId="16" hidden="1">#REF!</definedName>
    <definedName name="BExZUSZT5496UMBP4LFSLTR1GVEW" hidden="1">#REF!</definedName>
    <definedName name="BExZUT54340I38GVCV79EL116WR0" localSheetId="16" hidden="1">#REF!</definedName>
    <definedName name="BExZUT54340I38GVCV79EL116WR0" hidden="1">#REF!</definedName>
    <definedName name="BExZUXC66MK2SXPXCLD8ZSU0BMTY" localSheetId="16" hidden="1">#REF!</definedName>
    <definedName name="BExZUXC66MK2SXPXCLD8ZSU0BMTY" hidden="1">#REF!</definedName>
    <definedName name="BExZUYDULCX65H9OZ9JHPBNKF3MI" localSheetId="16" hidden="1">#REF!</definedName>
    <definedName name="BExZUYDULCX65H9OZ9JHPBNKF3MI" hidden="1">#REF!</definedName>
    <definedName name="BExZV2QD5ZDK3AGDRULLA7JB46C3" localSheetId="16" hidden="1">#REF!</definedName>
    <definedName name="BExZV2QD5ZDK3AGDRULLA7JB46C3" hidden="1">#REF!</definedName>
    <definedName name="BExZVBQ29OM0V8XAL3HL0JIM0MMU" localSheetId="16" hidden="1">#REF!</definedName>
    <definedName name="BExZVBQ29OM0V8XAL3HL0JIM0MMU" hidden="1">#REF!</definedName>
    <definedName name="BExZVKV2XCPCINW1KP8Q1FI6KDNG" localSheetId="16" hidden="1">#REF!</definedName>
    <definedName name="BExZVKV2XCPCINW1KP8Q1FI6KDNG" hidden="1">#REF!</definedName>
    <definedName name="BExZVLM4T9ORS4ZWHME46U4Q103C" localSheetId="16" hidden="1">#REF!</definedName>
    <definedName name="BExZVLM4T9ORS4ZWHME46U4Q103C" hidden="1">#REF!</definedName>
    <definedName name="BExZVM7OZWPPRH5YQW50EYMMIW1A" localSheetId="16" hidden="1">#REF!</definedName>
    <definedName name="BExZVM7OZWPPRH5YQW50EYMMIW1A" hidden="1">#REF!</definedName>
    <definedName name="BExZVMYK7BAH6AGIAEXBE1NXDZ5Z" localSheetId="16" hidden="1">#REF!</definedName>
    <definedName name="BExZVMYK7BAH6AGIAEXBE1NXDZ5Z" hidden="1">#REF!</definedName>
    <definedName name="BExZVPYGX2C5OSHMZ6F0KBKZ6B1S" localSheetId="16" hidden="1">#REF!</definedName>
    <definedName name="BExZVPYGX2C5OSHMZ6F0KBKZ6B1S" hidden="1">#REF!</definedName>
    <definedName name="BExZW3LHTS7PFBNTYM95N8J5AFYQ" localSheetId="16" hidden="1">#REF!</definedName>
    <definedName name="BExZW3LHTS7PFBNTYM95N8J5AFYQ" hidden="1">#REF!</definedName>
    <definedName name="BExZW472V5ADKCFHIKAJ6D4R8MU4" localSheetId="16" hidden="1">#REF!</definedName>
    <definedName name="BExZW472V5ADKCFHIKAJ6D4R8MU4" hidden="1">#REF!</definedName>
    <definedName name="BExZW5UARC8W9AQNLJX2I5WQWS5F" localSheetId="16" hidden="1">#REF!</definedName>
    <definedName name="BExZW5UARC8W9AQNLJX2I5WQWS5F" hidden="1">#REF!</definedName>
    <definedName name="BExZW7HRGN6A9YS41KI2B2UUMJ7X" localSheetId="16" hidden="1">#REF!</definedName>
    <definedName name="BExZW7HRGN6A9YS41KI2B2UUMJ7X" hidden="1">#REF!</definedName>
    <definedName name="BExZW8ZPNV43UXGOT98FDNIBQHZY" localSheetId="16" hidden="1">#REF!</definedName>
    <definedName name="BExZW8ZPNV43UXGOT98FDNIBQHZY" hidden="1">#REF!</definedName>
    <definedName name="BExZWKZ5N3RDXU8MZ8HQVYYD8O0F" localSheetId="16" hidden="1">#REF!</definedName>
    <definedName name="BExZWKZ5N3RDXU8MZ8HQVYYD8O0F" hidden="1">#REF!</definedName>
    <definedName name="BExZWMBRUCPO6F4QT5FNX8JRFL7V" localSheetId="16" hidden="1">#REF!</definedName>
    <definedName name="BExZWMBRUCPO6F4QT5FNX8JRFL7V" hidden="1">#REF!</definedName>
    <definedName name="BExZWQO5171HT1OZ6D6JZBHEW4JG" localSheetId="16" hidden="1">#REF!</definedName>
    <definedName name="BExZWQO5171HT1OZ6D6JZBHEW4JG" hidden="1">#REF!</definedName>
    <definedName name="BExZWSMC9T48W74GFGQCIUJ8ZPP3" localSheetId="16" hidden="1">#REF!</definedName>
    <definedName name="BExZWSMC9T48W74GFGQCIUJ8ZPP3" hidden="1">#REF!</definedName>
    <definedName name="BExZWUF2V4HY3HI8JN9ZVPRWK1H3" localSheetId="16" hidden="1">#REF!</definedName>
    <definedName name="BExZWUF2V4HY3HI8JN9ZVPRWK1H3" hidden="1">#REF!</definedName>
    <definedName name="BExZWX45URTK9KYDJHEXL1OTZ833" localSheetId="16" hidden="1">#REF!</definedName>
    <definedName name="BExZWX45URTK9KYDJHEXL1OTZ833" hidden="1">#REF!</definedName>
    <definedName name="BExZX0EWQEZO86WDAD9A4EAEZ012" localSheetId="16" hidden="1">#REF!</definedName>
    <definedName name="BExZX0EWQEZO86WDAD9A4EAEZ012" hidden="1">#REF!</definedName>
    <definedName name="BExZX2T6ZT2DZLYSDJJBPVIT5OK2" localSheetId="16" hidden="1">#REF!</definedName>
    <definedName name="BExZX2T6ZT2DZLYSDJJBPVIT5OK2" hidden="1">#REF!</definedName>
    <definedName name="BExZXOJDELULNLEH7WG0OYJT0NJ4" localSheetId="16" hidden="1">#REF!</definedName>
    <definedName name="BExZXOJDELULNLEH7WG0OYJT0NJ4" hidden="1">#REF!</definedName>
    <definedName name="BExZXOOTRNUK8LGEAZ8ZCFW9KXQ1" localSheetId="16" hidden="1">#REF!</definedName>
    <definedName name="BExZXOOTRNUK8LGEAZ8ZCFW9KXQ1" hidden="1">#REF!</definedName>
    <definedName name="BExZXT6JOXNKEDU23DKL8XZAJZIH" localSheetId="16" hidden="1">#REF!</definedName>
    <definedName name="BExZXT6JOXNKEDU23DKL8XZAJZIH" hidden="1">#REF!</definedName>
    <definedName name="BExZXUTYW1HWEEZ1LIX4OQWC7HL1" localSheetId="16" hidden="1">#REF!</definedName>
    <definedName name="BExZXUTYW1HWEEZ1LIX4OQWC7HL1" hidden="1">#REF!</definedName>
    <definedName name="BExZXY4NKQL9QD76YMQJ15U1C2G8" localSheetId="16" hidden="1">#REF!</definedName>
    <definedName name="BExZXY4NKQL9QD76YMQJ15U1C2G8" hidden="1">#REF!</definedName>
    <definedName name="BExZXYQ7U5G08FQGUIGYT14QCBOF" localSheetId="16" hidden="1">#REF!</definedName>
    <definedName name="BExZXYQ7U5G08FQGUIGYT14QCBOF" hidden="1">#REF!</definedName>
    <definedName name="BExZY02V77YJBMODJSWZOYCMPS5X" localSheetId="16" hidden="1">#REF!</definedName>
    <definedName name="BExZY02V77YJBMODJSWZOYCMPS5X" hidden="1">#REF!</definedName>
    <definedName name="BExZY3DEOYNIHRV56IY5LJXZK8RU" localSheetId="16" hidden="1">#REF!</definedName>
    <definedName name="BExZY3DEOYNIHRV56IY5LJXZK8RU" hidden="1">#REF!</definedName>
    <definedName name="BExZY49QRZIR6CA41LFA9LM6EULU" localSheetId="16" hidden="1">#REF!</definedName>
    <definedName name="BExZY49QRZIR6CA41LFA9LM6EULU" hidden="1">#REF!</definedName>
    <definedName name="BExZYTG2G7W27YATTETFDDCZ0C4U" localSheetId="16" hidden="1">#REF!</definedName>
    <definedName name="BExZYTG2G7W27YATTETFDDCZ0C4U" hidden="1">#REF!</definedName>
    <definedName name="BExZYYOZMC36ROQDWLR5Z17WKHCR" localSheetId="16" hidden="1">#REF!</definedName>
    <definedName name="BExZYYOZMC36ROQDWLR5Z17WKHCR" hidden="1">#REF!</definedName>
    <definedName name="BExZZ2FQA9A8C7CJKMEFQ9VPSLCE" localSheetId="16" hidden="1">#REF!</definedName>
    <definedName name="BExZZ2FQA9A8C7CJKMEFQ9VPSLCE" hidden="1">#REF!</definedName>
    <definedName name="BExZZ7ZGXIMA3OVYAWY3YQSK64LF" localSheetId="16" hidden="1">#REF!</definedName>
    <definedName name="BExZZ7ZGXIMA3OVYAWY3YQSK64LF" hidden="1">#REF!</definedName>
    <definedName name="BExZZ8FKEIFG203MU6SEJ69MINCD" localSheetId="16" hidden="1">#REF!</definedName>
    <definedName name="BExZZ8FKEIFG203MU6SEJ69MINCD" hidden="1">#REF!</definedName>
    <definedName name="BExZZCHAVHW8C2H649KRGVQ0WVRT" localSheetId="16" hidden="1">#REF!</definedName>
    <definedName name="BExZZCHAVHW8C2H649KRGVQ0WVRT" hidden="1">#REF!</definedName>
    <definedName name="BExZZTK54OTLF2YB68BHGOS27GEN" localSheetId="16" hidden="1">#REF!</definedName>
    <definedName name="BExZZTK54OTLF2YB68BHGOS27GEN" hidden="1">#REF!</definedName>
    <definedName name="BExZZXB3JQQG4SIZS4MRU6NNW7HI" localSheetId="16" hidden="1">#REF!</definedName>
    <definedName name="BExZZXB3JQQG4SIZS4MRU6NNW7HI" hidden="1">#REF!</definedName>
    <definedName name="BExZZZEMIIFKMLLV4DJKX5TB9R5V" localSheetId="16" hidden="1">#REF!</definedName>
    <definedName name="BExZZZEMIIFKMLLV4DJKX5TB9R5V" hidden="1">#REF!</definedName>
    <definedName name="CBWorkbookPriority" hidden="1">-2060790043</definedName>
    <definedName name="DELETE01" localSheetId="16" hidden="1">{#N/A,#N/A,FALSE,"Coversheet";#N/A,#N/A,FALSE,"QA"}</definedName>
    <definedName name="DELETE01" hidden="1">{#N/A,#N/A,FALSE,"Coversheet";#N/A,#N/A,FALSE,"QA"}</definedName>
    <definedName name="DELETE02" localSheetId="16" hidden="1">{#N/A,#N/A,FALSE,"Schedule F";#N/A,#N/A,FALSE,"Schedule G"}</definedName>
    <definedName name="DELETE02" hidden="1">{#N/A,#N/A,FALSE,"Schedule F";#N/A,#N/A,FALSE,"Schedule G"}</definedName>
    <definedName name="Delete06" localSheetId="16" hidden="1">{#N/A,#N/A,FALSE,"Coversheet";#N/A,#N/A,FALSE,"QA"}</definedName>
    <definedName name="Delete06" hidden="1">{#N/A,#N/A,FALSE,"Coversheet";#N/A,#N/A,FALSE,"QA"}</definedName>
    <definedName name="Delete09" localSheetId="16" hidden="1">{#N/A,#N/A,FALSE,"Coversheet";#N/A,#N/A,FALSE,"QA"}</definedName>
    <definedName name="Delete09" hidden="1">{#N/A,#N/A,FALSE,"Coversheet";#N/A,#N/A,FALSE,"QA"}</definedName>
    <definedName name="Delete1" localSheetId="16" hidden="1">{#N/A,#N/A,FALSE,"Coversheet";#N/A,#N/A,FALSE,"QA"}</definedName>
    <definedName name="Delete1" hidden="1">{#N/A,#N/A,FALSE,"Coversheet";#N/A,#N/A,FALSE,"QA"}</definedName>
    <definedName name="Delete10" localSheetId="16" hidden="1">{#N/A,#N/A,FALSE,"Schedule F";#N/A,#N/A,FALSE,"Schedule G"}</definedName>
    <definedName name="Delete10" hidden="1">{#N/A,#N/A,FALSE,"Schedule F";#N/A,#N/A,FALSE,"Schedule G"}</definedName>
    <definedName name="Delete21" localSheetId="16" hidden="1">{#N/A,#N/A,FALSE,"Coversheet";#N/A,#N/A,FALSE,"QA"}</definedName>
    <definedName name="Delete21" hidden="1">{#N/A,#N/A,FALSE,"Coversheet";#N/A,#N/A,FALSE,"QA"}</definedName>
    <definedName name="DFIT" localSheetId="16" hidden="1">{#N/A,#N/A,FALSE,"Coversheet";#N/A,#N/A,FALSE,"QA"}</definedName>
    <definedName name="DFIT" hidden="1">{#N/A,#N/A,FALSE,"Coversheet";#N/A,#N/A,FALSE,"QA"}</definedName>
    <definedName name="DUDE" localSheetId="16" hidden="1">#REF!</definedName>
    <definedName name="DUDE" hidden="1">#REF!</definedName>
    <definedName name="ee" localSheetId="16" hidden="1">{#N/A,#N/A,FALSE,"Month ";#N/A,#N/A,FALSE,"YTD";#N/A,#N/A,FALSE,"12 mo ended"}</definedName>
    <definedName name="ee" hidden="1">{#N/A,#N/A,FALSE,"Month ";#N/A,#N/A,FALSE,"YTD";#N/A,#N/A,FALSE,"12 mo ended"}</definedName>
    <definedName name="error" localSheetId="16" hidden="1">{#N/A,#N/A,FALSE,"Coversheet";#N/A,#N/A,FALSE,"QA"}</definedName>
    <definedName name="error" hidden="1">{#N/A,#N/A,FALSE,"Coversheet";#N/A,#N/A,FALSE,"QA"}</definedName>
    <definedName name="Estimate" localSheetId="16" hidden="1">{#N/A,#N/A,FALSE,"Summ";#N/A,#N/A,FALSE,"General"}</definedName>
    <definedName name="Estimate" hidden="1">{#N/A,#N/A,FALSE,"Summ";#N/A,#N/A,FALSE,"General"}</definedName>
    <definedName name="ex" localSheetId="16" hidden="1">{#N/A,#N/A,FALSE,"Summ";#N/A,#N/A,FALSE,"General"}</definedName>
    <definedName name="ex" hidden="1">{#N/A,#N/A,FALSE,"Summ";#N/A,#N/A,FALSE,"General"}</definedName>
    <definedName name="F" localSheetId="16" hidden="1">#REF!</definedName>
    <definedName name="F" hidden="1">#REF!</definedName>
    <definedName name="fdasfdas"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6" hidden="1">{#N/A,#N/A,FALSE,"Month ";#N/A,#N/A,FALSE,"YTD";#N/A,#N/A,FALSE,"12 mo ended"}</definedName>
    <definedName name="fdsafdasfdsa" hidden="1">{#N/A,#N/A,FALSE,"Month ";#N/A,#N/A,FALSE,"YTD";#N/A,#N/A,FALSE,"12 mo ended"}</definedName>
    <definedName name="ffff" localSheetId="16" hidden="1">{#N/A,#N/A,FALSE,"Coversheet";#N/A,#N/A,FALSE,"QA"}</definedName>
    <definedName name="ffff" hidden="1">{#N/A,#N/A,FALSE,"Coversheet";#N/A,#N/A,FALSE,"QA"}</definedName>
    <definedName name="fffgf" localSheetId="16" hidden="1">{#N/A,#N/A,FALSE,"Coversheet";#N/A,#N/A,FALSE,"QA"}</definedName>
    <definedName name="fffgf" hidden="1">{#N/A,#N/A,FALSE,"Coversheet";#N/A,#N/A,FALSE,"QA"}</definedName>
    <definedName name="helllo" localSheetId="16" hidden="1">{#N/A,#N/A,FALSE,"Pg 6b CustCount_Gas";#N/A,#N/A,FALSE,"QA";#N/A,#N/A,FALSE,"Report";#N/A,#N/A,FALSE,"forecast"}</definedName>
    <definedName name="helllo" hidden="1">{#N/A,#N/A,FALSE,"Pg 6b CustCount_Gas";#N/A,#N/A,FALSE,"QA";#N/A,#N/A,FALSE,"Report";#N/A,#N/A,FALSE,"forecast"}</definedName>
    <definedName name="Hello"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6" hidden="1">{#N/A,#N/A,FALSE,"Coversheet";#N/A,#N/A,FALSE,"QA"}</definedName>
    <definedName name="HELP" hidden="1">{#N/A,#N/A,FALSE,"Coversheet";#N/A,#N/A,FALSE,"QA"}</definedName>
    <definedName name="income_satement_ytd" localSheetId="16"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16"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6"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6" hidden="1">{#N/A,#N/A,FALSE,"Summ";#N/A,#N/A,FALSE,"General"}</definedName>
    <definedName name="jfkljsdkljiejgr" hidden="1">{#N/A,#N/A,FALSE,"Summ";#N/A,#N/A,FALSE,"General"}</definedName>
    <definedName name="k"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16" hidden="1">{#N/A,#N/A,FALSE,"Coversheet";#N/A,#N/A,FALSE,"QA"}</definedName>
    <definedName name="lookup" hidden="1">{#N/A,#N/A,FALSE,"Coversheet";#N/A,#N/A,FALSE,"QA"}</definedName>
    <definedName name="Miller" localSheetId="16" hidden="1">{#N/A,#N/A,FALSE,"Expenditures";#N/A,#N/A,FALSE,"Property Placed In-Service";#N/A,#N/A,FALSE,"CWIP Balances"}</definedName>
    <definedName name="Miller" hidden="1">{#N/A,#N/A,FALSE,"Expenditures";#N/A,#N/A,FALSE,"Property Placed In-Service";#N/A,#N/A,FALSE,"CWIP Balances"}</definedName>
    <definedName name="new" localSheetId="16" hidden="1">{#N/A,#N/A,FALSE,"Summ";#N/A,#N/A,FALSE,"General"}</definedName>
    <definedName name="new" hidden="1">{#N/A,#N/A,FALSE,"Summ";#N/A,#N/A,FALSE,"General"}</definedName>
    <definedName name="p"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localSheetId="16" hidden="1">{#N/A,#N/A,FALSE,"Coversheet";#N/A,#N/A,FALSE,"QA"}</definedName>
    <definedName name="q" hidden="1">{#N/A,#N/A,FALSE,"Coversheet";#N/A,#N/A,FALSE,"QA"}</definedName>
    <definedName name="qqq" localSheetId="16" hidden="1">{#N/A,#N/A,FALSE,"schA"}</definedName>
    <definedName name="qqq" hidden="1">{#N/A,#N/A,FALSE,"schA"}</definedName>
    <definedName name="retail_CC" localSheetId="16"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6" hidden="1">{#N/A,#N/A,FALSE,"Loans";#N/A,#N/A,FALSE,"Program Costs";#N/A,#N/A,FALSE,"Measures";#N/A,#N/A,FALSE,"Net Lost Rev";#N/A,#N/A,FALSE,"Incentive"}</definedName>
    <definedName name="retail_CC1" hidden="1">{#N/A,#N/A,FALSE,"Loans";#N/A,#N/A,FALSE,"Program Costs";#N/A,#N/A,FALSE,"Measures";#N/A,#N/A,FALSE,"Net Lost Rev";#N/A,#N/A,FALSE,"Incentive"}</definedName>
    <definedName name="SAPBEXhrIndnt" hidden="1">"Wide"</definedName>
    <definedName name="SAPsysID" hidden="1">"708C5W7SBKP804JT78WJ0JNKI"</definedName>
    <definedName name="SAPwbID" hidden="1">"ARS"</definedName>
    <definedName name="sdlfhsdlhfkl" localSheetId="16" hidden="1">{#N/A,#N/A,FALSE,"Summ";#N/A,#N/A,FALSE,"General"}</definedName>
    <definedName name="sdlfhsdlhfkl" hidden="1">{#N/A,#N/A,FALSE,"Summ";#N/A,#N/A,FALSE,"General"}</definedName>
    <definedName name="seven" localSheetId="16" hidden="1">{#N/A,#N/A,FALSE,"CRPT";#N/A,#N/A,FALSE,"TREND";#N/A,#N/A,FALSE,"%Curve"}</definedName>
    <definedName name="seven" hidden="1">{#N/A,#N/A,FALSE,"CRPT";#N/A,#N/A,FALSE,"TREND";#N/A,#N/A,FALSE,"%Curve"}</definedName>
    <definedName name="six" localSheetId="16" hidden="1">{#N/A,#N/A,FALSE,"Drill Sites";"WP 212",#N/A,FALSE,"MWAG EOR";"WP 213",#N/A,FALSE,"MWAG EOR";#N/A,#N/A,FALSE,"Misc. Facility";#N/A,#N/A,FALSE,"WWTP"}</definedName>
    <definedName name="six" hidden="1">{#N/A,#N/A,FALSE,"Drill Sites";"WP 212",#N/A,FALSE,"MWAG EOR";"WP 213",#N/A,FALSE,"MWAG EOR";#N/A,#N/A,FALSE,"Misc. Facility";#N/A,#N/A,FALSE,"WWTP"}</definedName>
    <definedName name="t" localSheetId="16" hidden="1">{#N/A,#N/A,FALSE,"CESTSUM";#N/A,#N/A,FALSE,"est sum A";#N/A,#N/A,FALSE,"est detail A"}</definedName>
    <definedName name="t" hidden="1">{#N/A,#N/A,FALSE,"CESTSUM";#N/A,#N/A,FALSE,"est sum A";#N/A,#N/A,FALSE,"est detail A"}</definedName>
    <definedName name="tem" localSheetId="16" hidden="1">{#N/A,#N/A,FALSE,"Summ";#N/A,#N/A,FALSE,"General"}</definedName>
    <definedName name="tem" hidden="1">{#N/A,#N/A,FALSE,"Summ";#N/A,#N/A,FALSE,"General"}</definedName>
    <definedName name="TEMP" localSheetId="16" hidden="1">{#N/A,#N/A,FALSE,"Summ";#N/A,#N/A,FALSE,"General"}</definedName>
    <definedName name="TEMP" hidden="1">{#N/A,#N/A,FALSE,"Summ";#N/A,#N/A,FALSE,"General"}</definedName>
    <definedName name="Temp1" localSheetId="16" hidden="1">{#N/A,#N/A,FALSE,"CESTSUM";#N/A,#N/A,FALSE,"est sum A";#N/A,#N/A,FALSE,"est detail A"}</definedName>
    <definedName name="Temp1" hidden="1">{#N/A,#N/A,FALSE,"CESTSUM";#N/A,#N/A,FALSE,"est sum A";#N/A,#N/A,FALSE,"est detail A"}</definedName>
    <definedName name="temp2" localSheetId="16" hidden="1">{#N/A,#N/A,FALSE,"CESTSUM";#N/A,#N/A,FALSE,"est sum A";#N/A,#N/A,FALSE,"est detail A"}</definedName>
    <definedName name="temp2" hidden="1">{#N/A,#N/A,FALSE,"CESTSUM";#N/A,#N/A,FALSE,"est sum A";#N/A,#N/A,FALSE,"est detail A"}</definedName>
    <definedName name="tr" localSheetId="16" hidden="1">{#N/A,#N/A,FALSE,"CESTSUM";#N/A,#N/A,FALSE,"est sum A";#N/A,#N/A,FALSE,"est detail A"}</definedName>
    <definedName name="tr" hidden="1">{#N/A,#N/A,FALSE,"CESTSUM";#N/A,#N/A,FALSE,"est sum A";#N/A,#N/A,FALSE,"est detail A"}</definedName>
    <definedName name="Transfer" localSheetId="16" hidden="1">#REF!</definedName>
    <definedName name="Transfer" hidden="1">#REF!</definedName>
    <definedName name="Transfers" localSheetId="16" hidden="1">#REF!</definedName>
    <definedName name="Transfers" hidden="1">#REF!</definedName>
    <definedName name="u" localSheetId="16" hidden="1">{#N/A,#N/A,FALSE,"Summ";#N/A,#N/A,FALSE,"General"}</definedName>
    <definedName name="u" hidden="1">{#N/A,#N/A,FALSE,"Summ";#N/A,#N/A,FALSE,"General"}</definedName>
    <definedName name="v" localSheetId="16" hidden="1">{#N/A,#N/A,FALSE,"Coversheet";#N/A,#N/A,FALSE,"QA"}</definedName>
    <definedName name="v" hidden="1">{#N/A,#N/A,FALSE,"Coversheet";#N/A,#N/A,FALSE,"QA"}</definedName>
    <definedName name="Value" localSheetId="16" hidden="1">{#N/A,#N/A,FALSE,"Summ";#N/A,#N/A,FALSE,"General"}</definedName>
    <definedName name="Value" hidden="1">{#N/A,#N/A,FALSE,"Summ";#N/A,#N/A,FALSE,"General"}</definedName>
    <definedName name="w" localSheetId="16" hidden="1">{#N/A,#N/A,FALSE,"Schedule F";#N/A,#N/A,FALSE,"Schedule G"}</definedName>
    <definedName name="w" hidden="1">{#N/A,#N/A,FALSE,"Schedule F";#N/A,#N/A,FALSE,"Schedule G"}</definedName>
    <definedName name="we" localSheetId="16" hidden="1">{#N/A,#N/A,FALSE,"Pg 6b CustCount_Gas";#N/A,#N/A,FALSE,"QA";#N/A,#N/A,FALSE,"Report";#N/A,#N/A,FALSE,"forecast"}</definedName>
    <definedName name="we" hidden="1">{#N/A,#N/A,FALSE,"Pg 6b CustCount_Gas";#N/A,#N/A,FALSE,"QA";#N/A,#N/A,FALSE,"Report";#N/A,#N/A,FALSE,"forecast"}</definedName>
    <definedName name="WH" localSheetId="16" hidden="1">{#N/A,#N/A,FALSE,"Coversheet";#N/A,#N/A,FALSE,"QA"}</definedName>
    <definedName name="WH" hidden="1">{#N/A,#N/A,FALSE,"Coversheet";#N/A,#N/A,FALSE,"QA"}</definedName>
    <definedName name="wrn.1._.Bi._.Monthly._.CR." localSheetId="16"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6"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6" hidden="1">{#N/A,#N/A,FALSE,"CRPT";#N/A,#N/A,FALSE,"TREND";#N/A,#N/A,FALSE,"%Curve"}</definedName>
    <definedName name="wrn.AAI." hidden="1">{#N/A,#N/A,FALSE,"CRPT";#N/A,#N/A,FALSE,"TREND";#N/A,#N/A,FALSE,"%Curve"}</definedName>
    <definedName name="wrn.AAI._.Report." localSheetId="16" hidden="1">{#N/A,#N/A,FALSE,"CRPT";#N/A,#N/A,FALSE,"TREND";#N/A,#N/A,FALSE,"% CURVE"}</definedName>
    <definedName name="wrn.AAI._.Report." hidden="1">{#N/A,#N/A,FALSE,"CRPT";#N/A,#N/A,FALSE,"TREND";#N/A,#N/A,FALSE,"% CURVE"}</definedName>
    <definedName name="wrn.Anvil." localSheetId="16"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6" hidden="1">{#N/A,#N/A,FALSE,"Pg 6b CustCount_Gas";#N/A,#N/A,FALSE,"QA";#N/A,#N/A,FALSE,"Report";#N/A,#N/A,FALSE,"forecast"}</definedName>
    <definedName name="wrn.Customer._.Counts._.Gas." hidden="1">{#N/A,#N/A,FALSE,"Pg 6b CustCount_Gas";#N/A,#N/A,FALSE,"QA";#N/A,#N/A,FALSE,"Report";#N/A,#N/A,FALSE,"forecast"}</definedName>
    <definedName name="wrn.ECR." localSheetId="16" hidden="1">{#N/A,#N/A,FALSE,"schA"}</definedName>
    <definedName name="wrn.ECR." hidden="1">{#N/A,#N/A,FALSE,"schA"}</definedName>
    <definedName name="wrn.ESTIMATE." localSheetId="16" hidden="1">{#N/A,#N/A,FALSE,"CESTSUM";#N/A,#N/A,FALSE,"est sum A";#N/A,#N/A,FALSE,"est detail A"}</definedName>
    <definedName name="wrn.ESTIMATE." hidden="1">{#N/A,#N/A,FALSE,"CESTSUM";#N/A,#N/A,FALSE,"est sum A";#N/A,#N/A,FALSE,"est detail A"}</definedName>
    <definedName name="wrn.Fundamental." localSheetId="16" hidden="1">{#N/A,#N/A,TRUE,"CoverPage";#N/A,#N/A,TRUE,"Gas";#N/A,#N/A,TRUE,"Power";#N/A,#N/A,TRUE,"Historical DJ Mthly Prices"}</definedName>
    <definedName name="wrn.Fundamental." hidden="1">{#N/A,#N/A,TRUE,"CoverPage";#N/A,#N/A,TRUE,"Gas";#N/A,#N/A,TRUE,"Power";#N/A,#N/A,TRUE,"Historical DJ Mthly Prices"}</definedName>
    <definedName name="wrn.Fundamental2" localSheetId="16" hidden="1">{#N/A,#N/A,TRUE,"CoverPage";#N/A,#N/A,TRUE,"Gas";#N/A,#N/A,TRUE,"Power";#N/A,#N/A,TRUE,"Historical DJ Mthly Prices"}</definedName>
    <definedName name="wrn.Fundamental2" hidden="1">{#N/A,#N/A,TRUE,"CoverPage";#N/A,#N/A,TRUE,"Gas";#N/A,#N/A,TRUE,"Power";#N/A,#N/A,TRUE,"Historical DJ Mthly Prices"}</definedName>
    <definedName name="wrn.IEO." localSheetId="16" hidden="1">{#N/A,#N/A,FALSE,"SUMMARY";#N/A,#N/A,FALSE,"AE7616";#N/A,#N/A,FALSE,"AE7617";#N/A,#N/A,FALSE,"AE7618";#N/A,#N/A,FALSE,"AE7619"}</definedName>
    <definedName name="wrn.IEO." hidden="1">{#N/A,#N/A,FALSE,"SUMMARY";#N/A,#N/A,FALSE,"AE7616";#N/A,#N/A,FALSE,"AE7617";#N/A,#N/A,FALSE,"AE7618";#N/A,#N/A,FALSE,"AE7619"}</definedName>
    <definedName name="wrn.Incentive._.Overhead." localSheetId="16" hidden="1">{#N/A,#N/A,FALSE,"Coversheet";#N/A,#N/A,FALSE,"QA"}</definedName>
    <definedName name="wrn.Incentive._.Overhead." hidden="1">{#N/A,#N/A,FALSE,"Coversheet";#N/A,#N/A,FALSE,"QA"}</definedName>
    <definedName name="wrn.limit_reports." localSheetId="16" hidden="1">{#N/A,#N/A,FALSE,"Schedule F";#N/A,#N/A,FALSE,"Schedule G"}</definedName>
    <definedName name="wrn.limit_reports." hidden="1">{#N/A,#N/A,FALSE,"Schedule F";#N/A,#N/A,FALSE,"Schedule G"}</definedName>
    <definedName name="wrn.MARGIN_WO_QTR." localSheetId="16" hidden="1">{#N/A,#N/A,FALSE,"Month ";#N/A,#N/A,FALSE,"YTD";#N/A,#N/A,FALSE,"12 mo ended"}</definedName>
    <definedName name="wrn.MARGIN_WO_QTR." hidden="1">{#N/A,#N/A,FALSE,"Month ";#N/A,#N/A,FALSE,"YTD";#N/A,#N/A,FALSE,"12 mo ended"}</definedName>
    <definedName name="wrn.Municipal._.Reports."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16"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6"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localSheetId="16" hidden="1">{#N/A,#N/A,FALSE,"BASE";#N/A,#N/A,FALSE,"LOOPS";#N/A,#N/A,FALSE,"PLC"}</definedName>
    <definedName name="wrn.Project._.Services." hidden="1">{#N/A,#N/A,FALSE,"BASE";#N/A,#N/A,FALSE,"LOOPS";#N/A,#N/A,FALSE,"PLC"}</definedName>
    <definedName name="wrn.SCHEDULE." localSheetId="16" hidden="1">{#N/A,#N/A,FALSE,"7617 Fab";#N/A,#N/A,FALSE,"7617 NSK"}</definedName>
    <definedName name="wrn.SCHEDULE." hidden="1">{#N/A,#N/A,FALSE,"7617 Fab";#N/A,#N/A,FALSE,"7617 NSK"}</definedName>
    <definedName name="wrn.SLB." localSheetId="16"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6" hidden="1">{#N/A,#N/A,FALSE,"2002 Small Tool OH";#N/A,#N/A,FALSE,"QA"}</definedName>
    <definedName name="wrn.Small._.Tools._.Overhead." hidden="1">{#N/A,#N/A,FALSE,"2002 Small Tool OH";#N/A,#N/A,FALSE,"QA"}</definedName>
    <definedName name="wrn.Summary." localSheetId="16" hidden="1">{#N/A,#N/A,FALSE,"Summ";#N/A,#N/A,FALSE,"General"}</definedName>
    <definedName name="wrn.Summary." hidden="1">{#N/A,#N/A,FALSE,"Summ";#N/A,#N/A,FALSE,"General"}</definedName>
    <definedName name="wrn.USIM_Data." localSheetId="16"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6"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6" hidden="1">{#N/A,#N/A,FALSE,"Expenditures";#N/A,#N/A,FALSE,"Property Placed In-Service";#N/A,#N/A,FALSE,"CWIP Balances"}</definedName>
    <definedName name="wrn.USIM_Data_Abbrev3." hidden="1">{#N/A,#N/A,FALSE,"Expenditures";#N/A,#N/A,FALSE,"Property Placed In-Service";#N/A,#N/A,FALSE,"CWIP Balances"}</definedName>
    <definedName name="wrn.VERIFY." localSheetId="16"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16" hidden="1">{#N/A,#N/A,FALSE,"schA"}</definedName>
    <definedName name="www" hidden="1">{#N/A,#N/A,FALSE,"schA"}</definedName>
    <definedName name="x" localSheetId="16" hidden="1">{#N/A,#N/A,FALSE,"Coversheet";#N/A,#N/A,FALSE,"QA"}</definedName>
    <definedName name="x" hidden="1">{#N/A,#N/A,FALSE,"Coversheet";#N/A,#N/A,FALSE,"QA"}</definedName>
    <definedName name="xx" localSheetId="16"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16" hidden="1">{#N/A,#N/A,FALSE,"Summ";#N/A,#N/A,FALSE,"General"}</definedName>
    <definedName name="yuf" hidden="1">{#N/A,#N/A,FALSE,"Summ";#N/A,#N/A,FALSE,"General"}</definedName>
    <definedName name="z" localSheetId="16" hidden="1">{#N/A,#N/A,FALSE,"Coversheet";#N/A,#N/A,FALSE,"QA"}</definedName>
    <definedName name="z" hidden="1">{#N/A,#N/A,FALSE,"Coversheet";#N/A,#N/A,FALSE,"QA"}</definedName>
  </definedNames>
  <calcPr calcId="162913"/>
</workbook>
</file>

<file path=xl/calcChain.xml><?xml version="1.0" encoding="utf-8"?>
<calcChain xmlns="http://schemas.openxmlformats.org/spreadsheetml/2006/main">
  <c r="R4" i="113" l="1"/>
  <c r="R21" i="113"/>
  <c r="C22" i="100"/>
  <c r="D9" i="98"/>
  <c r="E9" i="98"/>
  <c r="C9" i="98"/>
  <c r="D5" i="127"/>
  <c r="D4" i="127"/>
  <c r="D6" i="127" l="1"/>
  <c r="B4" i="119" l="1"/>
  <c r="N20" i="114"/>
  <c r="K25" i="114"/>
  <c r="H37" i="114"/>
  <c r="H36" i="114"/>
  <c r="H35" i="114"/>
  <c r="H25" i="114"/>
  <c r="N19" i="114"/>
  <c r="O14" i="114"/>
  <c r="B17" i="95" l="1"/>
  <c r="D14" i="95"/>
  <c r="D13" i="95"/>
  <c r="N86" i="122"/>
  <c r="N87" i="122" s="1"/>
  <c r="N88" i="122" s="1"/>
  <c r="O87" i="122"/>
  <c r="P85" i="122"/>
  <c r="O85" i="122"/>
  <c r="N85" i="122"/>
  <c r="D15" i="95"/>
  <c r="C10" i="97"/>
  <c r="C8" i="97"/>
  <c r="F11" i="126"/>
  <c r="D13" i="126"/>
  <c r="D26" i="126" s="1"/>
  <c r="D15" i="126"/>
  <c r="E15" i="126"/>
  <c r="F15" i="126"/>
  <c r="E22" i="126"/>
  <c r="E24" i="126" s="1"/>
  <c r="E28" i="126" s="1"/>
  <c r="F22" i="126"/>
  <c r="F26" i="126" s="1"/>
  <c r="D24" i="126"/>
  <c r="F24" i="126" s="1"/>
  <c r="F28" i="126" s="1"/>
  <c r="P86" i="122" l="1"/>
  <c r="P87" i="122" s="1"/>
  <c r="P88" i="122" s="1"/>
  <c r="D28" i="126"/>
  <c r="N79" i="125" l="1"/>
  <c r="N80" i="125"/>
  <c r="E11" i="96"/>
  <c r="D11" i="96"/>
  <c r="N81" i="125" l="1"/>
  <c r="J90" i="125" l="1"/>
  <c r="H90" i="125"/>
  <c r="J78" i="125"/>
  <c r="H78" i="125"/>
  <c r="K78" i="125" s="1"/>
  <c r="K77" i="125"/>
  <c r="K76" i="125"/>
  <c r="K75" i="125"/>
  <c r="K70" i="125"/>
  <c r="J70" i="125"/>
  <c r="H70" i="125"/>
  <c r="K69" i="125"/>
  <c r="K68" i="125"/>
  <c r="K67" i="125"/>
  <c r="K66" i="125"/>
  <c r="K65" i="125"/>
  <c r="K64" i="125"/>
  <c r="K61" i="125"/>
  <c r="J61" i="125"/>
  <c r="H61" i="125"/>
  <c r="K60" i="125"/>
  <c r="K59" i="125"/>
  <c r="K58" i="125"/>
  <c r="K57" i="125"/>
  <c r="K56" i="125"/>
  <c r="K55" i="125"/>
  <c r="K54" i="125"/>
  <c r="K53" i="125"/>
  <c r="K52" i="125"/>
  <c r="K51" i="125"/>
  <c r="K50" i="125"/>
  <c r="K49" i="125"/>
  <c r="K48" i="125"/>
  <c r="K45" i="125"/>
  <c r="J45" i="125"/>
  <c r="I45" i="125"/>
  <c r="H45" i="125"/>
  <c r="G45" i="125"/>
  <c r="K44" i="125"/>
  <c r="K43" i="125"/>
  <c r="K42" i="125"/>
  <c r="K41" i="125"/>
  <c r="J38" i="125"/>
  <c r="I38" i="125"/>
  <c r="H38" i="125"/>
  <c r="K38" i="125" s="1"/>
  <c r="G38" i="125"/>
  <c r="K37" i="125"/>
  <c r="K36" i="125"/>
  <c r="K33" i="125"/>
  <c r="J33" i="125"/>
  <c r="I33" i="125"/>
  <c r="H33" i="125"/>
  <c r="G33" i="125"/>
  <c r="K32" i="125"/>
  <c r="K31" i="125"/>
  <c r="K30" i="125"/>
  <c r="K29" i="125"/>
  <c r="H29" i="125"/>
  <c r="G29" i="125"/>
  <c r="K28" i="125"/>
  <c r="K27" i="125"/>
  <c r="K26" i="125"/>
  <c r="J23" i="125"/>
  <c r="J89" i="125" s="1"/>
  <c r="I23" i="125"/>
  <c r="I72" i="125" s="1"/>
  <c r="I82" i="125" s="1"/>
  <c r="K22" i="125"/>
  <c r="K21" i="125"/>
  <c r="K20" i="125"/>
  <c r="K19" i="125"/>
  <c r="K18" i="125"/>
  <c r="K17" i="125"/>
  <c r="K16" i="125"/>
  <c r="K15" i="125"/>
  <c r="K14" i="125"/>
  <c r="K13" i="125"/>
  <c r="K12" i="125"/>
  <c r="K11" i="125"/>
  <c r="K10" i="125"/>
  <c r="K9" i="125"/>
  <c r="K8" i="125" s="1"/>
  <c r="J8" i="125"/>
  <c r="I8" i="125"/>
  <c r="H8" i="125"/>
  <c r="H23" i="125" s="1"/>
  <c r="G8" i="125"/>
  <c r="G23" i="125" s="1"/>
  <c r="G72" i="125" s="1"/>
  <c r="G82" i="125" s="1"/>
  <c r="G83" i="125" s="1"/>
  <c r="K7" i="125"/>
  <c r="D3" i="125"/>
  <c r="H89" i="125" l="1"/>
  <c r="H72" i="125"/>
  <c r="K23" i="125"/>
  <c r="J72" i="125"/>
  <c r="J82" i="125" l="1"/>
  <c r="J85" i="125"/>
  <c r="H82" i="125"/>
  <c r="K82" i="125" s="1"/>
  <c r="K72" i="125"/>
  <c r="H85" i="125"/>
  <c r="C15" i="114" l="1"/>
  <c r="C51" i="119" l="1"/>
  <c r="D51" i="119" s="1"/>
  <c r="D9" i="86" l="1"/>
  <c r="D5" i="86"/>
  <c r="E94" i="86"/>
  <c r="A43" i="76"/>
  <c r="A55" i="76" s="1"/>
  <c r="A42" i="76"/>
  <c r="A54" i="76" s="1"/>
  <c r="A41" i="76"/>
  <c r="A53" i="76" s="1"/>
  <c r="A36" i="76"/>
  <c r="A48" i="76" s="1"/>
  <c r="A35" i="76"/>
  <c r="A47" i="76" s="1"/>
  <c r="A34" i="76"/>
  <c r="A46" i="76" s="1"/>
  <c r="A33" i="76"/>
  <c r="A45" i="76" s="1"/>
  <c r="A31" i="76"/>
  <c r="A30" i="76"/>
  <c r="A29" i="76"/>
  <c r="A28" i="76"/>
  <c r="A40" i="76" s="1"/>
  <c r="A52" i="76" s="1"/>
  <c r="A27" i="76"/>
  <c r="A39" i="76" s="1"/>
  <c r="A51" i="76" s="1"/>
  <c r="A26" i="76"/>
  <c r="A38" i="76" s="1"/>
  <c r="A50" i="76" s="1"/>
  <c r="A25" i="76"/>
  <c r="A37" i="76" s="1"/>
  <c r="A49" i="76" s="1"/>
  <c r="A24" i="76"/>
  <c r="A23" i="76"/>
  <c r="A22" i="76"/>
  <c r="A21" i="76"/>
  <c r="A20" i="76"/>
  <c r="A32" i="76" s="1"/>
  <c r="A44" i="76" s="1"/>
  <c r="I35" i="114" l="1"/>
  <c r="N21" i="114"/>
  <c r="J24" i="114"/>
  <c r="J23" i="114"/>
  <c r="I24" i="114"/>
  <c r="I23" i="114"/>
  <c r="C16" i="114"/>
  <c r="I11" i="84" l="1"/>
  <c r="H48" i="118" l="1"/>
  <c r="F48" i="118" s="1"/>
  <c r="D48" i="118"/>
  <c r="G48" i="118" l="1"/>
  <c r="H41" i="118"/>
  <c r="B24" i="89" l="1"/>
  <c r="B14" i="100" l="1"/>
  <c r="I26" i="114" l="1"/>
  <c r="J26" i="114"/>
  <c r="K26" i="114"/>
  <c r="H26" i="114"/>
  <c r="I25" i="114" l="1"/>
  <c r="I27" i="114" s="1"/>
  <c r="J25" i="114"/>
  <c r="G77" i="122" l="1"/>
  <c r="N80" i="122"/>
  <c r="I77" i="122" l="1"/>
  <c r="J77" i="122"/>
  <c r="Q21" i="76" l="1"/>
  <c r="O8" i="76"/>
  <c r="B31" i="76"/>
  <c r="B43" i="76" s="1"/>
  <c r="B55" i="76" s="1"/>
  <c r="B30" i="76"/>
  <c r="B42" i="76" s="1"/>
  <c r="B54" i="76" s="1"/>
  <c r="B29" i="76"/>
  <c r="B41" i="76" s="1"/>
  <c r="B53" i="76" s="1"/>
  <c r="B28" i="76"/>
  <c r="B40" i="76" s="1"/>
  <c r="B52" i="76" s="1"/>
  <c r="B27" i="76"/>
  <c r="B39" i="76" s="1"/>
  <c r="B51" i="76" s="1"/>
  <c r="B26" i="76"/>
  <c r="B38" i="76" s="1"/>
  <c r="B50" i="76" s="1"/>
  <c r="B25" i="76"/>
  <c r="B37" i="76" s="1"/>
  <c r="B49" i="76" s="1"/>
  <c r="B24" i="76"/>
  <c r="B36" i="76" s="1"/>
  <c r="B48" i="76" s="1"/>
  <c r="B23" i="76"/>
  <c r="B35" i="76" s="1"/>
  <c r="B47" i="76" s="1"/>
  <c r="B22" i="76"/>
  <c r="B34" i="76" s="1"/>
  <c r="B46" i="76" s="1"/>
  <c r="B21" i="76"/>
  <c r="B33" i="76" s="1"/>
  <c r="B45" i="76" s="1"/>
  <c r="B20" i="76"/>
  <c r="B32" i="76" s="1"/>
  <c r="B44" i="76" s="1"/>
  <c r="E93" i="86" l="1"/>
  <c r="E95" i="86" s="1"/>
  <c r="D28" i="84" l="1"/>
  <c r="K16" i="85" l="1"/>
  <c r="I14" i="85" l="1"/>
  <c r="K18" i="85"/>
  <c r="K19" i="85" l="1"/>
  <c r="K20" i="85" s="1"/>
  <c r="D8" i="98"/>
  <c r="D22" i="96"/>
  <c r="L27" i="118"/>
  <c r="K27" i="118" s="1"/>
  <c r="G33" i="118"/>
  <c r="A7" i="118"/>
  <c r="A8" i="118" s="1"/>
  <c r="A9" i="118" s="1"/>
  <c r="A10" i="118" s="1"/>
  <c r="A11" i="118" s="1"/>
  <c r="A12" i="118" s="1"/>
  <c r="A13" i="118" s="1"/>
  <c r="A14" i="118" s="1"/>
  <c r="A15" i="118" s="1"/>
  <c r="A16" i="118" s="1"/>
  <c r="A17" i="118" s="1"/>
  <c r="A18" i="118" s="1"/>
  <c r="A19" i="118" s="1"/>
  <c r="A20" i="118" s="1"/>
  <c r="A21" i="118" s="1"/>
  <c r="A22" i="118" s="1"/>
  <c r="A23" i="118" s="1"/>
  <c r="A24" i="118" s="1"/>
  <c r="A25" i="118" s="1"/>
  <c r="A26" i="118" s="1"/>
  <c r="A27" i="118" s="1"/>
  <c r="A28" i="118" s="1"/>
  <c r="A29" i="118" s="1"/>
  <c r="A30" i="118" s="1"/>
  <c r="A31" i="118" s="1"/>
  <c r="A32" i="118" s="1"/>
  <c r="A33" i="118" s="1"/>
  <c r="E33" i="118" l="1"/>
  <c r="D33" i="118"/>
  <c r="D47" i="118" s="1"/>
  <c r="L23" i="118"/>
  <c r="L7" i="118"/>
  <c r="K7" i="118" s="1"/>
  <c r="F33" i="118" l="1"/>
  <c r="K23" i="118"/>
  <c r="R21" i="76" l="1"/>
  <c r="Q23" i="76"/>
  <c r="C8" i="76"/>
  <c r="J22" i="114" l="1"/>
  <c r="I22" i="114"/>
  <c r="H22" i="114"/>
  <c r="J75" i="122" l="1"/>
  <c r="J74" i="122"/>
  <c r="J68" i="122"/>
  <c r="G69" i="122"/>
  <c r="J64" i="122"/>
  <c r="J60" i="122"/>
  <c r="J59" i="122"/>
  <c r="J58" i="122"/>
  <c r="J56" i="122"/>
  <c r="J52" i="122"/>
  <c r="J51" i="122"/>
  <c r="J50" i="122"/>
  <c r="J45" i="122"/>
  <c r="J44" i="122"/>
  <c r="I46" i="122"/>
  <c r="H46" i="122"/>
  <c r="J42" i="122"/>
  <c r="J38" i="122"/>
  <c r="I39" i="122"/>
  <c r="H39" i="122"/>
  <c r="G39" i="122"/>
  <c r="F39" i="122"/>
  <c r="J33" i="122"/>
  <c r="J32" i="122"/>
  <c r="J31" i="122"/>
  <c r="J28" i="122"/>
  <c r="J26" i="122"/>
  <c r="J17" i="122"/>
  <c r="J16" i="122"/>
  <c r="J15" i="122"/>
  <c r="J14" i="122"/>
  <c r="J13" i="122"/>
  <c r="J12" i="122"/>
  <c r="J67" i="122" l="1"/>
  <c r="G88" i="122"/>
  <c r="J54" i="122"/>
  <c r="J19" i="122"/>
  <c r="J22" i="122"/>
  <c r="I88" i="122"/>
  <c r="J11" i="122"/>
  <c r="J21" i="122"/>
  <c r="J53" i="122"/>
  <c r="J66" i="122"/>
  <c r="H34" i="122"/>
  <c r="J57" i="122"/>
  <c r="J76" i="122"/>
  <c r="G23" i="122"/>
  <c r="I34" i="122"/>
  <c r="H23" i="122"/>
  <c r="J10" i="122"/>
  <c r="I23" i="122"/>
  <c r="J18" i="122"/>
  <c r="J20" i="122"/>
  <c r="F46" i="122"/>
  <c r="I69" i="122"/>
  <c r="J69" i="122" s="1"/>
  <c r="F23" i="122"/>
  <c r="J27" i="122"/>
  <c r="J29" i="122"/>
  <c r="J55" i="122"/>
  <c r="F34" i="122"/>
  <c r="J39" i="122"/>
  <c r="J9" i="122"/>
  <c r="J37" i="122"/>
  <c r="J43" i="122"/>
  <c r="J30" i="122"/>
  <c r="J49" i="122"/>
  <c r="G46" i="122"/>
  <c r="J46" i="122" s="1"/>
  <c r="G61" i="122"/>
  <c r="J65" i="122"/>
  <c r="J7" i="122"/>
  <c r="I61" i="122"/>
  <c r="I80" i="122" l="1"/>
  <c r="I87" i="122"/>
  <c r="H71" i="122"/>
  <c r="H80" i="122" s="1"/>
  <c r="J8" i="122"/>
  <c r="J23" i="122" s="1"/>
  <c r="G34" i="122"/>
  <c r="J34" i="122" s="1"/>
  <c r="F71" i="122"/>
  <c r="F80" i="122" s="1"/>
  <c r="F81" i="122" s="1"/>
  <c r="I71" i="122"/>
  <c r="J61" i="122"/>
  <c r="G87" i="122" l="1"/>
  <c r="G71" i="122"/>
  <c r="I83" i="122"/>
  <c r="G83" i="122" l="1"/>
  <c r="G80" i="122"/>
  <c r="J71" i="122"/>
  <c r="B34" i="88"/>
  <c r="N79" i="122" l="1"/>
  <c r="J80" i="122"/>
  <c r="N81" i="122"/>
  <c r="L31" i="118" l="1"/>
  <c r="K31" i="118" l="1"/>
  <c r="C9" i="76" l="1"/>
  <c r="C10" i="76" l="1"/>
  <c r="C11" i="76" l="1"/>
  <c r="D15" i="114"/>
  <c r="D16" i="114" s="1"/>
  <c r="D58" i="119" l="1"/>
  <c r="D62" i="119" s="1"/>
  <c r="E32" i="88"/>
  <c r="C12" i="76"/>
  <c r="E28" i="88"/>
  <c r="E30" i="88"/>
  <c r="C58" i="119" l="1"/>
  <c r="C62" i="119" s="1"/>
  <c r="C13" i="76"/>
  <c r="C14" i="76" l="1"/>
  <c r="B58" i="119"/>
  <c r="B62" i="119" s="1"/>
  <c r="B26" i="119"/>
  <c r="B20" i="119"/>
  <c r="B28" i="119" l="1"/>
  <c r="C15" i="76"/>
  <c r="C16" i="76" l="1"/>
  <c r="C17" i="76" l="1"/>
  <c r="C18" i="76" l="1"/>
  <c r="C19" i="76"/>
  <c r="C8" i="119" l="1"/>
  <c r="D8" i="119" s="1"/>
  <c r="C16" i="119" l="1"/>
  <c r="C20" i="119" s="1"/>
  <c r="D16" i="119"/>
  <c r="D20" i="119" s="1"/>
  <c r="C26" i="119"/>
  <c r="D26" i="119"/>
  <c r="C28" i="119" l="1"/>
  <c r="D28" i="119"/>
  <c r="L9" i="118" l="1"/>
  <c r="L10" i="118"/>
  <c r="L11" i="118"/>
  <c r="L12" i="118"/>
  <c r="L16" i="118"/>
  <c r="L17" i="118"/>
  <c r="L18" i="118"/>
  <c r="L22" i="118"/>
  <c r="L25" i="118"/>
  <c r="K25" i="118" s="1"/>
  <c r="L29" i="118"/>
  <c r="H33" i="118"/>
  <c r="L33" i="118"/>
  <c r="K33" i="118" s="1"/>
  <c r="D49" i="118"/>
  <c r="H42" i="118" l="1"/>
  <c r="H47" i="118"/>
  <c r="I33" i="118"/>
  <c r="K10" i="118"/>
  <c r="K16" i="118"/>
  <c r="K18" i="118"/>
  <c r="K12" i="118"/>
  <c r="K29" i="118"/>
  <c r="K22" i="118"/>
  <c r="K9" i="118"/>
  <c r="K11" i="118"/>
  <c r="K17" i="118"/>
  <c r="F47" i="118" l="1"/>
  <c r="G47" i="118" s="1"/>
  <c r="H49" i="118"/>
  <c r="F49" i="118" s="1"/>
  <c r="F51" i="118" s="1"/>
  <c r="B23" i="89" s="1"/>
  <c r="B26" i="89" l="1"/>
  <c r="O55" i="76" l="1"/>
  <c r="O54" i="76"/>
  <c r="O53" i="76"/>
  <c r="O52" i="76"/>
  <c r="O51" i="76"/>
  <c r="O50" i="76"/>
  <c r="O49" i="76"/>
  <c r="O48" i="76"/>
  <c r="O47" i="76"/>
  <c r="O46" i="76"/>
  <c r="O45" i="76"/>
  <c r="O44" i="76"/>
  <c r="O43" i="76"/>
  <c r="O42" i="76"/>
  <c r="O41" i="76"/>
  <c r="O40" i="76"/>
  <c r="O39" i="76"/>
  <c r="O38" i="76"/>
  <c r="O37" i="76"/>
  <c r="O36" i="76"/>
  <c r="O35" i="76"/>
  <c r="O34" i="76"/>
  <c r="O33" i="76"/>
  <c r="O32" i="76"/>
  <c r="O31" i="76"/>
  <c r="O30" i="76"/>
  <c r="O29" i="76"/>
  <c r="O28" i="76"/>
  <c r="O27" i="76"/>
  <c r="O26" i="76"/>
  <c r="O25" i="76"/>
  <c r="O24" i="76"/>
  <c r="O23" i="76"/>
  <c r="O22" i="76"/>
  <c r="O21" i="76"/>
  <c r="O20" i="76"/>
  <c r="O19" i="76"/>
  <c r="O18" i="76"/>
  <c r="O17" i="76"/>
  <c r="O16" i="76"/>
  <c r="O15" i="76"/>
  <c r="O14" i="76"/>
  <c r="O13" i="76"/>
  <c r="O12" i="76"/>
  <c r="O11" i="76"/>
  <c r="O10" i="76"/>
  <c r="O9" i="76"/>
  <c r="C20" i="76" l="1"/>
  <c r="C21" i="76" l="1"/>
  <c r="C22" i="76" l="1"/>
  <c r="C23" i="76" l="1"/>
  <c r="C24" i="76" l="1"/>
  <c r="C25" i="76" l="1"/>
  <c r="C26" i="76" l="1"/>
  <c r="C27" i="76" l="1"/>
  <c r="C28" i="76" l="1"/>
  <c r="C29" i="76" l="1"/>
  <c r="C30" i="76" l="1"/>
  <c r="C31" i="76" l="1"/>
  <c r="C32" i="76" l="1"/>
  <c r="C33" i="76" l="1"/>
  <c r="C34" i="76" l="1"/>
  <c r="C35" i="76" l="1"/>
  <c r="C36" i="76" l="1"/>
  <c r="C37" i="76" l="1"/>
  <c r="C38" i="76" l="1"/>
  <c r="C39" i="76" l="1"/>
  <c r="C40" i="76" l="1"/>
  <c r="C41" i="76" l="1"/>
  <c r="C42" i="76" l="1"/>
  <c r="C43" i="76" l="1"/>
  <c r="C44" i="76" l="1"/>
  <c r="C45" i="76" l="1"/>
  <c r="C46" i="76" l="1"/>
  <c r="C47" i="76" l="1"/>
  <c r="C48" i="76" l="1"/>
  <c r="C49" i="76" l="1"/>
  <c r="C50" i="76" l="1"/>
  <c r="C51" i="76" l="1"/>
  <c r="C52" i="76" l="1"/>
  <c r="C53" i="76" l="1"/>
  <c r="C54" i="76" l="1"/>
  <c r="C55" i="76"/>
  <c r="H34" i="114" l="1"/>
  <c r="E34" i="114"/>
  <c r="D34" i="114"/>
  <c r="C34" i="114"/>
  <c r="J34" i="114"/>
  <c r="I34" i="114"/>
  <c r="C44" i="84"/>
  <c r="B44" i="84"/>
  <c r="D44" i="84"/>
  <c r="C21" i="84"/>
  <c r="D6" i="84"/>
  <c r="D7" i="84"/>
  <c r="D8" i="84"/>
  <c r="D9" i="84"/>
  <c r="D10" i="84"/>
  <c r="D11" i="84"/>
  <c r="D12" i="84"/>
  <c r="D13" i="84"/>
  <c r="D14" i="84"/>
  <c r="D15" i="84"/>
  <c r="D16" i="84"/>
  <c r="D5" i="84"/>
  <c r="E5" i="84" s="1"/>
  <c r="B21" i="84"/>
  <c r="E6" i="84" l="1"/>
  <c r="E7" i="84"/>
  <c r="E8" i="84" s="1"/>
  <c r="E9" i="84" s="1"/>
  <c r="E10" i="84" s="1"/>
  <c r="E11" i="84" s="1"/>
  <c r="E12" i="84" s="1"/>
  <c r="E13" i="84" s="1"/>
  <c r="E14" i="84" s="1"/>
  <c r="E15" i="84" s="1"/>
  <c r="E16" i="84" s="1"/>
  <c r="E17" i="84" s="1"/>
  <c r="D21" i="84"/>
  <c r="I36" i="114"/>
  <c r="J35" i="114"/>
  <c r="J36" i="114"/>
  <c r="C38" i="114"/>
  <c r="E38" i="114"/>
  <c r="D38" i="114"/>
  <c r="J37" i="114"/>
  <c r="I37" i="114"/>
  <c r="L14" i="114"/>
  <c r="H14" i="114"/>
  <c r="D14" i="114"/>
  <c r="N14" i="114"/>
  <c r="J14" i="114"/>
  <c r="F14" i="114"/>
  <c r="M14" i="114"/>
  <c r="I14" i="114"/>
  <c r="E14" i="114"/>
  <c r="B14" i="114"/>
  <c r="K14" i="114"/>
  <c r="G14" i="114"/>
  <c r="C14" i="114"/>
  <c r="E27" i="84" l="1"/>
  <c r="H38" i="114"/>
  <c r="J38" i="114"/>
  <c r="I38" i="114"/>
  <c r="K35" i="114"/>
  <c r="K36" i="114"/>
  <c r="K37" i="114"/>
  <c r="E28" i="84" l="1"/>
  <c r="E29" i="84" s="1"/>
  <c r="E30" i="84" s="1"/>
  <c r="E31" i="84" s="1"/>
  <c r="E32" i="84" s="1"/>
  <c r="E33" i="84" s="1"/>
  <c r="E34" i="84" s="1"/>
  <c r="E35" i="84" s="1"/>
  <c r="E36" i="84" s="1"/>
  <c r="E37" i="84" s="1"/>
  <c r="E38" i="84" s="1"/>
  <c r="E39" i="84" s="1"/>
  <c r="K38" i="114"/>
  <c r="E14" i="95"/>
  <c r="D4" i="86"/>
  <c r="B18" i="85"/>
  <c r="E15" i="114"/>
  <c r="E16" i="114" s="1"/>
  <c r="C25" i="114"/>
  <c r="D21" i="89"/>
  <c r="D4" i="89" s="1"/>
  <c r="R23" i="76"/>
  <c r="R22" i="76"/>
  <c r="S21" i="76"/>
  <c r="B19" i="85"/>
  <c r="B20" i="85"/>
  <c r="E16" i="85"/>
  <c r="E18" i="85" s="1"/>
  <c r="B14" i="85"/>
  <c r="F10" i="109"/>
  <c r="F13" i="109"/>
  <c r="F14" i="109"/>
  <c r="F23" i="109"/>
  <c r="Q22" i="76"/>
  <c r="I9" i="84"/>
  <c r="I10" i="84" s="1"/>
  <c r="D33" i="88"/>
  <c r="D5" i="88" s="1"/>
  <c r="E21" i="88"/>
  <c r="C21" i="88" s="1"/>
  <c r="D4" i="88"/>
  <c r="E10" i="97"/>
  <c r="E8" i="97"/>
  <c r="E15" i="96"/>
  <c r="E20" i="89"/>
  <c r="E19" i="89"/>
  <c r="E14" i="89"/>
  <c r="E15" i="89"/>
  <c r="E16" i="89"/>
  <c r="E17" i="89"/>
  <c r="E18" i="89"/>
  <c r="E13" i="89"/>
  <c r="E9" i="91"/>
  <c r="E8" i="91"/>
  <c r="E7" i="91"/>
  <c r="A9" i="95"/>
  <c r="A10" i="95"/>
  <c r="A11" i="95"/>
  <c r="A12" i="95" s="1"/>
  <c r="A13" i="95" s="1"/>
  <c r="A14" i="95" s="1"/>
  <c r="A15" i="95" s="1"/>
  <c r="A16" i="95" s="1"/>
  <c r="A17" i="95" s="1"/>
  <c r="A18" i="95" s="1"/>
  <c r="A19" i="95" s="1"/>
  <c r="A20" i="95" s="1"/>
  <c r="A21" i="95" s="1"/>
  <c r="A22" i="95" s="1"/>
  <c r="A23" i="95" s="1"/>
  <c r="A24" i="95" s="1"/>
  <c r="A25" i="95" s="1"/>
  <c r="A26" i="95" s="1"/>
  <c r="A27" i="95" s="1"/>
  <c r="B10" i="100" l="1"/>
  <c r="I12" i="84"/>
  <c r="E12" i="89" s="1"/>
  <c r="E21" i="89" s="1"/>
  <c r="C4" i="119"/>
  <c r="B5" i="119"/>
  <c r="I7" i="91" s="1"/>
  <c r="S22" i="76"/>
  <c r="B30" i="89" s="1"/>
  <c r="E30" i="89" s="1"/>
  <c r="B28" i="89"/>
  <c r="E28" i="89" s="1"/>
  <c r="D6" i="88"/>
  <c r="C4" i="88"/>
  <c r="H9" i="91"/>
  <c r="B9" i="91" s="1"/>
  <c r="F15" i="109"/>
  <c r="E10" i="91"/>
  <c r="H7" i="91"/>
  <c r="B7" i="91" s="1"/>
  <c r="F14" i="95"/>
  <c r="D6" i="86"/>
  <c r="D10" i="86" s="1"/>
  <c r="E33" i="88"/>
  <c r="E5" i="88" s="1"/>
  <c r="F8" i="91"/>
  <c r="E25" i="114"/>
  <c r="D16" i="95"/>
  <c r="E19" i="85"/>
  <c r="E20" i="85" s="1"/>
  <c r="E22" i="96"/>
  <c r="D25" i="114"/>
  <c r="H8" i="91"/>
  <c r="C12" i="97"/>
  <c r="E4" i="88"/>
  <c r="S23" i="76"/>
  <c r="B32" i="89" s="1"/>
  <c r="E32" i="89" s="1"/>
  <c r="J27" i="114"/>
  <c r="D32" i="89" s="1"/>
  <c r="F17" i="109" l="1"/>
  <c r="F27" i="109" s="1"/>
  <c r="E12" i="97" s="1"/>
  <c r="C7" i="100" s="1"/>
  <c r="B18" i="100"/>
  <c r="D4" i="119"/>
  <c r="D5" i="119" s="1"/>
  <c r="I9" i="91" s="1"/>
  <c r="J9" i="91" s="1"/>
  <c r="C5" i="119"/>
  <c r="I8" i="91" s="1"/>
  <c r="C8" i="91" s="1"/>
  <c r="F9" i="91"/>
  <c r="G9" i="91" s="1"/>
  <c r="F7" i="91"/>
  <c r="H10" i="91"/>
  <c r="C33" i="88"/>
  <c r="C5" i="88" s="1"/>
  <c r="C6" i="88" s="1"/>
  <c r="G8" i="91"/>
  <c r="H27" i="114"/>
  <c r="D28" i="89" s="1"/>
  <c r="E4" i="89"/>
  <c r="C21" i="89"/>
  <c r="C4" i="89" s="1"/>
  <c r="B8" i="91"/>
  <c r="B10" i="91" s="1"/>
  <c r="D10" i="98"/>
  <c r="D11" i="86"/>
  <c r="D13" i="86" s="1"/>
  <c r="E13" i="95"/>
  <c r="D30" i="89"/>
  <c r="E6" i="88"/>
  <c r="F22" i="96"/>
  <c r="E24" i="96"/>
  <c r="E28" i="96" s="1"/>
  <c r="D10" i="95"/>
  <c r="J7" i="91"/>
  <c r="F10" i="91" l="1"/>
  <c r="C9" i="91"/>
  <c r="D9" i="91" s="1"/>
  <c r="C7" i="91"/>
  <c r="J8" i="91"/>
  <c r="J10" i="91" s="1"/>
  <c r="I10" i="91"/>
  <c r="D7" i="91"/>
  <c r="G7" i="91"/>
  <c r="G10" i="91" s="1"/>
  <c r="C28" i="89"/>
  <c r="D8" i="91"/>
  <c r="D23" i="95"/>
  <c r="D33" i="89"/>
  <c r="D5" i="89" s="1"/>
  <c r="D6" i="89" s="1"/>
  <c r="E15" i="95"/>
  <c r="E16" i="95" s="1"/>
  <c r="F13" i="95"/>
  <c r="F15" i="95" s="1"/>
  <c r="K27" i="114"/>
  <c r="R17" i="113" l="1"/>
  <c r="B17" i="100"/>
  <c r="C10" i="91"/>
  <c r="E23" i="95" s="1"/>
  <c r="D10" i="91"/>
  <c r="C30" i="89"/>
  <c r="C32" i="89"/>
  <c r="F23" i="95"/>
  <c r="R33" i="113" s="1"/>
  <c r="E33" i="89"/>
  <c r="D24" i="96"/>
  <c r="F11" i="96"/>
  <c r="C8" i="98" s="1"/>
  <c r="B13" i="100" s="1"/>
  <c r="R15" i="113" l="1"/>
  <c r="E5" i="89"/>
  <c r="E6" i="89" s="1"/>
  <c r="C33" i="89"/>
  <c r="F24" i="96"/>
  <c r="C19" i="100"/>
  <c r="R36" i="113" s="1"/>
  <c r="C5" i="89" l="1"/>
  <c r="C6" i="89" s="1"/>
  <c r="E10" i="95" s="1"/>
  <c r="F10" i="95" s="1"/>
  <c r="R6" i="113"/>
  <c r="E8" i="98"/>
  <c r="F17" i="95" l="1"/>
  <c r="F27" i="95" s="1"/>
  <c r="F13" i="96" s="1"/>
  <c r="C10" i="98" s="1"/>
  <c r="B9" i="100"/>
  <c r="R30" i="113"/>
  <c r="R14" i="113"/>
  <c r="C15" i="100"/>
  <c r="R26" i="113" s="1"/>
  <c r="F15" i="96"/>
  <c r="F26" i="96" l="1"/>
  <c r="D13" i="96"/>
  <c r="D26" i="96" s="1"/>
  <c r="F28" i="96"/>
  <c r="C11" i="100"/>
  <c r="E10" i="98"/>
  <c r="C12" i="98"/>
  <c r="D28" i="96"/>
  <c r="D15" i="96"/>
  <c r="R24" i="113" l="1"/>
  <c r="S24" i="113" s="1"/>
  <c r="E12" i="98"/>
  <c r="B24" i="100" s="1"/>
  <c r="C24" i="100" s="1"/>
  <c r="C26" i="100" s="1"/>
  <c r="C28" i="100" s="1"/>
  <c r="C29" i="100" s="1"/>
  <c r="S4" i="113"/>
</calcChain>
</file>

<file path=xl/comments1.xml><?xml version="1.0" encoding="utf-8"?>
<comments xmlns="http://schemas.openxmlformats.org/spreadsheetml/2006/main">
  <authors>
    <author>Pam Rasanen</author>
  </authors>
  <commentList>
    <comment ref="H42" authorId="0" shapeId="0">
      <text>
        <r>
          <rPr>
            <b/>
            <sz val="8"/>
            <color indexed="81"/>
            <rFont val="Tahoma"/>
            <family val="2"/>
          </rPr>
          <t>PSE:</t>
        </r>
        <r>
          <rPr>
            <sz val="8"/>
            <color indexed="81"/>
            <rFont val="Tahoma"/>
            <family val="2"/>
          </rPr>
          <t xml:space="preserve">
Difference due to rounding</t>
        </r>
      </text>
    </comment>
  </commentList>
</comments>
</file>

<file path=xl/sharedStrings.xml><?xml version="1.0" encoding="utf-8"?>
<sst xmlns="http://schemas.openxmlformats.org/spreadsheetml/2006/main" count="865" uniqueCount="597">
  <si>
    <t>Excludes 449 customers participating in Schedule 258 programs</t>
  </si>
  <si>
    <t>(Over) Under</t>
  </si>
  <si>
    <t>Description</t>
  </si>
  <si>
    <t>Expected Non-449</t>
  </si>
  <si>
    <t>Actuals Non-449</t>
  </si>
  <si>
    <t>Collected</t>
  </si>
  <si>
    <t>a</t>
  </si>
  <si>
    <t>b</t>
  </si>
  <si>
    <t>c = b - a</t>
  </si>
  <si>
    <t>Receipts, net of revenue sensitive items</t>
  </si>
  <si>
    <t>Variance between budgeted and actual expenditures:</t>
  </si>
  <si>
    <t>Non-449 Budget set in rates last rate period</t>
  </si>
  <si>
    <t>Total (over) under collection</t>
  </si>
  <si>
    <t xml:space="preserve"> </t>
  </si>
  <si>
    <t>Puget Sound Energy</t>
  </si>
  <si>
    <t>Determination of Proposed Non-449 Conservation Customer Charge</t>
  </si>
  <si>
    <t>Revenue Requirement</t>
  </si>
  <si>
    <t xml:space="preserve">Line No. </t>
  </si>
  <si>
    <t>Total Amount</t>
  </si>
  <si>
    <t>449 Accounts</t>
  </si>
  <si>
    <t>Non-449</t>
  </si>
  <si>
    <t>c = a + b</t>
  </si>
  <si>
    <t>Amounts to be Recovered</t>
  </si>
  <si>
    <t>(Note 2)</t>
  </si>
  <si>
    <t xml:space="preserve"> = 1 + 2 </t>
  </si>
  <si>
    <t>Total Costs to be Recovered (Note 1)</t>
  </si>
  <si>
    <t xml:space="preserve"> = 1 / 4</t>
  </si>
  <si>
    <t xml:space="preserve"> = 2 / 4</t>
  </si>
  <si>
    <t xml:space="preserve"> = 5 + 6</t>
  </si>
  <si>
    <t>Total Revenue Requirement (Note 1)</t>
  </si>
  <si>
    <t>Conservation Customer Charge</t>
  </si>
  <si>
    <t>Conservation Revenue Requirement Excluding 449/459 customers using Schedule 258</t>
  </si>
  <si>
    <t>Amount</t>
  </si>
  <si>
    <t>Conversion Factor</t>
  </si>
  <si>
    <t>Total to be Recovered</t>
  </si>
  <si>
    <t>Source:  Sch 120 Revenue - CIS</t>
  </si>
  <si>
    <t>Electric Cons. Program Charge</t>
  </si>
  <si>
    <t>Data</t>
  </si>
  <si>
    <t>Tariff</t>
  </si>
  <si>
    <t>Grand Total</t>
  </si>
  <si>
    <t>Sch 449/459</t>
  </si>
  <si>
    <t>Sch 120 Rate</t>
  </si>
  <si>
    <t>Values</t>
  </si>
  <si>
    <t>Sum</t>
  </si>
  <si>
    <t>449</t>
  </si>
  <si>
    <t xml:space="preserve">459 </t>
  </si>
  <si>
    <t>PUGET SOUND ENERGY</t>
  </si>
  <si>
    <t/>
  </si>
  <si>
    <t>ACTUAL</t>
  </si>
  <si>
    <t>SALE OF ELECTRICITY - REVENUE</t>
  </si>
  <si>
    <t>Residential</t>
  </si>
  <si>
    <t>Commercial</t>
  </si>
  <si>
    <t>Industrial</t>
  </si>
  <si>
    <t>Public street &amp; hwy lighting</t>
  </si>
  <si>
    <t>Sales for resale firm</t>
  </si>
  <si>
    <t>Total retail sales</t>
  </si>
  <si>
    <t>Transportation (Billed plus Change in Unbilled)</t>
  </si>
  <si>
    <t>Sales to other utilities and marketers</t>
  </si>
  <si>
    <t>Total electric revenues</t>
  </si>
  <si>
    <t>Non-Core Gas Sales</t>
  </si>
  <si>
    <t>Transmission Revenue</t>
  </si>
  <si>
    <t>Decoupling Revenue</t>
  </si>
  <si>
    <t>Other Misc Operating Revenue</t>
  </si>
  <si>
    <t xml:space="preserve">    Other operating revenues</t>
  </si>
  <si>
    <t>Total electric sales</t>
  </si>
  <si>
    <t>SALE OF ELECTRICITY - KWH</t>
  </si>
  <si>
    <t>Non-449/459</t>
  </si>
  <si>
    <t>449/459</t>
  </si>
  <si>
    <t>Total</t>
  </si>
  <si>
    <t>Total Collections</t>
  </si>
  <si>
    <t>Actual Collections net of RSIs (Billed plus Change in Unbilled) 18230621</t>
  </si>
  <si>
    <t>Estimated Collections</t>
  </si>
  <si>
    <t>(Note)</t>
  </si>
  <si>
    <t>(Note) Calculated by using actual or estimated 449 loads multiplied by the Sch 449 Rate currently in effect</t>
  </si>
  <si>
    <t>Period</t>
  </si>
  <si>
    <t>Debit</t>
  </si>
  <si>
    <t>Credit</t>
  </si>
  <si>
    <t>Balance</t>
  </si>
  <si>
    <t>Cumulative balance</t>
  </si>
  <si>
    <t>Balance Carryforward</t>
  </si>
  <si>
    <t>1</t>
  </si>
  <si>
    <t>2</t>
  </si>
  <si>
    <t>3</t>
  </si>
  <si>
    <t>4</t>
  </si>
  <si>
    <t>5</t>
  </si>
  <si>
    <t>6</t>
  </si>
  <si>
    <t>7</t>
  </si>
  <si>
    <t>8</t>
  </si>
  <si>
    <t>9</t>
  </si>
  <si>
    <t>10</t>
  </si>
  <si>
    <t>11</t>
  </si>
  <si>
    <t>12</t>
  </si>
  <si>
    <t>13</t>
  </si>
  <si>
    <t>14</t>
  </si>
  <si>
    <t>15</t>
  </si>
  <si>
    <t>16</t>
  </si>
  <si>
    <t>Load (MWh)</t>
  </si>
  <si>
    <t>Net of Conservation</t>
  </si>
  <si>
    <t>Year</t>
  </si>
  <si>
    <t>Month</t>
  </si>
  <si>
    <t>Date</t>
  </si>
  <si>
    <t>Streetlight</t>
  </si>
  <si>
    <t>Resale</t>
  </si>
  <si>
    <t>Total Delivered</t>
  </si>
  <si>
    <t>Losses</t>
  </si>
  <si>
    <t>Total Load</t>
  </si>
  <si>
    <t>Station Service</t>
  </si>
  <si>
    <t>Station Service Losses</t>
  </si>
  <si>
    <t>Full Load</t>
  </si>
  <si>
    <t>E251</t>
  </si>
  <si>
    <t>Net Metering</t>
  </si>
  <si>
    <t>Energy Efficient Technology Evaluation</t>
  </si>
  <si>
    <t>LINE</t>
  </si>
  <si>
    <t>NO.</t>
  </si>
  <si>
    <t>DESCRIPTION</t>
  </si>
  <si>
    <t>RATE</t>
  </si>
  <si>
    <t>BAD DEBTS</t>
  </si>
  <si>
    <t>ANNUAL FILING FEE</t>
  </si>
  <si>
    <t>SUM OF TAXES OTHER</t>
  </si>
  <si>
    <t>CUSTOMER CLASS</t>
  </si>
  <si>
    <t>SCHEDULE</t>
  </si>
  <si>
    <t>c</t>
  </si>
  <si>
    <t>Sec Gen Svc - Small</t>
  </si>
  <si>
    <t>Sec Gen Svc - Medium</t>
  </si>
  <si>
    <t>Sec Gen Svc - Large</t>
  </si>
  <si>
    <t>Sec Irrigation Svc</t>
  </si>
  <si>
    <t>Secondary Service Total</t>
  </si>
  <si>
    <t>Pri Gen Svc</t>
  </si>
  <si>
    <t>Pri Irrigation Svc</t>
  </si>
  <si>
    <t>Pri Interruptible Svc</t>
  </si>
  <si>
    <t>449 / 459</t>
  </si>
  <si>
    <t>Primary Service Total</t>
  </si>
  <si>
    <t>HV Interruptible Svc</t>
  </si>
  <si>
    <t>HV Gen Svc</t>
  </si>
  <si>
    <t>High Voltage Service Total</t>
  </si>
  <si>
    <t>Lights</t>
  </si>
  <si>
    <t>Actual versus Expected Collections Net of Revenue Sensitive Items</t>
  </si>
  <si>
    <t>Actual</t>
  </si>
  <si>
    <t>Difference</t>
  </si>
  <si>
    <t>E150</t>
  </si>
  <si>
    <t>E254</t>
  </si>
  <si>
    <t>E214</t>
  </si>
  <si>
    <t>E218</t>
  </si>
  <si>
    <t>E253</t>
  </si>
  <si>
    <t>E201</t>
  </si>
  <si>
    <t>E250</t>
  </si>
  <si>
    <t>E262</t>
  </si>
  <si>
    <t>E258</t>
  </si>
  <si>
    <t>E270</t>
  </si>
  <si>
    <t>Prior Year Filing</t>
  </si>
  <si>
    <t>Load True-up</t>
  </si>
  <si>
    <t>Budget Variance</t>
  </si>
  <si>
    <t>Spending Variance</t>
  </si>
  <si>
    <t>Net Change</t>
  </si>
  <si>
    <t>Current Year</t>
  </si>
  <si>
    <t>Revenue Sensitive Fees and Taxes</t>
  </si>
  <si>
    <r>
      <t>Schedule Nos.</t>
    </r>
    <r>
      <rPr>
        <sz val="12"/>
        <rFont val="Arial"/>
        <family val="2"/>
      </rPr>
      <t xml:space="preserve"> </t>
    </r>
    <r>
      <rPr>
        <sz val="8"/>
        <rFont val="Arial"/>
        <family val="2"/>
      </rPr>
      <t>(Unless otherwise noted, applies to both electric and gas)</t>
    </r>
  </si>
  <si>
    <t>Program Name</t>
  </si>
  <si>
    <t>MWh Savings</t>
  </si>
  <si>
    <t>Electric Rider Budget</t>
  </si>
  <si>
    <t>Therm Savings</t>
  </si>
  <si>
    <t>Residential Energy Management</t>
  </si>
  <si>
    <t>Low Income Weatherization</t>
  </si>
  <si>
    <t>Residential lighting</t>
  </si>
  <si>
    <t>Space heat</t>
  </si>
  <si>
    <t>Water heat</t>
  </si>
  <si>
    <t>Home Energy Assessment</t>
  </si>
  <si>
    <t>Home Appliances</t>
  </si>
  <si>
    <t>i</t>
  </si>
  <si>
    <t>j</t>
  </si>
  <si>
    <t>Weatherization</t>
  </si>
  <si>
    <t xml:space="preserve">Home Energy Reports </t>
  </si>
  <si>
    <t>Total, Residential Programs</t>
  </si>
  <si>
    <t>Business Energy Management</t>
  </si>
  <si>
    <t>Commercial / Industrial Retrofit</t>
  </si>
  <si>
    <t>Commercial/Industrial New Construction</t>
  </si>
  <si>
    <t>261</t>
  </si>
  <si>
    <t>Commercial Rebates</t>
  </si>
  <si>
    <t>Subtotal, Business Programs</t>
  </si>
  <si>
    <t>Subtotal, Pilots</t>
  </si>
  <si>
    <t>Regional Efficiency Programs</t>
  </si>
  <si>
    <t>Generation, Transmission and Distribution</t>
  </si>
  <si>
    <t>Subtotal, Regional Programs</t>
  </si>
  <si>
    <t>Energy Efficiency Portfolio Support</t>
  </si>
  <si>
    <t>Energy Advisors</t>
  </si>
  <si>
    <t>Events</t>
  </si>
  <si>
    <t>Market Integration</t>
  </si>
  <si>
    <t>Automated Benchmarking System</t>
  </si>
  <si>
    <t>Rebates Processing</t>
  </si>
  <si>
    <t>Programs Support</t>
  </si>
  <si>
    <t>Data and Systems Services</t>
  </si>
  <si>
    <t>Energy Efficient Communities</t>
  </si>
  <si>
    <t>Subtotal, Portfolio Support</t>
  </si>
  <si>
    <t>Energy Efficiency Research &amp; Compliance</t>
  </si>
  <si>
    <t>Conservation Supply Curves</t>
  </si>
  <si>
    <t>Strategic Planning</t>
  </si>
  <si>
    <t>Market Research</t>
  </si>
  <si>
    <t>Program Evaluation</t>
  </si>
  <si>
    <t>Biennial Electric Conservation Acquisition Review</t>
  </si>
  <si>
    <t>Verification Team</t>
  </si>
  <si>
    <t>Subtotal, Research &amp; Compliance</t>
  </si>
  <si>
    <t>Blue cells = use for 10% "info-only" calculation:</t>
  </si>
  <si>
    <t>Add up all blue cells and divide by "Total, Efficiency Programs Included in CE Calculations" line.</t>
  </si>
  <si>
    <t>HER program costs excluded from "info-only" calculation because savings will be measured.</t>
  </si>
  <si>
    <t>Gas Rider Budget</t>
  </si>
  <si>
    <t>NEEA Natural Gas Market Transformation</t>
  </si>
  <si>
    <t>Purple cells = use to indicate a reasonable amt. spent on EM&amp;V (condition (6)(c)):</t>
  </si>
  <si>
    <t>EM&amp;V Budget (WAC 480-109-120(1)(b)(vi)(B))</t>
  </si>
  <si>
    <t>4440 - Sch.258 449 High Voltage Program (36%)</t>
  </si>
  <si>
    <t>4440 - Sch.258 Non 449 High Voltage Progrm (64%)</t>
  </si>
  <si>
    <t>Remove 449</t>
  </si>
  <si>
    <t>Total kWh</t>
  </si>
  <si>
    <t>* Note: Sch. 141 Expedited Rate Filing and Sch. 142 Decoupling Riders were included in this report starting in July 2015</t>
  </si>
  <si>
    <t>Text</t>
  </si>
  <si>
    <t>Account 18230621</t>
  </si>
  <si>
    <t>Difference between non-449 actual collections and the</t>
  </si>
  <si>
    <t>(A) From Last Year's Filing's "Collections" tab.</t>
  </si>
  <si>
    <t>Estimate (A)</t>
  </si>
  <si>
    <t>Schedule</t>
  </si>
  <si>
    <t>Electric Programs</t>
  </si>
  <si>
    <t>Orders</t>
  </si>
  <si>
    <r>
      <t xml:space="preserve">
</t>
    </r>
    <r>
      <rPr>
        <b/>
        <sz val="12"/>
        <rFont val="Arial"/>
        <family val="2"/>
      </rPr>
      <t>PSE Conservation Rider 
Savings Goals and Budgets</t>
    </r>
  </si>
  <si>
    <t>Total Rider Budget</t>
  </si>
  <si>
    <r>
      <t xml:space="preserve">(All indented program or activity names are color-coded and comprise the totals of the </t>
    </r>
    <r>
      <rPr>
        <u/>
        <sz val="8"/>
        <rFont val="Arial"/>
        <family val="2"/>
      </rPr>
      <t>above</t>
    </r>
    <r>
      <rPr>
        <sz val="8"/>
        <rFont val="Arial"/>
        <family val="2"/>
      </rPr>
      <t xml:space="preserve"> program or activity grouping.)</t>
    </r>
  </si>
  <si>
    <t>Single Family Existing Subtotal</t>
  </si>
  <si>
    <t>Single Family New Construction</t>
  </si>
  <si>
    <t>Multifamily Retrofit</t>
  </si>
  <si>
    <t>Multifamily New Construction</t>
  </si>
  <si>
    <t>Commercial Strategic Energy Management</t>
  </si>
  <si>
    <t>Large Power User - Self Directed Program Subtotal</t>
  </si>
  <si>
    <t>449 Customers</t>
  </si>
  <si>
    <t>Non-449 Customers</t>
  </si>
  <si>
    <t>Pilots With Uncertain Savings</t>
  </si>
  <si>
    <t>NW Energy Efficiency Alliance (NEEA)</t>
  </si>
  <si>
    <t>E292</t>
  </si>
  <si>
    <t>Total Savings, Efficiency Programs Included in CE Calculations</t>
  </si>
  <si>
    <t>Line No.</t>
  </si>
  <si>
    <t>8/24</t>
  </si>
  <si>
    <t>7A/11/25</t>
  </si>
  <si>
    <t>12/26</t>
  </si>
  <si>
    <t>10/31</t>
  </si>
  <si>
    <t xml:space="preserve">Transportation </t>
  </si>
  <si>
    <t>50-59</t>
  </si>
  <si>
    <t>UPDATE ALL NUMBERS</t>
  </si>
  <si>
    <t>Causes of the Change in Revenue Requirement from</t>
  </si>
  <si>
    <t>Composition of Expenditures</t>
  </si>
  <si>
    <t>258 Non 449 Expenditures</t>
  </si>
  <si>
    <t>Non-258 Expenditures</t>
  </si>
  <si>
    <t>&lt;== check total - must be $0</t>
  </si>
  <si>
    <t>Remove Transfer</t>
  </si>
  <si>
    <t>Receipts</t>
  </si>
  <si>
    <t>Assignment</t>
  </si>
  <si>
    <t>Year/month</t>
  </si>
  <si>
    <t>Amount in local currency</t>
  </si>
  <si>
    <t>May Net Activity</t>
  </si>
  <si>
    <t>May Receipts</t>
  </si>
  <si>
    <t>Cons Costs NIRB - Conservation Rider Amortization (already net of revenue sensitive items)</t>
  </si>
  <si>
    <t>Estimated Under (Over) Collection from Prior Year for Non-449/459 customers</t>
  </si>
  <si>
    <t>ELECTRIC OPERATING REVENUE &amp; KWH SALES</t>
  </si>
  <si>
    <t>Over (Under)</t>
  </si>
  <si>
    <t>Spent</t>
  </si>
  <si>
    <t>Source:  SAP Download</t>
  </si>
  <si>
    <t>Total including 449</t>
  </si>
  <si>
    <t>2019 Budget excl 449</t>
  </si>
  <si>
    <t>Sch 120 net of Conversion Factor</t>
  </si>
  <si>
    <t>CONVERSION FACTOR</t>
  </si>
  <si>
    <t>February</t>
  </si>
  <si>
    <t>March</t>
  </si>
  <si>
    <t>April</t>
  </si>
  <si>
    <t>For the current rate period that will be ending</t>
  </si>
  <si>
    <t>ii</t>
  </si>
  <si>
    <t>months and consists of two parts:</t>
  </si>
  <si>
    <t>For the estimated collections used in the prior year's filing</t>
  </si>
  <si>
    <t>iii</t>
  </si>
  <si>
    <t>Time Period</t>
  </si>
  <si>
    <t>Location</t>
  </si>
  <si>
    <t>A variance analysis which demonstrates the causes for the change between the</t>
  </si>
  <si>
    <t>non-449 revenue requirement from the prior filing to the current filing.</t>
  </si>
  <si>
    <t>Purple tabs contain information that is new in the current year filing</t>
  </si>
  <si>
    <t>Blue tabs are tabs that come directly from the prior year filing</t>
  </si>
  <si>
    <t>Red tabs are tabs that come directly from the ACP/BCP filings</t>
  </si>
  <si>
    <t>Total (does</t>
  </si>
  <si>
    <t>not inc.</t>
  </si>
  <si>
    <t>Transp.)</t>
  </si>
  <si>
    <t>Less</t>
  </si>
  <si>
    <t>Sch 120</t>
  </si>
  <si>
    <t>Related</t>
  </si>
  <si>
    <t>Transportation</t>
  </si>
  <si>
    <t>Check</t>
  </si>
  <si>
    <t>Current (Payable) Receivable</t>
  </si>
  <si>
    <t>Prior (Payable) Receivable</t>
  </si>
  <si>
    <t>Current Budget</t>
  </si>
  <si>
    <t>Prior Budget</t>
  </si>
  <si>
    <t>Current (Under) Over Spending Variance</t>
  </si>
  <si>
    <t>Prior (Under) Over Spending Variance</t>
  </si>
  <si>
    <t>Difference - Current minus Prior</t>
  </si>
  <si>
    <t>Current Year Non-449 Annual Budget</t>
  </si>
  <si>
    <t>Non-449 True-up for the Prior Year which consists of two categories:</t>
  </si>
  <si>
    <t>"Load Variances" which trues-up the Non-449 amount set in rates to be</t>
  </si>
  <si>
    <t>collected and the Non-449 amount actually collected which covers 15</t>
  </si>
  <si>
    <t>the Non-449 budget set in rates last year to the actual Non-449</t>
  </si>
  <si>
    <t>amounts spent</t>
  </si>
  <si>
    <t>Change in Non-449 Budgeted Spending between this year and last year</t>
  </si>
  <si>
    <t>Change in Non-449 True-up between this year and last year</t>
  </si>
  <si>
    <t>Change in Non-449 load variance for current period</t>
  </si>
  <si>
    <t>Change in Non-449 load variance for estimates used in prior filing</t>
  </si>
  <si>
    <t>Change in Non-449 spending variance</t>
  </si>
  <si>
    <t>MSSC</t>
  </si>
  <si>
    <t>Smart Thermostats</t>
  </si>
  <si>
    <t>214 &amp; 217</t>
  </si>
  <si>
    <t>Moderate Income Residences</t>
  </si>
  <si>
    <t>Targeted DSM Pilot</t>
  </si>
  <si>
    <t xml:space="preserve">Trade Ally Memberships </t>
  </si>
  <si>
    <r>
      <t>Trade Ally Network</t>
    </r>
    <r>
      <rPr>
        <i/>
        <sz val="8"/>
        <color theme="1"/>
        <rFont val="Arial"/>
        <family val="2"/>
      </rPr>
      <t xml:space="preserve"> (revenue + cost)</t>
    </r>
  </si>
  <si>
    <t>Customer Digital Services</t>
  </si>
  <si>
    <t>249A, 271</t>
  </si>
  <si>
    <t>Demand Response Pilot</t>
  </si>
  <si>
    <t xml:space="preserve">(Line bi) Add up the sum of [Data &amp; Systems Services + Program Evaluation + BECAR + Verification] purple cells </t>
  </si>
  <si>
    <t>(Line bh) Add up the sum of [Data &amp; Systems Services + Program Evaluation + BECAR + Verification] purple cells and divide by the [Residential + Business] purple cells.</t>
  </si>
  <si>
    <t>Subtotal, Other Energy Efficiency Programs</t>
  </si>
  <si>
    <t>Other Customer Programs</t>
  </si>
  <si>
    <t xml:space="preserve">Commercial </t>
  </si>
  <si>
    <t>Net of revenue sensitive items</t>
  </si>
  <si>
    <t>Conversion Factor from Last Year's filing</t>
  </si>
  <si>
    <t>Use for Non-449 Revenue Requirement True-Up</t>
  </si>
  <si>
    <t>Total (already does not include firm resale)</t>
  </si>
  <si>
    <t>Check to Total</t>
  </si>
  <si>
    <t>Add:  Sch 258 Collections (Sch 449 &amp; 459)</t>
  </si>
  <si>
    <t>Check Revenue from Table 1</t>
  </si>
  <si>
    <t>h = i + j</t>
  </si>
  <si>
    <t>g = h - e</t>
  </si>
  <si>
    <t>e = d - b</t>
  </si>
  <si>
    <t>d = b + (a * c)</t>
  </si>
  <si>
    <t>Total Class Allocation</t>
  </si>
  <si>
    <t>Rounding Difference</t>
  </si>
  <si>
    <t>Revenue Class Allocations</t>
  </si>
  <si>
    <t>Rate Effects on Revenue without Schedule 120 vs. Revenue with Proposed Schedule 120</t>
  </si>
  <si>
    <t>$ per kWh</t>
  </si>
  <si>
    <t xml:space="preserve">PUGET SOUND ENERGY </t>
  </si>
  <si>
    <t>ELECTRIC RESULTS OF OPERATIONS</t>
  </si>
  <si>
    <t>As Used in UE-190529 and UG-190530</t>
  </si>
  <si>
    <t xml:space="preserve">Single Family Existing Subtotal  </t>
  </si>
  <si>
    <t>Special Contract</t>
  </si>
  <si>
    <t>SC</t>
  </si>
  <si>
    <t>This file contains conservation two main pieces of information related to Electric Schedule 120 (non-449 customers only).</t>
  </si>
  <si>
    <t>Variance between estimated and actual loads for May through April</t>
  </si>
  <si>
    <t xml:space="preserve">Variance between estimated and actual loads for Feb to Apr from </t>
  </si>
  <si>
    <t>"Spending Variances" which consists of the difference between</t>
  </si>
  <si>
    <t>All Else</t>
  </si>
  <si>
    <t>Total Budget</t>
  </si>
  <si>
    <t>Summary</t>
  </si>
  <si>
    <t>Water Use Reducers</t>
  </si>
  <si>
    <t>Midstream HVAC and Water Heat</t>
  </si>
  <si>
    <t>TOTAL SAVINGS AND TOTAL BUDGETS</t>
  </si>
  <si>
    <t>True up of 2021/2022 Related Revenue Requirement</t>
  </si>
  <si>
    <t>Schedule 120 Revenue $</t>
  </si>
  <si>
    <t>Schedule 120 Revenue % to Total Revenue</t>
  </si>
  <si>
    <t>f = e / d</t>
  </si>
  <si>
    <t>12 MONTHS ENDED DECEMBER 31, 2018</t>
  </si>
  <si>
    <t>2019 GENERAL RATE CASE</t>
  </si>
  <si>
    <t>PUGET SOUND ENERGY-ELECTRIC</t>
  </si>
  <si>
    <t>FOR THE TWELVE MONTHS ENDED JUNE 30, 2021</t>
  </si>
  <si>
    <t>2022 GENERAL RATE CASE</t>
  </si>
  <si>
    <t>CONVERSION FACTOR EXCLUDING FEDERAL INCOME TAX ( 1 - LINE 5)</t>
  </si>
  <si>
    <t>FEDERAL INCOME TAX</t>
  </si>
  <si>
    <t xml:space="preserve">CONVERSION FACTOR INCL FEDERAL INCOME TAX ( LINE 5 + LINE 8 ) </t>
  </si>
  <si>
    <t>UE-220066 UPDATED FOR THE MOST RECENT ANNUAL FILING FEE</t>
  </si>
  <si>
    <t>Effective May 2023</t>
  </si>
  <si>
    <t>2022 Conservation Costs (12  Months) - Non-449/459 customers only</t>
  </si>
  <si>
    <t>2022 Class Allocation</t>
  </si>
  <si>
    <t>2021 Under / (Over) Allocation</t>
  </si>
  <si>
    <t>Year 2023</t>
  </si>
  <si>
    <t>Less 449's Actual 2022</t>
  </si>
  <si>
    <t>Lodging Rebates - Electric</t>
  </si>
  <si>
    <t>4440 - SMB Virtual Comm Prog - Elec</t>
  </si>
  <si>
    <t>4430 - Manufactured Home MHNC Program Electric</t>
  </si>
  <si>
    <t>4430 - Residential New Construction (E215) - Electric</t>
  </si>
  <si>
    <t>4445 - EES Verification - Elec</t>
  </si>
  <si>
    <t>LIW - Electric Rider</t>
  </si>
  <si>
    <t>4430 - SF Existing Space Heat - Electric</t>
  </si>
  <si>
    <t>4420 - Sch 270 Trade Ally Support - Elec</t>
  </si>
  <si>
    <t>4445 - Data &amp; Systems Services - Elec</t>
  </si>
  <si>
    <t>4430 - Retail Choice Pilot Prgm - Elec</t>
  </si>
  <si>
    <t>4440 - Industrial Energy Management - Elec</t>
  </si>
  <si>
    <t>4440 - Pay for Performance - E</t>
  </si>
  <si>
    <t>Residential Midstream HVAC &amp; W Heat-Elec</t>
  </si>
  <si>
    <t>4440 -  Telecommunications - Electric</t>
  </si>
  <si>
    <t>2022 - 2023 True up</t>
  </si>
  <si>
    <t>May 2022 through April 2023 (2/23 - 4/23 forecasted)</t>
  </si>
  <si>
    <t>2022 budgeted expenditures set in rates versus actual expenditures made - Non-258</t>
  </si>
  <si>
    <t>2022 budgeted expenditures set in rates versus actual expenditures made - 40, 46 and 49 under 258</t>
  </si>
  <si>
    <t>ACP 2023</t>
  </si>
  <si>
    <t>E271</t>
  </si>
  <si>
    <t>Demand Response Administration</t>
  </si>
  <si>
    <t>Conversion Factor (2022 GRC Updated for Filing Fee)</t>
  </si>
  <si>
    <t>2023 Conservation Costs Related Revenue Requirement</t>
  </si>
  <si>
    <t>2022 - 2023 True up of Estimated collections</t>
  </si>
  <si>
    <t>estimated collections for Feb - Apr 2022 used</t>
  </si>
  <si>
    <t>for 2021/2022 true up in UE-210137</t>
  </si>
  <si>
    <t>(Note 2) The true up for collections through April 2022 does not relate to Schedule 449 customers participating in conservation programs under Schedule 258.</t>
  </si>
  <si>
    <t>Information is from UE-210822 - file "210822-210823-PSE-2023-ACP-Exh-1-11-15-22.xlsm" filed on 11/15/2022, tab "Portfolio--2023 Specific".</t>
  </si>
  <si>
    <t>(Note 1) The amount reflected in column b is based on expected expenditures for Sch 449 customers for the 2023 budget year as included in UE-2108222 - file "210822-210823-PSE-2023-ACP-Exh-1-11-15-22.xlsm" tab "Portfolio--2023 Specific" filed on November 15, 2022 and may not necessarily reflect the revenue requirement to be set in rates for Sch 449 customers.  The amount to collect from these customers will be determined in the Cost of Service workpapers.</t>
  </si>
  <si>
    <t>January through December 2023</t>
  </si>
  <si>
    <t>True-Up of Amounts for Current Reporting Period (May 2022 through April 2023 with February through April 2023 re-forecasted)</t>
  </si>
  <si>
    <t>and most current forecast delivered load (shown below in MWh's) from F2022</t>
  </si>
  <si>
    <t>Schedule 258-Non449</t>
  </si>
  <si>
    <t>Tab is from UE-230139</t>
  </si>
  <si>
    <t>2023 TOTAL CONSERVATION REVENUE SERVICE RIDER AS % OF REVENUE</t>
  </si>
  <si>
    <t>Annual kWh Delivered Sales  05/01/23 to 04/30/24 (F2022)</t>
  </si>
  <si>
    <t>Annual Estimated Revenue @ Rates Effective 5/1/23 (Excluding Sch 120)</t>
  </si>
  <si>
    <t>Proposed
Schedule 120
Effective
5-1-23</t>
  </si>
  <si>
    <t>REVENUE
(Including 5-1-23
Sch 120 revenue)</t>
  </si>
  <si>
    <t>The information above this line is from last year's Sch 120 filing in UE-230139; file "230139-Advice-2023-10-PSE-WP-2023-SCH120-Rev-Req-3-01-23.xlsx" tab "Proposed Revenue"</t>
  </si>
  <si>
    <t>Year 2024</t>
  </si>
  <si>
    <t>Sch120 Unbilled-4/2023</t>
  </si>
  <si>
    <t>Transf. 2022 E Conservation Recovery Amt.</t>
  </si>
  <si>
    <t>Sch120 Billed-5/2023</t>
  </si>
  <si>
    <t>Sch120 Unbilled-5/2023</t>
  </si>
  <si>
    <t>Collections - 12ME April 2024</t>
  </si>
  <si>
    <t>May 2023 through January 2024 - Actuals</t>
  </si>
  <si>
    <t>February 2024 through April 2024 - Estimated</t>
  </si>
  <si>
    <t>Source:  Sch 120 Booked Revenue - SAP BW, 2/9/24</t>
  </si>
  <si>
    <t>May 23-Feb 24</t>
  </si>
  <si>
    <t>Sum of Feb-24</t>
  </si>
  <si>
    <t>See Note 1</t>
  </si>
  <si>
    <t>Note 1</t>
  </si>
  <si>
    <t xml:space="preserve">This year February was booked early in the month and COS was able to pull the actuals.  </t>
  </si>
  <si>
    <t>Source:  F2023, Forecasted Delivered Transporation kWh</t>
  </si>
  <si>
    <t>Eff 5-1-24</t>
  </si>
  <si>
    <t>449 / 459 Forecasted (F23) Revenue by Month / Sch. 120 Rate Effective 5/1/2023</t>
  </si>
  <si>
    <t>Sum of Mar-24</t>
  </si>
  <si>
    <t>Sum of Apr-24</t>
  </si>
  <si>
    <t>Source:  F2023, Delivered kWh</t>
  </si>
  <si>
    <t>Total 2023 Spending to Include in Calculation of the True Up to Electric Schedule 120</t>
  </si>
  <si>
    <t xml:space="preserve">2023 Electric Actual Spend </t>
  </si>
  <si>
    <t>Total 2023 Expenditures to use in True-Up calculation</t>
  </si>
  <si>
    <t>Sch. 150 - Net Metering</t>
  </si>
  <si>
    <t>4430 - Sch 214 Web-Enabled Thermostats - Elec</t>
  </si>
  <si>
    <t>Energy Star Appliances - Elec Rider</t>
  </si>
  <si>
    <t>4430-Engery Efficient Lighting Svc - Elec</t>
  </si>
  <si>
    <t xml:space="preserve">4430 - Positive Energy Behav Modif - Elec </t>
  </si>
  <si>
    <t>4430 - SF Existing Water Heat - Electric (Other)</t>
  </si>
  <si>
    <t xml:space="preserve">4430 - SF Existing Wx - Electric </t>
  </si>
  <si>
    <t>4430 - Moderate Income Residential Pilot Program - Elec</t>
  </si>
  <si>
    <t>E215</t>
  </si>
  <si>
    <t>E217</t>
  </si>
  <si>
    <t>4430 - Multi-Family Retrofit (E217) - Electric</t>
  </si>
  <si>
    <t xml:space="preserve">4430 - Multi-Family New Construction - Elec </t>
  </si>
  <si>
    <t>E219</t>
  </si>
  <si>
    <t>Targeted Demand-Side Mgmt - Elec</t>
  </si>
  <si>
    <t>E249A</t>
  </si>
  <si>
    <t>Demand Response - Electric</t>
  </si>
  <si>
    <t>E249R</t>
  </si>
  <si>
    <t>EE new pilot program Hybrid Heating - Elec</t>
  </si>
  <si>
    <t>4430 - Single Family AMI Pilot Program - Elec</t>
  </si>
  <si>
    <t>Clean Buildings Accelerator - Electric</t>
  </si>
  <si>
    <t>Sch 250 Elec C/I Energy Efficiency</t>
  </si>
  <si>
    <t>4440 - Sch 250 Business Lighting Grants - Elec</t>
  </si>
  <si>
    <t>Sch 251 Elec C/I Energy Efficiency</t>
  </si>
  <si>
    <t>Sch 253 Elec Resource Conservation Management (RCM)</t>
  </si>
  <si>
    <t>4430 - Northwest Energy Efficiency Alliance</t>
  </si>
  <si>
    <t>Comm Midstream HVAC &amp; Water Heat-Electric</t>
  </si>
  <si>
    <t>Small Business Direct Install - Elec</t>
  </si>
  <si>
    <t>4430 - Sch 262 Business Lighting Markdown - Elec</t>
  </si>
  <si>
    <t>Commercial Foodservice - Elec</t>
  </si>
  <si>
    <t>Commercial HVAC Rebates - Electric</t>
  </si>
  <si>
    <t>Demand Response Program Development - Elec</t>
  </si>
  <si>
    <t>E501</t>
  </si>
  <si>
    <t>E502</t>
  </si>
  <si>
    <t>4445 - Rebates Processing - Elec</t>
  </si>
  <si>
    <t>E503</t>
  </si>
  <si>
    <t>E504</t>
  </si>
  <si>
    <t>4420 - Program Support Conservation - Electric</t>
  </si>
  <si>
    <t>E506</t>
  </si>
  <si>
    <t>Trade Ally Network – Electric</t>
  </si>
  <si>
    <t>E507</t>
  </si>
  <si>
    <t>EnergyCAP - Electric</t>
  </si>
  <si>
    <t>E508</t>
  </si>
  <si>
    <t>Energy Advisors - Electric</t>
  </si>
  <si>
    <t>E509</t>
  </si>
  <si>
    <t>Energy Efficient Communities - Elec</t>
  </si>
  <si>
    <t>E510</t>
  </si>
  <si>
    <t>Digital Experience - Electric</t>
  </si>
  <si>
    <t>Customer Online Experience - Elec</t>
  </si>
  <si>
    <t>Customer Awareness Tools - Elec</t>
  </si>
  <si>
    <t>PSE Marketplace - Electric (ShopPSE)</t>
  </si>
  <si>
    <t>E511</t>
  </si>
  <si>
    <t>Market Integration - Electric</t>
  </si>
  <si>
    <t>E512</t>
  </si>
  <si>
    <t>Events - Electric</t>
  </si>
  <si>
    <t>E61</t>
  </si>
  <si>
    <t>Supply Curves - Electric</t>
  </si>
  <si>
    <t>E62</t>
  </si>
  <si>
    <t>Strategic Planning - Electric</t>
  </si>
  <si>
    <t>E63</t>
  </si>
  <si>
    <t>Market Research - Electric</t>
  </si>
  <si>
    <t>E64</t>
  </si>
  <si>
    <t>Program Evaluation - Electric</t>
  </si>
  <si>
    <t>E65</t>
  </si>
  <si>
    <t>Portfolio Savings Review - Electric</t>
  </si>
  <si>
    <t>2023 Total</t>
  </si>
  <si>
    <t>AS FILED IN UE-230139</t>
  </si>
  <si>
    <t>Collections - 12ME April 2023</t>
  </si>
  <si>
    <t>May 2022 through January 2023 - Actuals</t>
  </si>
  <si>
    <t>February 2023 through April 2023 - Estimated</t>
  </si>
  <si>
    <t>Totals are based on average total composite rate of $0.004639 per kWh x</t>
  </si>
  <si>
    <t>0.951115 conversion factor in existing Sch 120 from UE-220137</t>
  </si>
  <si>
    <t>February 2023</t>
  </si>
  <si>
    <t>March 2023</t>
  </si>
  <si>
    <t>April 2023</t>
  </si>
  <si>
    <t>Collections actual vs. estimated in 22-23 true-up included in UE-230139</t>
  </si>
  <si>
    <t>Effective May 2024</t>
  </si>
  <si>
    <t>2023 Conservation Costs (12  Months) - Non-449/459 customers only</t>
  </si>
  <si>
    <t>2024 Conservation Budget (12 Months) (Note 1)</t>
  </si>
  <si>
    <t>Rollforward of Electric Conservation Rider Filing</t>
  </si>
  <si>
    <t>Prior Year - UE-230139</t>
  </si>
  <si>
    <t>BCP 2024</t>
  </si>
  <si>
    <t>SF Electric Vehicle Chargers</t>
  </si>
  <si>
    <t>Public Participation - Equity</t>
  </si>
  <si>
    <t>Biennial Conservation Acquisition Review</t>
  </si>
  <si>
    <t>249A</t>
  </si>
  <si>
    <t>272, 271</t>
  </si>
  <si>
    <t>TOTAL UTILITY CONSERVATION PORTFOLIO</t>
  </si>
  <si>
    <t>Savings and Budgets</t>
  </si>
  <si>
    <t>(Note 1) The amount reflected in column b is based on expected expenditures for Sch 449 customers for the 2024 budget year as included in UE-230892 - file "230892-230893-BCP-2024-2025-Exhibit-1-Savings-Budgets.xlsm" tab "Portfolio--2024 Specific" filed on November 1, 2023 and may not necessarily reflect the revenue requirement to be set in rates for Sch 449 customers.  The amount to collect from these customers will be determined in the Cost of Service workpapers.</t>
  </si>
  <si>
    <t>(Note 2) The true up for collections through April 2024 does not relate to Schedule 449 customers participating in conservation programs under Schedule 258.</t>
  </si>
  <si>
    <t>True up of 2023/2024 - (Note 2)</t>
  </si>
  <si>
    <t>True up of 2023/2024 Related Revenue Requirement</t>
  </si>
  <si>
    <t>True-Up of Amounts for Current Reporting Period (May 2023 through April 2024 with February through April 2024 re-forecasted)</t>
  </si>
  <si>
    <t>Information is from UE-230892 - file "230892-230893-BCP-2024-2025-Exhibit-1-Savings-Budgets.xlsm" tab "Portfolio--2024 Specific" filed on November 1, 2023.</t>
  </si>
  <si>
    <t>2023 - 2024 True up</t>
  </si>
  <si>
    <t>2023 budgeted expenditures set in rates versus actual expenditures made - Non-258</t>
  </si>
  <si>
    <t>4427 - Digital Experience - Electric</t>
  </si>
  <si>
    <t>4400 - Customer Online Experience - Elec</t>
  </si>
  <si>
    <t>4427 - Marketing Research - Electric</t>
  </si>
  <si>
    <t>4423 - EES Market Integration - Electric</t>
  </si>
  <si>
    <t>4420-Conservation Strategic Planning-Ele</t>
  </si>
  <si>
    <t>4430 - Events - Electric</t>
  </si>
  <si>
    <t>4430 - Customer Awareness Tools - Elec</t>
  </si>
  <si>
    <t>4430 - Energy Advisors - Electric</t>
  </si>
  <si>
    <t>4420-Program Evaluation and Research-El</t>
  </si>
  <si>
    <t>4420 - Conservation Supply Curves - Elec</t>
  </si>
  <si>
    <t>3545 - Energy Efficient Communities Elec</t>
  </si>
  <si>
    <t>4430 - EE Demand Response- Elec</t>
  </si>
  <si>
    <t>4430 - Targeted Demand-Side Mgmt- Elec</t>
  </si>
  <si>
    <t>4445 - Automated Benchmarking System - E</t>
  </si>
  <si>
    <t>4430 - Contract Alliance Network - Elect</t>
  </si>
  <si>
    <t>4440-E250 Industrial Sys. Optimizatio-El</t>
  </si>
  <si>
    <t>4440 - E262 Small Bus. Direct Install-El</t>
  </si>
  <si>
    <t>For use in Non-449 Revenue Requirement Calculation</t>
  </si>
  <si>
    <t>2023 budgeted expenditures set in rates versus actual expenditures made - 40, 46 and 49 under 258</t>
  </si>
  <si>
    <t>F23 Final Electric Load Forecast</t>
  </si>
  <si>
    <t>Losses were assumed at 8.14%</t>
  </si>
  <si>
    <t>SCH. 81 (B&amp;O tax) in above-billed</t>
  </si>
  <si>
    <t>SCH. 94 (Res/farm credit) in above</t>
  </si>
  <si>
    <t>SCH. 120 (Cons. Rider rev) in above</t>
  </si>
  <si>
    <t>SCH. 95A (Fed Incentive) in above</t>
  </si>
  <si>
    <t>SCH. 95 PCA Amortization Recovery</t>
  </si>
  <si>
    <t>SCH. 95 PCORC Billed + Chng Unbilled</t>
  </si>
  <si>
    <t>Low Income Surcharge included in above</t>
  </si>
  <si>
    <t>SCH. 132 (Merger Rate Credit) in above</t>
  </si>
  <si>
    <t>SCH. 137 (REC Proceeds Credit) in above</t>
  </si>
  <si>
    <t>SCH. 139 (Green Direct Energy Credit)</t>
  </si>
  <si>
    <t>SCH. 140 (Prop Tax in BillEngy) in above</t>
  </si>
  <si>
    <t>SCH. 141A (Energy Chg Cr Rec Adj)</t>
  </si>
  <si>
    <t>SCH. 141COL (Colstrip Adjustment)</t>
  </si>
  <si>
    <t>SCH. 141N (Rates Not Subj to Ref Adj)</t>
  </si>
  <si>
    <t>SCH. 141R-A (Rates Subject to Ref Adj)</t>
  </si>
  <si>
    <t>SCH. 141X (Protected-Plus EDIT) in above</t>
  </si>
  <si>
    <t>SCH. 141Z (Unprotected EDIT) in above</t>
  </si>
  <si>
    <t>SCH. 142 (Decup in BillEngy) in above</t>
  </si>
  <si>
    <t>True up of 2021/2022 - (Note 2)</t>
  </si>
  <si>
    <t>2023 Conservation Budget (12 Months) (Note 1)</t>
  </si>
  <si>
    <t>May 2023 through April 2024 (2/24 - 4/24 forecasted)</t>
  </si>
  <si>
    <t>2023 - 2024 True up of Estimated collections</t>
  </si>
  <si>
    <t>estimated collections for Feb - Apr 2023 used</t>
  </si>
  <si>
    <t>for 2022/2023 true up in UE-230139</t>
  </si>
  <si>
    <t>Conv Factor in UE-230139</t>
  </si>
  <si>
    <t>Difference between estimated collections used in UE-2300139 and actual collections</t>
  </si>
  <si>
    <t>January through December 2024</t>
  </si>
  <si>
    <t>May 2023 through April 2024</t>
  </si>
  <si>
    <t>February 2023 through April 2023</t>
  </si>
  <si>
    <t>Jan-Dec 2024 vs. Jan-Dec 2023</t>
  </si>
  <si>
    <t>in the 2023 filing vs. the 2024 filing</t>
  </si>
  <si>
    <t>each prior year filing in the 2023 filing vs. the 2024 filing</t>
  </si>
  <si>
    <t>Budget vs. Actual in the 2023 filing vs. the 2024 filing</t>
  </si>
  <si>
    <t>Schedule 95A Residual Balance (one-time)</t>
  </si>
  <si>
    <t>Schedule 95A Grant Amortization</t>
  </si>
  <si>
    <t>Title</t>
  </si>
  <si>
    <t>Account</t>
  </si>
  <si>
    <t>Schedule 95A Interest</t>
  </si>
  <si>
    <t>&lt;----</t>
  </si>
  <si>
    <t>Residual Balance</t>
  </si>
  <si>
    <t>One-Time Adjustment to include Schedule 95A</t>
  </si>
  <si>
    <t>The non-449 conservation revenue requirement which is made up of three categories:</t>
  </si>
  <si>
    <t>iii.</t>
  </si>
  <si>
    <t>A one-time adjustment to clear the Schedule 95A residual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</si>
</sst>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0_);\(#,##0.000000\)"/>
    <numFmt numFmtId="167" formatCode="0.0%"/>
    <numFmt numFmtId="168" formatCode="_(&quot;$&quot;* #,##0.000000_);_(&quot;$&quot;* \(#,##0.000000\);_(&quot;$&quot;* &quot;-&quot;??_);_(@_)"/>
    <numFmt numFmtId="169" formatCode="[$-409]mmmm\ d\,\ yyyy;@"/>
    <numFmt numFmtId="170" formatCode="0.000000"/>
    <numFmt numFmtId="171" formatCode="0.0000%"/>
    <numFmt numFmtId="172" formatCode="[$-409]m/d/yy\ h:mm\ AM/PM;@"/>
    <numFmt numFmtId="173" formatCode="###.0\ &quot;aMW&quot;"/>
    <numFmt numFmtId="174" formatCode="#,###\ &quot;MWh&quot;"/>
    <numFmt numFmtId="175" formatCode="##.0\ &quot;FTEs&quot;"/>
    <numFmt numFmtId="176" formatCode="_(&quot;$&quot;* #,##0.0000_);_(&quot;$&quot;* \(#,##0.0000\);_(&quot;$&quot;* &quot;-&quot;????_);_(@_)"/>
    <numFmt numFmtId="177" formatCode="[$-409]d\-mmm\-yyyy;@"/>
    <numFmt numFmtId="178" formatCode="0.000%"/>
    <numFmt numFmtId="179" formatCode="&quot;$&quot;#,##0.000000_);\(&quot;$&quot;#,##0.000000\)"/>
    <numFmt numFmtId="180" formatCode="[$-409]mmm\-yy;@"/>
    <numFmt numFmtId="181" formatCode="_(* #,##0.000000_);_(* \(#,##0.000000\);_(* &quot;-&quot;??_);_(@_)"/>
  </numFmts>
  <fonts count="9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1"/>
      <name val="Calibri"/>
      <family val="2"/>
      <scheme val="minor"/>
    </font>
    <font>
      <sz val="10"/>
      <color indexed="12"/>
      <name val="Arial"/>
      <family val="2"/>
    </font>
    <font>
      <sz val="11"/>
      <name val="Calibri"/>
      <family val="2"/>
    </font>
    <font>
      <sz val="9"/>
      <name val="Arial"/>
      <family val="2"/>
    </font>
    <font>
      <b/>
      <u/>
      <sz val="11"/>
      <color theme="1"/>
      <name val="Calibri"/>
      <family val="2"/>
      <scheme val="minor"/>
    </font>
    <font>
      <b/>
      <sz val="11"/>
      <name val="Arial"/>
      <family val="2"/>
    </font>
    <font>
      <b/>
      <sz val="9"/>
      <name val="Arial"/>
      <family val="2"/>
    </font>
    <font>
      <sz val="11"/>
      <color rgb="FFFF0000"/>
      <name val="Calibri"/>
      <family val="2"/>
      <scheme val="minor"/>
    </font>
    <font>
      <b/>
      <sz val="10"/>
      <color theme="1"/>
      <name val="Calibri"/>
      <family val="2"/>
    </font>
    <font>
      <sz val="10"/>
      <name val="Times New Roman"/>
      <family val="1"/>
    </font>
    <font>
      <b/>
      <sz val="10"/>
      <name val="Times New Roman"/>
      <family val="1"/>
    </font>
    <font>
      <sz val="10"/>
      <color indexed="8"/>
      <name val="Arial"/>
      <family val="2"/>
    </font>
    <font>
      <sz val="10"/>
      <color theme="1"/>
      <name val="Arial"/>
      <family val="2"/>
    </font>
    <font>
      <sz val="8"/>
      <name val="Arial"/>
      <family val="2"/>
    </font>
    <font>
      <b/>
      <sz val="12"/>
      <name val="Arial"/>
      <family val="2"/>
    </font>
    <font>
      <b/>
      <sz val="10"/>
      <color indexed="8"/>
      <name val="Arial"/>
      <family val="2"/>
    </font>
    <font>
      <b/>
      <sz val="12"/>
      <color indexed="8"/>
      <name val="Arial"/>
      <family val="2"/>
    </font>
    <font>
      <b/>
      <sz val="14"/>
      <color rgb="FF0000FF"/>
      <name val="Arial"/>
      <family val="2"/>
    </font>
    <font>
      <sz val="12"/>
      <name val="Arial"/>
      <family val="2"/>
    </font>
    <font>
      <u/>
      <sz val="8"/>
      <name val="Arial"/>
      <family val="2"/>
    </font>
    <font>
      <b/>
      <sz val="12"/>
      <color indexed="9"/>
      <name val="Arial"/>
      <family val="2"/>
    </font>
    <font>
      <i/>
      <sz val="10"/>
      <color rgb="FF0430AC"/>
      <name val="Arial"/>
      <family val="2"/>
    </font>
    <font>
      <i/>
      <sz val="10"/>
      <color indexed="10"/>
      <name val="Arial"/>
      <family val="2"/>
    </font>
    <font>
      <u val="singleAccounting"/>
      <sz val="10"/>
      <color indexed="8"/>
      <name val="Arial"/>
      <family val="2"/>
    </font>
    <font>
      <i/>
      <sz val="9"/>
      <color rgb="FF0430AC"/>
      <name val="Arial"/>
      <family val="2"/>
    </font>
    <font>
      <sz val="10"/>
      <color rgb="FF0430AC"/>
      <name val="Arial"/>
      <family val="2"/>
    </font>
    <font>
      <i/>
      <sz val="9"/>
      <color theme="1"/>
      <name val="Arial"/>
      <family val="2"/>
    </font>
    <font>
      <b/>
      <sz val="10"/>
      <color indexed="12"/>
      <name val="Arial"/>
      <family val="2"/>
    </font>
    <font>
      <b/>
      <sz val="10"/>
      <color theme="0"/>
      <name val="Arial"/>
      <family val="2"/>
    </font>
    <font>
      <sz val="10"/>
      <color rgb="FFFF0000"/>
      <name val="Arial"/>
      <family val="2"/>
    </font>
    <font>
      <b/>
      <sz val="12"/>
      <color theme="0"/>
      <name val="Arial"/>
      <family val="2"/>
    </font>
    <font>
      <sz val="10"/>
      <name val="Courier"/>
      <family val="3"/>
    </font>
    <font>
      <sz val="10"/>
      <name val="Arial"/>
      <family val="2"/>
    </font>
    <font>
      <b/>
      <sz val="10"/>
      <color theme="1"/>
      <name val="Arial"/>
      <family val="2"/>
    </font>
    <font>
      <b/>
      <i/>
      <sz val="20"/>
      <color rgb="FF0070C0"/>
      <name val="Arial"/>
      <family val="2"/>
    </font>
    <font>
      <sz val="12"/>
      <color indexed="10"/>
      <name val="Arial"/>
      <family val="2"/>
    </font>
    <font>
      <b/>
      <sz val="12"/>
      <color indexed="10"/>
      <name val="Arial"/>
      <family val="2"/>
    </font>
    <font>
      <i/>
      <sz val="10"/>
      <color rgb="FF0070C0"/>
      <name val="Arial"/>
      <family val="2"/>
    </font>
    <font>
      <sz val="10"/>
      <color rgb="FF0070C0"/>
      <name val="Arial"/>
      <family val="2"/>
    </font>
    <font>
      <b/>
      <sz val="10"/>
      <color rgb="FFFF0000"/>
      <name val="Arial"/>
      <family val="2"/>
    </font>
    <font>
      <b/>
      <sz val="11"/>
      <name val="Calibri"/>
      <family val="2"/>
      <scheme val="minor"/>
    </font>
    <font>
      <b/>
      <sz val="14"/>
      <color rgb="FFFF0000"/>
      <name val="Arial"/>
      <family val="2"/>
    </font>
    <font>
      <b/>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rgb="FFFF0000"/>
      <name val="Times New Roman"/>
      <family val="1"/>
    </font>
    <font>
      <b/>
      <sz val="10"/>
      <color rgb="FF0000FF"/>
      <name val="Arial"/>
      <family val="2"/>
    </font>
    <font>
      <b/>
      <sz val="9"/>
      <color rgb="FF0000FF"/>
      <name val="Arial"/>
      <family val="2"/>
    </font>
    <font>
      <b/>
      <sz val="10"/>
      <color rgb="FF0000FF"/>
      <name val="Times New Roman"/>
      <family val="1"/>
    </font>
    <font>
      <sz val="11"/>
      <color theme="1"/>
      <name val="Times New Roman"/>
      <family val="2"/>
    </font>
    <font>
      <i/>
      <sz val="8"/>
      <color theme="1"/>
      <name val="Arial"/>
      <family val="2"/>
    </font>
    <font>
      <u/>
      <sz val="10"/>
      <color theme="10"/>
      <name val="Calibri"/>
      <family val="2"/>
    </font>
    <font>
      <b/>
      <i/>
      <sz val="10"/>
      <color theme="0"/>
      <name val="Arial"/>
      <family val="2"/>
    </font>
    <font>
      <sz val="8"/>
      <color rgb="FFFF0000"/>
      <name val="Arial"/>
      <family val="2"/>
    </font>
    <font>
      <b/>
      <sz val="8"/>
      <color indexed="81"/>
      <name val="Tahoma"/>
      <family val="2"/>
    </font>
    <font>
      <sz val="8"/>
      <color indexed="81"/>
      <name val="Tahoma"/>
      <family val="2"/>
    </font>
    <font>
      <u/>
      <sz val="9"/>
      <color indexed="12"/>
      <name val="Calibri"/>
      <family val="2"/>
    </font>
    <font>
      <sz val="8"/>
      <name val="Helv"/>
    </font>
    <font>
      <b/>
      <sz val="10"/>
      <color theme="1"/>
      <name val="Times New Roman"/>
      <family val="1"/>
    </font>
    <font>
      <sz val="10"/>
      <color theme="1"/>
      <name val="Calibri"/>
      <family val="2"/>
    </font>
    <font>
      <sz val="10"/>
      <color theme="1"/>
      <name val="Times New Roman"/>
      <family val="1"/>
    </font>
    <font>
      <b/>
      <sz val="11"/>
      <color theme="1"/>
      <name val="Times New Roman"/>
      <family val="1"/>
    </font>
    <font>
      <sz val="11"/>
      <color theme="1"/>
      <name val="Times New Roman"/>
      <family val="1"/>
    </font>
    <font>
      <b/>
      <sz val="11"/>
      <name val="Times New Roman"/>
      <family val="1"/>
    </font>
    <font>
      <sz val="24"/>
      <color theme="1"/>
      <name val="Calibri"/>
      <family val="2"/>
    </font>
    <font>
      <sz val="16"/>
      <color theme="1"/>
      <name val="Calibri"/>
      <family val="2"/>
    </font>
    <font>
      <b/>
      <sz val="8"/>
      <name val="Arial"/>
      <family val="2"/>
    </font>
    <font>
      <u val="singleAccounting"/>
      <sz val="11"/>
      <color theme="1"/>
      <name val="Arial"/>
      <family val="2"/>
    </font>
    <font>
      <b/>
      <u/>
      <sz val="11"/>
      <color theme="1"/>
      <name val="Arial"/>
      <family val="2"/>
    </font>
    <font>
      <sz val="11"/>
      <color theme="1"/>
      <name val="Arial"/>
      <family val="2"/>
    </font>
    <font>
      <sz val="8"/>
      <color theme="1"/>
      <name val="Arial"/>
      <family val="2"/>
    </font>
    <font>
      <i/>
      <sz val="8"/>
      <color rgb="FF0430AC"/>
      <name val="Arial"/>
      <family val="2"/>
    </font>
    <font>
      <b/>
      <sz val="8"/>
      <color indexed="9"/>
      <name val="Arial"/>
      <family val="2"/>
    </font>
    <font>
      <b/>
      <sz val="11"/>
      <color theme="0"/>
      <name val="Arial"/>
      <family val="2"/>
    </font>
  </fonts>
  <fills count="62">
    <fill>
      <patternFill patternType="none"/>
    </fill>
    <fill>
      <patternFill patternType="gray125"/>
    </fill>
    <fill>
      <patternFill patternType="solid">
        <fgColor indexed="22"/>
        <bgColor indexed="64"/>
      </patternFill>
    </fill>
    <fill>
      <patternFill patternType="solid">
        <fgColor rgb="FF506DE8"/>
        <bgColor indexed="64"/>
      </patternFill>
    </fill>
    <fill>
      <patternFill patternType="solid">
        <fgColor rgb="FFEE79F7"/>
        <bgColor indexed="64"/>
      </patternFill>
    </fill>
    <fill>
      <patternFill patternType="solid">
        <fgColor rgb="FFFD6035"/>
        <bgColor indexed="64"/>
      </patternFill>
    </fill>
    <fill>
      <patternFill patternType="solid">
        <fgColor rgb="FFFFE811"/>
        <bgColor indexed="64"/>
      </patternFill>
    </fill>
    <fill>
      <patternFill patternType="solid">
        <fgColor rgb="FFA7A7FF"/>
        <bgColor indexed="64"/>
      </patternFill>
    </fill>
    <fill>
      <patternFill patternType="solid">
        <fgColor rgb="FFABC785"/>
        <bgColor indexed="64"/>
      </patternFill>
    </fill>
    <fill>
      <patternFill patternType="solid">
        <fgColor rgb="FF006A71"/>
        <bgColor indexed="64"/>
      </patternFill>
    </fill>
    <fill>
      <patternFill patternType="solid">
        <fgColor rgb="FFC1B071"/>
        <bgColor indexed="64"/>
      </patternFill>
    </fill>
    <fill>
      <patternFill patternType="solid">
        <fgColor rgb="FFB2541A"/>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CCFFCC"/>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C0C0C0"/>
        <bgColor indexed="64"/>
      </patternFill>
    </fill>
    <fill>
      <patternFill patternType="solid">
        <fgColor rgb="FF99FFCC"/>
        <bgColor indexed="64"/>
      </patternFill>
    </fill>
    <fill>
      <patternFill patternType="solid">
        <fgColor theme="5" tint="0.79998168889431442"/>
        <bgColor indexed="64"/>
      </patternFill>
    </fill>
    <fill>
      <patternFill patternType="solid">
        <fgColor rgb="FFFFC000"/>
        <bgColor indexed="64"/>
      </patternFill>
    </fill>
    <fill>
      <patternFill patternType="solid">
        <fgColor rgb="FF8FFFFF"/>
        <bgColor indexed="64"/>
      </patternFill>
    </fill>
    <fill>
      <patternFill patternType="solid">
        <fgColor rgb="FF538ED5"/>
        <bgColor indexed="64"/>
      </patternFill>
    </fill>
    <fill>
      <patternFill patternType="solid">
        <fgColor theme="8" tint="0.79998168889431442"/>
        <bgColor indexed="64"/>
      </patternFill>
    </fill>
    <fill>
      <patternFill patternType="solid">
        <fgColor rgb="FF00B0F0"/>
        <bgColor indexed="64"/>
      </patternFill>
    </fill>
  </fills>
  <borders count="102">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DashDotDot">
        <color theme="0" tint="-0.499984740745262"/>
      </bottom>
      <diagonal/>
    </border>
    <border>
      <left style="thin">
        <color indexed="64"/>
      </left>
      <right/>
      <top/>
      <bottom/>
      <diagonal/>
    </border>
    <border>
      <left style="medium">
        <color auto="1"/>
      </left>
      <right style="thin">
        <color auto="1"/>
      </right>
      <top style="medium">
        <color auto="1"/>
      </top>
      <bottom style="thin">
        <color auto="1"/>
      </bottom>
      <diagonal/>
    </border>
    <border>
      <left style="double">
        <color auto="1"/>
      </left>
      <right style="double">
        <color auto="1"/>
      </right>
      <top/>
      <bottom style="hair">
        <color auto="1"/>
      </bottom>
      <diagonal/>
    </border>
    <border>
      <left style="double">
        <color auto="1"/>
      </left>
      <right style="double">
        <color auto="1"/>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double">
        <color auto="1"/>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diagonal/>
    </border>
  </borders>
  <cellStyleXfs count="67">
    <xf numFmtId="0" fontId="0" fillId="0" borderId="0"/>
    <xf numFmtId="43" fontId="1" fillId="0" borderId="0" applyFont="0" applyFill="0" applyBorder="0" applyAlignment="0" applyProtection="0"/>
    <xf numFmtId="44" fontId="1" fillId="0" borderId="0" applyFont="0" applyFill="0" applyBorder="0" applyAlignment="0" applyProtection="0"/>
    <xf numFmtId="39" fontId="36" fillId="0" borderId="0"/>
    <xf numFmtId="0" fontId="3" fillId="0" borderId="0"/>
    <xf numFmtId="9" fontId="3" fillId="0" borderId="0" applyFont="0" applyFill="0" applyBorder="0" applyAlignment="0" applyProtection="0"/>
    <xf numFmtId="176" fontId="3" fillId="0" borderId="0">
      <alignment horizontal="left" wrapText="1"/>
    </xf>
    <xf numFmtId="0" fontId="48" fillId="0" borderId="0" applyNumberFormat="0" applyFill="0" applyBorder="0" applyAlignment="0" applyProtection="0"/>
    <xf numFmtId="0" fontId="49" fillId="0" borderId="73" applyNumberFormat="0" applyFill="0" applyAlignment="0" applyProtection="0"/>
    <xf numFmtId="0" fontId="50" fillId="0" borderId="74" applyNumberFormat="0" applyFill="0" applyAlignment="0" applyProtection="0"/>
    <xf numFmtId="0" fontId="51" fillId="0" borderId="75" applyNumberFormat="0" applyFill="0" applyAlignment="0" applyProtection="0"/>
    <xf numFmtId="0" fontId="51" fillId="0" borderId="0" applyNumberFormat="0" applyFill="0" applyBorder="0" applyAlignment="0" applyProtection="0"/>
    <xf numFmtId="0" fontId="52"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5" fillId="19" borderId="76" applyNumberFormat="0" applyAlignment="0" applyProtection="0"/>
    <xf numFmtId="0" fontId="56" fillId="20" borderId="77" applyNumberFormat="0" applyAlignment="0" applyProtection="0"/>
    <xf numFmtId="0" fontId="57" fillId="20" borderId="76" applyNumberFormat="0" applyAlignment="0" applyProtection="0"/>
    <xf numFmtId="0" fontId="58" fillId="0" borderId="78" applyNumberFormat="0" applyFill="0" applyAlignment="0" applyProtection="0"/>
    <xf numFmtId="0" fontId="59" fillId="21" borderId="79" applyNumberFormat="0" applyAlignment="0" applyProtection="0"/>
    <xf numFmtId="0" fontId="12" fillId="0" borderId="0" applyNumberFormat="0" applyFill="0" applyBorder="0" applyAlignment="0" applyProtection="0"/>
    <xf numFmtId="0" fontId="1" fillId="22" borderId="80" applyNumberFormat="0" applyFont="0" applyAlignment="0" applyProtection="0"/>
    <xf numFmtId="0" fontId="60" fillId="0" borderId="0" applyNumberFormat="0" applyFill="0" applyBorder="0" applyAlignment="0" applyProtection="0"/>
    <xf numFmtId="0" fontId="2" fillId="0" borderId="81" applyNumberFormat="0" applyFill="0" applyAlignment="0" applyProtection="0"/>
    <xf numFmtId="0" fontId="6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61" fillId="46" borderId="0" applyNumberFormat="0" applyBorder="0" applyAlignment="0" applyProtection="0"/>
    <xf numFmtId="0" fontId="66" fillId="0" borderId="0"/>
    <xf numFmtId="44" fontId="66" fillId="0" borderId="0" applyFont="0" applyFill="0" applyBorder="0" applyAlignment="0" applyProtection="0"/>
    <xf numFmtId="0" fontId="3" fillId="0" borderId="0"/>
    <xf numFmtId="0" fontId="17" fillId="0" borderId="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68" fillId="0" borderId="0" applyNumberFormat="0" applyFill="0" applyBorder="0" applyAlignment="0" applyProtection="0">
      <alignment vertical="top"/>
      <protection locked="0"/>
    </xf>
    <xf numFmtId="0" fontId="1" fillId="0" borderId="0"/>
    <xf numFmtId="0" fontId="68"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44" fontId="3"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74" fillId="0" borderId="0" applyFont="0" applyFill="0" applyBorder="0" applyAlignment="0" applyProtection="0"/>
    <xf numFmtId="43" fontId="76" fillId="0" borderId="0" applyFont="0" applyFill="0" applyBorder="0" applyAlignment="0" applyProtection="0"/>
    <xf numFmtId="0" fontId="76" fillId="0" borderId="0"/>
  </cellStyleXfs>
  <cellXfs count="997">
    <xf numFmtId="0" fontId="0" fillId="0" borderId="0" xfId="0"/>
    <xf numFmtId="165" fontId="3" fillId="0" borderId="26" xfId="0" applyNumberFormat="1" applyFont="1" applyFill="1" applyBorder="1" applyAlignment="1">
      <alignment horizontal="center"/>
    </xf>
    <xf numFmtId="0" fontId="0" fillId="0" borderId="65" xfId="0" applyBorder="1"/>
    <xf numFmtId="0" fontId="4" fillId="0" borderId="1" xfId="0" applyFont="1" applyFill="1" applyBorder="1" applyAlignment="1">
      <alignment horizontal="centerContinuous"/>
    </xf>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Alignment="1">
      <alignment horizontal="left" indent="1"/>
    </xf>
    <xf numFmtId="0" fontId="3" fillId="0" borderId="0" xfId="0" applyFont="1" applyFill="1"/>
    <xf numFmtId="0" fontId="3" fillId="0" borderId="4" xfId="0" applyFont="1" applyFill="1" applyBorder="1"/>
    <xf numFmtId="0" fontId="3" fillId="0" borderId="5" xfId="0" applyFont="1" applyFill="1" applyBorder="1" applyAlignment="1">
      <alignment horizontal="center"/>
    </xf>
    <xf numFmtId="0" fontId="4" fillId="0" borderId="5" xfId="0" applyFont="1" applyFill="1" applyBorder="1"/>
    <xf numFmtId="0" fontId="3" fillId="0" borderId="5" xfId="0" applyFont="1" applyFill="1" applyBorder="1" applyAlignment="1">
      <alignment horizontal="centerContinuous"/>
    </xf>
    <xf numFmtId="0" fontId="3" fillId="0" borderId="6" xfId="0" applyFont="1" applyFill="1" applyBorder="1"/>
    <xf numFmtId="0" fontId="3" fillId="0" borderId="7" xfId="0" applyFont="1" applyFill="1" applyBorder="1"/>
    <xf numFmtId="0" fontId="3" fillId="0" borderId="0" xfId="0" applyFont="1" applyFill="1" applyBorder="1" applyAlignment="1">
      <alignment horizontal="centerContinuous"/>
    </xf>
    <xf numFmtId="0" fontId="3" fillId="0" borderId="8" xfId="0" applyFont="1" applyFill="1" applyBorder="1"/>
    <xf numFmtId="0" fontId="3" fillId="0" borderId="7" xfId="0" applyFont="1" applyFill="1" applyBorder="1" applyAlignment="1">
      <alignment horizontal="center"/>
    </xf>
    <xf numFmtId="0" fontId="3" fillId="0" borderId="0" xfId="0" quotePrefix="1" applyFont="1" applyFill="1" applyBorder="1" applyAlignment="1">
      <alignment horizontal="left"/>
    </xf>
    <xf numFmtId="0" fontId="3" fillId="0" borderId="0" xfId="0" quotePrefix="1" applyFont="1" applyFill="1" applyBorder="1" applyAlignment="1">
      <alignment horizontal="center"/>
    </xf>
    <xf numFmtId="0" fontId="3" fillId="0" borderId="0" xfId="0" applyFont="1" applyFill="1" applyBorder="1" applyAlignment="1">
      <alignment horizontal="left"/>
    </xf>
    <xf numFmtId="165" fontId="3" fillId="0" borderId="0" xfId="0" quotePrefix="1" applyNumberFormat="1" applyFont="1" applyFill="1" applyBorder="1" applyAlignment="1">
      <alignment horizontal="right"/>
    </xf>
    <xf numFmtId="165" fontId="3" fillId="0" borderId="8" xfId="0" applyNumberFormat="1" applyFont="1" applyFill="1" applyBorder="1"/>
    <xf numFmtId="0" fontId="3" fillId="0" borderId="9" xfId="0" applyFont="1" applyFill="1" applyBorder="1"/>
    <xf numFmtId="164" fontId="3" fillId="0" borderId="1" xfId="0" applyNumberFormat="1" applyFont="1" applyFill="1" applyBorder="1"/>
    <xf numFmtId="164" fontId="3" fillId="0" borderId="10" xfId="0" applyNumberFormat="1" applyFont="1" applyFill="1" applyBorder="1"/>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xf numFmtId="0" fontId="3" fillId="0" borderId="13" xfId="0" applyFont="1" applyFill="1" applyBorder="1"/>
    <xf numFmtId="0" fontId="3" fillId="0" borderId="4" xfId="0" applyFont="1" applyFill="1" applyBorder="1" applyAlignment="1">
      <alignment horizontal="center"/>
    </xf>
    <xf numFmtId="0" fontId="3" fillId="0" borderId="5" xfId="0" applyFont="1" applyFill="1" applyBorder="1"/>
    <xf numFmtId="165" fontId="3" fillId="0" borderId="0" xfId="0" applyNumberFormat="1" applyFont="1" applyFill="1" applyBorder="1"/>
    <xf numFmtId="0" fontId="3" fillId="0" borderId="0" xfId="0" applyFont="1" applyFill="1" applyBorder="1" applyAlignment="1">
      <alignment horizontal="left" indent="2"/>
    </xf>
    <xf numFmtId="164" fontId="3" fillId="0" borderId="8" xfId="0" applyNumberFormat="1" applyFont="1" applyFill="1" applyBorder="1"/>
    <xf numFmtId="0" fontId="3" fillId="0" borderId="11" xfId="0" quotePrefix="1" applyFont="1" applyFill="1" applyBorder="1" applyAlignment="1"/>
    <xf numFmtId="0" fontId="3" fillId="0" borderId="12" xfId="0" applyFont="1" applyFill="1" applyBorder="1" applyAlignment="1"/>
    <xf numFmtId="0" fontId="3" fillId="0" borderId="13" xfId="0" applyFont="1" applyFill="1" applyBorder="1" applyAlignment="1"/>
    <xf numFmtId="0" fontId="3" fillId="0" borderId="0" xfId="0" applyFont="1" applyFill="1" applyAlignment="1"/>
    <xf numFmtId="0" fontId="3" fillId="0" borderId="0" xfId="0" applyFont="1" applyFill="1" applyAlignment="1">
      <alignment horizontal="centerContinuous"/>
    </xf>
    <xf numFmtId="0" fontId="3" fillId="0" borderId="0" xfId="0" quotePrefix="1" applyFont="1" applyFill="1" applyAlignment="1">
      <alignment horizontal="centerContinuous"/>
    </xf>
    <xf numFmtId="0" fontId="3" fillId="0" borderId="1" xfId="0" applyFont="1" applyFill="1" applyBorder="1" applyAlignment="1">
      <alignment horizontal="center" wrapText="1"/>
    </xf>
    <xf numFmtId="0" fontId="3" fillId="0" borderId="0" xfId="0" applyFont="1" applyFill="1" applyAlignment="1">
      <alignment horizontal="center" wrapText="1"/>
    </xf>
    <xf numFmtId="0" fontId="3" fillId="0" borderId="0" xfId="0" applyFont="1" applyFill="1" applyBorder="1" applyAlignment="1">
      <alignment horizontal="center"/>
    </xf>
    <xf numFmtId="166" fontId="3" fillId="0" borderId="0" xfId="0" applyNumberFormat="1" applyFont="1" applyFill="1" applyBorder="1"/>
    <xf numFmtId="0" fontId="3" fillId="0" borderId="2" xfId="0" applyFont="1" applyFill="1" applyBorder="1" applyAlignment="1">
      <alignment horizontal="center"/>
    </xf>
    <xf numFmtId="0" fontId="3" fillId="0" borderId="2" xfId="0" applyFont="1" applyFill="1" applyBorder="1"/>
    <xf numFmtId="164" fontId="3" fillId="0" borderId="3" xfId="0" applyNumberFormat="1" applyFont="1" applyFill="1" applyBorder="1"/>
    <xf numFmtId="164" fontId="3" fillId="0" borderId="0" xfId="0" applyNumberFormat="1" applyFont="1" applyFill="1"/>
    <xf numFmtId="0" fontId="3" fillId="0" borderId="0" xfId="0" applyFont="1" applyFill="1" applyBorder="1"/>
    <xf numFmtId="164" fontId="8" fillId="0" borderId="0" xfId="0" applyNumberFormat="1" applyFont="1" applyFill="1" applyBorder="1"/>
    <xf numFmtId="164" fontId="3" fillId="0" borderId="0" xfId="0" applyNumberFormat="1" applyFont="1" applyFill="1" applyBorder="1"/>
    <xf numFmtId="39" fontId="3" fillId="0" borderId="0" xfId="0" applyNumberFormat="1" applyFont="1" applyFill="1" applyAlignment="1" applyProtection="1">
      <alignment horizontal="left"/>
    </xf>
    <xf numFmtId="0" fontId="4" fillId="0" borderId="1" xfId="0" applyFont="1" applyFill="1" applyBorder="1" applyAlignment="1">
      <alignment horizontal="center"/>
    </xf>
    <xf numFmtId="0" fontId="4" fillId="0" borderId="0" xfId="0" applyFont="1" applyFill="1"/>
    <xf numFmtId="0" fontId="4" fillId="0" borderId="0" xfId="0" applyFont="1" applyFill="1" applyAlignment="1">
      <alignment horizontal="left"/>
    </xf>
    <xf numFmtId="14" fontId="3" fillId="0" borderId="0" xfId="0" applyNumberFormat="1" applyFont="1" applyFill="1" applyAlignment="1">
      <alignment horizontal="left"/>
    </xf>
    <xf numFmtId="165" fontId="3" fillId="0" borderId="0" xfId="0" applyNumberFormat="1" applyFont="1" applyFill="1"/>
    <xf numFmtId="0" fontId="3" fillId="0" borderId="0" xfId="0" applyFont="1" applyFill="1" applyAlignment="1">
      <alignment horizontal="left"/>
    </xf>
    <xf numFmtId="164" fontId="3" fillId="0" borderId="21" xfId="0" applyNumberFormat="1" applyFont="1" applyFill="1" applyBorder="1"/>
    <xf numFmtId="165" fontId="3" fillId="0" borderId="0" xfId="0" quotePrefix="1" applyNumberFormat="1" applyFont="1" applyFill="1" applyAlignment="1">
      <alignment horizontal="right"/>
    </xf>
    <xf numFmtId="42" fontId="3" fillId="0" borderId="0" xfId="0" applyNumberFormat="1" applyFont="1" applyFill="1"/>
    <xf numFmtId="3" fontId="3" fillId="0" borderId="0" xfId="0" applyNumberFormat="1" applyFont="1" applyFill="1" applyAlignment="1">
      <alignment horizontal="center"/>
    </xf>
    <xf numFmtId="165" fontId="3" fillId="0" borderId="0" xfId="0" applyNumberFormat="1" applyFont="1" applyFill="1" applyAlignment="1">
      <alignment horizontal="right"/>
    </xf>
    <xf numFmtId="0" fontId="0" fillId="0" borderId="0" xfId="0" applyBorder="1"/>
    <xf numFmtId="0" fontId="0" fillId="0" borderId="8" xfId="0" applyFill="1" applyBorder="1"/>
    <xf numFmtId="0" fontId="0" fillId="0" borderId="0" xfId="0" applyFill="1" applyBorder="1" applyAlignment="1">
      <alignment horizontal="center"/>
    </xf>
    <xf numFmtId="0" fontId="0" fillId="0" borderId="0" xfId="0" applyFill="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0" xfId="0" applyFill="1" applyBorder="1"/>
    <xf numFmtId="0" fontId="0" fillId="0" borderId="7" xfId="0" applyFill="1" applyBorder="1"/>
    <xf numFmtId="0" fontId="0" fillId="0" borderId="0" xfId="0" applyFill="1"/>
    <xf numFmtId="0" fontId="3" fillId="0" borderId="0" xfId="0" applyFont="1" applyBorder="1"/>
    <xf numFmtId="0" fontId="3" fillId="0" borderId="0" xfId="0" applyFont="1"/>
    <xf numFmtId="0" fontId="4" fillId="0" borderId="23" xfId="0" applyFont="1" applyFill="1" applyBorder="1" applyAlignment="1">
      <alignment horizontal="centerContinuous"/>
    </xf>
    <xf numFmtId="0" fontId="3" fillId="0" borderId="24" xfId="0" applyFont="1" applyFill="1" applyBorder="1" applyAlignment="1">
      <alignment horizontal="centerContinuous"/>
    </xf>
    <xf numFmtId="0" fontId="3" fillId="0" borderId="25" xfId="0" applyFont="1" applyFill="1" applyBorder="1" applyAlignment="1">
      <alignment horizontal="centerContinuous"/>
    </xf>
    <xf numFmtId="0" fontId="4" fillId="0" borderId="22" xfId="0" applyFont="1" applyFill="1" applyBorder="1" applyAlignment="1">
      <alignment horizontal="center"/>
    </xf>
    <xf numFmtId="165" fontId="3" fillId="0" borderId="2" xfId="0" applyNumberFormat="1" applyFont="1" applyFill="1" applyBorder="1"/>
    <xf numFmtId="165" fontId="3" fillId="0" borderId="27" xfId="0" applyNumberFormat="1" applyFont="1" applyFill="1" applyBorder="1"/>
    <xf numFmtId="0" fontId="3" fillId="0" borderId="0" xfId="0" quotePrefix="1" applyFont="1" applyFill="1" applyAlignment="1">
      <alignment horizontal="left" indent="1"/>
    </xf>
    <xf numFmtId="164" fontId="3" fillId="0" borderId="30" xfId="0" applyNumberFormat="1" applyFont="1" applyFill="1" applyBorder="1"/>
    <xf numFmtId="164" fontId="3" fillId="0" borderId="31" xfId="0" applyNumberFormat="1" applyFont="1" applyFill="1" applyBorder="1"/>
    <xf numFmtId="43" fontId="3" fillId="0" borderId="0" xfId="0" applyNumberFormat="1" applyFont="1" applyFill="1"/>
    <xf numFmtId="0" fontId="5" fillId="0" borderId="0" xfId="0" applyFont="1" applyFill="1"/>
    <xf numFmtId="0" fontId="5" fillId="0" borderId="2" xfId="0" applyFont="1" applyFill="1" applyBorder="1"/>
    <xf numFmtId="0" fontId="5" fillId="0" borderId="0" xfId="0" applyFont="1" applyFill="1" applyBorder="1"/>
    <xf numFmtId="0" fontId="5" fillId="0" borderId="0" xfId="0" applyFont="1" applyFill="1" applyAlignment="1">
      <alignment horizontal="left" indent="1"/>
    </xf>
    <xf numFmtId="165" fontId="5" fillId="0" borderId="0" xfId="0" applyNumberFormat="1" applyFont="1" applyFill="1" applyBorder="1"/>
    <xf numFmtId="165" fontId="5" fillId="0" borderId="0" xfId="0" applyNumberFormat="1" applyFont="1" applyFill="1"/>
    <xf numFmtId="165" fontId="5" fillId="0" borderId="2" xfId="0" applyNumberFormat="1" applyFont="1" applyFill="1" applyBorder="1"/>
    <xf numFmtId="164" fontId="5" fillId="0" borderId="3" xfId="0" applyNumberFormat="1" applyFont="1" applyFill="1" applyBorder="1"/>
    <xf numFmtId="165" fontId="17" fillId="0" borderId="0" xfId="0" applyNumberFormat="1" applyFont="1" applyFill="1" applyBorder="1"/>
    <xf numFmtId="164" fontId="17" fillId="0" borderId="1" xfId="0" applyNumberFormat="1" applyFont="1" applyFill="1" applyBorder="1"/>
    <xf numFmtId="164" fontId="17" fillId="0" borderId="0" xfId="0" applyNumberFormat="1" applyFont="1" applyFill="1" applyBorder="1"/>
    <xf numFmtId="164" fontId="17" fillId="0" borderId="0" xfId="0" applyNumberFormat="1" applyFont="1" applyFill="1"/>
    <xf numFmtId="165" fontId="17" fillId="0" borderId="0" xfId="0" applyNumberFormat="1" applyFont="1" applyFill="1"/>
    <xf numFmtId="165" fontId="17" fillId="0" borderId="2" xfId="0" applyNumberFormat="1" applyFont="1" applyFill="1" applyBorder="1"/>
    <xf numFmtId="10" fontId="17" fillId="0" borderId="0" xfId="0" applyNumberFormat="1" applyFont="1" applyFill="1"/>
    <xf numFmtId="164" fontId="17" fillId="0" borderId="3" xfId="0" applyNumberFormat="1" applyFont="1" applyFill="1" applyBorder="1"/>
    <xf numFmtId="0" fontId="34" fillId="0" borderId="0" xfId="0" applyFont="1" applyFill="1" applyAlignment="1">
      <alignment horizontal="centerContinuous"/>
    </xf>
    <xf numFmtId="0" fontId="34" fillId="0" borderId="0" xfId="0" applyFont="1" applyFill="1" applyAlignment="1">
      <alignment horizontal="left"/>
    </xf>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37" xfId="0" applyBorder="1"/>
    <xf numFmtId="0" fontId="0" fillId="0" borderId="38" xfId="0" applyFill="1" applyBorder="1"/>
    <xf numFmtId="0" fontId="0" fillId="0" borderId="36" xfId="0" applyFill="1" applyBorder="1"/>
    <xf numFmtId="0" fontId="0" fillId="0" borderId="42" xfId="0" applyBorder="1" applyAlignment="1">
      <alignment horizontal="center"/>
    </xf>
    <xf numFmtId="0" fontId="0" fillId="0" borderId="43" xfId="0" applyFill="1" applyBorder="1"/>
    <xf numFmtId="0" fontId="0" fillId="0" borderId="44" xfId="0" applyFont="1" applyFill="1" applyBorder="1"/>
    <xf numFmtId="0" fontId="0" fillId="0" borderId="42" xfId="0" applyFont="1" applyFill="1" applyBorder="1"/>
    <xf numFmtId="0" fontId="26" fillId="0" borderId="44" xfId="0" applyFont="1" applyBorder="1" applyAlignment="1">
      <alignment horizontal="center"/>
    </xf>
    <xf numFmtId="0" fontId="26" fillId="0" borderId="43" xfId="0" applyFont="1" applyFill="1" applyBorder="1"/>
    <xf numFmtId="0" fontId="26" fillId="0" borderId="42" xfId="0" applyFont="1" applyFill="1" applyBorder="1"/>
    <xf numFmtId="0" fontId="26" fillId="0" borderId="45" xfId="0" applyFont="1" applyFill="1" applyBorder="1"/>
    <xf numFmtId="0" fontId="0" fillId="0" borderId="37" xfId="0" applyFill="1" applyBorder="1"/>
    <xf numFmtId="0" fontId="0" fillId="0" borderId="44" xfId="0" applyFill="1" applyBorder="1"/>
    <xf numFmtId="0" fontId="0" fillId="0" borderId="42" xfId="0" applyFill="1" applyBorder="1"/>
    <xf numFmtId="0" fontId="0" fillId="0" borderId="24" xfId="0" applyBorder="1" applyAlignment="1">
      <alignment horizontal="center"/>
    </xf>
    <xf numFmtId="0" fontId="4" fillId="0" borderId="24" xfId="0" applyFont="1" applyBorder="1"/>
    <xf numFmtId="42" fontId="20" fillId="4" borderId="24" xfId="0" applyNumberFormat="1" applyFont="1" applyFill="1" applyBorder="1" applyProtection="1"/>
    <xf numFmtId="0" fontId="27" fillId="0" borderId="0" xfId="0" applyFont="1" applyBorder="1"/>
    <xf numFmtId="42" fontId="20" fillId="0" borderId="41" xfId="0" applyNumberFormat="1" applyFont="1" applyBorder="1" applyProtection="1"/>
    <xf numFmtId="49" fontId="0" fillId="0" borderId="42" xfId="0" applyNumberFormat="1" applyFont="1" applyFill="1" applyBorder="1"/>
    <xf numFmtId="42" fontId="6" fillId="0" borderId="45" xfId="0" applyNumberFormat="1" applyFont="1" applyFill="1" applyBorder="1"/>
    <xf numFmtId="42" fontId="0" fillId="0" borderId="44" xfId="0" applyNumberFormat="1" applyFont="1" applyFill="1" applyBorder="1" applyProtection="1"/>
    <xf numFmtId="0" fontId="0" fillId="0" borderId="32" xfId="0" applyFill="1" applyBorder="1"/>
    <xf numFmtId="0" fontId="0" fillId="0" borderId="46" xfId="0" applyFill="1" applyBorder="1"/>
    <xf numFmtId="42" fontId="16" fillId="0" borderId="51" xfId="0" applyNumberFormat="1" applyFont="1" applyBorder="1" applyProtection="1"/>
    <xf numFmtId="0" fontId="0" fillId="0" borderId="1" xfId="0" applyBorder="1"/>
    <xf numFmtId="42" fontId="16" fillId="0" borderId="1" xfId="0" applyNumberFormat="1" applyFont="1" applyBorder="1" applyProtection="1"/>
    <xf numFmtId="42" fontId="20" fillId="7" borderId="24" xfId="0" applyNumberFormat="1" applyFont="1" applyFill="1" applyBorder="1" applyProtection="1"/>
    <xf numFmtId="0" fontId="0" fillId="0" borderId="49" xfId="0" applyFill="1" applyBorder="1"/>
    <xf numFmtId="42" fontId="28" fillId="0" borderId="51" xfId="0" applyNumberFormat="1" applyFont="1" applyBorder="1" applyProtection="1"/>
    <xf numFmtId="42" fontId="16" fillId="0" borderId="44" xfId="0" applyNumberFormat="1" applyFont="1" applyBorder="1" applyProtection="1"/>
    <xf numFmtId="0" fontId="0" fillId="0" borderId="54" xfId="0" applyFill="1" applyBorder="1"/>
    <xf numFmtId="0" fontId="0" fillId="0" borderId="1" xfId="0" applyFill="1" applyBorder="1"/>
    <xf numFmtId="0" fontId="0" fillId="0" borderId="53" xfId="0" applyFill="1" applyBorder="1"/>
    <xf numFmtId="42" fontId="28" fillId="0" borderId="1" xfId="0" applyNumberFormat="1" applyFont="1" applyBorder="1" applyProtection="1"/>
    <xf numFmtId="42" fontId="20" fillId="0" borderId="24" xfId="0" applyNumberFormat="1" applyFont="1" applyFill="1" applyBorder="1" applyProtection="1"/>
    <xf numFmtId="42" fontId="16" fillId="0" borderId="0" xfId="0" applyNumberFormat="1" applyFont="1" applyBorder="1" applyProtection="1"/>
    <xf numFmtId="3" fontId="16" fillId="0" borderId="0" xfId="0" applyNumberFormat="1" applyFont="1" applyBorder="1" applyProtection="1"/>
    <xf numFmtId="3" fontId="16" fillId="0" borderId="1" xfId="0" applyNumberFormat="1" applyFont="1" applyBorder="1" applyProtection="1"/>
    <xf numFmtId="42" fontId="16" fillId="0" borderId="10" xfId="0" applyNumberFormat="1" applyFont="1" applyBorder="1" applyProtection="1"/>
    <xf numFmtId="3" fontId="0" fillId="0" borderId="44" xfId="0" applyNumberFormat="1" applyFont="1" applyFill="1" applyBorder="1" applyProtection="1"/>
    <xf numFmtId="0" fontId="0" fillId="0" borderId="0" xfId="0" applyFont="1"/>
    <xf numFmtId="0" fontId="29" fillId="0" borderId="42" xfId="0" applyFont="1" applyFill="1" applyBorder="1"/>
    <xf numFmtId="0" fontId="29" fillId="0" borderId="45" xfId="0" applyFont="1" applyFill="1" applyBorder="1"/>
    <xf numFmtId="0" fontId="29" fillId="0" borderId="0" xfId="0" applyFont="1"/>
    <xf numFmtId="0" fontId="0" fillId="0" borderId="44" xfId="0" applyFont="1" applyBorder="1" applyAlignment="1">
      <alignment horizontal="center"/>
    </xf>
    <xf numFmtId="0" fontId="30" fillId="0" borderId="45" xfId="0" applyFont="1" applyFill="1" applyBorder="1"/>
    <xf numFmtId="0" fontId="30" fillId="0" borderId="0" xfId="0" applyFont="1"/>
    <xf numFmtId="0" fontId="31" fillId="0" borderId="42" xfId="0" applyFont="1" applyFill="1" applyBorder="1"/>
    <xf numFmtId="0" fontId="0" fillId="0" borderId="45" xfId="0" applyFont="1" applyFill="1" applyBorder="1"/>
    <xf numFmtId="0" fontId="0" fillId="0" borderId="0" xfId="0" applyFont="1" applyFill="1" applyBorder="1"/>
    <xf numFmtId="3" fontId="0" fillId="0" borderId="0" xfId="0" applyNumberFormat="1" applyFont="1" applyFill="1" applyBorder="1" applyProtection="1"/>
    <xf numFmtId="3" fontId="20" fillId="0" borderId="24" xfId="0" applyNumberFormat="1" applyFont="1" applyFill="1" applyBorder="1" applyProtection="1"/>
    <xf numFmtId="0" fontId="19" fillId="10" borderId="24" xfId="0" applyFont="1" applyFill="1" applyBorder="1" applyAlignment="1">
      <alignment horizontal="center"/>
    </xf>
    <xf numFmtId="0" fontId="25" fillId="10" borderId="24" xfId="0" applyFont="1" applyFill="1" applyBorder="1"/>
    <xf numFmtId="0" fontId="0" fillId="0" borderId="56" xfId="0" applyFill="1" applyBorder="1"/>
    <xf numFmtId="0" fontId="0" fillId="0" borderId="45" xfId="0" applyFill="1" applyBorder="1"/>
    <xf numFmtId="0" fontId="0" fillId="0" borderId="59" xfId="0" applyFill="1" applyBorder="1"/>
    <xf numFmtId="0" fontId="0" fillId="0" borderId="57" xfId="0" applyFill="1" applyBorder="1"/>
    <xf numFmtId="0" fontId="10" fillId="2" borderId="1" xfId="0" applyFont="1" applyFill="1" applyBorder="1" applyAlignment="1">
      <alignment horizontal="left"/>
    </xf>
    <xf numFmtId="0" fontId="10" fillId="2" borderId="1" xfId="0" applyFont="1" applyFill="1" applyBorder="1" applyAlignment="1">
      <alignment horizontal="right"/>
    </xf>
    <xf numFmtId="3" fontId="20" fillId="2" borderId="1" xfId="0" applyNumberFormat="1" applyFont="1" applyFill="1" applyBorder="1" applyProtection="1"/>
    <xf numFmtId="42" fontId="20" fillId="7" borderId="1" xfId="0" applyNumberFormat="1" applyFont="1" applyFill="1" applyBorder="1" applyProtection="1"/>
    <xf numFmtId="42" fontId="20" fillId="2" borderId="10" xfId="0" applyNumberFormat="1" applyFont="1" applyFill="1" applyBorder="1" applyProtection="1"/>
    <xf numFmtId="3" fontId="19" fillId="11" borderId="24" xfId="0" applyNumberFormat="1" applyFont="1" applyFill="1" applyBorder="1" applyAlignment="1">
      <alignment horizontal="center"/>
    </xf>
    <xf numFmtId="0" fontId="35" fillId="11" borderId="24" xfId="0" applyFont="1" applyFill="1" applyBorder="1"/>
    <xf numFmtId="0" fontId="19" fillId="11" borderId="24" xfId="0" applyFont="1" applyFill="1" applyBorder="1"/>
    <xf numFmtId="3" fontId="21" fillId="11" borderId="24" xfId="0" applyNumberFormat="1" applyFont="1" applyFill="1" applyBorder="1" applyProtection="1"/>
    <xf numFmtId="3" fontId="21" fillId="11" borderId="41" xfId="0" applyNumberFormat="1" applyFont="1" applyFill="1" applyBorder="1" applyProtection="1"/>
    <xf numFmtId="0" fontId="0" fillId="0" borderId="0" xfId="0" applyBorder="1" applyAlignment="1">
      <alignment horizontal="center" vertical="center"/>
    </xf>
    <xf numFmtId="0" fontId="0" fillId="0" borderId="0" xfId="0" applyProtection="1"/>
    <xf numFmtId="42" fontId="0" fillId="0" borderId="0" xfId="0" applyNumberFormat="1" applyAlignment="1" applyProtection="1">
      <alignment horizontal="center"/>
    </xf>
    <xf numFmtId="0" fontId="0" fillId="4" borderId="54" xfId="0" applyFill="1" applyBorder="1" applyAlignment="1">
      <alignment horizontal="left"/>
    </xf>
    <xf numFmtId="0" fontId="0" fillId="4" borderId="1" xfId="0" applyFill="1" applyBorder="1" applyAlignment="1">
      <alignment horizontal="center"/>
    </xf>
    <xf numFmtId="0" fontId="0" fillId="0" borderId="0" xfId="0" applyAlignment="1">
      <alignment vertical="top"/>
    </xf>
    <xf numFmtId="0" fontId="0" fillId="2" borderId="22" xfId="0" applyFill="1" applyBorder="1" applyAlignment="1">
      <alignment vertical="top"/>
    </xf>
    <xf numFmtId="0" fontId="0" fillId="0" borderId="0" xfId="0"/>
    <xf numFmtId="164" fontId="0" fillId="0" borderId="0" xfId="0" applyNumberFormat="1"/>
    <xf numFmtId="165" fontId="0" fillId="0" borderId="0" xfId="0" applyNumberFormat="1" applyFont="1" applyFill="1" applyBorder="1"/>
    <xf numFmtId="41" fontId="0" fillId="0" borderId="0" xfId="0" applyNumberFormat="1" applyAlignment="1">
      <alignment horizontal="right" vertical="top"/>
    </xf>
    <xf numFmtId="164" fontId="1" fillId="0" borderId="0" xfId="0" applyNumberFormat="1" applyFont="1" applyFill="1"/>
    <xf numFmtId="165" fontId="1" fillId="0" borderId="0" xfId="0" applyNumberFormat="1" applyFont="1" applyFill="1"/>
    <xf numFmtId="0" fontId="11" fillId="14" borderId="67" xfId="0" applyFont="1" applyFill="1" applyBorder="1" applyAlignment="1">
      <alignment horizontal="center"/>
    </xf>
    <xf numFmtId="164" fontId="11" fillId="0" borderId="68" xfId="2" applyNumberFormat="1" applyFont="1" applyFill="1" applyBorder="1" applyAlignment="1">
      <alignment horizontal="center"/>
    </xf>
    <xf numFmtId="0" fontId="8" fillId="0" borderId="69" xfId="0" applyFont="1" applyFill="1" applyBorder="1" applyAlignment="1">
      <alignment horizontal="center"/>
    </xf>
    <xf numFmtId="39" fontId="10" fillId="0" borderId="0" xfId="3" applyFont="1" applyFill="1" applyAlignment="1" applyProtection="1">
      <alignment horizontal="centerContinuous"/>
    </xf>
    <xf numFmtId="0" fontId="3" fillId="0" borderId="0" xfId="4" applyFill="1" applyProtection="1"/>
    <xf numFmtId="39" fontId="4" fillId="0" borderId="0" xfId="3" applyNumberFormat="1" applyFont="1" applyFill="1" applyProtection="1"/>
    <xf numFmtId="39" fontId="3" fillId="0" borderId="0" xfId="3" applyNumberFormat="1" applyFont="1" applyFill="1" applyProtection="1"/>
    <xf numFmtId="39" fontId="3" fillId="0" borderId="0" xfId="3" applyNumberFormat="1" applyFont="1" applyFill="1" applyAlignment="1" applyProtection="1">
      <alignment horizontal="left"/>
    </xf>
    <xf numFmtId="39" fontId="3" fillId="0" borderId="0" xfId="3" applyNumberFormat="1" applyFont="1" applyFill="1" applyAlignment="1" applyProtection="1">
      <alignment horizontal="center"/>
    </xf>
    <xf numFmtId="39" fontId="8" fillId="0" borderId="0" xfId="3" applyNumberFormat="1" applyFont="1" applyFill="1" applyAlignment="1" applyProtection="1">
      <alignment horizontal="fill"/>
    </xf>
    <xf numFmtId="0" fontId="37" fillId="0" borderId="0" xfId="0" applyFont="1"/>
    <xf numFmtId="0" fontId="0" fillId="15" borderId="22" xfId="0" applyFont="1" applyFill="1" applyBorder="1"/>
    <xf numFmtId="41" fontId="0" fillId="0" borderId="0" xfId="0" applyNumberFormat="1" applyFont="1" applyAlignment="1">
      <alignment horizontal="right"/>
    </xf>
    <xf numFmtId="41" fontId="37" fillId="0" borderId="0" xfId="0" applyNumberFormat="1" applyFont="1"/>
    <xf numFmtId="0" fontId="3" fillId="0" borderId="0" xfId="6" applyNumberFormat="1" applyAlignment="1"/>
    <xf numFmtId="0" fontId="0" fillId="0" borderId="70" xfId="0" applyBorder="1" applyAlignment="1">
      <alignment horizontal="center"/>
    </xf>
    <xf numFmtId="0" fontId="0" fillId="0" borderId="55" xfId="0" applyFill="1" applyBorder="1"/>
    <xf numFmtId="0" fontId="42" fillId="0" borderId="42" xfId="0" applyFont="1" applyFill="1" applyBorder="1"/>
    <xf numFmtId="0" fontId="0" fillId="0" borderId="56" xfId="0" applyFont="1" applyFill="1" applyBorder="1"/>
    <xf numFmtId="42" fontId="16" fillId="0" borderId="41" xfId="0" applyNumberFormat="1" applyFont="1" applyBorder="1" applyProtection="1"/>
    <xf numFmtId="0" fontId="0" fillId="0" borderId="66" xfId="0" applyBorder="1" applyAlignment="1">
      <alignment horizontal="center"/>
    </xf>
    <xf numFmtId="0" fontId="4" fillId="0" borderId="66" xfId="0" applyFont="1" applyBorder="1"/>
    <xf numFmtId="3" fontId="20" fillId="0" borderId="66" xfId="0" applyNumberFormat="1" applyFont="1" applyFill="1" applyBorder="1" applyProtection="1"/>
    <xf numFmtId="42" fontId="20" fillId="0" borderId="66" xfId="0" applyNumberFormat="1" applyFont="1" applyFill="1" applyBorder="1" applyProtection="1"/>
    <xf numFmtId="0" fontId="3" fillId="0" borderId="0" xfId="0" applyFont="1" applyFill="1" applyAlignment="1">
      <alignment horizontal="center"/>
    </xf>
    <xf numFmtId="0" fontId="7" fillId="0" borderId="0" xfId="0" applyFont="1" applyFill="1" applyAlignment="1">
      <alignment horizontal="left" wrapText="1"/>
    </xf>
    <xf numFmtId="0" fontId="4" fillId="0" borderId="0" xfId="0" applyFont="1" applyFill="1" applyBorder="1"/>
    <xf numFmtId="0" fontId="44" fillId="0" borderId="0" xfId="0" applyFont="1" applyFill="1" applyAlignment="1">
      <alignment horizontal="left"/>
    </xf>
    <xf numFmtId="0" fontId="46" fillId="0" borderId="0" xfId="0" applyFont="1" applyFill="1"/>
    <xf numFmtId="165" fontId="0" fillId="0" borderId="2" xfId="0" applyNumberFormat="1" applyFont="1" applyFill="1" applyBorder="1"/>
    <xf numFmtId="165" fontId="3" fillId="0" borderId="2" xfId="0" quotePrefix="1" applyNumberFormat="1" applyFont="1" applyFill="1" applyBorder="1" applyAlignment="1">
      <alignment horizontal="right"/>
    </xf>
    <xf numFmtId="165" fontId="3" fillId="0" borderId="9" xfId="0" applyNumberFormat="1" applyFont="1" applyFill="1" applyBorder="1"/>
    <xf numFmtId="0" fontId="0" fillId="0" borderId="63" xfId="0" applyBorder="1"/>
    <xf numFmtId="0" fontId="0" fillId="0" borderId="66" xfId="0" applyBorder="1"/>
    <xf numFmtId="0" fontId="2" fillId="0" borderId="0" xfId="0" applyFont="1"/>
    <xf numFmtId="0" fontId="0" fillId="0" borderId="64" xfId="0" applyFill="1" applyBorder="1"/>
    <xf numFmtId="0" fontId="2" fillId="0" borderId="7" xfId="0" applyFont="1" applyBorder="1"/>
    <xf numFmtId="164" fontId="2" fillId="0" borderId="8" xfId="0" applyNumberFormat="1" applyFont="1" applyFill="1" applyBorder="1"/>
    <xf numFmtId="41" fontId="2" fillId="0" borderId="8" xfId="0" applyNumberFormat="1" applyFont="1" applyFill="1" applyBorder="1"/>
    <xf numFmtId="164" fontId="2" fillId="0" borderId="72" xfId="0" applyNumberFormat="1" applyFont="1" applyFill="1" applyBorder="1"/>
    <xf numFmtId="0" fontId="2" fillId="0" borderId="7" xfId="0" applyFont="1" applyBorder="1" applyAlignment="1">
      <alignment horizontal="left" indent="1"/>
    </xf>
    <xf numFmtId="0" fontId="2" fillId="0" borderId="61" xfId="0" applyFont="1" applyBorder="1" applyAlignment="1">
      <alignment horizontal="left"/>
    </xf>
    <xf numFmtId="164" fontId="2" fillId="0" borderId="62" xfId="0" applyNumberFormat="1" applyFont="1" applyFill="1" applyBorder="1"/>
    <xf numFmtId="0" fontId="2" fillId="0" borderId="0" xfId="0" applyFont="1" applyBorder="1" applyAlignment="1">
      <alignment horizontal="left"/>
    </xf>
    <xf numFmtId="164" fontId="47" fillId="0" borderId="0" xfId="0" applyNumberFormat="1" applyFont="1" applyFill="1" applyBorder="1"/>
    <xf numFmtId="0" fontId="47" fillId="0" borderId="0" xfId="0" applyFont="1"/>
    <xf numFmtId="0" fontId="2" fillId="0" borderId="0" xfId="0" applyFont="1" applyAlignment="1">
      <alignment horizontal="left"/>
    </xf>
    <xf numFmtId="0" fontId="3" fillId="15" borderId="22" xfId="4" applyFont="1" applyFill="1" applyBorder="1"/>
    <xf numFmtId="0" fontId="45" fillId="0" borderId="0" xfId="0" applyFont="1" applyFill="1"/>
    <xf numFmtId="0" fontId="45" fillId="0" borderId="0" xfId="0" applyFont="1" applyFill="1" applyAlignment="1">
      <alignment horizontal="center"/>
    </xf>
    <xf numFmtId="0" fontId="45" fillId="0" borderId="1" xfId="0" applyFont="1" applyFill="1" applyBorder="1" applyAlignment="1">
      <alignment horizontal="center"/>
    </xf>
    <xf numFmtId="0" fontId="45" fillId="0" borderId="1" xfId="0" applyFont="1" applyFill="1" applyBorder="1" applyAlignment="1">
      <alignment horizontal="centerContinuous"/>
    </xf>
    <xf numFmtId="0" fontId="0" fillId="0" borderId="0" xfId="0" applyFill="1" applyAlignment="1">
      <alignment vertical="top"/>
    </xf>
    <xf numFmtId="41" fontId="0" fillId="0" borderId="0" xfId="0" applyNumberFormat="1" applyFill="1" applyAlignment="1">
      <alignment horizontal="right" vertical="top"/>
    </xf>
    <xf numFmtId="42" fontId="0" fillId="0" borderId="0" xfId="0" applyNumberFormat="1"/>
    <xf numFmtId="0" fontId="0" fillId="0" borderId="0" xfId="0" applyAlignment="1">
      <alignment horizontal="right"/>
    </xf>
    <xf numFmtId="42" fontId="0" fillId="0" borderId="21" xfId="0" applyNumberFormat="1" applyBorder="1"/>
    <xf numFmtId="39" fontId="63" fillId="0" borderId="0" xfId="3" applyFont="1" applyFill="1" applyAlignment="1" applyProtection="1"/>
    <xf numFmtId="44" fontId="64" fillId="0" borderId="0" xfId="3" applyNumberFormat="1" applyFont="1" applyFill="1" applyAlignment="1" applyProtection="1">
      <alignment horizontal="right"/>
    </xf>
    <xf numFmtId="0" fontId="3" fillId="0" borderId="0" xfId="4"/>
    <xf numFmtId="0" fontId="62" fillId="0" borderId="0" xfId="0" quotePrefix="1" applyNumberFormat="1" applyFont="1" applyFill="1" applyBorder="1" applyAlignment="1">
      <alignment horizontal="right"/>
    </xf>
    <xf numFmtId="0" fontId="15" fillId="0" borderId="0" xfId="4" applyNumberFormat="1" applyFont="1" applyFill="1" applyAlignment="1" applyProtection="1">
      <alignment horizontal="centerContinuous"/>
      <protection locked="0"/>
    </xf>
    <xf numFmtId="0" fontId="15" fillId="0" borderId="0" xfId="4" applyNumberFormat="1" applyFont="1" applyFill="1" applyAlignment="1">
      <alignment horizontal="centerContinuous"/>
    </xf>
    <xf numFmtId="0" fontId="65" fillId="0" borderId="0" xfId="4" applyNumberFormat="1" applyFont="1" applyFill="1" applyAlignment="1">
      <alignment horizontal="centerContinuous"/>
    </xf>
    <xf numFmtId="0" fontId="62" fillId="0" borderId="0" xfId="0" applyNumberFormat="1" applyFont="1" applyFill="1" applyAlignment="1">
      <alignment horizontal="centerContinuous"/>
    </xf>
    <xf numFmtId="0" fontId="14" fillId="0" borderId="0" xfId="0" applyNumberFormat="1" applyFont="1" applyFill="1" applyAlignment="1">
      <alignment horizontal="centerContinuous"/>
    </xf>
    <xf numFmtId="0" fontId="14" fillId="0" borderId="0" xfId="0" applyNumberFormat="1" applyFont="1" applyFill="1" applyBorder="1" applyAlignment="1">
      <alignment horizontal="centerContinuous"/>
    </xf>
    <xf numFmtId="0" fontId="0" fillId="0" borderId="0" xfId="0" applyFill="1" applyAlignment="1">
      <alignment horizontal="centerContinuous" wrapText="1"/>
    </xf>
    <xf numFmtId="0" fontId="15" fillId="0" borderId="0" xfId="4" applyNumberFormat="1" applyFont="1" applyFill="1" applyAlignment="1"/>
    <xf numFmtId="0" fontId="15" fillId="0" borderId="0" xfId="4" applyNumberFormat="1" applyFont="1" applyFill="1" applyAlignment="1">
      <alignment horizontal="center"/>
    </xf>
    <xf numFmtId="0" fontId="15" fillId="0" borderId="1" xfId="4" applyNumberFormat="1" applyFont="1" applyFill="1" applyBorder="1" applyAlignment="1">
      <alignment horizontal="center"/>
    </xf>
    <xf numFmtId="0" fontId="15" fillId="0" borderId="1" xfId="4" applyNumberFormat="1" applyFont="1" applyFill="1" applyBorder="1" applyAlignment="1" applyProtection="1">
      <protection locked="0"/>
    </xf>
    <xf numFmtId="0" fontId="15" fillId="0" borderId="1" xfId="4" applyNumberFormat="1" applyFont="1" applyFill="1" applyBorder="1" applyAlignment="1"/>
    <xf numFmtId="0" fontId="15" fillId="0" borderId="1" xfId="4" applyNumberFormat="1" applyFont="1" applyFill="1" applyBorder="1" applyAlignment="1">
      <alignment horizontal="right"/>
    </xf>
    <xf numFmtId="0" fontId="14" fillId="0" borderId="0" xfId="4" applyNumberFormat="1" applyFont="1" applyFill="1" applyAlignment="1"/>
    <xf numFmtId="0" fontId="14" fillId="0" borderId="0" xfId="4" quotePrefix="1" applyNumberFormat="1" applyFont="1" applyFill="1" applyAlignment="1">
      <alignment horizontal="center"/>
    </xf>
    <xf numFmtId="0" fontId="14" fillId="0" borderId="0" xfId="4" applyNumberFormat="1" applyFont="1" applyFill="1" applyAlignment="1">
      <alignment horizontal="center"/>
    </xf>
    <xf numFmtId="0" fontId="14" fillId="0" borderId="0" xfId="4" applyNumberFormat="1" applyFont="1" applyFill="1" applyAlignment="1">
      <alignment horizontal="left"/>
    </xf>
    <xf numFmtId="170" fontId="14" fillId="0" borderId="0" xfId="4" applyNumberFormat="1" applyFont="1" applyFill="1" applyAlignment="1"/>
    <xf numFmtId="0" fontId="1" fillId="0" borderId="0" xfId="4" applyNumberFormat="1" applyFont="1" applyFill="1" applyAlignment="1"/>
    <xf numFmtId="171" fontId="14" fillId="0" borderId="0" xfId="4" applyNumberFormat="1" applyFont="1" applyFill="1" applyAlignment="1"/>
    <xf numFmtId="170" fontId="14" fillId="0" borderId="0" xfId="4" applyNumberFormat="1" applyFont="1" applyFill="1" applyBorder="1" applyAlignment="1"/>
    <xf numFmtId="42" fontId="0" fillId="0" borderId="0" xfId="2" applyNumberFormat="1" applyFont="1"/>
    <xf numFmtId="37" fontId="12" fillId="0" borderId="0" xfId="0" applyNumberFormat="1" applyFont="1"/>
    <xf numFmtId="0" fontId="0" fillId="0" borderId="0" xfId="0" applyAlignment="1">
      <alignment horizontal="centerContinuous"/>
    </xf>
    <xf numFmtId="0" fontId="0" fillId="47" borderId="0" xfId="0" applyFill="1"/>
    <xf numFmtId="0" fontId="0" fillId="48" borderId="0" xfId="0" applyFill="1"/>
    <xf numFmtId="0" fontId="0" fillId="49" borderId="0" xfId="0" applyFill="1"/>
    <xf numFmtId="37" fontId="3" fillId="0" borderId="0" xfId="0" applyNumberFormat="1" applyFont="1" applyFill="1" applyBorder="1"/>
    <xf numFmtId="165" fontId="34" fillId="0" borderId="0" xfId="0" applyNumberFormat="1" applyFont="1" applyFill="1" applyBorder="1"/>
    <xf numFmtId="0" fontId="34" fillId="0" borderId="0" xfId="0" applyFont="1" applyFill="1"/>
    <xf numFmtId="42" fontId="34" fillId="0" borderId="0" xfId="0" applyNumberFormat="1" applyFont="1" applyFill="1" applyBorder="1"/>
    <xf numFmtId="0" fontId="11" fillId="14" borderId="84" xfId="0" applyFont="1" applyFill="1" applyBorder="1" applyAlignment="1">
      <alignment horizontal="center"/>
    </xf>
    <xf numFmtId="164" fontId="8" fillId="0" borderId="85" xfId="2" applyNumberFormat="1" applyFont="1" applyFill="1" applyBorder="1"/>
    <xf numFmtId="164" fontId="11" fillId="0" borderId="86" xfId="0" applyNumberFormat="1" applyFont="1" applyFill="1" applyBorder="1"/>
    <xf numFmtId="0" fontId="3" fillId="0" borderId="0" xfId="0" applyFont="1" applyFill="1" applyAlignment="1">
      <alignment horizontal="center"/>
    </xf>
    <xf numFmtId="0" fontId="17" fillId="0" borderId="0" xfId="51"/>
    <xf numFmtId="0" fontId="17" fillId="0" borderId="0" xfId="51" applyAlignment="1">
      <alignment horizontal="center"/>
    </xf>
    <xf numFmtId="10" fontId="0" fillId="0" borderId="0" xfId="52" applyNumberFormat="1" applyFont="1"/>
    <xf numFmtId="0" fontId="17" fillId="0" borderId="0" xfId="51" applyProtection="1"/>
    <xf numFmtId="3" fontId="17" fillId="0" borderId="1" xfId="51" applyNumberFormat="1" applyBorder="1" applyProtection="1"/>
    <xf numFmtId="0" fontId="17" fillId="4" borderId="1" xfId="51" applyFill="1" applyBorder="1" applyAlignment="1">
      <alignment horizontal="center"/>
    </xf>
    <xf numFmtId="0" fontId="17" fillId="4" borderId="54" xfId="51" applyFill="1" applyBorder="1" applyAlignment="1">
      <alignment horizontal="left"/>
    </xf>
    <xf numFmtId="167" fontId="0" fillId="4" borderId="24" xfId="52" applyNumberFormat="1" applyFont="1" applyFill="1" applyBorder="1" applyAlignment="1" applyProtection="1">
      <alignment horizontal="center" vertical="center"/>
    </xf>
    <xf numFmtId="3" fontId="17" fillId="0" borderId="2" xfId="51" applyNumberFormat="1" applyBorder="1" applyAlignment="1" applyProtection="1">
      <alignment vertical="center"/>
    </xf>
    <xf numFmtId="42" fontId="17" fillId="0" borderId="0" xfId="51" applyNumberFormat="1" applyAlignment="1" applyProtection="1">
      <alignment horizontal="center"/>
    </xf>
    <xf numFmtId="0" fontId="17" fillId="0" borderId="1" xfId="51" applyBorder="1" applyProtection="1"/>
    <xf numFmtId="0" fontId="17" fillId="0" borderId="1" xfId="51" applyBorder="1"/>
    <xf numFmtId="167" fontId="0" fillId="7" borderId="25" xfId="52" applyNumberFormat="1" applyFont="1" applyFill="1" applyBorder="1" applyAlignment="1" applyProtection="1">
      <alignment horizontal="center"/>
    </xf>
    <xf numFmtId="3" fontId="17" fillId="0" borderId="24" xfId="51" applyNumberFormat="1" applyBorder="1" applyProtection="1"/>
    <xf numFmtId="167" fontId="0" fillId="7" borderId="24" xfId="52" applyNumberFormat="1" applyFont="1" applyFill="1" applyBorder="1" applyAlignment="1" applyProtection="1">
      <alignment horizontal="center"/>
    </xf>
    <xf numFmtId="0" fontId="17" fillId="7" borderId="24" xfId="51" applyFill="1" applyBorder="1" applyAlignment="1">
      <alignment horizontal="center"/>
    </xf>
    <xf numFmtId="0" fontId="17" fillId="7" borderId="24" xfId="51" applyFill="1" applyBorder="1" applyAlignment="1">
      <alignment horizontal="left"/>
    </xf>
    <xf numFmtId="0" fontId="17" fillId="7" borderId="23" xfId="51" applyFill="1" applyBorder="1" applyAlignment="1">
      <alignment horizontal="left"/>
    </xf>
    <xf numFmtId="175" fontId="32" fillId="0" borderId="0" xfId="51" applyNumberFormat="1" applyFont="1" applyFill="1" applyBorder="1" applyAlignment="1" applyProtection="1">
      <alignment vertical="center"/>
    </xf>
    <xf numFmtId="42" fontId="4" fillId="0" borderId="0" xfId="51" applyNumberFormat="1" applyFont="1" applyFill="1" applyBorder="1" applyAlignment="1" applyProtection="1">
      <alignment vertical="center"/>
    </xf>
    <xf numFmtId="3" fontId="4" fillId="0" borderId="0" xfId="51" applyNumberFormat="1" applyFont="1" applyFill="1" applyBorder="1" applyAlignment="1" applyProtection="1">
      <alignment vertical="center"/>
    </xf>
    <xf numFmtId="173" fontId="4" fillId="0" borderId="0" xfId="51" applyNumberFormat="1" applyFont="1" applyFill="1" applyBorder="1" applyAlignment="1" applyProtection="1">
      <alignment vertical="center"/>
    </xf>
    <xf numFmtId="0" fontId="10" fillId="0" borderId="0" xfId="51" applyFont="1" applyFill="1" applyBorder="1" applyAlignment="1">
      <alignment vertical="center"/>
    </xf>
    <xf numFmtId="0" fontId="17" fillId="0" borderId="0" xfId="51" applyFill="1" applyBorder="1" applyAlignment="1">
      <alignment vertical="center"/>
    </xf>
    <xf numFmtId="0" fontId="17" fillId="0" borderId="0" xfId="51" applyBorder="1"/>
    <xf numFmtId="0" fontId="17" fillId="0" borderId="0" xfId="51" applyBorder="1" applyAlignment="1">
      <alignment horizontal="center" vertical="center"/>
    </xf>
    <xf numFmtId="42" fontId="16" fillId="0" borderId="1" xfId="51" applyNumberFormat="1" applyFont="1" applyBorder="1" applyProtection="1"/>
    <xf numFmtId="3" fontId="16" fillId="0" borderId="1" xfId="51" applyNumberFormat="1" applyFont="1" applyBorder="1" applyProtection="1"/>
    <xf numFmtId="0" fontId="17" fillId="0" borderId="0" xfId="51" applyBorder="1" applyAlignment="1">
      <alignment horizontal="center"/>
    </xf>
    <xf numFmtId="0" fontId="17" fillId="0" borderId="66" xfId="51" applyBorder="1" applyAlignment="1">
      <alignment horizontal="center"/>
    </xf>
    <xf numFmtId="0" fontId="17" fillId="0" borderId="8" xfId="51" applyBorder="1"/>
    <xf numFmtId="42" fontId="20" fillId="0" borderId="24" xfId="51" applyNumberFormat="1" applyFont="1" applyFill="1" applyBorder="1" applyProtection="1"/>
    <xf numFmtId="3" fontId="20" fillId="0" borderId="24" xfId="51" applyNumberFormat="1" applyFont="1" applyFill="1" applyBorder="1" applyProtection="1"/>
    <xf numFmtId="0" fontId="4" fillId="0" borderId="23" xfId="51" applyFont="1" applyBorder="1"/>
    <xf numFmtId="0" fontId="4" fillId="0" borderId="22" xfId="51" applyFont="1" applyBorder="1"/>
    <xf numFmtId="0" fontId="4" fillId="0" borderId="25" xfId="51" applyFont="1" applyBorder="1"/>
    <xf numFmtId="0" fontId="17" fillId="0" borderId="24" xfId="51" applyBorder="1" applyAlignment="1">
      <alignment horizontal="center"/>
    </xf>
    <xf numFmtId="42" fontId="17" fillId="0" borderId="2" xfId="51" applyNumberFormat="1" applyFill="1" applyBorder="1" applyProtection="1"/>
    <xf numFmtId="3" fontId="16" fillId="0" borderId="2" xfId="51" applyNumberFormat="1" applyFont="1" applyBorder="1" applyProtection="1"/>
    <xf numFmtId="42" fontId="16" fillId="0" borderId="2" xfId="51" applyNumberFormat="1" applyFont="1" applyBorder="1" applyProtection="1"/>
    <xf numFmtId="0" fontId="17" fillId="0" borderId="25" xfId="51" applyBorder="1"/>
    <xf numFmtId="0" fontId="17" fillId="0" borderId="2" xfId="51" applyBorder="1"/>
    <xf numFmtId="0" fontId="17" fillId="0" borderId="23" xfId="51" applyBorder="1"/>
    <xf numFmtId="0" fontId="17" fillId="0" borderId="2" xfId="51" applyBorder="1" applyAlignment="1">
      <alignment horizontal="center"/>
    </xf>
    <xf numFmtId="42" fontId="17" fillId="0" borderId="51" xfId="51" applyNumberFormat="1" applyFill="1" applyBorder="1" applyProtection="1"/>
    <xf numFmtId="3" fontId="16" fillId="0" borderId="51" xfId="51" applyNumberFormat="1" applyFont="1" applyBorder="1" applyProtection="1"/>
    <xf numFmtId="42" fontId="16" fillId="0" borderId="51" xfId="51" applyNumberFormat="1" applyFont="1" applyBorder="1" applyProtection="1"/>
    <xf numFmtId="3" fontId="16" fillId="0" borderId="50" xfId="51" applyNumberFormat="1" applyFont="1" applyBorder="1" applyProtection="1"/>
    <xf numFmtId="0" fontId="17" fillId="0" borderId="48" xfId="51" applyBorder="1"/>
    <xf numFmtId="0" fontId="17" fillId="0" borderId="50" xfId="51" applyBorder="1"/>
    <xf numFmtId="0" fontId="17" fillId="0" borderId="49" xfId="51" applyBorder="1"/>
    <xf numFmtId="0" fontId="17" fillId="0" borderId="48" xfId="51" applyBorder="1" applyAlignment="1">
      <alignment horizontal="center"/>
    </xf>
    <xf numFmtId="3" fontId="21" fillId="11" borderId="41" xfId="51" applyNumberFormat="1" applyFont="1" applyFill="1" applyBorder="1" applyProtection="1"/>
    <xf numFmtId="3" fontId="21" fillId="11" borderId="24" xfId="51" applyNumberFormat="1" applyFont="1" applyFill="1" applyBorder="1" applyProtection="1"/>
    <xf numFmtId="0" fontId="19" fillId="11" borderId="24" xfId="51" applyFont="1" applyFill="1" applyBorder="1"/>
    <xf numFmtId="0" fontId="35" fillId="11" borderId="24" xfId="51" applyFont="1" applyFill="1" applyBorder="1"/>
    <xf numFmtId="3" fontId="19" fillId="11" borderId="24" xfId="51" applyNumberFormat="1" applyFont="1" applyFill="1" applyBorder="1" applyAlignment="1">
      <alignment horizontal="center"/>
    </xf>
    <xf numFmtId="42" fontId="16" fillId="0" borderId="10" xfId="51" applyNumberFormat="1" applyFont="1" applyBorder="1" applyProtection="1"/>
    <xf numFmtId="173" fontId="20" fillId="0" borderId="1" xfId="51" applyNumberFormat="1" applyFont="1" applyBorder="1" applyProtection="1"/>
    <xf numFmtId="0" fontId="17" fillId="0" borderId="1" xfId="51" applyBorder="1" applyAlignment="1">
      <alignment horizontal="center"/>
    </xf>
    <xf numFmtId="42" fontId="20" fillId="2" borderId="10" xfId="51" applyNumberFormat="1" applyFont="1" applyFill="1" applyBorder="1" applyProtection="1"/>
    <xf numFmtId="42" fontId="20" fillId="7" borderId="1" xfId="51" applyNumberFormat="1" applyFont="1" applyFill="1" applyBorder="1" applyProtection="1"/>
    <xf numFmtId="3" fontId="20" fillId="2" borderId="1" xfId="51" applyNumberFormat="1" applyFont="1" applyFill="1" applyBorder="1" applyProtection="1"/>
    <xf numFmtId="0" fontId="10" fillId="2" borderId="1" xfId="51" applyFont="1" applyFill="1" applyBorder="1" applyAlignment="1">
      <alignment horizontal="right"/>
    </xf>
    <xf numFmtId="0" fontId="10" fillId="2" borderId="1" xfId="51" applyFont="1" applyFill="1" applyBorder="1" applyAlignment="1">
      <alignment horizontal="left"/>
    </xf>
    <xf numFmtId="42" fontId="16" fillId="0" borderId="41" xfId="51" applyNumberFormat="1" applyFont="1" applyBorder="1" applyProtection="1"/>
    <xf numFmtId="37" fontId="20" fillId="0" borderId="24" xfId="51" applyNumberFormat="1" applyFont="1" applyFill="1" applyBorder="1" applyProtection="1"/>
    <xf numFmtId="0" fontId="4" fillId="0" borderId="24" xfId="51" applyFont="1" applyBorder="1"/>
    <xf numFmtId="42" fontId="17" fillId="4" borderId="38" xfId="51" applyNumberFormat="1" applyFont="1" applyFill="1" applyBorder="1" applyProtection="1"/>
    <xf numFmtId="3" fontId="17" fillId="0" borderId="32" xfId="51" applyNumberFormat="1" applyFont="1" applyBorder="1" applyProtection="1"/>
    <xf numFmtId="42" fontId="17" fillId="4" borderId="32" xfId="51" applyNumberFormat="1" applyFont="1" applyFill="1" applyBorder="1" applyProtection="1"/>
    <xf numFmtId="3" fontId="16" fillId="0" borderId="59" xfId="51" applyNumberFormat="1" applyFont="1" applyBorder="1" applyProtection="1"/>
    <xf numFmtId="0" fontId="17" fillId="0" borderId="57" xfId="51" applyFill="1" applyBorder="1"/>
    <xf numFmtId="0" fontId="17" fillId="0" borderId="59" xfId="51" applyFill="1" applyBorder="1"/>
    <xf numFmtId="0" fontId="17" fillId="0" borderId="58" xfId="51" applyFill="1" applyBorder="1"/>
    <xf numFmtId="0" fontId="17" fillId="0" borderId="57" xfId="51" applyBorder="1" applyAlignment="1">
      <alignment horizontal="center"/>
    </xf>
    <xf numFmtId="3" fontId="17" fillId="0" borderId="44" xfId="51" applyNumberFormat="1" applyFont="1" applyBorder="1" applyProtection="1"/>
    <xf numFmtId="42" fontId="17" fillId="4" borderId="44" xfId="51" applyNumberFormat="1" applyFont="1" applyFill="1" applyBorder="1" applyProtection="1"/>
    <xf numFmtId="3" fontId="16" fillId="0" borderId="43" xfId="51" applyNumberFormat="1" applyFont="1" applyBorder="1" applyProtection="1"/>
    <xf numFmtId="0" fontId="17" fillId="0" borderId="45" xfId="51" applyFill="1" applyBorder="1"/>
    <xf numFmtId="0" fontId="17" fillId="0" borderId="42" xfId="51" applyBorder="1" applyAlignment="1">
      <alignment horizontal="center"/>
    </xf>
    <xf numFmtId="42" fontId="17" fillId="0" borderId="44" xfId="51" applyNumberFormat="1" applyFont="1" applyFill="1" applyBorder="1" applyProtection="1"/>
    <xf numFmtId="3" fontId="17" fillId="0" borderId="44" xfId="51" applyNumberFormat="1" applyFont="1" applyFill="1" applyBorder="1" applyProtection="1"/>
    <xf numFmtId="42" fontId="17" fillId="0" borderId="32" xfId="51" applyNumberFormat="1" applyFont="1" applyFill="1" applyBorder="1" applyProtection="1"/>
    <xf numFmtId="3" fontId="28" fillId="0" borderId="43" xfId="51" applyNumberFormat="1" applyFont="1" applyBorder="1" applyProtection="1"/>
    <xf numFmtId="42" fontId="17" fillId="0" borderId="38" xfId="51" applyNumberFormat="1" applyFont="1" applyFill="1" applyBorder="1" applyProtection="1"/>
    <xf numFmtId="3" fontId="17" fillId="0" borderId="38" xfId="51" applyNumberFormat="1" applyFont="1" applyFill="1" applyBorder="1" applyProtection="1"/>
    <xf numFmtId="3" fontId="16" fillId="0" borderId="37" xfId="51" applyNumberFormat="1" applyFont="1" applyBorder="1" applyProtection="1"/>
    <xf numFmtId="0" fontId="17" fillId="0" borderId="56" xfId="51" applyFill="1" applyBorder="1"/>
    <xf numFmtId="0" fontId="17" fillId="0" borderId="36" xfId="51" applyBorder="1" applyAlignment="1">
      <alignment horizontal="center"/>
    </xf>
    <xf numFmtId="3" fontId="21" fillId="10" borderId="41" xfId="51" applyNumberFormat="1" applyFont="1" applyFill="1" applyBorder="1" applyProtection="1"/>
    <xf numFmtId="3" fontId="21" fillId="10" borderId="24" xfId="51" applyNumberFormat="1" applyFont="1" applyFill="1" applyBorder="1" applyProtection="1"/>
    <xf numFmtId="0" fontId="25" fillId="10" borderId="24" xfId="51" applyFont="1" applyFill="1" applyBorder="1"/>
    <xf numFmtId="0" fontId="19" fillId="10" borderId="24" xfId="51" applyFont="1" applyFill="1" applyBorder="1" applyAlignment="1">
      <alignment horizontal="center"/>
    </xf>
    <xf numFmtId="42" fontId="16" fillId="0" borderId="0" xfId="51" applyNumberFormat="1" applyFont="1" applyBorder="1" applyProtection="1"/>
    <xf numFmtId="3" fontId="16" fillId="0" borderId="0" xfId="51" applyNumberFormat="1" applyFont="1" applyBorder="1" applyProtection="1"/>
    <xf numFmtId="0" fontId="3" fillId="0" borderId="0" xfId="51" applyFont="1" applyBorder="1"/>
    <xf numFmtId="42" fontId="20" fillId="7" borderId="24" xfId="51" applyNumberFormat="1" applyFont="1" applyFill="1" applyBorder="1" applyProtection="1"/>
    <xf numFmtId="0" fontId="29" fillId="0" borderId="0" xfId="51" applyFont="1"/>
    <xf numFmtId="167" fontId="29" fillId="0" borderId="0" xfId="52" applyNumberFormat="1" applyFont="1"/>
    <xf numFmtId="37" fontId="29" fillId="0" borderId="43" xfId="51" applyNumberFormat="1" applyFont="1" applyFill="1" applyBorder="1" applyProtection="1"/>
    <xf numFmtId="0" fontId="17" fillId="0" borderId="45" xfId="51" applyFont="1" applyFill="1" applyBorder="1"/>
    <xf numFmtId="0" fontId="29" fillId="0" borderId="44" xfId="51" applyFont="1" applyBorder="1" applyAlignment="1">
      <alignment horizontal="center"/>
    </xf>
    <xf numFmtId="0" fontId="29" fillId="0" borderId="8" xfId="51" applyFont="1" applyBorder="1"/>
    <xf numFmtId="0" fontId="29" fillId="0" borderId="42" xfId="51" applyFont="1" applyFill="1" applyBorder="1"/>
    <xf numFmtId="0" fontId="29" fillId="0" borderId="44" xfId="51" applyFont="1" applyBorder="1"/>
    <xf numFmtId="0" fontId="17" fillId="0" borderId="43" xfId="51" applyFont="1" applyFill="1" applyBorder="1"/>
    <xf numFmtId="0" fontId="30" fillId="0" borderId="0" xfId="51" applyFont="1"/>
    <xf numFmtId="167" fontId="30" fillId="0" borderId="0" xfId="52" applyNumberFormat="1" applyFont="1"/>
    <xf numFmtId="3" fontId="30" fillId="0" borderId="43" xfId="51" applyNumberFormat="1" applyFont="1" applyFill="1" applyBorder="1" applyProtection="1"/>
    <xf numFmtId="0" fontId="30" fillId="0" borderId="45" xfId="51" applyFont="1" applyFill="1" applyBorder="1"/>
    <xf numFmtId="0" fontId="30" fillId="0" borderId="44" xfId="51" applyFont="1" applyBorder="1" applyAlignment="1">
      <alignment horizontal="center"/>
    </xf>
    <xf numFmtId="0" fontId="30" fillId="0" borderId="8" xfId="51" applyFont="1" applyBorder="1"/>
    <xf numFmtId="0" fontId="30" fillId="0" borderId="45" xfId="51" applyFont="1" applyBorder="1"/>
    <xf numFmtId="0" fontId="17" fillId="0" borderId="0" xfId="51" applyFont="1"/>
    <xf numFmtId="167" fontId="0" fillId="0" borderId="0" xfId="52" applyNumberFormat="1" applyFont="1"/>
    <xf numFmtId="3" fontId="17" fillId="0" borderId="43" xfId="51" applyNumberFormat="1" applyFont="1" applyFill="1" applyBorder="1" applyProtection="1"/>
    <xf numFmtId="0" fontId="17" fillId="0" borderId="44" xfId="51" applyFont="1" applyBorder="1" applyAlignment="1">
      <alignment horizontal="center"/>
    </xf>
    <xf numFmtId="0" fontId="17" fillId="0" borderId="8" xfId="51" applyFont="1" applyBorder="1"/>
    <xf numFmtId="0" fontId="29" fillId="0" borderId="45" xfId="51" applyFont="1" applyFill="1" applyBorder="1"/>
    <xf numFmtId="0" fontId="30" fillId="0" borderId="43" xfId="51" applyFont="1" applyBorder="1"/>
    <xf numFmtId="42" fontId="17" fillId="0" borderId="0" xfId="51" applyNumberFormat="1" applyFont="1" applyFill="1" applyBorder="1" applyProtection="1"/>
    <xf numFmtId="3" fontId="17" fillId="0" borderId="0" xfId="51" applyNumberFormat="1" applyFont="1" applyFill="1" applyBorder="1" applyProtection="1"/>
    <xf numFmtId="0" fontId="17" fillId="0" borderId="42" xfId="51" applyFont="1" applyFill="1" applyBorder="1"/>
    <xf numFmtId="0" fontId="17" fillId="0" borderId="0" xfId="51" applyFont="1" applyFill="1" applyBorder="1"/>
    <xf numFmtId="0" fontId="17" fillId="0" borderId="0" xfId="51" applyFont="1" applyFill="1"/>
    <xf numFmtId="0" fontId="17" fillId="0" borderId="45" xfId="51" applyFont="1" applyBorder="1" applyAlignment="1">
      <alignment horizontal="center"/>
    </xf>
    <xf numFmtId="0" fontId="17" fillId="0" borderId="56" xfId="51" applyFont="1" applyFill="1" applyBorder="1"/>
    <xf numFmtId="0" fontId="17" fillId="0" borderId="43" xfId="51" applyFont="1" applyBorder="1" applyAlignment="1">
      <alignment horizontal="center"/>
    </xf>
    <xf numFmtId="0" fontId="31" fillId="0" borderId="42" xfId="51" applyFont="1" applyFill="1" applyBorder="1"/>
    <xf numFmtId="0" fontId="17" fillId="0" borderId="44" xfId="51" applyFont="1" applyFill="1" applyBorder="1"/>
    <xf numFmtId="0" fontId="17" fillId="0" borderId="43" xfId="51" applyFill="1" applyBorder="1"/>
    <xf numFmtId="3" fontId="25" fillId="9" borderId="52" xfId="51" applyNumberFormat="1" applyFont="1" applyFill="1" applyBorder="1" applyProtection="1"/>
    <xf numFmtId="3" fontId="25" fillId="9" borderId="2" xfId="51" applyNumberFormat="1" applyFont="1" applyFill="1" applyBorder="1" applyProtection="1"/>
    <xf numFmtId="0" fontId="25" fillId="9" borderId="2" xfId="51" applyFont="1" applyFill="1" applyBorder="1"/>
    <xf numFmtId="3" fontId="25" fillId="9" borderId="2" xfId="51" applyNumberFormat="1" applyFont="1" applyFill="1" applyBorder="1" applyAlignment="1">
      <alignment horizontal="center"/>
    </xf>
    <xf numFmtId="42" fontId="16" fillId="0" borderId="8" xfId="51" applyNumberFormat="1" applyFont="1" applyBorder="1" applyProtection="1"/>
    <xf numFmtId="165" fontId="20" fillId="0" borderId="24" xfId="54" applyNumberFormat="1" applyFont="1" applyFill="1" applyBorder="1" applyProtection="1"/>
    <xf numFmtId="42" fontId="28" fillId="0" borderId="1" xfId="51" applyNumberFormat="1" applyFont="1" applyBorder="1" applyProtection="1"/>
    <xf numFmtId="165" fontId="16" fillId="0" borderId="1" xfId="54" applyNumberFormat="1" applyFont="1" applyBorder="1" applyProtection="1"/>
    <xf numFmtId="0" fontId="17" fillId="0" borderId="53" xfId="51" applyFill="1" applyBorder="1"/>
    <xf numFmtId="0" fontId="17" fillId="0" borderId="1" xfId="51" applyFill="1" applyBorder="1"/>
    <xf numFmtId="0" fontId="17" fillId="0" borderId="54" xfId="51" applyFill="1" applyBorder="1"/>
    <xf numFmtId="0" fontId="17" fillId="0" borderId="53" xfId="51" applyBorder="1" applyAlignment="1">
      <alignment horizontal="center"/>
    </xf>
    <xf numFmtId="42" fontId="16" fillId="0" borderId="44" xfId="51" applyNumberFormat="1" applyFont="1" applyBorder="1" applyProtection="1"/>
    <xf numFmtId="165" fontId="16" fillId="0" borderId="44" xfId="54" applyNumberFormat="1" applyFont="1" applyBorder="1" applyProtection="1"/>
    <xf numFmtId="0" fontId="17" fillId="0" borderId="42" xfId="51" applyFill="1" applyBorder="1"/>
    <xf numFmtId="0" fontId="17" fillId="0" borderId="44" xfId="51" applyFill="1" applyBorder="1"/>
    <xf numFmtId="0" fontId="17" fillId="0" borderId="43" xfId="51" applyBorder="1"/>
    <xf numFmtId="42" fontId="28" fillId="0" borderId="51" xfId="51" applyNumberFormat="1" applyFont="1" applyBorder="1" applyProtection="1"/>
    <xf numFmtId="165" fontId="16" fillId="0" borderId="51" xfId="54" applyNumberFormat="1" applyFont="1" applyBorder="1" applyProtection="1"/>
    <xf numFmtId="165" fontId="16" fillId="0" borderId="50" xfId="54" applyNumberFormat="1" applyFont="1" applyBorder="1" applyProtection="1"/>
    <xf numFmtId="0" fontId="17" fillId="0" borderId="49" xfId="51" applyFill="1" applyBorder="1"/>
    <xf numFmtId="3" fontId="21" fillId="8" borderId="41" xfId="51" applyNumberFormat="1" applyFont="1" applyFill="1" applyBorder="1" applyProtection="1"/>
    <xf numFmtId="3" fontId="21" fillId="8" borderId="24" xfId="51" applyNumberFormat="1" applyFont="1" applyFill="1" applyBorder="1" applyProtection="1"/>
    <xf numFmtId="0" fontId="19" fillId="8" borderId="24" xfId="51" applyFont="1" applyFill="1" applyBorder="1"/>
    <xf numFmtId="0" fontId="19" fillId="8" borderId="24" xfId="51" applyFont="1" applyFill="1" applyBorder="1" applyAlignment="1">
      <alignment horizontal="center"/>
    </xf>
    <xf numFmtId="42" fontId="16" fillId="0" borderId="8" xfId="51" applyNumberFormat="1" applyFont="1" applyFill="1" applyBorder="1" applyProtection="1"/>
    <xf numFmtId="42" fontId="27" fillId="0" borderId="0" xfId="51" applyNumberFormat="1" applyFont="1" applyBorder="1" applyProtection="1"/>
    <xf numFmtId="3" fontId="27" fillId="0" borderId="0" xfId="51" applyNumberFormat="1" applyFont="1" applyBorder="1" applyProtection="1"/>
    <xf numFmtId="0" fontId="27" fillId="0" borderId="0" xfId="51" applyFont="1" applyBorder="1"/>
    <xf numFmtId="165" fontId="16" fillId="0" borderId="55" xfId="54" applyNumberFormat="1" applyFont="1" applyBorder="1" applyProtection="1"/>
    <xf numFmtId="0" fontId="17" fillId="0" borderId="54" xfId="51" applyBorder="1"/>
    <xf numFmtId="165" fontId="16" fillId="0" borderId="50" xfId="54" applyNumberFormat="1" applyFont="1" applyFill="1" applyBorder="1" applyProtection="1"/>
    <xf numFmtId="3" fontId="21" fillId="6" borderId="41" xfId="51" applyNumberFormat="1" applyFont="1" applyFill="1" applyBorder="1" applyProtection="1"/>
    <xf numFmtId="3" fontId="21" fillId="6" borderId="24" xfId="51" applyNumberFormat="1" applyFont="1" applyFill="1" applyBorder="1" applyProtection="1"/>
    <xf numFmtId="0" fontId="19" fillId="6" borderId="24" xfId="51" applyFont="1" applyFill="1" applyBorder="1"/>
    <xf numFmtId="0" fontId="19" fillId="6" borderId="24" xfId="51" applyFont="1" applyFill="1" applyBorder="1" applyAlignment="1">
      <alignment horizontal="center"/>
    </xf>
    <xf numFmtId="42" fontId="20" fillId="0" borderId="41" xfId="51" applyNumberFormat="1" applyFont="1" applyBorder="1" applyProtection="1"/>
    <xf numFmtId="42" fontId="20" fillId="4" borderId="24" xfId="51" applyNumberFormat="1" applyFont="1" applyFill="1" applyBorder="1" applyProtection="1"/>
    <xf numFmtId="165" fontId="20" fillId="0" borderId="24" xfId="54" applyNumberFormat="1" applyFont="1" applyBorder="1" applyProtection="1"/>
    <xf numFmtId="165" fontId="16" fillId="0" borderId="47" xfId="54" applyNumberFormat="1" applyFont="1" applyFill="1" applyBorder="1" applyProtection="1"/>
    <xf numFmtId="0" fontId="17" fillId="0" borderId="46" xfId="51" applyFill="1" applyBorder="1"/>
    <xf numFmtId="0" fontId="17" fillId="0" borderId="32" xfId="51" applyFill="1" applyBorder="1"/>
    <xf numFmtId="0" fontId="17" fillId="0" borderId="46" xfId="51" applyBorder="1" applyAlignment="1">
      <alignment horizontal="center"/>
    </xf>
    <xf numFmtId="165" fontId="0" fillId="0" borderId="44" xfId="54" applyNumberFormat="1" applyFont="1" applyFill="1" applyBorder="1" applyProtection="1"/>
    <xf numFmtId="42" fontId="6" fillId="0" borderId="45" xfId="51" applyNumberFormat="1" applyFont="1" applyFill="1" applyBorder="1"/>
    <xf numFmtId="49" fontId="17" fillId="0" borderId="42" xfId="51" applyNumberFormat="1" applyFont="1" applyFill="1" applyBorder="1"/>
    <xf numFmtId="49" fontId="17" fillId="0" borderId="42" xfId="51" applyNumberFormat="1" applyFont="1" applyBorder="1" applyAlignment="1">
      <alignment horizontal="center"/>
    </xf>
    <xf numFmtId="165" fontId="16" fillId="0" borderId="38" xfId="54" applyNumberFormat="1" applyFont="1" applyFill="1" applyBorder="1" applyProtection="1"/>
    <xf numFmtId="165" fontId="43" fillId="0" borderId="38" xfId="54" applyNumberFormat="1" applyFont="1" applyFill="1" applyBorder="1" applyProtection="1"/>
    <xf numFmtId="0" fontId="42" fillId="0" borderId="42" xfId="51" applyFont="1" applyFill="1" applyBorder="1"/>
    <xf numFmtId="0" fontId="42" fillId="0" borderId="42" xfId="51" applyFont="1" applyFill="1" applyBorder="1" applyAlignment="1">
      <alignment horizontal="center"/>
    </xf>
    <xf numFmtId="165" fontId="43" fillId="0" borderId="43" xfId="54" applyNumberFormat="1" applyFont="1" applyFill="1" applyBorder="1" applyProtection="1"/>
    <xf numFmtId="165" fontId="16" fillId="0" borderId="44" xfId="54" applyNumberFormat="1" applyFont="1" applyFill="1" applyBorder="1" applyProtection="1"/>
    <xf numFmtId="0" fontId="17" fillId="0" borderId="36" xfId="51" applyFill="1" applyBorder="1"/>
    <xf numFmtId="0" fontId="17" fillId="0" borderId="38" xfId="51" applyFill="1" applyBorder="1"/>
    <xf numFmtId="3" fontId="21" fillId="5" borderId="41" xfId="51" applyNumberFormat="1" applyFont="1" applyFill="1" applyBorder="1" applyProtection="1"/>
    <xf numFmtId="3" fontId="21" fillId="5" borderId="24" xfId="51" applyNumberFormat="1" applyFont="1" applyFill="1" applyBorder="1" applyProtection="1"/>
    <xf numFmtId="0" fontId="25" fillId="5" borderId="24" xfId="51" applyFont="1" applyFill="1" applyBorder="1"/>
    <xf numFmtId="0" fontId="19" fillId="5" borderId="24" xfId="51" applyFont="1" applyFill="1" applyBorder="1" applyAlignment="1">
      <alignment horizontal="center"/>
    </xf>
    <xf numFmtId="165" fontId="0" fillId="0" borderId="0" xfId="54" applyNumberFormat="1" applyFont="1" applyFill="1" applyBorder="1" applyProtection="1"/>
    <xf numFmtId="0" fontId="17" fillId="0" borderId="0" xfId="51" applyFill="1" applyBorder="1"/>
    <xf numFmtId="0" fontId="17" fillId="0" borderId="55" xfId="51" applyFill="1" applyBorder="1"/>
    <xf numFmtId="0" fontId="17" fillId="0" borderId="70" xfId="51" applyBorder="1" applyAlignment="1">
      <alignment horizontal="center"/>
    </xf>
    <xf numFmtId="165" fontId="0" fillId="0" borderId="38" xfId="54" applyNumberFormat="1" applyFont="1" applyFill="1" applyBorder="1" applyProtection="1"/>
    <xf numFmtId="42" fontId="17" fillId="0" borderId="38" xfId="51" applyNumberFormat="1" applyFill="1" applyBorder="1" applyProtection="1"/>
    <xf numFmtId="0" fontId="17" fillId="0" borderId="37" xfId="51" applyFill="1" applyBorder="1"/>
    <xf numFmtId="0" fontId="26" fillId="0" borderId="0" xfId="51" applyFont="1"/>
    <xf numFmtId="167" fontId="26" fillId="0" borderId="0" xfId="52" applyNumberFormat="1" applyFont="1"/>
    <xf numFmtId="42" fontId="26" fillId="0" borderId="44" xfId="51" applyNumberFormat="1" applyFont="1" applyFill="1" applyBorder="1" applyProtection="1"/>
    <xf numFmtId="165" fontId="26" fillId="0" borderId="44" xfId="54" applyNumberFormat="1" applyFont="1" applyFill="1" applyBorder="1" applyProtection="1"/>
    <xf numFmtId="165" fontId="26" fillId="0" borderId="43" xfId="54" applyNumberFormat="1" applyFont="1" applyFill="1" applyBorder="1" applyProtection="1"/>
    <xf numFmtId="0" fontId="26" fillId="0" borderId="45" xfId="51" applyFont="1" applyFill="1" applyBorder="1"/>
    <xf numFmtId="0" fontId="26" fillId="0" borderId="42" xfId="51" applyFont="1" applyFill="1" applyBorder="1"/>
    <xf numFmtId="0" fontId="26" fillId="0" borderId="43" xfId="51" applyFont="1" applyFill="1" applyBorder="1"/>
    <xf numFmtId="0" fontId="26" fillId="0" borderId="44" xfId="51" applyFont="1" applyBorder="1" applyAlignment="1">
      <alignment horizontal="center"/>
    </xf>
    <xf numFmtId="0" fontId="26" fillId="0" borderId="8" xfId="51" applyFont="1" applyBorder="1"/>
    <xf numFmtId="165" fontId="0" fillId="0" borderId="43" xfId="54" applyNumberFormat="1" applyFont="1" applyFill="1" applyBorder="1" applyProtection="1"/>
    <xf numFmtId="0" fontId="17" fillId="0" borderId="37" xfId="51" applyBorder="1"/>
    <xf numFmtId="3" fontId="19" fillId="3" borderId="35" xfId="51" applyNumberFormat="1" applyFont="1" applyFill="1" applyBorder="1" applyProtection="1"/>
    <xf numFmtId="3" fontId="19" fillId="3" borderId="34" xfId="51" applyNumberFormat="1" applyFont="1" applyFill="1" applyBorder="1" applyProtection="1"/>
    <xf numFmtId="42" fontId="19" fillId="3" borderId="34" xfId="51" applyNumberFormat="1" applyFont="1" applyFill="1" applyBorder="1" applyProtection="1"/>
    <xf numFmtId="0" fontId="25" fillId="3" borderId="34" xfId="51" applyFont="1" applyFill="1" applyBorder="1"/>
    <xf numFmtId="3" fontId="19" fillId="3" borderId="33" xfId="51" applyNumberFormat="1" applyFont="1" applyFill="1" applyBorder="1" applyAlignment="1">
      <alignment horizontal="center"/>
    </xf>
    <xf numFmtId="0" fontId="19" fillId="0" borderId="8" xfId="51" applyFont="1" applyBorder="1" applyAlignment="1">
      <alignment horizontal="center" vertical="center" wrapText="1"/>
    </xf>
    <xf numFmtId="0" fontId="68" fillId="0" borderId="0" xfId="55" applyBorder="1" applyAlignment="1" applyProtection="1">
      <alignment horizontal="center" vertical="center" wrapText="1"/>
    </xf>
    <xf numFmtId="0" fontId="19" fillId="0" borderId="0" xfId="51" applyFont="1" applyBorder="1" applyAlignment="1">
      <alignment vertical="center" wrapText="1"/>
    </xf>
    <xf numFmtId="0" fontId="18" fillId="0" borderId="0" xfId="51" applyFont="1" applyBorder="1" applyAlignment="1">
      <alignment vertical="center"/>
    </xf>
    <xf numFmtId="0" fontId="19" fillId="0" borderId="0" xfId="51" applyFont="1" applyBorder="1" applyAlignment="1">
      <alignment horizontal="center" vertical="center" wrapText="1"/>
    </xf>
    <xf numFmtId="0" fontId="19" fillId="0" borderId="64" xfId="51" applyFont="1" applyBorder="1" applyAlignment="1">
      <alignment horizontal="center" wrapText="1"/>
    </xf>
    <xf numFmtId="0" fontId="68" fillId="0" borderId="65" xfId="55" applyBorder="1" applyAlignment="1" applyProtection="1">
      <alignment horizontal="center" wrapText="1"/>
    </xf>
    <xf numFmtId="0" fontId="19" fillId="0" borderId="65" xfId="51" applyFont="1" applyBorder="1" applyAlignment="1">
      <alignment horizontal="center" vertical="center" wrapText="1"/>
    </xf>
    <xf numFmtId="0" fontId="19" fillId="0" borderId="65" xfId="51" applyFont="1" applyBorder="1" applyAlignment="1">
      <alignment vertical="center" wrapText="1"/>
    </xf>
    <xf numFmtId="0" fontId="19" fillId="0" borderId="65" xfId="51" applyFont="1" applyBorder="1" applyAlignment="1"/>
    <xf numFmtId="42" fontId="17" fillId="0" borderId="66" xfId="51" applyNumberFormat="1" applyBorder="1"/>
    <xf numFmtId="3" fontId="4" fillId="0" borderId="66" xfId="51" applyNumberFormat="1" applyFont="1" applyBorder="1"/>
    <xf numFmtId="0" fontId="4" fillId="0" borderId="66" xfId="51" applyFont="1" applyFill="1" applyBorder="1"/>
    <xf numFmtId="3" fontId="17" fillId="0" borderId="66" xfId="51" applyNumberFormat="1" applyFill="1" applyBorder="1"/>
    <xf numFmtId="172" fontId="40" fillId="0" borderId="66" xfId="51" applyNumberFormat="1" applyFont="1" applyBorder="1" applyAlignment="1">
      <alignment horizontal="left"/>
    </xf>
    <xf numFmtId="3" fontId="17" fillId="0" borderId="0" xfId="51" applyNumberFormat="1" applyBorder="1"/>
    <xf numFmtId="0" fontId="22" fillId="0" borderId="0" xfId="51" applyFont="1" applyAlignment="1">
      <alignment wrapText="1"/>
    </xf>
    <xf numFmtId="0" fontId="19" fillId="0" borderId="0" xfId="51" applyFont="1" applyBorder="1"/>
    <xf numFmtId="0" fontId="38" fillId="0" borderId="0" xfId="51" applyFont="1" applyAlignment="1">
      <alignment vertical="center"/>
    </xf>
    <xf numFmtId="0" fontId="38" fillId="0" borderId="0" xfId="51" applyFont="1" applyAlignment="1">
      <alignment horizontal="center" vertical="center"/>
    </xf>
    <xf numFmtId="0" fontId="3" fillId="0" borderId="0" xfId="50" applyFont="1" applyFill="1" applyBorder="1"/>
    <xf numFmtId="165" fontId="3" fillId="0" borderId="0" xfId="50" applyNumberFormat="1" applyFont="1" applyFill="1" applyBorder="1"/>
    <xf numFmtId="0" fontId="3" fillId="0" borderId="0" xfId="50" applyFont="1" applyFill="1" applyBorder="1" applyAlignment="1">
      <alignment horizontal="center"/>
    </xf>
    <xf numFmtId="0" fontId="17" fillId="0" borderId="0" xfId="50" applyFont="1"/>
    <xf numFmtId="168" fontId="3" fillId="0" borderId="2" xfId="50" applyNumberFormat="1" applyFont="1" applyFill="1" applyBorder="1"/>
    <xf numFmtId="164" fontId="3" fillId="0" borderId="21" xfId="50" applyNumberFormat="1" applyFont="1" applyFill="1" applyBorder="1"/>
    <xf numFmtId="165" fontId="3" fillId="0" borderId="21" xfId="50" applyNumberFormat="1" applyFont="1" applyFill="1" applyBorder="1"/>
    <xf numFmtId="164" fontId="3" fillId="0" borderId="0" xfId="50" applyNumberFormat="1" applyFont="1" applyFill="1" applyBorder="1"/>
    <xf numFmtId="168" fontId="70" fillId="0" borderId="0" xfId="50" applyNumberFormat="1" applyFont="1" applyFill="1" applyBorder="1"/>
    <xf numFmtId="168" fontId="3" fillId="0" borderId="0" xfId="50" applyNumberFormat="1" applyFont="1" applyFill="1" applyBorder="1"/>
    <xf numFmtId="165" fontId="70" fillId="0" borderId="0" xfId="50" applyNumberFormat="1" applyFont="1" applyFill="1" applyBorder="1"/>
    <xf numFmtId="0" fontId="33" fillId="51" borderId="0" xfId="50" applyFont="1" applyFill="1" applyBorder="1" applyAlignment="1">
      <alignment horizontal="centerContinuous"/>
    </xf>
    <xf numFmtId="165" fontId="33" fillId="51" borderId="0" xfId="50" applyNumberFormat="1" applyFont="1" applyFill="1" applyBorder="1" applyAlignment="1">
      <alignment horizontal="centerContinuous"/>
    </xf>
    <xf numFmtId="165" fontId="3" fillId="0" borderId="0" xfId="50" applyNumberFormat="1" applyFont="1" applyFill="1" applyBorder="1" applyAlignment="1">
      <alignment textRotation="45"/>
    </xf>
    <xf numFmtId="164" fontId="3" fillId="0" borderId="0" xfId="50" applyNumberFormat="1" applyFont="1" applyFill="1" applyBorder="1" applyAlignment="1">
      <alignment textRotation="45"/>
    </xf>
    <xf numFmtId="0" fontId="3" fillId="0" borderId="0" xfId="50" quotePrefix="1" applyFont="1" applyFill="1" applyBorder="1" applyAlignment="1">
      <alignment horizontal="left"/>
    </xf>
    <xf numFmtId="178" fontId="3" fillId="0" borderId="8" xfId="50" applyNumberFormat="1" applyFont="1" applyFill="1" applyBorder="1" applyAlignment="1">
      <alignment horizontal="right"/>
    </xf>
    <xf numFmtId="0" fontId="3" fillId="0" borderId="7" xfId="50" applyFont="1" applyFill="1" applyBorder="1" applyAlignment="1">
      <alignment horizontal="center"/>
    </xf>
    <xf numFmtId="0" fontId="3" fillId="0" borderId="8" xfId="50" applyFont="1" applyFill="1" applyBorder="1"/>
    <xf numFmtId="178" fontId="3" fillId="0" borderId="8" xfId="50" applyNumberFormat="1" applyFont="1" applyFill="1" applyBorder="1"/>
    <xf numFmtId="0" fontId="3" fillId="0" borderId="0" xfId="50" applyFont="1" applyFill="1" applyBorder="1" applyAlignment="1">
      <alignment horizontal="center" wrapText="1"/>
    </xf>
    <xf numFmtId="0" fontId="3" fillId="0" borderId="0" xfId="50" quotePrefix="1" applyFont="1" applyFill="1" applyBorder="1" applyAlignment="1">
      <alignment horizontal="center" wrapText="1"/>
    </xf>
    <xf numFmtId="0" fontId="3" fillId="0" borderId="7" xfId="50" applyFont="1" applyFill="1" applyBorder="1" applyAlignment="1">
      <alignment horizontal="center" wrapText="1"/>
    </xf>
    <xf numFmtId="179" fontId="3" fillId="0" borderId="0" xfId="0" applyNumberFormat="1" applyFont="1" applyFill="1" applyBorder="1" applyAlignment="1">
      <alignment horizontal="center"/>
    </xf>
    <xf numFmtId="169" fontId="3" fillId="0" borderId="0" xfId="0" applyNumberFormat="1" applyFont="1" applyFill="1" applyAlignment="1">
      <alignment horizontal="center"/>
    </xf>
    <xf numFmtId="43" fontId="0" fillId="0" borderId="0" xfId="1" applyFont="1" applyFill="1" applyBorder="1"/>
    <xf numFmtId="42" fontId="3" fillId="0" borderId="0" xfId="0" applyNumberFormat="1" applyFont="1" applyFill="1" applyBorder="1"/>
    <xf numFmtId="168" fontId="3" fillId="0" borderId="21" xfId="50" applyNumberFormat="1" applyFont="1" applyFill="1" applyBorder="1"/>
    <xf numFmtId="0" fontId="44" fillId="0" borderId="0" xfId="0" applyFont="1" applyFill="1"/>
    <xf numFmtId="0" fontId="4" fillId="0" borderId="82" xfId="0" applyFont="1" applyFill="1" applyBorder="1" applyAlignment="1">
      <alignment horizontal="center"/>
    </xf>
    <xf numFmtId="0" fontId="34" fillId="0" borderId="0" xfId="0" applyFont="1" applyFill="1" applyAlignment="1">
      <alignment horizontal="right"/>
    </xf>
    <xf numFmtId="41" fontId="3" fillId="0" borderId="0" xfId="0" applyNumberFormat="1" applyFont="1" applyFill="1"/>
    <xf numFmtId="3" fontId="5" fillId="0" borderId="0" xfId="0" applyNumberFormat="1" applyFont="1" applyFill="1"/>
    <xf numFmtId="0" fontId="5" fillId="0" borderId="0" xfId="0" applyFont="1" applyFill="1" applyAlignment="1">
      <alignment horizontal="left"/>
    </xf>
    <xf numFmtId="37" fontId="12" fillId="0" borderId="0" xfId="0" applyNumberFormat="1" applyFont="1" applyFill="1"/>
    <xf numFmtId="166" fontId="6" fillId="0" borderId="0" xfId="0" applyNumberFormat="1" applyFont="1" applyFill="1" applyBorder="1"/>
    <xf numFmtId="166" fontId="6" fillId="0" borderId="8" xfId="0" applyNumberFormat="1" applyFont="1" applyFill="1" applyBorder="1"/>
    <xf numFmtId="42" fontId="3" fillId="0" borderId="28" xfId="0" quotePrefix="1" applyNumberFormat="1" applyFont="1" applyFill="1" applyBorder="1" applyAlignment="1">
      <alignment horizontal="left" indent="1"/>
    </xf>
    <xf numFmtId="42" fontId="3" fillId="0" borderId="0" xfId="0" quotePrefix="1" applyNumberFormat="1" applyFont="1" applyFill="1" applyBorder="1" applyAlignment="1">
      <alignment horizontal="left" indent="1"/>
    </xf>
    <xf numFmtId="42" fontId="3" fillId="0" borderId="29" xfId="0" quotePrefix="1" applyNumberFormat="1" applyFont="1" applyFill="1" applyBorder="1" applyAlignment="1">
      <alignment horizontal="left" indent="1"/>
    </xf>
    <xf numFmtId="165" fontId="3" fillId="0" borderId="28" xfId="0" quotePrefix="1" applyNumberFormat="1" applyFont="1" applyFill="1" applyBorder="1" applyAlignment="1">
      <alignment horizontal="left" indent="1"/>
    </xf>
    <xf numFmtId="165" fontId="3" fillId="0" borderId="29" xfId="0" quotePrefix="1" applyNumberFormat="1" applyFont="1" applyFill="1" applyBorder="1" applyAlignment="1">
      <alignment horizontal="left" indent="1"/>
    </xf>
    <xf numFmtId="165" fontId="3" fillId="0" borderId="0" xfId="0" quotePrefix="1" applyNumberFormat="1" applyFont="1" applyFill="1" applyBorder="1" applyAlignment="1">
      <alignment horizontal="left" indent="1"/>
    </xf>
    <xf numFmtId="0" fontId="0" fillId="0" borderId="0" xfId="0" quotePrefix="1" applyFill="1"/>
    <xf numFmtId="14" fontId="0" fillId="0" borderId="0" xfId="0" applyNumberFormat="1" applyFill="1"/>
    <xf numFmtId="165" fontId="0" fillId="0" borderId="0" xfId="0" applyNumberFormat="1" applyFill="1"/>
    <xf numFmtId="0" fontId="1" fillId="0" borderId="0" xfId="48" applyFont="1" applyFill="1"/>
    <xf numFmtId="0" fontId="66" fillId="0" borderId="0" xfId="48" applyFill="1"/>
    <xf numFmtId="0" fontId="1" fillId="0" borderId="14" xfId="48" applyFont="1" applyFill="1" applyBorder="1"/>
    <xf numFmtId="0" fontId="1" fillId="0" borderId="15" xfId="48" applyFont="1" applyFill="1" applyBorder="1"/>
    <xf numFmtId="0" fontId="1" fillId="0" borderId="16" xfId="48" applyFont="1" applyFill="1" applyBorder="1"/>
    <xf numFmtId="0" fontId="1" fillId="0" borderId="15" xfId="48" applyFont="1" applyFill="1" applyBorder="1" applyAlignment="1">
      <alignment wrapText="1"/>
    </xf>
    <xf numFmtId="0" fontId="2" fillId="0" borderId="19" xfId="0" applyFont="1" applyFill="1" applyBorder="1"/>
    <xf numFmtId="164" fontId="66" fillId="0" borderId="0" xfId="48" applyNumberFormat="1" applyFont="1" applyFill="1"/>
    <xf numFmtId="0" fontId="2" fillId="0" borderId="20" xfId="48" applyFont="1" applyFill="1" applyBorder="1"/>
    <xf numFmtId="164" fontId="2" fillId="0" borderId="20" xfId="48" applyNumberFormat="1" applyFont="1" applyFill="1" applyBorder="1"/>
    <xf numFmtId="0" fontId="1" fillId="0" borderId="0" xfId="0" applyFont="1" applyFill="1"/>
    <xf numFmtId="42" fontId="1" fillId="0" borderId="0" xfId="0" applyNumberFormat="1" applyFont="1" applyFill="1"/>
    <xf numFmtId="0" fontId="2" fillId="0" borderId="0" xfId="48" applyFont="1" applyFill="1"/>
    <xf numFmtId="0" fontId="2" fillId="0" borderId="19" xfId="48" applyFont="1" applyFill="1" applyBorder="1"/>
    <xf numFmtId="0" fontId="2" fillId="0" borderId="19" xfId="0" quotePrefix="1" applyFont="1" applyFill="1" applyBorder="1" applyAlignment="1">
      <alignment horizontal="left"/>
    </xf>
    <xf numFmtId="0" fontId="1" fillId="0" borderId="0" xfId="48" quotePrefix="1" applyFont="1" applyFill="1" applyAlignment="1">
      <alignment horizontal="center"/>
    </xf>
    <xf numFmtId="41" fontId="1" fillId="0" borderId="0" xfId="0" applyNumberFormat="1" applyFont="1" applyFill="1"/>
    <xf numFmtId="164" fontId="0" fillId="0" borderId="0" xfId="0" applyNumberFormat="1" applyFont="1" applyFill="1"/>
    <xf numFmtId="41" fontId="2" fillId="0" borderId="20" xfId="48" applyNumberFormat="1" applyFont="1" applyFill="1" applyBorder="1"/>
    <xf numFmtId="42" fontId="66" fillId="0" borderId="0" xfId="48" applyNumberFormat="1" applyFont="1" applyFill="1"/>
    <xf numFmtId="168" fontId="66" fillId="0" borderId="0" xfId="48" applyNumberFormat="1" applyFont="1" applyFill="1"/>
    <xf numFmtId="164" fontId="1" fillId="0" borderId="0" xfId="49" applyNumberFormat="1" applyFont="1" applyFill="1"/>
    <xf numFmtId="0" fontId="1" fillId="0" borderId="0" xfId="48" applyFont="1" applyFill="1" applyAlignment="1">
      <alignment horizontal="center"/>
    </xf>
    <xf numFmtId="0" fontId="1" fillId="0" borderId="0" xfId="0" applyFont="1" applyFill="1" applyAlignment="1">
      <alignment horizontal="center"/>
    </xf>
    <xf numFmtId="165" fontId="8" fillId="0" borderId="3" xfId="3" applyNumberFormat="1" applyFont="1" applyFill="1" applyBorder="1" applyAlignment="1" applyProtection="1">
      <alignment horizontal="right"/>
    </xf>
    <xf numFmtId="0" fontId="3" fillId="0" borderId="0" xfId="4" applyFont="1" applyFill="1"/>
    <xf numFmtId="41" fontId="0" fillId="0" borderId="0" xfId="0" applyNumberFormat="1" applyFont="1" applyFill="1" applyAlignment="1">
      <alignment horizontal="right"/>
    </xf>
    <xf numFmtId="0" fontId="37" fillId="0" borderId="0" xfId="0" applyFont="1" applyFill="1"/>
    <xf numFmtId="166" fontId="3" fillId="0" borderId="0" xfId="0" applyNumberFormat="1" applyFont="1" applyFill="1"/>
    <xf numFmtId="164" fontId="8" fillId="0" borderId="0" xfId="0" applyNumberFormat="1" applyFont="1" applyFill="1"/>
    <xf numFmtId="166" fontId="8" fillId="0" borderId="0" xfId="0" applyNumberFormat="1" applyFont="1" applyFill="1"/>
    <xf numFmtId="0" fontId="8" fillId="0" borderId="0" xfId="0" applyFont="1" applyFill="1"/>
    <xf numFmtId="164" fontId="17" fillId="0" borderId="39" xfId="61" applyNumberFormat="1" applyFont="1" applyFill="1" applyBorder="1" applyProtection="1"/>
    <xf numFmtId="164" fontId="0" fillId="0" borderId="40" xfId="61" applyNumberFormat="1" applyFont="1" applyFill="1" applyBorder="1" applyProtection="1"/>
    <xf numFmtId="164" fontId="26" fillId="0" borderId="40" xfId="61" applyNumberFormat="1" applyFont="1" applyFill="1" applyBorder="1" applyProtection="1"/>
    <xf numFmtId="164" fontId="0" fillId="0" borderId="8" xfId="61" applyNumberFormat="1" applyFont="1" applyFill="1" applyBorder="1" applyProtection="1"/>
    <xf numFmtId="164" fontId="20" fillId="0" borderId="41" xfId="61" applyNumberFormat="1" applyFont="1" applyFill="1" applyBorder="1" applyProtection="1"/>
    <xf numFmtId="164" fontId="16" fillId="0" borderId="39" xfId="61" applyNumberFormat="1" applyFont="1" applyFill="1" applyBorder="1" applyProtection="1"/>
    <xf numFmtId="164" fontId="16" fillId="0" borderId="9" xfId="61" applyNumberFormat="1" applyFont="1" applyFill="1" applyBorder="1" applyProtection="1"/>
    <xf numFmtId="164" fontId="16" fillId="0" borderId="52" xfId="61" applyNumberFormat="1" applyFont="1" applyFill="1" applyBorder="1" applyProtection="1"/>
    <xf numFmtId="0" fontId="1" fillId="0" borderId="17" xfId="0" quotePrefix="1" applyFont="1" applyBorder="1" applyAlignment="1">
      <alignment horizontal="left"/>
    </xf>
    <xf numFmtId="0" fontId="1" fillId="0" borderId="0" xfId="0" quotePrefix="1" applyFont="1" applyAlignment="1">
      <alignment horizontal="left"/>
    </xf>
    <xf numFmtId="0" fontId="2" fillId="53" borderId="19" xfId="0" quotePrefix="1" applyFont="1" applyFill="1" applyBorder="1" applyAlignment="1">
      <alignment horizontal="left"/>
    </xf>
    <xf numFmtId="0" fontId="2" fillId="53" borderId="19" xfId="0" applyFont="1" applyFill="1" applyBorder="1"/>
    <xf numFmtId="0" fontId="75" fillId="0" borderId="0" xfId="0" applyFont="1" applyFill="1" applyAlignment="1">
      <alignment horizontal="centerContinuous"/>
    </xf>
    <xf numFmtId="167" fontId="14" fillId="0" borderId="0" xfId="4" applyNumberFormat="1" applyFont="1" applyFill="1" applyAlignment="1"/>
    <xf numFmtId="165" fontId="0" fillId="52" borderId="0" xfId="0" applyNumberFormat="1" applyFill="1"/>
    <xf numFmtId="164" fontId="16" fillId="0" borderId="38" xfId="61" applyNumberFormat="1" applyFont="1" applyFill="1" applyBorder="1" applyProtection="1"/>
    <xf numFmtId="164" fontId="16" fillId="0" borderId="44" xfId="61" applyNumberFormat="1" applyFont="1" applyFill="1" applyBorder="1" applyProtection="1"/>
    <xf numFmtId="164" fontId="0" fillId="0" borderId="44" xfId="61" applyNumberFormat="1" applyFont="1" applyFill="1" applyBorder="1" applyProtection="1"/>
    <xf numFmtId="164" fontId="43" fillId="0" borderId="38" xfId="61" applyNumberFormat="1" applyFont="1" applyFill="1" applyBorder="1" applyProtection="1"/>
    <xf numFmtId="164" fontId="16" fillId="0" borderId="47" xfId="61" applyNumberFormat="1" applyFont="1" applyFill="1" applyBorder="1" applyProtection="1"/>
    <xf numFmtId="164" fontId="16" fillId="0" borderId="51" xfId="61" applyNumberFormat="1" applyFont="1" applyBorder="1" applyProtection="1"/>
    <xf numFmtId="164" fontId="16" fillId="0" borderId="1" xfId="61" applyNumberFormat="1" applyFont="1" applyBorder="1" applyProtection="1"/>
    <xf numFmtId="164" fontId="16" fillId="0" borderId="10" xfId="61" applyNumberFormat="1" applyFont="1" applyFill="1" applyBorder="1" applyProtection="1"/>
    <xf numFmtId="164" fontId="16" fillId="0" borderId="44" xfId="61" applyNumberFormat="1" applyFont="1" applyBorder="1" applyProtection="1"/>
    <xf numFmtId="170" fontId="14" fillId="0" borderId="21" xfId="4" applyNumberFormat="1" applyFont="1" applyFill="1" applyBorder="1" applyAlignment="1" applyProtection="1">
      <protection locked="0"/>
    </xf>
    <xf numFmtId="165" fontId="3" fillId="0" borderId="1" xfId="0" quotePrefix="1" applyNumberFormat="1" applyFont="1" applyFill="1" applyBorder="1" applyAlignment="1">
      <alignment horizontal="center" wrapText="1"/>
    </xf>
    <xf numFmtId="0" fontId="3" fillId="0" borderId="1" xfId="0" quotePrefix="1" applyFont="1" applyFill="1" applyBorder="1" applyAlignment="1">
      <alignment horizontal="center" wrapText="1"/>
    </xf>
    <xf numFmtId="0" fontId="3" fillId="0" borderId="0" xfId="0" applyFont="1" applyFill="1" applyBorder="1" applyAlignment="1">
      <alignment horizontal="center" wrapText="1"/>
    </xf>
    <xf numFmtId="168" fontId="3" fillId="0" borderId="0" xfId="0" applyNumberFormat="1" applyFont="1" applyFill="1" applyBorder="1"/>
    <xf numFmtId="165" fontId="3" fillId="0" borderId="0" xfId="63" applyNumberFormat="1" applyFont="1" applyFill="1" applyBorder="1"/>
    <xf numFmtId="164" fontId="17" fillId="0" borderId="0" xfId="51" applyNumberFormat="1"/>
    <xf numFmtId="42" fontId="17" fillId="0" borderId="0" xfId="51" applyNumberFormat="1"/>
    <xf numFmtId="164" fontId="17" fillId="0" borderId="21" xfId="51" applyNumberFormat="1" applyBorder="1"/>
    <xf numFmtId="0" fontId="38" fillId="0" borderId="1" xfId="51" applyFont="1" applyBorder="1" applyAlignment="1">
      <alignment horizontal="center"/>
    </xf>
    <xf numFmtId="0" fontId="3" fillId="0" borderId="0" xfId="0" applyFont="1" applyFill="1" applyAlignment="1">
      <alignment horizontal="center"/>
    </xf>
    <xf numFmtId="0" fontId="4" fillId="52" borderId="0" xfId="0" applyFont="1" applyFill="1"/>
    <xf numFmtId="164" fontId="0" fillId="0" borderId="38" xfId="61" applyNumberFormat="1" applyFont="1" applyFill="1" applyBorder="1" applyProtection="1"/>
    <xf numFmtId="42" fontId="17" fillId="0" borderId="44" xfId="51" applyNumberFormat="1" applyFill="1" applyBorder="1" applyProtection="1"/>
    <xf numFmtId="165" fontId="0" fillId="0" borderId="55" xfId="54" applyNumberFormat="1" applyFont="1" applyFill="1" applyBorder="1" applyProtection="1"/>
    <xf numFmtId="42" fontId="17" fillId="0" borderId="0" xfId="51" applyNumberFormat="1" applyFill="1" applyBorder="1" applyProtection="1"/>
    <xf numFmtId="164" fontId="0" fillId="0" borderId="0" xfId="61" applyNumberFormat="1" applyFont="1" applyFill="1" applyBorder="1" applyProtection="1"/>
    <xf numFmtId="173" fontId="20" fillId="0" borderId="0" xfId="61" applyNumberFormat="1" applyFont="1" applyFill="1" applyBorder="1" applyProtection="1"/>
    <xf numFmtId="164" fontId="16" fillId="0" borderId="40" xfId="61" applyNumberFormat="1" applyFont="1" applyFill="1" applyBorder="1" applyProtection="1"/>
    <xf numFmtId="0" fontId="42" fillId="13" borderId="42" xfId="51" applyFont="1" applyFill="1" applyBorder="1" applyAlignment="1">
      <alignment horizontal="center"/>
    </xf>
    <xf numFmtId="0" fontId="17" fillId="13" borderId="43" xfId="51" applyFill="1" applyBorder="1"/>
    <xf numFmtId="0" fontId="42" fillId="13" borderId="42" xfId="51" applyFont="1" applyFill="1" applyBorder="1"/>
    <xf numFmtId="0" fontId="17" fillId="13" borderId="0" xfId="51" applyFill="1"/>
    <xf numFmtId="165" fontId="43" fillId="13" borderId="43" xfId="54" applyNumberFormat="1" applyFont="1" applyFill="1" applyBorder="1" applyProtection="1"/>
    <xf numFmtId="164" fontId="43" fillId="13" borderId="38" xfId="61" applyNumberFormat="1" applyFont="1" applyFill="1" applyBorder="1" applyProtection="1"/>
    <xf numFmtId="165" fontId="16" fillId="13" borderId="38" xfId="54" applyNumberFormat="1" applyFont="1" applyFill="1" applyBorder="1" applyProtection="1"/>
    <xf numFmtId="164" fontId="16" fillId="13" borderId="38" xfId="61" applyNumberFormat="1" applyFont="1" applyFill="1" applyBorder="1" applyProtection="1"/>
    <xf numFmtId="164" fontId="16" fillId="13" borderId="40" xfId="61" applyNumberFormat="1" applyFont="1" applyFill="1" applyBorder="1" applyProtection="1"/>
    <xf numFmtId="164" fontId="17" fillId="0" borderId="40" xfId="61" applyNumberFormat="1" applyFont="1" applyFill="1" applyBorder="1" applyProtection="1"/>
    <xf numFmtId="164" fontId="38" fillId="0" borderId="9" xfId="61" applyNumberFormat="1" applyFont="1" applyFill="1" applyBorder="1" applyProtection="1"/>
    <xf numFmtId="0" fontId="4" fillId="0" borderId="66" xfId="51" applyFont="1" applyBorder="1"/>
    <xf numFmtId="3" fontId="20" fillId="0" borderId="66" xfId="51" applyNumberFormat="1" applyFont="1" applyFill="1" applyBorder="1" applyProtection="1"/>
    <xf numFmtId="42" fontId="20" fillId="0" borderId="66" xfId="51" applyNumberFormat="1" applyFont="1" applyFill="1" applyBorder="1" applyProtection="1"/>
    <xf numFmtId="164" fontId="20" fillId="0" borderId="62" xfId="61" applyNumberFormat="1" applyFont="1" applyFill="1" applyBorder="1" applyProtection="1"/>
    <xf numFmtId="173" fontId="20" fillId="0" borderId="0" xfId="51" applyNumberFormat="1" applyFont="1" applyBorder="1" applyProtection="1"/>
    <xf numFmtId="164" fontId="0" fillId="4" borderId="1" xfId="61" applyNumberFormat="1" applyFont="1" applyFill="1" applyBorder="1" applyAlignment="1" applyProtection="1">
      <alignment horizontal="center"/>
    </xf>
    <xf numFmtId="41" fontId="2" fillId="0" borderId="0" xfId="48" applyNumberFormat="1" applyFont="1" applyFill="1" applyBorder="1"/>
    <xf numFmtId="41" fontId="1" fillId="0" borderId="20" xfId="0" applyNumberFormat="1" applyFont="1" applyFill="1" applyBorder="1"/>
    <xf numFmtId="168" fontId="1" fillId="0" borderId="20" xfId="2" applyNumberFormat="1" applyFont="1" applyFill="1" applyBorder="1"/>
    <xf numFmtId="164" fontId="2" fillId="0" borderId="0" xfId="48" applyNumberFormat="1" applyFont="1" applyFill="1" applyBorder="1"/>
    <xf numFmtId="164" fontId="66" fillId="0" borderId="20" xfId="48" applyNumberFormat="1" applyFont="1" applyFill="1" applyBorder="1"/>
    <xf numFmtId="0" fontId="1" fillId="0" borderId="0" xfId="0" applyFont="1"/>
    <xf numFmtId="44" fontId="1" fillId="0" borderId="18" xfId="0" applyNumberFormat="1" applyFont="1" applyBorder="1"/>
    <xf numFmtId="44" fontId="1" fillId="0" borderId="0" xfId="0" applyNumberFormat="1" applyFont="1"/>
    <xf numFmtId="165" fontId="0" fillId="0" borderId="7" xfId="65" applyNumberFormat="1" applyFont="1" applyFill="1" applyBorder="1"/>
    <xf numFmtId="165" fontId="0" fillId="0" borderId="0" xfId="65" applyNumberFormat="1" applyFont="1" applyFill="1" applyBorder="1"/>
    <xf numFmtId="165" fontId="0" fillId="0" borderId="8" xfId="65" applyNumberFormat="1" applyFont="1" applyFill="1" applyBorder="1"/>
    <xf numFmtId="0" fontId="3" fillId="0" borderId="71" xfId="0" applyFont="1" applyFill="1" applyBorder="1" applyAlignment="1">
      <alignment horizontal="center" wrapText="1"/>
    </xf>
    <xf numFmtId="0" fontId="3" fillId="0" borderId="10" xfId="0" quotePrefix="1" applyFont="1" applyFill="1" applyBorder="1" applyAlignment="1">
      <alignment horizontal="center" wrapText="1"/>
    </xf>
    <xf numFmtId="0" fontId="3" fillId="0" borderId="63" xfId="0" applyFont="1" applyFill="1" applyBorder="1"/>
    <xf numFmtId="0" fontId="3" fillId="0" borderId="65" xfId="0" applyFont="1" applyFill="1" applyBorder="1" applyAlignment="1">
      <alignment horizontal="centerContinuous"/>
    </xf>
    <xf numFmtId="165" fontId="3" fillId="0" borderId="65" xfId="0" applyNumberFormat="1" applyFont="1" applyFill="1" applyBorder="1" applyAlignment="1">
      <alignment horizontal="centerContinuous"/>
    </xf>
    <xf numFmtId="0" fontId="3" fillId="0" borderId="64" xfId="0" applyFont="1" applyFill="1" applyBorder="1" applyAlignment="1">
      <alignment horizontal="centerContinuous"/>
    </xf>
    <xf numFmtId="165" fontId="3" fillId="0" borderId="0" xfId="0" applyNumberFormat="1" applyFont="1" applyFill="1" applyBorder="1" applyAlignment="1">
      <alignment horizontal="center" wrapText="1"/>
    </xf>
    <xf numFmtId="0" fontId="3" fillId="0" borderId="8" xfId="0" quotePrefix="1" applyFont="1" applyFill="1" applyBorder="1" applyAlignment="1">
      <alignment horizontal="center" wrapText="1"/>
    </xf>
    <xf numFmtId="0" fontId="3" fillId="0" borderId="61" xfId="0" applyFont="1" applyFill="1" applyBorder="1"/>
    <xf numFmtId="0" fontId="3" fillId="0" borderId="66" xfId="0" applyFont="1" applyFill="1" applyBorder="1"/>
    <xf numFmtId="0" fontId="3" fillId="0" borderId="66" xfId="0" applyFont="1" applyFill="1" applyBorder="1" applyAlignment="1">
      <alignment horizontal="center"/>
    </xf>
    <xf numFmtId="0" fontId="17" fillId="0" borderId="0" xfId="0" applyNumberFormat="1" applyFont="1" applyFill="1" applyAlignment="1"/>
    <xf numFmtId="0" fontId="75" fillId="0" borderId="0" xfId="0" applyNumberFormat="1" applyFont="1" applyFill="1" applyAlignment="1"/>
    <xf numFmtId="0" fontId="77" fillId="0" borderId="0" xfId="0" applyNumberFormat="1" applyFont="1" applyFill="1" applyAlignment="1"/>
    <xf numFmtId="0" fontId="78" fillId="0" borderId="0" xfId="0" applyNumberFormat="1" applyFont="1" applyFill="1" applyAlignment="1" applyProtection="1">
      <alignment horizontal="centerContinuous"/>
      <protection locked="0"/>
    </xf>
    <xf numFmtId="0" fontId="79" fillId="0" borderId="0" xfId="0" applyNumberFormat="1" applyFont="1" applyFill="1" applyAlignment="1">
      <alignment horizontal="centerContinuous"/>
    </xf>
    <xf numFmtId="0" fontId="78" fillId="0" borderId="0" xfId="0" applyNumberFormat="1" applyFont="1" applyFill="1" applyAlignment="1">
      <alignment horizontal="centerContinuous"/>
    </xf>
    <xf numFmtId="0" fontId="80" fillId="0" borderId="0" xfId="0" applyFont="1" applyFill="1" applyAlignment="1">
      <alignment horizontal="centerContinuous"/>
    </xf>
    <xf numFmtId="0" fontId="75" fillId="0" borderId="0" xfId="0" applyNumberFormat="1" applyFont="1" applyFill="1" applyAlignment="1">
      <alignment horizontal="center"/>
    </xf>
    <xf numFmtId="0" fontId="75" fillId="0" borderId="1" xfId="0" applyNumberFormat="1" applyFont="1" applyFill="1" applyBorder="1" applyAlignment="1">
      <alignment horizontal="center"/>
    </xf>
    <xf numFmtId="0" fontId="75" fillId="0" borderId="1" xfId="0" applyNumberFormat="1" applyFont="1" applyFill="1" applyBorder="1" applyAlignment="1" applyProtection="1">
      <alignment horizontal="center"/>
      <protection locked="0"/>
    </xf>
    <xf numFmtId="0" fontId="77" fillId="0" borderId="0" xfId="0" applyNumberFormat="1" applyFont="1" applyFill="1" applyAlignment="1">
      <alignment horizontal="center"/>
    </xf>
    <xf numFmtId="0" fontId="77" fillId="0" borderId="0" xfId="0" applyNumberFormat="1" applyFont="1" applyFill="1" applyAlignment="1">
      <alignment horizontal="left"/>
    </xf>
    <xf numFmtId="170" fontId="14" fillId="55" borderId="0" xfId="4" applyNumberFormat="1" applyFont="1" applyFill="1" applyAlignment="1"/>
    <xf numFmtId="0" fontId="75" fillId="55" borderId="0" xfId="0" applyNumberFormat="1" applyFont="1" applyFill="1" applyAlignment="1">
      <alignment horizontal="centerContinuous"/>
    </xf>
    <xf numFmtId="0" fontId="4" fillId="55" borderId="0" xfId="6" applyNumberFormat="1" applyFont="1" applyFill="1" applyAlignment="1">
      <alignment horizontal="centerContinuous"/>
    </xf>
    <xf numFmtId="0" fontId="77" fillId="55" borderId="0" xfId="0" applyNumberFormat="1" applyFont="1" applyFill="1" applyAlignment="1">
      <alignment horizontal="left"/>
    </xf>
    <xf numFmtId="0" fontId="3" fillId="0" borderId="0" xfId="0" applyFont="1" applyFill="1" applyAlignment="1">
      <alignment horizontal="center"/>
    </xf>
    <xf numFmtId="0" fontId="3" fillId="0" borderId="0" xfId="0" quotePrefix="1" applyFont="1" applyFill="1" applyBorder="1" applyAlignment="1">
      <alignment horizontal="center" wrapText="1"/>
    </xf>
    <xf numFmtId="178" fontId="3" fillId="0" borderId="8" xfId="0" applyNumberFormat="1" applyFont="1" applyFill="1" applyBorder="1"/>
    <xf numFmtId="165" fontId="3" fillId="0" borderId="66" xfId="0" applyNumberFormat="1" applyFont="1" applyFill="1" applyBorder="1"/>
    <xf numFmtId="0" fontId="3" fillId="0" borderId="62" xfId="0" applyFont="1" applyFill="1" applyBorder="1"/>
    <xf numFmtId="0" fontId="8" fillId="0" borderId="90" xfId="0" applyNumberFormat="1" applyFont="1" applyFill="1" applyBorder="1" applyAlignment="1">
      <alignment horizontal="left"/>
    </xf>
    <xf numFmtId="0" fontId="8" fillId="0" borderId="91" xfId="0" applyFont="1" applyFill="1" applyBorder="1" applyAlignment="1">
      <alignment horizontal="center"/>
    </xf>
    <xf numFmtId="0" fontId="8" fillId="13" borderId="91" xfId="0" applyFont="1" applyFill="1" applyBorder="1" applyAlignment="1">
      <alignment horizontal="center"/>
    </xf>
    <xf numFmtId="164" fontId="8" fillId="0" borderId="69" xfId="59" applyNumberFormat="1" applyFont="1" applyFill="1" applyBorder="1" applyAlignment="1">
      <alignment horizontal="center"/>
    </xf>
    <xf numFmtId="0" fontId="8" fillId="13" borderId="90" xfId="59" applyNumberFormat="1" applyFont="1" applyFill="1" applyBorder="1" applyAlignment="1">
      <alignment horizontal="left"/>
    </xf>
    <xf numFmtId="164" fontId="8" fillId="13" borderId="85" xfId="2" applyNumberFormat="1" applyFont="1" applyFill="1" applyBorder="1"/>
    <xf numFmtId="39" fontId="8" fillId="0" borderId="0" xfId="0" applyNumberFormat="1" applyFont="1" applyFill="1" applyAlignment="1" applyProtection="1">
      <alignment horizontal="left"/>
    </xf>
    <xf numFmtId="39" fontId="4" fillId="0" borderId="0" xfId="0" applyNumberFormat="1" applyFont="1" applyFill="1" applyAlignment="1" applyProtection="1">
      <alignment horizontal="left"/>
    </xf>
    <xf numFmtId="39" fontId="8" fillId="0" borderId="0" xfId="0" applyNumberFormat="1" applyFont="1" applyFill="1" applyProtection="1"/>
    <xf numFmtId="39" fontId="8" fillId="0" borderId="0" xfId="0" applyNumberFormat="1" applyFont="1" applyFill="1" applyAlignment="1" applyProtection="1">
      <alignment horizontal="left" indent="1"/>
    </xf>
    <xf numFmtId="39" fontId="3" fillId="0" borderId="0" xfId="0" applyNumberFormat="1" applyFont="1" applyFill="1" applyProtection="1"/>
    <xf numFmtId="44" fontId="3" fillId="0" borderId="0" xfId="0" applyNumberFormat="1" applyFont="1" applyFill="1" applyAlignment="1" applyProtection="1">
      <alignment horizontal="center"/>
    </xf>
    <xf numFmtId="0" fontId="3" fillId="0" borderId="1" xfId="0" quotePrefix="1" applyNumberFormat="1" applyFont="1" applyFill="1" applyBorder="1" applyAlignment="1" applyProtection="1">
      <alignment horizontal="center"/>
    </xf>
    <xf numFmtId="165" fontId="3" fillId="0" borderId="2" xfId="0" applyNumberFormat="1" applyFont="1" applyFill="1" applyBorder="1" applyAlignment="1" applyProtection="1">
      <alignment horizontal="right"/>
    </xf>
    <xf numFmtId="165" fontId="8" fillId="0" borderId="1" xfId="0" applyNumberFormat="1" applyFont="1" applyFill="1" applyBorder="1" applyAlignment="1" applyProtection="1">
      <alignment horizontal="right"/>
    </xf>
    <xf numFmtId="165" fontId="8" fillId="0" borderId="2" xfId="0" applyNumberFormat="1" applyFont="1" applyFill="1" applyBorder="1" applyAlignment="1" applyProtection="1">
      <alignment horizontal="right"/>
    </xf>
    <xf numFmtId="165" fontId="8" fillId="0" borderId="3" xfId="0" applyNumberFormat="1" applyFont="1" applyFill="1" applyBorder="1" applyAlignment="1" applyProtection="1">
      <alignment horizontal="right"/>
    </xf>
    <xf numFmtId="44" fontId="8" fillId="0" borderId="0" xfId="0" applyNumberFormat="1" applyFont="1" applyFill="1" applyAlignment="1" applyProtection="1">
      <alignment horizontal="right"/>
    </xf>
    <xf numFmtId="43" fontId="8" fillId="0" borderId="0" xfId="0" applyNumberFormat="1" applyFont="1" applyFill="1" applyAlignment="1" applyProtection="1">
      <alignment horizontal="right"/>
    </xf>
    <xf numFmtId="43" fontId="8" fillId="0" borderId="2" xfId="0" applyNumberFormat="1" applyFont="1" applyFill="1" applyBorder="1" applyAlignment="1" applyProtection="1">
      <alignment horizontal="right"/>
    </xf>
    <xf numFmtId="43" fontId="8" fillId="0" borderId="1" xfId="0" applyNumberFormat="1" applyFont="1" applyFill="1" applyBorder="1" applyAlignment="1" applyProtection="1">
      <alignment horizontal="right"/>
    </xf>
    <xf numFmtId="43" fontId="3" fillId="0" borderId="2" xfId="0" applyNumberFormat="1" applyFont="1" applyFill="1" applyBorder="1" applyAlignment="1" applyProtection="1">
      <alignment horizontal="right"/>
    </xf>
    <xf numFmtId="43" fontId="8" fillId="0" borderId="0" xfId="0" applyNumberFormat="1" applyFont="1" applyFill="1" applyBorder="1" applyAlignment="1" applyProtection="1">
      <alignment horizontal="right"/>
    </xf>
    <xf numFmtId="44" fontId="8" fillId="0" borderId="0" xfId="0" applyNumberFormat="1" applyFont="1" applyFill="1" applyBorder="1" applyAlignment="1" applyProtection="1">
      <alignment horizontal="right"/>
    </xf>
    <xf numFmtId="44" fontId="8" fillId="0" borderId="3" xfId="0" applyNumberFormat="1" applyFont="1" applyFill="1" applyBorder="1" applyAlignment="1" applyProtection="1">
      <alignment horizontal="right"/>
    </xf>
    <xf numFmtId="44" fontId="3" fillId="0" borderId="0" xfId="0" applyNumberFormat="1" applyFont="1" applyFill="1" applyBorder="1" applyAlignment="1" applyProtection="1">
      <alignment horizontal="right"/>
    </xf>
    <xf numFmtId="0" fontId="81" fillId="0" borderId="0" xfId="0" applyFont="1" applyFill="1"/>
    <xf numFmtId="0" fontId="82" fillId="0" borderId="0" xfId="0" applyFont="1" applyFill="1"/>
    <xf numFmtId="0" fontId="3" fillId="52" borderId="22" xfId="4" applyFont="1" applyFill="1" applyBorder="1"/>
    <xf numFmtId="41" fontId="0" fillId="52" borderId="22" xfId="0" applyNumberFormat="1" applyFont="1" applyFill="1" applyBorder="1" applyAlignment="1">
      <alignment horizontal="right"/>
    </xf>
    <xf numFmtId="0" fontId="19" fillId="0" borderId="65" xfId="0" applyFont="1" applyBorder="1" applyAlignment="1">
      <alignment horizontal="center" vertical="center" wrapText="1"/>
    </xf>
    <xf numFmtId="0" fontId="19" fillId="0" borderId="65" xfId="0" applyFont="1" applyBorder="1" applyAlignment="1"/>
    <xf numFmtId="0" fontId="19" fillId="0" borderId="65" xfId="0" applyFont="1" applyBorder="1" applyAlignment="1">
      <alignment vertical="center" wrapText="1"/>
    </xf>
    <xf numFmtId="0" fontId="19" fillId="0" borderId="64" xfId="0" applyFont="1" applyBorder="1" applyAlignment="1">
      <alignment horizontal="center" wrapText="1"/>
    </xf>
    <xf numFmtId="42" fontId="0" fillId="0" borderId="38" xfId="0" applyNumberFormat="1" applyFill="1" applyBorder="1" applyProtection="1"/>
    <xf numFmtId="42" fontId="26" fillId="0" borderId="44" xfId="0" applyNumberFormat="1" applyFont="1" applyFill="1" applyBorder="1" applyProtection="1"/>
    <xf numFmtId="42" fontId="26" fillId="0" borderId="32" xfId="0" applyNumberFormat="1" applyFont="1" applyFill="1" applyBorder="1" applyProtection="1"/>
    <xf numFmtId="165" fontId="26" fillId="0" borderId="32" xfId="54" applyNumberFormat="1" applyFont="1" applyFill="1" applyBorder="1" applyProtection="1"/>
    <xf numFmtId="42" fontId="26" fillId="0" borderId="0" xfId="0" applyNumberFormat="1" applyFont="1" applyFill="1" applyBorder="1" applyProtection="1"/>
    <xf numFmtId="165" fontId="26" fillId="0" borderId="0" xfId="54" applyNumberFormat="1" applyFont="1" applyFill="1" applyBorder="1" applyProtection="1"/>
    <xf numFmtId="42" fontId="0" fillId="0" borderId="44" xfId="0" applyNumberFormat="1" applyFill="1" applyBorder="1" applyProtection="1"/>
    <xf numFmtId="42" fontId="0" fillId="0" borderId="0" xfId="0" applyNumberFormat="1" applyFill="1" applyBorder="1" applyProtection="1"/>
    <xf numFmtId="0" fontId="42" fillId="0" borderId="42" xfId="0" applyFont="1" applyFill="1" applyBorder="1" applyAlignment="1">
      <alignment horizontal="center"/>
    </xf>
    <xf numFmtId="49" fontId="0" fillId="0" borderId="42" xfId="0" applyNumberFormat="1" applyFont="1" applyBorder="1" applyAlignment="1">
      <alignment horizontal="center"/>
    </xf>
    <xf numFmtId="0" fontId="0" fillId="0" borderId="46" xfId="0" applyBorder="1" applyAlignment="1">
      <alignment horizontal="center"/>
    </xf>
    <xf numFmtId="0" fontId="19" fillId="6" borderId="24" xfId="0" applyFont="1" applyFill="1" applyBorder="1" applyAlignment="1">
      <alignment horizontal="center"/>
    </xf>
    <xf numFmtId="0" fontId="19" fillId="6" borderId="24" xfId="0" applyFont="1" applyFill="1" applyBorder="1"/>
    <xf numFmtId="0" fontId="0" fillId="0" borderId="48" xfId="0" applyBorder="1" applyAlignment="1">
      <alignment horizontal="center"/>
    </xf>
    <xf numFmtId="0" fontId="0" fillId="0" borderId="49" xfId="0" applyBorder="1"/>
    <xf numFmtId="0" fontId="0" fillId="0" borderId="50" xfId="0" applyBorder="1"/>
    <xf numFmtId="0" fontId="0" fillId="0" borderId="48" xfId="0" applyBorder="1"/>
    <xf numFmtId="0" fontId="0" fillId="0" borderId="53" xfId="0" applyBorder="1" applyAlignment="1">
      <alignment horizontal="center"/>
    </xf>
    <xf numFmtId="0" fontId="0" fillId="0" borderId="54" xfId="0" applyBorder="1"/>
    <xf numFmtId="0" fontId="19" fillId="8" borderId="24" xfId="0" applyFont="1" applyFill="1" applyBorder="1" applyAlignment="1">
      <alignment horizontal="center"/>
    </xf>
    <xf numFmtId="0" fontId="19" fillId="8" borderId="24" xfId="0" applyFont="1" applyFill="1" applyBorder="1"/>
    <xf numFmtId="0" fontId="0" fillId="0" borderId="43" xfId="0" applyBorder="1"/>
    <xf numFmtId="3" fontId="25" fillId="9" borderId="2" xfId="0" applyNumberFormat="1" applyFont="1" applyFill="1" applyBorder="1" applyAlignment="1">
      <alignment horizontal="center"/>
    </xf>
    <xf numFmtId="0" fontId="25" fillId="9" borderId="2" xfId="0" applyFont="1" applyFill="1" applyBorder="1"/>
    <xf numFmtId="0" fontId="30" fillId="0" borderId="44" xfId="0" applyFont="1" applyBorder="1" applyAlignment="1">
      <alignment horizontal="center"/>
    </xf>
    <xf numFmtId="0" fontId="0" fillId="0" borderId="43" xfId="0" applyFont="1" applyFill="1" applyBorder="1"/>
    <xf numFmtId="0" fontId="0" fillId="0" borderId="57" xfId="0" applyBorder="1" applyAlignment="1">
      <alignment horizontal="center"/>
    </xf>
    <xf numFmtId="0" fontId="0" fillId="0" borderId="58" xfId="0" applyFill="1" applyBorder="1"/>
    <xf numFmtId="0" fontId="0" fillId="0" borderId="43" xfId="0" applyFont="1" applyBorder="1" applyAlignment="1">
      <alignment horizontal="center"/>
    </xf>
    <xf numFmtId="0" fontId="0" fillId="0" borderId="45" xfId="0" applyFont="1" applyBorder="1" applyAlignment="1">
      <alignment horizontal="center"/>
    </xf>
    <xf numFmtId="0" fontId="0" fillId="0" borderId="0" xfId="0" applyFont="1" applyFill="1"/>
    <xf numFmtId="0" fontId="30" fillId="0" borderId="43" xfId="0" applyFont="1" applyBorder="1"/>
    <xf numFmtId="0" fontId="29" fillId="0" borderId="44" xfId="0" applyFont="1" applyBorder="1" applyAlignment="1">
      <alignment horizontal="center"/>
    </xf>
    <xf numFmtId="0" fontId="30" fillId="0" borderId="45" xfId="0" applyFont="1" applyBorder="1"/>
    <xf numFmtId="0" fontId="29" fillId="0" borderId="44" xfId="0" applyFont="1" applyBorder="1"/>
    <xf numFmtId="0" fontId="0" fillId="0" borderId="2" xfId="0" applyBorder="1" applyAlignment="1">
      <alignment horizontal="center"/>
    </xf>
    <xf numFmtId="0" fontId="0" fillId="0" borderId="23" xfId="0" applyBorder="1"/>
    <xf numFmtId="0" fontId="0" fillId="0" borderId="2" xfId="0" applyBorder="1"/>
    <xf numFmtId="0" fontId="0" fillId="0" borderId="25" xfId="0" applyBorder="1"/>
    <xf numFmtId="0" fontId="0" fillId="0" borderId="24" xfId="0" applyBorder="1"/>
    <xf numFmtId="0" fontId="4" fillId="0" borderId="25" xfId="0" applyFont="1" applyBorder="1"/>
    <xf numFmtId="0" fontId="4" fillId="0" borderId="22" xfId="0" applyFont="1" applyBorder="1"/>
    <xf numFmtId="0" fontId="4" fillId="0" borderId="23" xfId="0" applyFont="1" applyBorder="1"/>
    <xf numFmtId="42" fontId="0" fillId="4" borderId="44" xfId="0" applyNumberFormat="1" applyFont="1" applyFill="1" applyBorder="1" applyProtection="1"/>
    <xf numFmtId="3" fontId="0" fillId="0" borderId="44" xfId="0" applyNumberFormat="1" applyFont="1" applyBorder="1" applyProtection="1"/>
    <xf numFmtId="42" fontId="0" fillId="0" borderId="0" xfId="0" applyNumberFormat="1" applyFont="1" applyFill="1" applyBorder="1" applyProtection="1"/>
    <xf numFmtId="42" fontId="0" fillId="0" borderId="38" xfId="0" applyNumberFormat="1" applyFont="1" applyFill="1" applyBorder="1" applyProtection="1"/>
    <xf numFmtId="3" fontId="0" fillId="0" borderId="38" xfId="0" applyNumberFormat="1" applyFont="1" applyFill="1" applyBorder="1" applyProtection="1"/>
    <xf numFmtId="42" fontId="0" fillId="0" borderId="32" xfId="0" applyNumberFormat="1" applyFont="1" applyFill="1" applyBorder="1" applyProtection="1"/>
    <xf numFmtId="42" fontId="0" fillId="4" borderId="38" xfId="0" applyNumberFormat="1" applyFont="1" applyFill="1" applyBorder="1" applyProtection="1"/>
    <xf numFmtId="42" fontId="0" fillId="4" borderId="32" xfId="0" applyNumberFormat="1" applyFont="1" applyFill="1" applyBorder="1" applyProtection="1"/>
    <xf numFmtId="3" fontId="0" fillId="0" borderId="32" xfId="0" applyNumberFormat="1" applyFont="1" applyBorder="1" applyProtection="1"/>
    <xf numFmtId="164" fontId="20" fillId="0" borderId="9" xfId="61" applyNumberFormat="1" applyFont="1" applyFill="1" applyBorder="1" applyProtection="1"/>
    <xf numFmtId="3" fontId="16" fillId="0" borderId="51" xfId="0" applyNumberFormat="1" applyFont="1" applyBorder="1" applyProtection="1"/>
    <xf numFmtId="42" fontId="0" fillId="0" borderId="51" xfId="0" applyNumberFormat="1" applyFill="1" applyBorder="1" applyProtection="1"/>
    <xf numFmtId="42" fontId="16" fillId="0" borderId="2" xfId="0" applyNumberFormat="1" applyFont="1" applyBorder="1" applyProtection="1"/>
    <xf numFmtId="3" fontId="16" fillId="0" borderId="2" xfId="0" applyNumberFormat="1" applyFont="1" applyBorder="1" applyProtection="1"/>
    <xf numFmtId="42" fontId="0" fillId="0" borderId="2" xfId="0" applyNumberFormat="1" applyFill="1" applyBorder="1" applyProtection="1"/>
    <xf numFmtId="42" fontId="4" fillId="54" borderId="2" xfId="0" applyNumberFormat="1" applyFont="1" applyFill="1" applyBorder="1" applyAlignment="1" applyProtection="1">
      <alignment vertical="center"/>
    </xf>
    <xf numFmtId="3" fontId="4" fillId="54" borderId="2" xfId="0" applyNumberFormat="1" applyFont="1" applyFill="1" applyBorder="1" applyAlignment="1" applyProtection="1">
      <alignment vertical="center"/>
    </xf>
    <xf numFmtId="42" fontId="4" fillId="54" borderId="60" xfId="0" applyNumberFormat="1" applyFont="1" applyFill="1" applyBorder="1" applyAlignment="1" applyProtection="1">
      <alignment vertical="center"/>
    </xf>
    <xf numFmtId="42" fontId="4" fillId="54" borderId="1" xfId="0" applyNumberFormat="1" applyFont="1" applyFill="1" applyBorder="1" applyAlignment="1" applyProtection="1">
      <alignment vertical="center"/>
    </xf>
    <xf numFmtId="3" fontId="4" fillId="54" borderId="1" xfId="0" applyNumberFormat="1" applyFont="1" applyFill="1" applyBorder="1" applyAlignment="1" applyProtection="1">
      <alignment vertical="center"/>
    </xf>
    <xf numFmtId="42" fontId="4" fillId="54" borderId="53" xfId="0" applyNumberFormat="1" applyFont="1" applyFill="1" applyBorder="1" applyAlignment="1" applyProtection="1">
      <alignment vertical="center"/>
    </xf>
    <xf numFmtId="3" fontId="16" fillId="0" borderId="50" xfId="0" applyNumberFormat="1" applyFont="1" applyBorder="1" applyProtection="1"/>
    <xf numFmtId="173" fontId="20" fillId="0" borderId="0" xfId="0" applyNumberFormat="1" applyFont="1" applyBorder="1" applyProtection="1"/>
    <xf numFmtId="0" fontId="10" fillId="54" borderId="83" xfId="0" applyFont="1" applyFill="1" applyBorder="1" applyAlignment="1">
      <alignment vertical="center"/>
    </xf>
    <xf numFmtId="0" fontId="10" fillId="54" borderId="60" xfId="0" applyFont="1" applyFill="1" applyBorder="1" applyAlignment="1">
      <alignment vertical="center"/>
    </xf>
    <xf numFmtId="0" fontId="10" fillId="54" borderId="2" xfId="0" applyFont="1" applyFill="1" applyBorder="1" applyAlignment="1">
      <alignment vertical="center"/>
    </xf>
    <xf numFmtId="174" fontId="4" fillId="54" borderId="2" xfId="0" applyNumberFormat="1" applyFont="1" applyFill="1" applyBorder="1"/>
    <xf numFmtId="0" fontId="10" fillId="54" borderId="54" xfId="0" applyFont="1" applyFill="1" applyBorder="1" applyAlignment="1">
      <alignment vertical="center"/>
    </xf>
    <xf numFmtId="0" fontId="10" fillId="54" borderId="1" xfId="0" applyFont="1" applyFill="1" applyBorder="1" applyAlignment="1">
      <alignment vertical="center"/>
    </xf>
    <xf numFmtId="173" fontId="4" fillId="54" borderId="1" xfId="0" applyNumberFormat="1" applyFont="1" applyFill="1" applyBorder="1" applyAlignment="1" applyProtection="1">
      <alignment vertical="center"/>
    </xf>
    <xf numFmtId="0" fontId="17" fillId="0" borderId="8" xfId="51" applyFill="1" applyBorder="1"/>
    <xf numFmtId="0" fontId="17" fillId="0" borderId="0" xfId="51" applyFill="1"/>
    <xf numFmtId="165" fontId="3" fillId="0" borderId="24" xfId="0" applyNumberFormat="1" applyFont="1" applyFill="1" applyBorder="1"/>
    <xf numFmtId="0" fontId="3" fillId="0" borderId="0" xfId="0" applyFont="1" applyFill="1" applyAlignment="1">
      <alignment horizontal="left" wrapText="1" indent="1"/>
    </xf>
    <xf numFmtId="180" fontId="2" fillId="53" borderId="19" xfId="0" quotePrefix="1" applyNumberFormat="1" applyFont="1" applyFill="1" applyBorder="1" applyAlignment="1">
      <alignment horizontal="left" wrapText="1"/>
    </xf>
    <xf numFmtId="0" fontId="2" fillId="0" borderId="19" xfId="0" applyFont="1" applyBorder="1"/>
    <xf numFmtId="0" fontId="2" fillId="0" borderId="0" xfId="0" applyFont="1" applyBorder="1"/>
    <xf numFmtId="0" fontId="2" fillId="0" borderId="0" xfId="0" applyFont="1" applyBorder="1" applyAlignment="1">
      <alignment horizontal="right"/>
    </xf>
    <xf numFmtId="0" fontId="4" fillId="52" borderId="0" xfId="0" applyFont="1" applyFill="1" applyAlignment="1">
      <alignment horizontal="centerContinuous"/>
    </xf>
    <xf numFmtId="0" fontId="3" fillId="52" borderId="0" xfId="0" applyFont="1" applyFill="1" applyAlignment="1">
      <alignment horizontal="centerContinuous"/>
    </xf>
    <xf numFmtId="0" fontId="4" fillId="0" borderId="0" xfId="50" applyFont="1" applyFill="1" applyBorder="1"/>
    <xf numFmtId="165" fontId="3" fillId="0" borderId="0" xfId="0" applyNumberFormat="1" applyFont="1" applyFill="1" applyBorder="1" applyAlignment="1">
      <alignment horizontal="centerContinuous"/>
    </xf>
    <xf numFmtId="0" fontId="3" fillId="0" borderId="8" xfId="0" applyFont="1" applyFill="1" applyBorder="1" applyAlignment="1">
      <alignment horizontal="centerContinuous"/>
    </xf>
    <xf numFmtId="164" fontId="1" fillId="0" borderId="0" xfId="0" applyNumberFormat="1" applyFont="1" applyFill="1" applyBorder="1"/>
    <xf numFmtId="165" fontId="1" fillId="0" borderId="0" xfId="0" applyNumberFormat="1" applyFont="1" applyFill="1" applyBorder="1"/>
    <xf numFmtId="164" fontId="5" fillId="0" borderId="0" xfId="0" applyNumberFormat="1" applyFont="1" applyFill="1" applyBorder="1"/>
    <xf numFmtId="0" fontId="4" fillId="0" borderId="0" xfId="4" applyFont="1" applyFill="1" applyProtection="1"/>
    <xf numFmtId="0" fontId="3" fillId="0" borderId="1" xfId="3" quotePrefix="1" applyNumberFormat="1" applyFont="1" applyFill="1" applyBorder="1" applyAlignment="1" applyProtection="1">
      <alignment horizontal="center"/>
    </xf>
    <xf numFmtId="0" fontId="3" fillId="0" borderId="0" xfId="0" applyFont="1" applyFill="1" applyAlignment="1">
      <alignment horizontal="center"/>
    </xf>
    <xf numFmtId="0" fontId="63" fillId="0" borderId="0" xfId="4" applyFont="1" applyFill="1" applyAlignment="1" applyProtection="1">
      <alignment horizontal="center"/>
    </xf>
    <xf numFmtId="0" fontId="3" fillId="52" borderId="0" xfId="0" applyFont="1" applyFill="1" applyBorder="1"/>
    <xf numFmtId="164" fontId="8" fillId="52" borderId="0" xfId="0" applyNumberFormat="1" applyFont="1" applyFill="1" applyBorder="1"/>
    <xf numFmtId="165" fontId="0" fillId="52" borderId="0" xfId="0" applyNumberFormat="1" applyFont="1" applyFill="1" applyBorder="1"/>
    <xf numFmtId="164" fontId="3" fillId="52" borderId="0" xfId="0" applyNumberFormat="1" applyFont="1" applyFill="1" applyBorder="1"/>
    <xf numFmtId="0" fontId="3" fillId="52" borderId="0" xfId="0" applyFont="1" applyFill="1"/>
    <xf numFmtId="0" fontId="83" fillId="0" borderId="65" xfId="0" applyFont="1" applyFill="1" applyBorder="1" applyAlignment="1">
      <alignment horizontal="centerContinuous"/>
    </xf>
    <xf numFmtId="0" fontId="83" fillId="0" borderId="0" xfId="0" applyFont="1" applyFill="1" applyBorder="1" applyAlignment="1">
      <alignment horizontal="centerContinuous"/>
    </xf>
    <xf numFmtId="0" fontId="18" fillId="0" borderId="0" xfId="0" applyFont="1" applyFill="1" applyBorder="1" applyAlignment="1">
      <alignment horizontal="center"/>
    </xf>
    <xf numFmtId="0" fontId="18" fillId="0" borderId="0" xfId="0" quotePrefix="1" applyFont="1" applyFill="1" applyBorder="1" applyAlignment="1">
      <alignment horizontal="center"/>
    </xf>
    <xf numFmtId="0" fontId="18" fillId="0" borderId="0" xfId="0" applyFont="1" applyFill="1" applyBorder="1" applyAlignment="1">
      <alignment horizontal="left"/>
    </xf>
    <xf numFmtId="0" fontId="18" fillId="0" borderId="0" xfId="0" quotePrefix="1" applyFont="1" applyFill="1" applyBorder="1" applyAlignment="1">
      <alignment horizontal="left" indent="1"/>
    </xf>
    <xf numFmtId="0" fontId="18" fillId="0" borderId="0" xfId="0" applyFont="1" applyFill="1" applyBorder="1" applyAlignment="1">
      <alignment horizontal="left" indent="1"/>
    </xf>
    <xf numFmtId="0" fontId="18" fillId="0" borderId="0" xfId="0" quotePrefix="1" applyFont="1" applyFill="1" applyBorder="1" applyAlignment="1">
      <alignment horizontal="left"/>
    </xf>
    <xf numFmtId="0" fontId="18" fillId="0" borderId="0" xfId="0" applyFont="1" applyFill="1" applyBorder="1"/>
    <xf numFmtId="164" fontId="3" fillId="0" borderId="1" xfId="50" applyNumberFormat="1" applyFont="1" applyFill="1" applyBorder="1"/>
    <xf numFmtId="164" fontId="70" fillId="0" borderId="0" xfId="0" applyNumberFormat="1" applyFont="1" applyFill="1" applyBorder="1"/>
    <xf numFmtId="0" fontId="3" fillId="52" borderId="0" xfId="0" applyFont="1" applyFill="1" applyBorder="1" applyAlignment="1">
      <alignment horizontal="center"/>
    </xf>
    <xf numFmtId="165" fontId="3" fillId="52" borderId="0" xfId="0" applyNumberFormat="1" applyFont="1" applyFill="1" applyBorder="1"/>
    <xf numFmtId="0" fontId="3" fillId="52" borderId="8" xfId="0" applyFont="1" applyFill="1" applyBorder="1"/>
    <xf numFmtId="14" fontId="3" fillId="0" borderId="0" xfId="4" applyNumberFormat="1" applyFont="1" applyFill="1"/>
    <xf numFmtId="0" fontId="3" fillId="0" borderId="0" xfId="0" applyFont="1" applyFill="1" applyAlignment="1">
      <alignment horizontal="center"/>
    </xf>
    <xf numFmtId="0" fontId="7" fillId="0" borderId="0" xfId="0" applyFont="1" applyFill="1" applyAlignment="1">
      <alignment horizontal="left" wrapText="1"/>
    </xf>
    <xf numFmtId="181" fontId="84" fillId="56" borderId="92" xfId="1" applyNumberFormat="1" applyFont="1" applyFill="1" applyBorder="1"/>
    <xf numFmtId="0" fontId="1" fillId="57" borderId="0" xfId="0" applyFont="1" applyFill="1"/>
    <xf numFmtId="0" fontId="2" fillId="53" borderId="0" xfId="0" quotePrefix="1" applyFont="1" applyFill="1" applyBorder="1" applyAlignment="1">
      <alignment horizontal="left"/>
    </xf>
    <xf numFmtId="41" fontId="1" fillId="57" borderId="0" xfId="0" applyNumberFormat="1" applyFont="1" applyFill="1" applyBorder="1"/>
    <xf numFmtId="0" fontId="85" fillId="0" borderId="0" xfId="0" applyFont="1"/>
    <xf numFmtId="0" fontId="86" fillId="0" borderId="83" xfId="0" quotePrefix="1" applyFont="1" applyFill="1" applyBorder="1" applyAlignment="1">
      <alignment horizontal="left"/>
    </xf>
    <xf numFmtId="0" fontId="2" fillId="0" borderId="0" xfId="0" quotePrefix="1" applyFont="1" applyFill="1" applyBorder="1" applyAlignment="1">
      <alignment horizontal="left"/>
    </xf>
    <xf numFmtId="0" fontId="1" fillId="52" borderId="0" xfId="48" applyFont="1" applyFill="1"/>
    <xf numFmtId="165" fontId="0" fillId="52" borderId="7" xfId="65" applyNumberFormat="1" applyFont="1" applyFill="1" applyBorder="1"/>
    <xf numFmtId="165" fontId="0" fillId="52" borderId="63" xfId="65" applyNumberFormat="1" applyFont="1" applyFill="1" applyBorder="1"/>
    <xf numFmtId="165" fontId="0" fillId="52" borderId="64" xfId="65" applyNumberFormat="1" applyFont="1" applyFill="1" applyBorder="1"/>
    <xf numFmtId="165" fontId="0" fillId="52" borderId="8" xfId="65" applyNumberFormat="1" applyFont="1" applyFill="1" applyBorder="1"/>
    <xf numFmtId="165" fontId="0" fillId="52" borderId="61" xfId="65" applyNumberFormat="1" applyFont="1" applyFill="1" applyBorder="1"/>
    <xf numFmtId="165" fontId="0" fillId="52" borderId="62" xfId="65" applyNumberFormat="1" applyFont="1" applyFill="1" applyBorder="1"/>
    <xf numFmtId="0" fontId="8" fillId="0" borderId="90" xfId="0" applyFont="1" applyFill="1" applyBorder="1"/>
    <xf numFmtId="0" fontId="8" fillId="58" borderId="90" xfId="59" applyNumberFormat="1" applyFont="1" applyFill="1" applyBorder="1" applyAlignment="1">
      <alignment horizontal="left"/>
    </xf>
    <xf numFmtId="0" fontId="8" fillId="58" borderId="91" xfId="0" applyFont="1" applyFill="1" applyBorder="1" applyAlignment="1">
      <alignment horizontal="center"/>
    </xf>
    <xf numFmtId="164" fontId="8" fillId="58" borderId="85" xfId="2" applyNumberFormat="1" applyFont="1" applyFill="1" applyBorder="1"/>
    <xf numFmtId="0" fontId="0" fillId="52" borderId="0" xfId="0" applyFill="1"/>
    <xf numFmtId="0" fontId="2" fillId="52" borderId="0" xfId="0" applyFont="1" applyFill="1" applyAlignment="1">
      <alignment horizontal="center"/>
    </xf>
    <xf numFmtId="39" fontId="8" fillId="0" borderId="0" xfId="0" applyNumberFormat="1" applyFont="1" applyFill="1" applyBorder="1" applyAlignment="1" applyProtection="1">
      <alignment horizontal="left" indent="1"/>
    </xf>
    <xf numFmtId="39" fontId="8" fillId="0" borderId="0" xfId="0" applyNumberFormat="1" applyFont="1" applyFill="1" applyBorder="1" applyAlignment="1" applyProtection="1">
      <alignment horizontal="left"/>
    </xf>
    <xf numFmtId="39" fontId="3" fillId="0" borderId="0" xfId="0" applyNumberFormat="1" applyFont="1" applyFill="1" applyAlignment="1" applyProtection="1"/>
    <xf numFmtId="0" fontId="0" fillId="0" borderId="0" xfId="0" applyFill="1" applyProtection="1"/>
    <xf numFmtId="39" fontId="10" fillId="52" borderId="0" xfId="3" applyFont="1" applyFill="1" applyAlignment="1" applyProtection="1">
      <alignment horizontal="center"/>
    </xf>
    <xf numFmtId="0" fontId="3" fillId="0" borderId="0" xfId="0" applyFont="1" applyFill="1" applyBorder="1" applyAlignment="1">
      <alignment horizontal="left" indent="1"/>
    </xf>
    <xf numFmtId="0" fontId="46" fillId="0" borderId="0" xfId="0" applyFont="1" applyFill="1" applyBorder="1"/>
    <xf numFmtId="0" fontId="4" fillId="0" borderId="0" xfId="0" applyFont="1" applyFill="1" applyBorder="1" applyAlignment="1">
      <alignment horizontal="left"/>
    </xf>
    <xf numFmtId="14" fontId="3" fillId="0" borderId="0" xfId="0" applyNumberFormat="1" applyFont="1" applyFill="1" applyBorder="1" applyAlignment="1">
      <alignment horizontal="left"/>
    </xf>
    <xf numFmtId="169"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40" fillId="0" borderId="66" xfId="51" applyFont="1" applyFill="1" applyBorder="1" applyAlignment="1">
      <alignment horizontal="left"/>
    </xf>
    <xf numFmtId="0" fontId="17" fillId="0" borderId="65" xfId="51" applyBorder="1" applyAlignment="1">
      <alignment horizontal="center" textRotation="180"/>
    </xf>
    <xf numFmtId="3" fontId="19" fillId="3" borderId="93" xfId="51" applyNumberFormat="1" applyFont="1" applyFill="1" applyBorder="1" applyAlignment="1">
      <alignment horizontal="center"/>
    </xf>
    <xf numFmtId="0" fontId="87" fillId="0" borderId="36" xfId="51" applyFont="1" applyBorder="1" applyAlignment="1">
      <alignment horizontal="center"/>
    </xf>
    <xf numFmtId="0" fontId="87" fillId="0" borderId="42" xfId="51" applyFont="1" applyBorder="1" applyAlignment="1">
      <alignment horizontal="center"/>
    </xf>
    <xf numFmtId="0" fontId="88" fillId="0" borderId="94" xfId="51" applyFont="1" applyBorder="1" applyAlignment="1">
      <alignment horizontal="center"/>
    </xf>
    <xf numFmtId="0" fontId="88" fillId="0" borderId="42" xfId="51" applyFont="1" applyBorder="1" applyAlignment="1">
      <alignment horizontal="center"/>
    </xf>
    <xf numFmtId="0" fontId="26" fillId="0" borderId="37" xfId="51" applyFont="1" applyFill="1" applyBorder="1"/>
    <xf numFmtId="0" fontId="26" fillId="0" borderId="38" xfId="51" applyFont="1" applyFill="1" applyBorder="1"/>
    <xf numFmtId="0" fontId="26" fillId="0" borderId="36" xfId="51" applyFont="1" applyFill="1" applyBorder="1"/>
    <xf numFmtId="165" fontId="26" fillId="0" borderId="38" xfId="54" applyNumberFormat="1" applyFont="1" applyFill="1" applyBorder="1" applyProtection="1"/>
    <xf numFmtId="42" fontId="26" fillId="0" borderId="38" xfId="51" applyNumberFormat="1" applyFont="1" applyFill="1" applyBorder="1" applyProtection="1"/>
    <xf numFmtId="0" fontId="87" fillId="0" borderId="0" xfId="51" applyFont="1" applyBorder="1" applyAlignment="1">
      <alignment horizontal="center"/>
    </xf>
    <xf numFmtId="0" fontId="87" fillId="0" borderId="24" xfId="51" applyFont="1" applyBorder="1" applyAlignment="1">
      <alignment horizontal="center"/>
    </xf>
    <xf numFmtId="0" fontId="83" fillId="5" borderId="95" xfId="51" applyFont="1" applyFill="1" applyBorder="1" applyAlignment="1">
      <alignment horizontal="center"/>
    </xf>
    <xf numFmtId="0" fontId="87" fillId="0" borderId="96" xfId="51" applyFont="1" applyBorder="1" applyAlignment="1">
      <alignment horizontal="center"/>
    </xf>
    <xf numFmtId="0" fontId="87" fillId="0" borderId="94" xfId="51" applyFont="1" applyBorder="1" applyAlignment="1">
      <alignment horizontal="center"/>
    </xf>
    <xf numFmtId="0" fontId="83" fillId="6" borderId="24" xfId="51" applyFont="1" applyFill="1" applyBorder="1" applyAlignment="1">
      <alignment horizontal="center"/>
    </xf>
    <xf numFmtId="0" fontId="87" fillId="0" borderId="48" xfId="51" applyFont="1" applyBorder="1" applyAlignment="1">
      <alignment horizontal="center"/>
    </xf>
    <xf numFmtId="0" fontId="87" fillId="0" borderId="53" xfId="51" applyFont="1" applyBorder="1" applyAlignment="1">
      <alignment horizontal="center"/>
    </xf>
    <xf numFmtId="0" fontId="83" fillId="8" borderId="24" xfId="51" applyFont="1" applyFill="1" applyBorder="1" applyAlignment="1">
      <alignment horizontal="center"/>
    </xf>
    <xf numFmtId="3" fontId="89" fillId="9" borderId="2" xfId="51" applyNumberFormat="1" applyFont="1" applyFill="1" applyBorder="1" applyAlignment="1">
      <alignment horizontal="center"/>
    </xf>
    <xf numFmtId="0" fontId="83" fillId="10" borderId="95" xfId="51" applyFont="1" applyFill="1" applyBorder="1" applyAlignment="1">
      <alignment horizontal="center"/>
    </xf>
    <xf numFmtId="0" fontId="87" fillId="0" borderId="1" xfId="51" applyFont="1" applyBorder="1" applyAlignment="1">
      <alignment horizontal="center"/>
    </xf>
    <xf numFmtId="0" fontId="18" fillId="2" borderId="1" xfId="51" applyFont="1" applyFill="1" applyBorder="1" applyAlignment="1">
      <alignment horizontal="center"/>
    </xf>
    <xf numFmtId="3" fontId="83" fillId="11" borderId="24" xfId="51" applyNumberFormat="1" applyFont="1" applyFill="1" applyBorder="1" applyAlignment="1">
      <alignment horizontal="center"/>
    </xf>
    <xf numFmtId="0" fontId="87" fillId="0" borderId="97" xfId="51" applyFont="1" applyBorder="1" applyAlignment="1">
      <alignment horizontal="center"/>
    </xf>
    <xf numFmtId="0" fontId="87" fillId="0" borderId="95" xfId="51" applyFont="1" applyBorder="1" applyAlignment="1">
      <alignment horizontal="center"/>
    </xf>
    <xf numFmtId="0" fontId="17" fillId="0" borderId="24" xfId="51" applyBorder="1"/>
    <xf numFmtId="0" fontId="17" fillId="0" borderId="65" xfId="51" applyBorder="1"/>
    <xf numFmtId="0" fontId="87" fillId="0" borderId="0" xfId="51" applyFont="1" applyAlignment="1">
      <alignment horizontal="center"/>
    </xf>
    <xf numFmtId="0" fontId="90" fillId="59" borderId="83" xfId="51" applyFont="1" applyFill="1" applyBorder="1" applyAlignment="1">
      <alignment vertical="center"/>
    </xf>
    <xf numFmtId="0" fontId="90" fillId="59" borderId="60" xfId="51" applyFont="1" applyFill="1" applyBorder="1" applyAlignment="1">
      <alignment vertical="center"/>
    </xf>
    <xf numFmtId="0" fontId="90" fillId="59" borderId="2" xfId="51" applyFont="1" applyFill="1" applyBorder="1" applyAlignment="1">
      <alignment vertical="center"/>
    </xf>
    <xf numFmtId="174" fontId="33" fillId="59" borderId="2" xfId="51" applyNumberFormat="1" applyFont="1" applyFill="1" applyBorder="1"/>
    <xf numFmtId="42" fontId="33" fillId="59" borderId="2" xfId="51" applyNumberFormat="1" applyFont="1" applyFill="1" applyBorder="1" applyAlignment="1" applyProtection="1">
      <alignment vertical="center"/>
    </xf>
    <xf numFmtId="3" fontId="33" fillId="59" borderId="2" xfId="51" applyNumberFormat="1" applyFont="1" applyFill="1" applyBorder="1" applyAlignment="1" applyProtection="1">
      <alignment vertical="center"/>
    </xf>
    <xf numFmtId="42" fontId="33" fillId="59" borderId="60" xfId="51" applyNumberFormat="1" applyFont="1" applyFill="1" applyBorder="1" applyAlignment="1" applyProtection="1">
      <alignment vertical="center"/>
    </xf>
    <xf numFmtId="0" fontId="90" fillId="59" borderId="54" xfId="51" applyFont="1" applyFill="1" applyBorder="1" applyAlignment="1">
      <alignment vertical="center"/>
    </xf>
    <xf numFmtId="0" fontId="90" fillId="59" borderId="1" xfId="51" applyFont="1" applyFill="1" applyBorder="1" applyAlignment="1">
      <alignment vertical="center"/>
    </xf>
    <xf numFmtId="173" fontId="33" fillId="59" borderId="1" xfId="51" applyNumberFormat="1" applyFont="1" applyFill="1" applyBorder="1" applyAlignment="1" applyProtection="1">
      <alignment vertical="center"/>
    </xf>
    <xf numFmtId="42" fontId="33" fillId="59" borderId="1" xfId="51" applyNumberFormat="1" applyFont="1" applyFill="1" applyBorder="1" applyAlignment="1" applyProtection="1">
      <alignment vertical="center"/>
    </xf>
    <xf numFmtId="3" fontId="33" fillId="59" borderId="1" xfId="51" applyNumberFormat="1" applyFont="1" applyFill="1" applyBorder="1" applyAlignment="1" applyProtection="1">
      <alignment vertical="center"/>
    </xf>
    <xf numFmtId="42" fontId="33" fillId="59" borderId="53" xfId="51" applyNumberFormat="1" applyFont="1" applyFill="1" applyBorder="1" applyAlignment="1" applyProtection="1">
      <alignment vertical="center"/>
    </xf>
    <xf numFmtId="0" fontId="87" fillId="0" borderId="0" xfId="51" applyFont="1" applyFill="1" applyAlignment="1">
      <alignment horizontal="center"/>
    </xf>
    <xf numFmtId="0" fontId="8" fillId="0" borderId="99" xfId="0" applyFont="1" applyFill="1" applyBorder="1" applyAlignment="1">
      <alignment horizontal="center"/>
    </xf>
    <xf numFmtId="0" fontId="8" fillId="0" borderId="100" xfId="0" applyNumberFormat="1" applyFont="1" applyFill="1" applyBorder="1" applyAlignment="1">
      <alignment horizontal="left"/>
    </xf>
    <xf numFmtId="0" fontId="8" fillId="0" borderId="98" xfId="0" applyFont="1" applyFill="1" applyBorder="1" applyAlignment="1">
      <alignment horizontal="center"/>
    </xf>
    <xf numFmtId="0" fontId="3" fillId="0" borderId="62" xfId="0" applyFont="1" applyFill="1" applyBorder="1" applyAlignment="1"/>
    <xf numFmtId="0" fontId="3" fillId="0" borderId="66" xfId="0" applyFont="1" applyFill="1" applyBorder="1" applyAlignment="1"/>
    <xf numFmtId="0" fontId="3" fillId="0" borderId="61" xfId="0" quotePrefix="1" applyFont="1" applyFill="1" applyBorder="1" applyAlignment="1"/>
    <xf numFmtId="0" fontId="3" fillId="0" borderId="64" xfId="0" applyFont="1" applyFill="1" applyBorder="1"/>
    <xf numFmtId="0" fontId="3" fillId="0" borderId="65" xfId="0" applyFont="1" applyFill="1" applyBorder="1"/>
    <xf numFmtId="0" fontId="4" fillId="0" borderId="65" xfId="0" applyFont="1" applyFill="1" applyBorder="1"/>
    <xf numFmtId="0" fontId="3" fillId="0" borderId="65" xfId="0" applyFont="1" applyFill="1" applyBorder="1" applyAlignment="1">
      <alignment horizontal="center"/>
    </xf>
    <xf numFmtId="0" fontId="3" fillId="0" borderId="63" xfId="0" applyFont="1" applyFill="1" applyBorder="1" applyAlignment="1">
      <alignment horizontal="center"/>
    </xf>
    <xf numFmtId="0" fontId="3" fillId="0" borderId="61" xfId="0" applyFont="1" applyFill="1" applyBorder="1" applyAlignment="1">
      <alignment horizontal="center"/>
    </xf>
    <xf numFmtId="0" fontId="33" fillId="51" borderId="88" xfId="0" applyFont="1" applyFill="1" applyBorder="1" applyAlignment="1">
      <alignment horizontal="centerContinuous"/>
    </xf>
    <xf numFmtId="0" fontId="33" fillId="51" borderId="89" xfId="0" applyFont="1" applyFill="1" applyBorder="1" applyAlignment="1">
      <alignment horizontal="centerContinuous"/>
    </xf>
    <xf numFmtId="0" fontId="33" fillId="51" borderId="87" xfId="0" applyFont="1" applyFill="1" applyBorder="1" applyAlignment="1">
      <alignment horizontal="centerContinuous"/>
    </xf>
    <xf numFmtId="4" fontId="34" fillId="0" borderId="0" xfId="51" applyNumberFormat="1" applyFont="1"/>
    <xf numFmtId="4" fontId="17" fillId="0" borderId="0" xfId="51" applyNumberFormat="1"/>
    <xf numFmtId="164" fontId="2" fillId="57" borderId="0" xfId="48" applyNumberFormat="1" applyFont="1" applyFill="1" applyBorder="1"/>
    <xf numFmtId="41" fontId="2" fillId="57" borderId="20" xfId="48" applyNumberFormat="1" applyFont="1" applyFill="1" applyBorder="1"/>
    <xf numFmtId="164" fontId="0" fillId="0" borderId="0" xfId="2" applyNumberFormat="1" applyFont="1"/>
    <xf numFmtId="0" fontId="0" fillId="60" borderId="101" xfId="0" applyFill="1" applyBorder="1"/>
    <xf numFmtId="0" fontId="0" fillId="60" borderId="2" xfId="0" applyFill="1" applyBorder="1"/>
    <xf numFmtId="0" fontId="0" fillId="60" borderId="60" xfId="0" applyFill="1" applyBorder="1"/>
    <xf numFmtId="0" fontId="0" fillId="60" borderId="83" xfId="0" applyFill="1" applyBorder="1"/>
    <xf numFmtId="0" fontId="0" fillId="60" borderId="0" xfId="0" applyFill="1" applyBorder="1"/>
    <xf numFmtId="0" fontId="0" fillId="60" borderId="92" xfId="0" applyFill="1" applyBorder="1"/>
    <xf numFmtId="0" fontId="0" fillId="60" borderId="54" xfId="0" applyFill="1" applyBorder="1"/>
    <xf numFmtId="0" fontId="0" fillId="60" borderId="1" xfId="0" applyFill="1" applyBorder="1"/>
    <xf numFmtId="0" fontId="0" fillId="60" borderId="53" xfId="0" applyFill="1" applyBorder="1"/>
    <xf numFmtId="164" fontId="0" fillId="0" borderId="21" xfId="0" applyNumberFormat="1" applyBorder="1"/>
    <xf numFmtId="14" fontId="2" fillId="0" borderId="0" xfId="0" applyNumberFormat="1" applyFont="1" applyBorder="1" applyAlignment="1">
      <alignment horizontal="center"/>
    </xf>
    <xf numFmtId="0" fontId="2" fillId="0" borderId="1" xfId="0" applyFont="1" applyBorder="1" applyAlignment="1">
      <alignment horizontal="center"/>
    </xf>
    <xf numFmtId="0" fontId="0" fillId="61" borderId="101" xfId="0" applyFill="1" applyBorder="1"/>
    <xf numFmtId="0" fontId="0" fillId="61" borderId="2" xfId="0" applyFill="1" applyBorder="1"/>
    <xf numFmtId="0" fontId="0" fillId="61" borderId="60" xfId="0" applyFill="1" applyBorder="1"/>
    <xf numFmtId="0" fontId="0" fillId="61" borderId="83" xfId="0" applyFill="1" applyBorder="1"/>
    <xf numFmtId="0" fontId="0" fillId="61" borderId="0" xfId="0" applyFill="1" applyBorder="1"/>
    <xf numFmtId="0" fontId="0" fillId="61" borderId="92" xfId="0" applyFill="1" applyBorder="1"/>
    <xf numFmtId="0" fontId="0" fillId="61" borderId="54" xfId="0" applyFill="1" applyBorder="1"/>
    <xf numFmtId="0" fontId="0" fillId="61" borderId="1" xfId="0" applyFill="1" applyBorder="1"/>
    <xf numFmtId="0" fontId="0" fillId="61" borderId="53" xfId="0" applyFill="1" applyBorder="1"/>
    <xf numFmtId="0" fontId="0" fillId="0" borderId="0" xfId="0" applyAlignment="1">
      <alignment horizontal="left"/>
    </xf>
    <xf numFmtId="0" fontId="4" fillId="50" borderId="88" xfId="0" applyFont="1" applyFill="1" applyBorder="1" applyAlignment="1">
      <alignment horizontal="center"/>
    </xf>
    <xf numFmtId="0" fontId="4" fillId="50" borderId="89" xfId="0" applyFont="1" applyFill="1" applyBorder="1" applyAlignment="1">
      <alignment horizontal="center"/>
    </xf>
    <xf numFmtId="0" fontId="4" fillId="50" borderId="87" xfId="0" applyFont="1" applyFill="1" applyBorder="1" applyAlignment="1">
      <alignment horizontal="center"/>
    </xf>
    <xf numFmtId="0" fontId="3" fillId="0" borderId="0" xfId="0" applyFont="1" applyFill="1" applyAlignment="1">
      <alignment horizontal="center"/>
    </xf>
    <xf numFmtId="0" fontId="7" fillId="0" borderId="0" xfId="0" applyFont="1" applyFill="1" applyAlignment="1">
      <alignment horizontal="left" wrapText="1"/>
    </xf>
    <xf numFmtId="0" fontId="3" fillId="0" borderId="0" xfId="0" quotePrefix="1" applyFont="1" applyFill="1" applyAlignment="1">
      <alignment horizontal="center"/>
    </xf>
    <xf numFmtId="0" fontId="7" fillId="0" borderId="0" xfId="0" applyFont="1" applyFill="1" applyAlignment="1">
      <alignment horizontal="left" vertical="top" wrapText="1"/>
    </xf>
    <xf numFmtId="0" fontId="39" fillId="12" borderId="0" xfId="51" applyFont="1" applyFill="1" applyAlignment="1">
      <alignment horizontal="center" vertical="center"/>
    </xf>
    <xf numFmtId="177" fontId="41" fillId="0" borderId="66" xfId="51" applyNumberFormat="1" applyFont="1" applyBorder="1" applyAlignment="1">
      <alignment horizontal="left"/>
    </xf>
    <xf numFmtId="0" fontId="17" fillId="4" borderId="23" xfId="51" applyFill="1" applyBorder="1" applyAlignment="1">
      <alignment horizontal="left" vertical="top" wrapText="1"/>
    </xf>
    <xf numFmtId="0" fontId="17" fillId="4" borderId="24" xfId="51" applyFill="1" applyBorder="1" applyAlignment="1">
      <alignment horizontal="left" vertical="top" wrapText="1"/>
    </xf>
    <xf numFmtId="0" fontId="17" fillId="0" borderId="0" xfId="51" applyFill="1" applyBorder="1" applyAlignment="1">
      <alignment horizontal="left" wrapText="1"/>
    </xf>
    <xf numFmtId="0" fontId="69" fillId="51" borderId="63" xfId="56" applyFont="1" applyFill="1" applyBorder="1" applyAlignment="1">
      <alignment horizontal="center" vertical="center" wrapText="1"/>
    </xf>
    <xf numFmtId="0" fontId="69" fillId="51" borderId="64" xfId="56" applyFont="1" applyFill="1" applyBorder="1" applyAlignment="1">
      <alignment horizontal="center" vertical="center" wrapText="1"/>
    </xf>
    <xf numFmtId="0" fontId="69" fillId="51" borderId="61" xfId="56" applyFont="1" applyFill="1" applyBorder="1" applyAlignment="1">
      <alignment horizontal="center" vertical="center" wrapText="1"/>
    </xf>
    <xf numFmtId="0" fontId="69" fillId="51" borderId="62" xfId="56" applyFont="1" applyFill="1" applyBorder="1" applyAlignment="1">
      <alignment horizontal="center" vertical="center" wrapText="1"/>
    </xf>
    <xf numFmtId="0" fontId="0" fillId="0" borderId="0" xfId="0" applyFill="1" applyBorder="1" applyAlignment="1">
      <alignment horizontal="left" wrapText="1"/>
    </xf>
    <xf numFmtId="0" fontId="39" fillId="12" borderId="0" xfId="0" applyFont="1" applyFill="1" applyAlignment="1">
      <alignment horizontal="center" vertical="center"/>
    </xf>
    <xf numFmtId="0" fontId="0" fillId="4" borderId="23" xfId="0" applyFill="1" applyBorder="1" applyAlignment="1">
      <alignment horizontal="left" vertical="top" wrapText="1"/>
    </xf>
    <xf numFmtId="0" fontId="0" fillId="4" borderId="24" xfId="0" applyFill="1" applyBorder="1" applyAlignment="1">
      <alignment horizontal="left" vertical="top" wrapText="1"/>
    </xf>
    <xf numFmtId="0" fontId="33" fillId="51" borderId="88" xfId="0" applyFont="1" applyFill="1" applyBorder="1" applyAlignment="1">
      <alignment horizontal="center"/>
    </xf>
    <xf numFmtId="0" fontId="33" fillId="51" borderId="89" xfId="0" applyFont="1" applyFill="1" applyBorder="1" applyAlignment="1">
      <alignment horizontal="center"/>
    </xf>
    <xf numFmtId="0" fontId="33" fillId="51" borderId="87" xfId="0" applyFont="1" applyFill="1" applyBorder="1" applyAlignment="1">
      <alignment horizontal="center"/>
    </xf>
    <xf numFmtId="0" fontId="3" fillId="0" borderId="0" xfId="50" quotePrefix="1" applyFont="1" applyFill="1" applyBorder="1" applyAlignment="1">
      <alignment horizontal="center" vertical="center" wrapText="1"/>
    </xf>
    <xf numFmtId="0" fontId="13" fillId="0" borderId="63" xfId="0" applyFont="1" applyFill="1" applyBorder="1" applyAlignment="1">
      <alignment horizontal="center"/>
    </xf>
    <xf numFmtId="0" fontId="13" fillId="0" borderId="65" xfId="0" applyFont="1" applyFill="1" applyBorder="1" applyAlignment="1">
      <alignment horizontal="center"/>
    </xf>
    <xf numFmtId="0" fontId="13" fillId="0" borderId="64" xfId="0" applyFont="1" applyFill="1" applyBorder="1" applyAlignment="1">
      <alignment horizontal="center"/>
    </xf>
    <xf numFmtId="0" fontId="2" fillId="0" borderId="1" xfId="48" quotePrefix="1" applyFont="1" applyFill="1" applyBorder="1" applyAlignment="1">
      <alignment horizontal="center"/>
    </xf>
    <xf numFmtId="0" fontId="9" fillId="0" borderId="0" xfId="0" quotePrefix="1" applyFont="1" applyAlignment="1">
      <alignment horizontal="center"/>
    </xf>
    <xf numFmtId="0" fontId="9" fillId="0" borderId="0" xfId="48" quotePrefix="1" applyFont="1" applyFill="1" applyAlignment="1">
      <alignment horizontal="center"/>
    </xf>
  </cellXfs>
  <cellStyles count="67">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10" xfId="63"/>
    <cellStyle name="Comma 2" xfId="54"/>
    <cellStyle name="Comma 26" xfId="60"/>
    <cellStyle name="Comma 3" xfId="65"/>
    <cellStyle name="Currency" xfId="2" builtinId="4"/>
    <cellStyle name="Currency 10 2" xfId="59"/>
    <cellStyle name="Currency 2" xfId="49"/>
    <cellStyle name="Currency 24" xfId="61"/>
    <cellStyle name="Currency 3" xfId="53"/>
    <cellStyle name="Currency 3 2" xfId="62"/>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2" xfId="55"/>
    <cellStyle name="Hyperlink 2 2" xfId="58"/>
    <cellStyle name="Hyperlink 3 2" xfId="57"/>
    <cellStyle name="Input" xfId="15" builtinId="20" customBuiltin="1"/>
    <cellStyle name="Linked Cell" xfId="18" builtinId="24" customBuiltin="1"/>
    <cellStyle name="Neutral" xfId="14" builtinId="28" customBuiltin="1"/>
    <cellStyle name="Normal" xfId="0" builtinId="0"/>
    <cellStyle name="Normal 10 5" xfId="50"/>
    <cellStyle name="Normal 2" xfId="4"/>
    <cellStyle name="Normal 2 2" xfId="66"/>
    <cellStyle name="Normal 3" xfId="48"/>
    <cellStyle name="Normal 4" xfId="51"/>
    <cellStyle name="Normal 4 2" xfId="56"/>
    <cellStyle name="Normal 8" xfId="6"/>
    <cellStyle name="Normal_Monthly" xfId="3"/>
    <cellStyle name="Note" xfId="21" builtinId="10" customBuiltin="1"/>
    <cellStyle name="Output" xfId="16" builtinId="21" customBuiltin="1"/>
    <cellStyle name="Percent 2" xfId="5"/>
    <cellStyle name="Percent 3" xfId="52"/>
    <cellStyle name="Percent 3 2" xfId="64"/>
    <cellStyle name="Title" xfId="7" builtinId="15" customBuiltin="1"/>
    <cellStyle name="Total" xfId="23" builtinId="25" customBuiltin="1"/>
    <cellStyle name="Warning Text" xfId="20"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1A0C7"/>
      <color rgb="FF92CDDC"/>
      <color rgb="FFDA9694"/>
      <color rgb="FF99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Building the 2-yr elec target'!A1"/><Relationship Id="rId2" Type="http://schemas.openxmlformats.org/officeDocument/2006/relationships/hyperlink" Target="#'Portfolio--2025 Specific'!A1"/><Relationship Id="rId1" Type="http://schemas.openxmlformats.org/officeDocument/2006/relationships/hyperlink" Target="#'Portfolio--2024-2025'!A1"/><Relationship Id="rId4" Type="http://schemas.openxmlformats.org/officeDocument/2006/relationships/hyperlink" Target="#'Building the 2-yr gas target'!A1"/></Relationships>
</file>

<file path=xl/drawings/_rels/drawing3.xml.rels><?xml version="1.0" encoding="UTF-8" standalone="yes"?>
<Relationships xmlns="http://schemas.openxmlformats.org/package/2006/relationships"><Relationship Id="rId3" Type="http://schemas.openxmlformats.org/officeDocument/2006/relationships/hyperlink" Target="#'Building the 2-yr gas target'!A1"/><Relationship Id="rId2" Type="http://schemas.openxmlformats.org/officeDocument/2006/relationships/hyperlink" Target="#'Portfolio--2023 Specific'!A1"/><Relationship Id="rId1" Type="http://schemas.openxmlformats.org/officeDocument/2006/relationships/hyperlink" Target="#'Portfolio--2022-2023'!A1"/><Relationship Id="rId4" Type="http://schemas.openxmlformats.org/officeDocument/2006/relationships/hyperlink" Target="#'Building the 2-yr elec target'!A1"/></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2</xdr:row>
      <xdr:rowOff>171450</xdr:rowOff>
    </xdr:from>
    <xdr:to>
      <xdr:col>16</xdr:col>
      <xdr:colOff>303968</xdr:colOff>
      <xdr:row>11</xdr:row>
      <xdr:rowOff>171233</xdr:rowOff>
    </xdr:to>
    <xdr:pic>
      <xdr:nvPicPr>
        <xdr:cNvPr id="2" name="Picture 1"/>
        <xdr:cNvPicPr>
          <a:picLocks noChangeAspect="1"/>
        </xdr:cNvPicPr>
      </xdr:nvPicPr>
      <xdr:blipFill>
        <a:blip xmlns:r="http://schemas.openxmlformats.org/officeDocument/2006/relationships" r:embed="rId1"/>
        <a:stretch>
          <a:fillRect/>
        </a:stretch>
      </xdr:blipFill>
      <xdr:spPr>
        <a:xfrm>
          <a:off x="7019925" y="933450"/>
          <a:ext cx="6657143" cy="1733333"/>
        </a:xfrm>
        <a:prstGeom prst="rect">
          <a:avLst/>
        </a:prstGeom>
        <a:ln>
          <a:solidFill>
            <a:schemeClr val="tx1"/>
          </a:solidFill>
        </a:ln>
      </xdr:spPr>
    </xdr:pic>
    <xdr:clientData/>
  </xdr:twoCellAnchor>
  <xdr:twoCellAnchor editAs="oneCell">
    <xdr:from>
      <xdr:col>5</xdr:col>
      <xdr:colOff>352425</xdr:colOff>
      <xdr:row>17</xdr:row>
      <xdr:rowOff>19050</xdr:rowOff>
    </xdr:from>
    <xdr:to>
      <xdr:col>16</xdr:col>
      <xdr:colOff>399206</xdr:colOff>
      <xdr:row>25</xdr:row>
      <xdr:rowOff>180764</xdr:rowOff>
    </xdr:to>
    <xdr:pic>
      <xdr:nvPicPr>
        <xdr:cNvPr id="4" name="Picture 3"/>
        <xdr:cNvPicPr>
          <a:picLocks noChangeAspect="1"/>
        </xdr:cNvPicPr>
      </xdr:nvPicPr>
      <xdr:blipFill>
        <a:blip xmlns:r="http://schemas.openxmlformats.org/officeDocument/2006/relationships" r:embed="rId2"/>
        <a:stretch>
          <a:fillRect/>
        </a:stretch>
      </xdr:blipFill>
      <xdr:spPr>
        <a:xfrm>
          <a:off x="7019925" y="3638550"/>
          <a:ext cx="6752381" cy="1685714"/>
        </a:xfrm>
        <a:prstGeom prst="rect">
          <a:avLst/>
        </a:prstGeom>
        <a:ln>
          <a:solidFill>
            <a:schemeClr val="tx1"/>
          </a:solidFill>
        </a:ln>
      </xdr:spPr>
    </xdr:pic>
    <xdr:clientData/>
  </xdr:twoCellAnchor>
  <xdr:twoCellAnchor editAs="oneCell">
    <xdr:from>
      <xdr:col>23</xdr:col>
      <xdr:colOff>0</xdr:colOff>
      <xdr:row>6</xdr:row>
      <xdr:rowOff>0</xdr:rowOff>
    </xdr:from>
    <xdr:to>
      <xdr:col>23</xdr:col>
      <xdr:colOff>304800</xdr:colOff>
      <xdr:row>7</xdr:row>
      <xdr:rowOff>100693</xdr:rowOff>
    </xdr:to>
    <xdr:sp macro="" textlink="">
      <xdr:nvSpPr>
        <xdr:cNvPr id="58369" name="AutoShape 1" descr="data:image/png;base64,iVBORw0KGgoAAAANSUhEUgAAAkAAAAKoCAYAAAHoinBPAAAAAXNSR0IArs4c6QAAAARnQU1BAACxjwv8YQUAAAAJcEhZcwAAFxEAABcRAcom8z8AAP+lSURBVHhe7J0FXFfJu//33vu/8bu/3t92r264dncnKCId0oioYCEKEkqJKKBgAHaRBkipgISAtNLd3d39+c+c+SLooqK4d139vl+v8z1z5pzviTnPmXlm5plnPiBYkAX85bnLB3hfkZQcXAuIA//zFaBAwu1FLJ7y3iaQrTJQVsbCVTWASzQwfiPZ6AFK/YDORqC25T1OoJHyVidQH1lau8krpYHfibc6gXY4nMUXqtq8rd+HtzaBFGwdoHruPP6fwm78bdseLq6ktBT6BqaQlpFHT08P1q7dAPQTAevr5vZTenpJBMHW1g7FxcXc/gEKCouxfMVKnD5tj9bWTvT29qHnJdL5FktQPz7etBt/UVHH39R10Nnfzz2rqtoW7ouzsDiGg0bmqKqq5hJh2w4tHLE8jiKS824nYXpsIUmggyYmKK+soidERnYeDA+Y4rCFFbetqKCKsMgoLvw83t4E4r35T1V3EQkZIgbP5UWi8Lx9L8/c3mIJejvgJ9BLeOcTqDAxHE3kC/W66cH7aju536zCAlz3eogbdubc9vN4LyTIxf4Qcv3PcuFQp+PwPHmIhNrhY2WOrBunuPjn8c4l0KWgXJxyi8Q+QytcC8nE47I2dNfnItThJGyi2+EbTuoUBKJ+gtQkYGx8gtt+Hu+FBI2G9zKBTuQWwC45EmZJkXAvyOfFDg9fgl4CP4FewnuXQHEJvMAI4UvQM3QMaU2kvHcJNH06L/AcqFI5lN89garIDaX1AjJGfmgLt0VTvBsXv2JvELdW0LiFNrLu7KKay2/P2aO8AI/3ToIGUHLgBZ5BfQcvwOO9SaA7B4BYH+CgPdt2dWfrZ7E4zgvweG8SyP0IEH4Z+HYK256/kK1fxnMSKBf5kRFcyCKinlszSD7QRVvnmrmtRu733eL2FV6Ax3sjQUkkz8+I4208Q1srL0Aoy+YFeLw3CRR8EpAw420Q8mlVnkdEGi9AkJVi64Gv471JoFIiPXElvI1nqGrnBQin9dk68A5bvzcJlOgIHLoJ1HfwIobQ3MULDEHSiK2HTaDd6+fzQsDGZbLYaeYBcRlTbnufqBh2mO3BgxpAXEIVpw9uhoyMKrYd8UHu9T0Ql94Bc6dYSEruwbnQLJhvl+D+l++iBT3DveivTkJYVR+M9myHggW54ye0QUx0MzxPaiHiykGIiYnx4t8MIUQBXLwO+GUWL2IIzXm8AGHM92z98wK2fmslqKvkIS/0ZrhnDdy0AwTG8iKGkD9Mk5C5CVsPm0CXpNZya2WjM5BXs0WV+2GUk221xSwe/R0QEJNGBQmunvYd6ho7MGHxQQQa6HC7E10PYMX+IKxROYBt5LUFHN6KkopmVIedwJztTtwxlHCfU1B1SEPBJTOE5VfipLAort5nVYzfij5abyHsYZ21v0Jdja1vP2brt1aC3haGTSBZeZJ/nGCt/bQ0nCGxE/s19pI8JQJ6rpEQWC2EXL8LmLFUGbrzp8J1x2rcDMqGo6Mj9npk4ujiJejNC4LIlC+5c/yRGTaBPp/DM70awiNSFh4WGsOF/Qp6UBMfiitnLfGwmot6Zxk2gYZy2vkuL/R+8tIEet/hJ9BLGDaBfvlkAnSEvuBtMSbInINFVD0sRSfAXWMxiWniLVTFA66mtKCtKgWWfln4Zq4m9igocPua2zpgbu+Pj/61EdUPmF3O1rMJWKrhgy8+X4gPpqnhWnY7pJVVuX1euTVY+P3XyOoHBpTexOJ4XC8l2kWeFx6dU0X4DSO4Zffg83+JoT7sML6ctAs//Wks/HhGmW+SEUtQSy8vMJTOOm7V01qD3ErWBPIsOTmZKElL5MIpmcXcuqCaPXpTx9MnrcxP5YXeHkacQMv/9h9AdwUMhedggcgBeBwQx7/9+z/RnuPN7T+4SBaSE3+E5vI1qGxnlZsty37g1pT//PcPsPsgqVITpMQPcusJy6ndLaMhNwBScryq9FvEiBPofYWfQC9h2ARS03fCeHENLLEJ57ajrQy5dX0jqyfN/HEJvl+7A8dPP6fl+x2CL0EvgZ9AL2HYBFq+/Thc9y6Enu5+zFJ1wMxpSshq7sc2eTXk3LDAwjFLSBkdjsBTF7DD9Aw0V4jBQ1uW+++KmcaYv3YfFw4wEyOqQA6m/MDrY+mtQFQDXddgoApH26qS24FJM9aTEOv3Xbl6D1auGjCNq4dTRgk0tC05fWv5+tXkl7WRfjJHDcumS0FNXhhN+cHQ0VDAh98txK0jm7Bx1hTM1DqPQ5sEsc8rA+6b12Cz1Abuf68CX4JewrAJtEb/PHrJ2xQw9YX7HSfQtu4DG9cjy3kXqKoXdVyGO+6uvR63Xn0iirz8dlg/bkd6Rx3U5u7AGjU9+B1V5PYb72Xr+NMaaOK1/57Q90RQLSAurIEiL2ue7SlrVZfa68WtB9BeKYl1h65yYbvHbNhBSHMvvCsBGdt4bpvSh25E887/OO0eDjlmIcpkM7LamWSWNCbAMY4ptyPlORLUiqu2dnC3scbRo0fh5PeKRjXvEMMmkJVHFuRnToKd5W4sXbqUi6t+udX+O8lzJIjPAPwEegkvTSBLm0u4X8ayUMot2/3o701Cxd1DUDgdhw2KBiB5JX4etwZ3a5qwdAPrB/N2u4nQqm4IGXlDXGITpm7YRWL7ufE1dX09WGMdi+++mIACRw08qhxsp3CKyUdPO+v47W0I5wy+l+zyhuOOFVxc5jVj3NkrQEKlGLPIBLYbadMLsHP2bDyqK8BaRQ18NE6Fi3sT8CXoJbw0ge7c9WCBvlbcjkqFh5UETji54dJOOcQnR2OBsB7yG7qhJm2OxBtG8LnrD3TVwT6pC8UZj3BS+yjyWnohvEmXnYfgndWCibrOCIkMQfoDaxwPYZaTGTHB3PoJveU4cN4dEWFBsNm8gCidNYg5o4lH9+2Q/Ogm/vWVABKusA4utfE/wrWgEUZXAnD39gP0VwTB08cHWvKGyMgMw4ezxHHXThPZSb44KvqMGdkLeGkCrZgmjc4CcuO9wzeIUXYJSWOXlA1vC2guegwRK9ZOdP7sISSUNMP43qBdiU9mB9bZs0Y0SmAVr4isikfKxU0sTLiVQLsmWSMbRzv9mAeJCEpiazcLbk1xTBi0WnJ2duaFBodsUgJyhph2vISXJtC7iNGVkffevjSBkk4royrWBWKGbrBSkkddfR72illCXs8cmbeZQd/Yr7/ERhMnTJsni462ClwMLEFYXR90re7inpY45q4QJUcNWin1dfdhzf4T2GsTiG0Lf0IQNXUluruvqToc3JhlG6MfQitFkdrUggmC27mYpYsl0dtTDQPFtdBWuIjCylIu3nq3ONeGfTutHPahpIbXW8DFyx6+jcgzGhBU1oe9xnwS3wZ1ZdaiORLeSwl6FV6aQFFpQ7tO86EldQwloZchtlKWfNld8OJlC2LjVmP3ysHasks+q/8oGu7FZs98TNxEezQ6uHr4AbfHEL3IGugzL6jhUeFgfiQmKYGqOGbg0PRo0GBw3cJx3Dr9mgUcBKhtSiFmrj0CpXlCXLyz/AYklSUSaV3FbdeGMumONRNHT1Uk5mw5QnUEpDuZ4+4upoqMhJcmUFtbDxrTeSUZj2drHaU5OahrfdoKKY83zKi5vBCZeSUoKWIiT+nq7UV722Cm3/jUf1nCUlo6X1y/qS9ln1d/12Cm29IxmCHnZ2fyQq/PSxPoh/n7uXYYymez13NFr1/MPRS0V2OKoAFu6KtDyuAChOS2QdUuErN+XsYdq6Wugd6uYmzXNcXtgAL879czuHjKpbAsfPHP8VA/fB4PkmPw51ms5Epwt4VTPKniP6EfU2evwAlPf1y8ykzgr13Yg7qGBuw55YSx//MRKaCYhB9TWYz1Rx9iuuxRnLB1JTGtEBRXgKqSAQx9ovHxf3+DCxeOIamqDPe0t3L/GQkvTaBdjuQt9GXxtoCQzBq0FdHitRPhd3yQ/cAXZS098A1mb+vmXWZKepm2gnGwtxs3REtIzCyBgNgZpNV0IeyeDywCmSSEWB9Amv8FLkzpJ8Lkd/MW91nejmL34OPjx61THvqhJq+Gy/rbGurQVJ7BxTsmNqCGEyImSUmV7SgNO4uUvHwkhPlycRpmg9d4GS9NoHeRuqfVohfycgm6loV7xbwe0K4s+OV1Q2CHFXYoKqC7PRk2UUw0wgta4LFXHKrLx3PbF1MG8pUuuKU34KqOOG+b5B19/ZhF6lGf/cc3yDq/CbF1g8bq/syLBKM7GYXk0pNUTuLW9jVcVIy9NqLsFIGedHw01RDXd4tw8au/+g7xrbXQOnoC//GNGDqSHLl4fUHyv8ZH+OcEZSD1EoJig+AqyxrwRsLIJKh1sNXufeOlCdTRy1PweivRVZxMXsZ5NJfdxeZz6Vx0d3ctNJXPoKS7C2m5KdC+HMWVQy1NKWx/J+uH72uJI7V0ltCF7R0oz8mD7urZKA0/hY2WMWjMjIaB4wN09TUhv50Nfart6UMKOeessSJoS3aDXXwTakLsEF/TgayWeqiZe2KFjDniqzpIydiH7TfTkJ2ci9k/L+L+X3TfGirLBMg9lmCWgimaI48jgEj6F2OVuP0jYWQS9B7DT6CXMHwCdeXjhvMhOEaXY6q0KQ4v/QkLd13D43P2EBY3x0YRZg58eIso9I67YrbSQTQU34HIDlfu87J1dsEBV9Z0IbD1OnaKrcF1bzdIT5yDPYqCMDhsjwVzp3H7/yGsg/osfyiobIK//VbouhOtursSZ5LasH+/IT79dhHUDQ9hh9A8HNoli5rGUkjtOoDx48VxQJX1xZWR8oA26YnLyGD3jWRYGhvhltdV+BR24YjiVJga6eK2lw3GTZFDfUcTip/WaV/I2yNB/cMZIP3+PFeC6O0a3kzmtGgvQ9bYJXssDutXsXYf3SBSHpf64VJEKrQF5NFak4qO2BPwymUZ7MUtuyA9ZToCiaKrNGc2ZowR5uJnH/BCc+wZOObXQOtcFMm9G2DuxetW6kvEtcBwCO64xLYHyHSGY04P8lv6cFFPAhaRvL6t/mZEGErBktzLuJU04x2sprwp3h4JekvhJ9BLeE4CtaC1lWnIT3KG3m60d7DcraerHa1NTehobcJ96y1cHKWnow0N9Q34XsIAza09pLLaxtX827vJWYieQtWburIMrFVlI4f6upmO1NBEdS32ebAPFLBUUsW9bPIZ93XhmAFrLOPyqZ6BOh7JmJupJcTTtPNuuKed3n8/2rp60dfRipk7bdDR3Q+FlVPR0zpkeM9LeCUJOnDsNi80MsSN7/NCI2Ek+cdAuwLJ/iKv8ULP5/v/+oQXen2GTyCSSVO6+9n7XLjaHjX0zZRHkp8eZJJnWbLJAhMEbWGzfhuJ6YBzehdmTmZNHfZptDbIHtgoOA60JeiS5HpsEBaAnlswNuidh3l4Dbe/zN8EG4RWc3XvO/6BMFMX5EYRUbqa0vDNjBWQmUkbxcqgH1SKKXvdkRNihQRya9KquzB7swWMBJkxBWXndGZOvNIqCgsMmZOC9dre2GX9gIT6cC62DavFNEm4AupHA1BLJP1FvJIE/R60QonUvuWfLI1QfGr7RUtDnyLJLBQGt3t+fczA8jyGTaCV+87gSGQrHHZQo6Y++JX3Ir+xAx5prVBez3otJdbQsWFV2CCwE2imXTN92Lg7AD1EcJpbinGDiE17eTE2bbPFysnr0VMRBkUZS3gZqXP5zG2ixK018aengsgPE6E7h/aWAiW+logpakB7I5OjJqhCYcGPyA+fia07xkB5KjUtJgoflOFjOxblvQqQWTsWMVfH4XzYOlxJkuUeOKtIGmlxgvA1/RkeJRvRRBJn1U9/h5vVzyRf3YJblSpQFxiDAxt+erUEqu9WwY3QNVDWnIKq6g3cnxt6FEg8PYkq2VYgD6jCxdeSpZOE6baRtxi2L/gUTg+FEPV4HYlXRHGVOPSCJNFFpKCHPFAH723WkzfbzcWpwC9Vmtum++i6jawbybE26v8kYXYM/S/9H11ayHZonRRCg1aRc6hw/zPf8iP5jxJu+q/i7okeR//XRBKPnqOhX5GTnoIWOe5c9H4GzjewPI9hEwjYhJY+9iD0z/30BkkidZIEIjKE7i5RLp7eTBdJCJpwneRG6f86yULX9CH7ubAyt91G1j30xsh5GkiYPmg7F6fMPRw9H41rIOu6XkWyj+Yl9F5kuOO6eZ8WvS/6gK1kXz+3n12vlyxdZJsmCv0/jesn5+glcR0k3NKnQMJKaCbb9Nz0XEOX5zFsAknvnQLbWCmMExiPznZRbJT6BkLWK7kTtfVtxGbz6SSzk8LYz79BHu/haGJ21QkgvFIS9eQmjwWsIzcsC2e7qZgiMxnnH0vgYoYsoqplyWejhGiHidxDN/UroIbcsLLwx1g49S/46+f/RNqd2Vj8w18hsGsKJA8vR2u3NC5FSkLn6DSo6CzEVK05JDGV8MvacU895GiW5zFsAg13gje1NPE+s+GWmwFrho0fWIITmOT+Fsvz4BKIv7xg4SXUewnn9J8UqVTFs7oHfPgLKVGXsPimZO6Q9zOBVE+zNef0nyQQHZVVTvTW6T+x+JIsIJPX5/heS9BIeKsTqJ8IP+08HEkt7bfiLU6gfnyqpoUP1Ui96cVd9L8pb20CfaS2Cxa+PniUXYB/qZDqDBGjtetYJ+EOzX1PpMrb2xd+fvcRH8/LVYfw6NFjWFmdQEBACGQ2KkJu42CffGcn616tqXmx5f1bm0AfK2zFpF0GWG5sjbTKWhy1skYf+d7U1LdCdIMcd0xoaBi3NjxghPjEZFy6fBUXLzviwsWrEBAUg9VxW9BJEsx5Tv47u7tx2v4ctPfqY7f2Hm5WhJfx9n5i5MH+oqyBoNxiEnxZLvSyB339b/StzqTfBvgJ9BLe2QSqK8rBTXfaednDtVaC1ONjUjKQGhoIdw8vJMfmoLYLsNTh+eJ6Du+PBLUWIuQKc/xPeeh2AnaOD7BPkza/Pp93LoEym/tgZ2uPWpKvN7ayMSCV5aze8PCWG5Ju2uJsYi8cEzpR2tMLhY2buX3Pg58HvYT3MIF6YJociwf5KTieHEkqMy9WAfgS9BL4CfQS3q8EIhl3yqBR/4h47xLoVXnvPrGZzLDtubg+4wD0d0+gBav1cfmQPKwisqBwNZeLS+cZelOT6egGoDCF1dp/D97bTPp5ZoqXnjEJfy8TqGrAe9wwWLOmoye8lwlkQudfGyHPTaD5Mud5IToiecCqa3CArfiFHG5dEupKSoffwD/fG2Yc87I6xGRuZLw3ElTHa3oOfYmR3J1YXoDHe5NAt66TnyF60EANLO+Ztv7KTubgMp83AOm9zIP2P2f6aAFVkoG3AmJD5vd5LxNoKHeY36Yn3IkA7Afb1Z6TQA2PERLKvBp0NGQgoqwb55ydsFN1wFiyH2LiqghKT8FmcS2YrdnAxSanPkZcbT80ZcRw8HYMTmopQVtGBjN13XDD0h1GcjLobCuG1V02kcU5FxfIL1XCo4pu5JE3d3b/QTgoziV7ulAU8Yy1/ShRes4IqJukRAsZYhVc3Ab8QrRtX56jiPdKgnqrgYBnrIdbeMPhBvAa6teAMGwCff39elQFWSH8rDpaOmoxRfAsIkykcfxRN46tW4cIQ1UsPRqK3tow7LkSAHS3IpbkbCorlDFDwAJ9LXQkchNCTmtyCkJXmgfosF3xpQfJHUXCo6iPM+PdPU2Ayyx/XHMK8lY+0PIqQoQd8yL8pjlInT8QFownyuCQGaA2iwHSQybrbSE3tHIyb4Pw3udBL2PYBKrPDYKJ8BLeFsmHapIwZ6MhzDYJIObSHgiZemCv+i6UdDZBxsYTgcfUkRV8FV4mW3Du/AlYXHwEm707cdaSNznFH5gRSZBrdiX889jYDcf9e+HjZo2yll54uvtwce8yL02grOjfdiKQtx1+HvQS+An0EoZNoG9XH+GFGHrKivhu00Ws1XXHP2aZweAi9VNWhjLPvdz+n37ZCeqho66hhGuIuprdDgWFTcjpJnrFTuqcltSm/2MSPvyAVakL/I/jZnYn/rKOtTvQUV/pF7dxVaWUm7sxTsYe98/pw27dOCzX8scm9b1PBkJ98u9fcWtl5zRoXE7D+c0ziIJTh5lbnaFz7Rkl5g0wIgnKzmJOBJ5HVU0lqcP0oLSSzZIwAPVuk5nzzJx4hK5G2mzSjaaybNSTymFCSjrqXjwq6XdjRAn0wf/7GNJTx0J8wlf4SfQMLl1hA3u3EKWRIj9bHmjNxL/9dTZaCu7DPb8d60XZPoqAigPaCnmt4f11sNNWIesGmGyRg8E5Tyz55WOUvqCV7/eEnwe9BH4CvYRhE6jhoQ035wrtfRFaIQwVCfa5XElpwJjZJmiOtcPNAwpwzn3F9ss/IHwJegn8BHoJwyaQ1H4HzP5xHcQnfoTVM+aguSETkz/5hWua2Kt5jDvm8SnmmE1Bko4oBKRXLIGyiAQsDbZBRkoXXTkeOGNzB2v2MZ9j531jcNklEHnku714I4Br96V9Iay/pB9CSsZYO5l5/BWR0cRa6S3YomeN9AhvTJgnh8tWxlCcOw3TlfQw71tBaCmLchMqi15Iwf79erB0Y/6KNksrI7muH4uFVuNuYTUslaUQZKeJY8EDY6lfjbdagsrLX83//HA019LpK1+fYRMonYhK1T1b6DtmoZzkw12pbPy57hY2haSI9G50Nw76RbSP70bggzTMX0P3l2BfAHNEdllyCRGOJMQQqWmItuPiPv9+CzLJ+c+ccUT4LeY0xX7fYW6NtkcwmCUP9ev5MJNbifIU1vync5V51juouh51YRdw152O32dYxRIZrI3E1su5OHohBCEOzOawLfYiJ6U6fuVoiHKG2iZLLn7x8nU4d/3Fiu9Qhk2gsqZepFS2oam2EHWPeXP6vqe88BPrq4/jivptLqwB/33krc6D3gb4CfQSXppArkRbDg0KhOxObUhKrUdqFcmb2ppxdosY17SxTNWFO26+xE4smfg9wp13Ia6VaN2JzAKH9uCWlJRwTRl0XR57CyAZfNVj5vF3i/B2LJ78Haqq02AdUcF90vS4hbtOYdzHX2C/OOtiUFazRFd9IUycMvCV4A5cMlfGxQflmClxElY3M5GbU4b6wizEX+DNRfyGGJEEVZeOPNd/13hxAvW0IN6FOdVPL+vAnaB7qI45i4qM69h7K5NTHPtaSnBpryZU3SIRGhuLSYK7ub4l19vMF3RWbAi3FtRiTSRHT9yCj08wiivSYOt8Gz/85Xv4ku09ludR1NmBeSrW3HE/yRxGaHQAwu/aoq67F1+Pk0NURg7WSarDKzQa5w0kYbhuLYIeRmDtDjsILyeKoZcfqpJvIr+RNi71orc5AeN1nGCpshSHQ4qw4ef5kP3y1XwKvTiBuhuhK/QDjmwSgLMzr0uyn3ZFDs6zQfG03ooTj5jX36C7icgadBIF1NASsB/j5m7jNjdvGzK6pnHQ1uSMkSaSSgf9Qo/byGbFG2CC6gkEZw66Uq7JZ5ozRVSDafdDKWvrfXKXrWXMlomy6IefeaGR8c5m0m+qgfKFCdTfxy6zTuwAeWUPUZN5Hw21iRBT3IMdUsshqn8Li5cMtBz245zxbvhnFaAt0ZMnacBxBSY5A0xfqYRZK8XI/i4IrpYgmawJVks+LS2UpToXoGbgipb6DAgpaEN101F0NxXhqtUO3I6vwKyvP8TmC5EIyG/lMunwa2aYL2KIuq5WbFy/GdXBViQL6ILh8eNwPn6YSFEYnI7qYvbPT9/Py3hnJah4YCKzUfLyBCok0kDorAjk1mh5RH6ysWAKm6bvEfnQq4oacOwxzT86MW3HObJ+2qRdcSvLoCUkBp3tp91gPRrbJVjPiKGuJtRuZSOFCB49TuriYy5eVnAtd7ZN6sz89PhtNouLnaEsNK3ZxCLHbmWhNIZ1cLobMIeWtQ9sEeOsDZFzKYi5YoiQBmDu/nu4tpFI7yvw0gTqqC3Dpj1bUJj3696JoTS1DHqo63g6fTiKi5njODoFznAUZGejuGZwXynv+IFT9TS3oqBo+CaL4gJmgD6U+tYu9PbQcpZcknx2T+A5rhspL00g4VVsMP+YeYaYs4F6durF2TvB2GLsAK+EWoSVd6Cp9BH+9PlPUN9njKhreyBg6oqlK5dz/+utYUaA1NUMxcTBDqLKqlCwCsH4heshv2o6RFXVYGR5AkWk9Pvg719zx/3Xh1OhanQCV8Kj4J3Zgg//55+Q3GmOI5qKMDO7gqibR5B0Rh26trfw1x+X4cI2Wahu00ZcWSlsApiU0Y/sH59I4Yb6UoxVOA3nA1LYJTuf2zdSRpQHnU9hTRvh6XXo7KFvYFBEmnLisPj7DbgTE81pwStUD2KNlhtc3Og8hf14YPP0oNmFaufgcoP5Vwzwvo6AuGy43X5mgARB4UYBYgrYPD03fYIgpcz0o/q8GK6hbMuGxUQvKkdtL2DrTRKkrRD+cUVcovjevEe02wegjghTc7OZ08nWYlQkPYDhataROVJGlEB/RCIrBj/50fDSBHLJYd/sp3+ehF8+/AgZ/iYovHMYyxXZPKi027ilIAyeZd34TsgS2uciEXGEOl97uiXPI5hNi5zga4OG2BvITvVEI5Ew5bUaEJ7yOdnTBo+cpifmuWOXSeGn//grrDezmVZoXaw5JwRa9hH4cK4Szpsq4nxMI75ZfZwr5m9c8sHDW07I9WQqQ4zdVjQkXMFC/fvYJbgQD0l6/TRBAAcXszkbR8o7K0FvipckEMtrqMLY3RyP/atW4WZsCWQXCqK7yAu7Lj/mjliuchWOW1aho7OaHNyL4DpS6nR34eDRE0hooBJYT6JpDsVobo5EcXc3EooKIbFsG2rTaJNuHzo6hvQ/9/fBRnYxcryMUJIXggWKOuiuCsHycUqYMkUQgebb4JjZgbkTFnHHikqbwt96J05t3YD07AwcFN1IzlcLRdt42K5bA//Kbsz951eQnbAGEoeYNI8EvgS9BH4CvYTnJlCYmyV2CM5BfX06Zv80AYYWxsgtJ9ptfwsmjJuHEzcS8d3nrF4TRirZOwV/xB5jPfz4kz4Xp79ZArZOrqDq3t/m70b8iUG/04Z6cjA+ZoVV30yBvFsu1NatgvvjKoTcsoH5UXssXrUD28XEuPkMJ3/G5sigzJm2GeuWauCCwiQY+zJFsjDaB8dPMS06NcQVBw02IcnvBNaaUT+xFVguaQt7s8MQmLwC1zMbcPIIrwdlhLxQgvp46s6g1vNiejgd6d3iuQlkuXU5evLuwP3hYIaWftEAYWERULVL4pQw2Rl07lRA+uBVtJHU3CGoCpXDt0gMaxCarWENcYmNsIvIQVl9N76dswq+RV3YsJnNUuny4CHCiZ5Az+nEq4mUB5+Bvz7rrS24Qc9fhvU2RPHrpZ2I9TizYSq3vhjdjKKOPlzdQr1RNaOWXNIt9vV6T18EPw96CfwEegnDJlBnwWATZXNTI+obWW2YajJNrd2IDKbuz0m4gXwf3VSl70MTdWc5hKGz79XXU327n/s/Rfsuq9vV56dyIyRFxy9BL9FlKG3NjWhq70FlSy9am5nxem9HM+fIu583OUlzYyOa2wbbex5eMST5ZR+XV7bUF0Fty262g9DWNGg32d7UgIb6FpySWE7uaXA+1hfxQgnSkZjEC72Yz//zS17o9YlJfbmhQk7z0y/h/4LnJhB1xF+dehX9SaT2baYF5anf4E6EL8YtPYyYA8yxvmtRP2oaOpHhdAS1ZczMZfxKVozuPR8PmembsWz2dCJqUdi0+wwXTzE0oO7egX2Hg7BJmPWakHcP4Q3r0NZJSsKmhzhwpxi3lcVIfY1k5o+LoLOTDcmZumwdDouKYJ2wEFzlaNNFHrTP+qK3OReGdrdx1COda3Nq6upCMhEpHZEJ6OnqRFZRPaSFaL2uCouWa8JYbfWTet+LeKvzoAFfz9Rd/ED42aWZ5/B76EIdfg919k+XZycPoMcMhHv7n1/6DZtAJg+b0FEVCn2HRzBVUoKBMps+7wF5ndxkDz30c+hGW9R5qHtVIZVkUXdMxXEwqBar9X2w2yEGdppsFGI8ySqWKFtCYp4AbQeFzs0CLNvkiPMnnFCXeB139kkjuLoTkbX0fbZC+0IKbOXI9WoD0UAe6oD0VwjtUIWdzHeQM56Jo/7SpNa/Ee3dUhA/LIDajAUoIIkhrjIfynJfw1D0a+RkCaL4wRyklkhxCQBshLKhIKZpLkF5uRRkiFSle82ETx1z3f5KCUT/0N26Hv4PV2Gc9HQwJ/xKaO2VIGHqD16BLHSthA4oIr12IzdDAf3fmKXjUdsggeZeeTSSN/Rvy6ZwPuyb++Tx75N+BPV/TycJoBKhuWsSF26GGvdf6sa9vpdcp18BF41/RGGF+BMH/h1k306Rv3HH5NZsJP+j/vWVOTfxnSSugpyDnlM/WApN5Not/fK457iM+/+DJkU0kntoJ9f2Of4Nt2+Z4mLuvAPLKycQPTF1mk8vRh3lU4f69MZ7oYrUh4vQQ7bFr24gazoQVJk8pDIq+plTfursn/6fPjw9B3XOTycFoOE+sq+DhOnD0KWP/J9z1E/WfWQ/S0C6sIkCGopWceek/6fHdXPxKuSBWRydhICu6f1wD0r20RdI1130Or109gVyX2RNrzWwn/6HHj+wvHICVWQsxd1qOajun4a9ZwRIqiti3vJvMGX9LxCQnYnKTEGIi3wNfXcxrFObjXUnVyGjVxoN5EbkBD+BXbwkjrgK46TlFLRVrYKk2k8oz1wMNfXvUN+vhKaU+SQhVTBRahJWas9Chv8MXEqSRVOfAuRXfoFTsVKQUBuLth5JnIyXxarJX2Kv7jy0t4tDauc0TFeegakbxqGi79f5z+ssr5xAv9VST0R9uHhuedE+stS/YFaV0S4vTKCB3gY+fF4HvgC9p9DX/rxXT1va4kgF7SSzhIdLNpBwFggP/LVNCF+A+IwKvgDxGRV8AXpdeoF1Jub4pzIbF9JLmwJH0nbyjsEXoFeEzqKz7bQ9/qyoho/UtPF35R34m6om/iK/lWvt7aVaAgkcMrNCTEwcLC2t0d/XDxubk9z/TYwtYGtrh5s3PGF11BZHDh+DzXF7eLhTSyHAwOAgt/a7F4CjFse56zU2NJJz9iEjIxNnz15CX18vbnv44rC5NU6cYPYj/eRAaysbWBw5jjPnr6Cvtw+XLzshJPghuY4NmptacciUuUKoqqrGft2DSODN0+LteZdbvw58AXpF/iKvgr8p7IagoRk+3KSNpMoqzN17AB+p7sO/Nu9GcSvrDbQggtNLXmpBUTknWCFhD1FdVUdefh+cXG7Azu4yWnnHcpCD6Jwz0gqbsGzFOnT3dqChqQlxianc/2sb6tHAc5RVWFzJrWk8payCurICaurr0dHdgRtEGBctWYVzF69BRk4eLe3tEJWQQUxcCo7ZniAZZR+aGpk1+sKVgtz6deEL0Csy4Pz+X4qa+Fh9Jz5W242PNu/BvfT0Jy90AJor0GWA/v5usrB6zNB9VKgG1kPj2DHkin30f+S1846j0Dh6N0+fn51zYKHH9/XRfrEeLvzs/oFjRgNfgF4X3nuLTc1BT/e7Z6wxUvgCxGdU8AXoD0ii50UEXj3JmdEbm5xDtL8bDp73oRVD7DM+C197a1y6G4wbZO0f5INDp925/6nrmKIsyRO6xm7wvGqP47ej4HfeDEyjej34AvSO4Hp0J0wPXwU6K3HMkjl5Drtqif3G9lx4AOtTF3D65FkkBl5GQHoFDlhfxy0jZh74OvAFiM+o4AvQW46ahiGqWlux3/Qq7GwdoKNjiLM7tkJv6x6UFMXhZhQbDiepfgSqu8+jhITP30qHgZYeqtJCEF9ei206DtA9cAB6u/W4Y/W19YGOAlIRaIOR1XWU3WeDNV8HvgC9F/TgYHwUTqU8hEMmazw8kPAAxskxMIvyg0d2DBf3OvAFiM+o4AsQn1HBFyA+o4IvQO84cY/J8ubdsj+BL0DvMoPdZK9NVSEv8BzeewGi/dszp6shPvA2DBRXoqMsBegqx72IDJQn07lc21DVOfgmFu/w5db9rXXIczeA4i5vRBYWIsZaG83ksOebn/8+HLMGbH/tzm3E3EkgC3ObOyz8HOg1KC5jo0LfB0IfAc7M79ew8AXoXaOP5JJLgUCeY+/wU2ThTRZvbwn0tr1aySYoA+S9oLOML0DvIN9+CxTyXApduwZ88hcW3rQX0KUTy74CZ9WBKzxPh8PBF6B3jOIsIDcdaOHlGtGxbJtSSrKey8x15YiprgF+eYEf4BELkPKUCWhu6oSoZRxRPPtwJ74CLhk8J711bDIC2fFzYODNyzubYtGRzOaMXSK2DwZLVkHINJTbpmwYPw0LNBwRWgfs9iFPWx8OM2k2fQaf1+ehMxGiHMCNV3XPiB4cyzXxB2AsyZ2exc8FePAA0KC+Up+hh+Rk7U/7eH4Kfg70jtHbDizdwNsg7NsH7B306IK8IWbYA3jzHILfdWDroezTAWKecZ7SP0SJ4gvQO0Y00XEqSYYeSD01kxft+axftmFMoA8QAWuvB6yHzNv8hFrgfhQLhvMm2h8KX4DeMe4fAv78HaDFXHEjjhRpG3gz3Ssy92+/4rwRoKoKTHjGnXYUbfLqBbJ4rRb+F4CiwakFOPgC9I6RRXKeeWqAqDTZqCbCcZ7oPQM+wEgOsnUYNfP4fra+xhxVP8UhEyKEvCJML4AIkTcLDzBiAfINqcCdTFo3bIb8Aup7nORuaXTyLBLXFQsrTTVIXolBxHltqOy9Su61EjFWSrAKzuCO3WLvgwX6nghpBHKCT+P6TR9uKklz91hkk2yVOoPbM0cQCmaspbfQlZlZunr4oaczlYSaUEi+hgPScvhYYA9au5hm50ee7j6vxjHL0BPiMyZj9TINbPUug0tmJ1TnCKOwuRUNsQ5wVFHB5TT6vybYbl0FNePbKCn0gqHgXHYCwm19QeTl09nxgFVrzkLQzA/pvvZYKWPAxVFU9jNP/m8lJI1WCwK36MQiJF2ruoAdzOE/x+DcI4P48PyjmbOJBJ5i105egMd05p/6CSMWoC/Gy2PsXB2Mmzs4e9BxXSZILLmfz09ffIFkVzrishOWxy0hdiwMqY2kgO57sS8+5b1G6KtNxGdfj0cZtRh/KUO0u7Y0XmCQ4BvHcM72Km/r1+zfdpEXIrUXNzaS9I9GUjD5pImiHEZlnEjLAZLsPKd5z0VPBThyApg2+B09QXM7Kcp4Umf9mOhUN1h4gBELEFcZ7GMFYGJ2LgoeB+Gu12143b6PkIfRiPR2h6W1AyzusTl1KshDBAdGoLyNaW13o7PRVV8ATy9PeAcEIyizCpX5tI28CR19nchroMf14HFEBKIiYjink3lJrCfPh5w7MsCH5HQ1CCP7YiIfoqgoCRX3rVHU3I/7rk6I8b5F5KcFBQ/vIqu2E5mPQjkDc+peMMaf/JfSVYk6cuIYLxdk3PeEr7cnbns9QGB0JOLuusOH3Jv7DV88DvFB6O3bqEoLQ0txEnzvvMU5zjM0kK85MxO4SYuaYRTm4Sgnxz+P0hJStPGKrSlLgRWLgYghHX4jFiDZzSwL37lJEwmnScFIyL9jCaOlE3HbyRfqaqroJy9MQsIUKqvFuf0Pzx5EcmkRNMWWwlxHDUFV5J2WBHPFlfEeTdxw2A+Rrz7GEuENuKC0DNHRt3H7MX3pbBLNxOCrsH9YgY3CayCzaBIp7rKJEJSguJWU7RpLsOMs+dz4/K68Qg705imvY2O9R0JhMTMe5/N2MWIBWqXLvECYq87DicgahJ/ajqtO93DiNp0KijFD4AjW7zvLhYWlBqd5ctNWgNW9MrhZM43sVhHNg+hCFGd3vmD8kfldcyA+f3z4AsRnVIxYgCZ8PB4T/uMDHBT5Auh9ju7SXflE8TePYK1PpUm8dvAhbL6WjEFn/IT+Onz0wV8gPGUzUuua8NcPPoKxuTmpPxHa6vGX//gbZi/VQt5Tf8KwY7pvm15ggY7BxoWCZmCXUx5vi3H3Tiy+EzfC14tYs4Qj2S3m8ALLqWG4vGE8+W1CeG4zoobYmHGFcxWzgUi9qs6tB/DKfOYhCDVp0bwQY7q6E0iJ/4eAnwO9tbxtxrHD80YF6K9//hjxhbVYp7idbJVCfcVcfPgfX0D5SgYcThzCxr12WP/dX7lj//mvSVDcehg99ckw22fKxandyMGPO+m062345a8z8adJGlB1zkRVpBOcYqvh/5BZQ105b4pr+9aysMpsXNEWQ3R4PhprCmByrwSf/TvPgoqQE36PWwtvd8YqrbsYmOTUMqgKO5yyUJF+FbtXTuTi7h0SRmfKNZgsH4vp3/6Di+PzYvg5EJ9RwRcgPqNixAI0dakC5q9gMxkNpbUknlOItefRGWIHWaxzB2jJQOuQ7qlnuZ0/jIEJnz8U/ByIz6jgCxCfUcEXID6jYsQC9M+JbF6+W7Ya+OILGVy+cQupLrvw82dLcNtKDp9+qYrjj0rQ3NWFnUuEMHcBncEMMJBcjIBD0mhKuY0LrswTVlAjUMabJPT4OQfUxzrCxCsTHS1luGBvA5HVKijqbUOaxxk4Pa6AtqU1Mq6bwjm+7kkDZHIPm91/vbQxzshOR1noeVy56sh2UkqDIaW8B8o6Ztxmf1Uc1NZth5rRwDjfPrg8LobCDmZFZe1OzVDacER1HqaKnkZkSQa2rp/M7aN8/MkshJ06BP/8NtidYdbnC5SMUR1/DZGndyE66D52bZgBtxvnsXrOHKQ3A7qrZ0Hwh48xTdgMdyOCITDzO+5/Vucu4y+z5XAyvADnbjrjW0UHHLe3hOklV2RF2ME1KAmOdszi4U+frcIyyX2IvsSmK96zbBpWjPkE/zVmPbZdD0HwdWPsW7sJBc096CgKgPQP3+HHpUdw9sozhju/ESMWoBlqpqitKEZr+SMEmygDPS1kaUVVeTlKq5nFUXlFNXrb6tDQQqWjH21EgipLS1FUVEy2uUkAUFpYxIYOEOhR+UmsFbaxoQZt9eXkGhWoqWbNsA1tzOqwuLQefbyxJW3dPejrbuHOxclgXxfyH11BbXM36stYx+xcGSNs2H4bx/3KMfWbiQixOMHFU5X9hi1rS1ohrYVcH2OsE2cvJtvXGv2dVCTJc9S3oaUuHekRZ1GQUgzdxWvQ2sFa3yuqB42C6VO0kpsoKSzGbkUZNNczj/FFRez+y6sauGeiVFZUoqGWxZdWNKCpkqYJSaVOalTXg9rqSnKyR/DdL4iObtaeX1VdxT2Tvz0bVhFPFvpRVpJnbe9hFnbltc1cmueTL6s9jj1bVydL3+qmLtRXV6CipIicvwpNtexe3iQjFqCRoiChjNzKNhwUeHoAkswvH/JCbx/UOPJtI9/PBfbX3owh21ZNTSQ6DbFrfYOMWICupTPzi3L/w5gwbgkEJk/gtleuXMmtKXOVLozUCI7PO8Ibz4H4vF/wBYjPqBidAPX3QXTrRXhb7UJrpgdUtZhpxISZi9D6zCgKnrOI56K4cBZRiDtw9KwbVqk96xGJFYzbLj3GtImTuPAAptLrufUyGTa46btxU3DcJ5cLD2Cmug6PeWN6tzsxo39Kf0cpLwREVg/e8KKZG8gla3AxshzlwUwBH8oPU+fiTg5Pme6lg5OeRvXINaA2HvvceV4NnqW3BwbqT48jjnEyxKSZC3lbg/imMcX+bWV0AtRdj9On7VCRyHq8B7hy4Q6unD+D8w52ZIu+/D6kFJShvr8LleQ9xRS0ws31HhKooU4rqzldvhGIrq4OnPGOhvO1K7gXno0zV73hf+kcOnjDBi7eeYjyogIkh7iRa3OT/MPl3mP0NRVytROK87XLvNAg1TnMzue03XU4+fogl1R8vCOzcdGeVnXbUJhUBq8HBbA/zyZeo7W7KB/a5NCGRnL7Vy8zJxEDOF5izQVu/o9x2YGGO1Hb0YZyUlHMSImBs6M7+WsJnHw8cdP5GiqTA7jj06vr8OC+PxrzE+HsdAXVadQDWi/yG7j6JK5cvQYXR0eUxt7Fw+x6nHV9APd7SVxzRURBLZKq2XFvE6MTIMJjG3VSj/VBb2sdTulv5OLsz7HxVeJCW7FQ5QauXTqEs8cOoCzIAcnBV3Erqw6WB7Zyx2iIS5P/h+NifC3uWtJZ+MkXbGaDppxonAwqg9RaBfzthxlc/PqZy3EuvoWcd1Bxp0RdPfS0gdozTJs0n1svWbQIS3ZYc4KvtP0iRKWUsHPu5/hx8U48qOnDOqEt5CgmiuHnTThBOuE9mGMNMFmSVqvbISV/BOtFlcg3kIxjXglQ3mWGn2eJQkXNkh3YXoaNy+fjsOE2tDWk4oTHIxzetgHLf/kKaxcdheLFOGSmxML+AcsJrW5mQmXVRDiZ7OCaHKYtVIFnaiGq64uwz/EBNJR1SFaeiiJPNqsheuqxdNNxLFc3x2On/TigooCx8xRRUxGDKzvnwM3mCNq7WyE0cQF28XLoN82oBYjP/z1Nnc/oB78joxag09cfAgW3eVuMx247iYJRCAvrY9i8x4d8KWmw1aGjWHOhIKSMWZP3kEKNea25X0uKNNZGyDFtrhZsE9uhK7Qa1+/dh/lRK0zfyXNc05YFx+ynE0/amM0Duvl2HrbtcUAqKXJ2at0kMR1QUlLiGvsoPlmsEU38SgYyvI7huAMzfc26vAVbRXYiriAVFlZM9zKxYi4t1G9lY62UIil6STEYf4M7H0XWKRMtaTdgbctGr1oqCOPSDWa6K7Xil8EciNCTeQsnPItwTmgRTtx+QGKKYH9AFrPXWcDyahi2Ll0OVx82soXmQI5yIlw4sZT5pftq0lz4mAjD9iwrBmtDjyPLaR8XTr++B1FGGyB6KR09VZFIcDHGnC1HEUStidOu4GsBNdy/ZoNrshtwd9fgKJk3yRvLgdqKU1BPXp7TvacVWD7vNqMToP4eVNaU4JTlJaQ3sRyFUpPogrhzu7Fr1RwExZRDSnkvJkySRXtdIlYuXoHdZ8NQGH4Gi79nNaiS/CDsExfgwuH51ahoq4fn1rUYs+oAAo9rICEkERXNrcjzJTlETxU6klxxaKsKmtt70NPWjIeFHSgvZ90Enc0F6H6mZfnEtUicj6wix1Ri2fFwNJRHoIwIfGhmFhK8DTHmb9/AI6cWFaVMoT945Dia66rxqI7VHeWs2dc/wEI9ksN1ZKGmKhW34rNhqiaK+PBUdPX14uLO5Zi1bC+pN3Shuq4G9w9vxholMzxw1EXk4xQ01sXATl8KY6duwY4NGxFgvhHx8bHcebfZBsFs2XwILduAoPpmVORl4oxvCCrDTiElNA6t5MF68rzIuZtRUl6OprJAHJHbCevwWnTVRsLloBzGCmvBKacNjx21iW6nhYfnD+CHv36GM2JPG/e/KUYlQN1tRTgisgKX961HV3kk7lwa9GDxqlSE3cdB4SWw2mKP08lPV/q3mHhw6+PB5TibNFAoDdCImmh/XhiYovRrp8g6l9NxL4O1pIteGuJ0oYfnjo8QXMWaCjgawlAZwWpkcac0ufVQpK+mIqN0oHr962r8fCU2CPN5BLr+2nFDXlIETt799TiTq4lDhns8gfU9PlXB7xx8lmeR+nkyDt96/Rl5XsTociA+vwv5JOd9VXx+o/akUQvQrmuZUFu0hIR6cdOVjqgAfpixlFOR7RyMsHDSBGhYepDSLg93A4NJhpEIwfXymLrVljv2kME+nA4vx9GbflzW7BFfiUUrJJBCMiH1VQKwPm6LY1uXcscmVWYhwNkZW/VJEcPFAFey+5DZ1Qx1e+bAc54Ec+wwlMs8BfLK2QOQnbkI6Q1VWL9iJbZqHEHwhU0YN205llo9hO3BQZPd5pJkhFd0wdPyGoqeaX758LPJpIrfBwWBxVCVM0BbaRjWSRzARRcPWO+Xx+7ltDkASKivw82Te7BjuyGqu2qxYNEmWHp44YqGGGZ+uxiCu28jqSIN89ax4mWdlTf0RGbjuuFu3Croga6kNPY5PURFRQbmLNuNY660slINtA80LTRAdZEwvp+ihtqShzgjOR9f/OdYuGXXoCDyFM7raONhSQ00xOYh8hC7pzfNG82BQrP5Ns7vG6MWIF13Oski0ae5Xx6tpErbwSZY2CZ3iHwoj1FdQavRRRBdLIiFgtQBA/ufVXT7EwdV565FY8aEbaD+yI5JUKWa6Tt7HGj1l+H89ABT3D7HDK/MQkqRmV2KRJJbBEVTr2h9SEtL49rBHySWQFqbtR4LS7oiKeQ0F6bXjT+nBtFFErBLZi3blAfuzEGE+YMyJKdmwOg6qVl2N3Pno0hdTiQqB/M5RFsgHLbSHI5eqR+221ZBafMQZ8x5nthj9wgum2kuylKJq8avtYLMniMIMxx0qWrrUwJXBVHYaGghpYn5RjI7fgTRpwadGzZG2qG7hLm1eex3FIHaGyFxhdwfUaJjrhhirsZxRJBk635kB7FT8ci5ZYFT6xbBezP1effmGbUA+T8sQ6afHdpL7mOrqRH6ymMgJSXF28ujc8CQ6fk5lPp+R7TkP0BYbBFyhtEby6OYZzFZnaftWqSkaJtIN5xi6UjOTiTW0nYi5l9ogMfux5BTxOJczg36qsaQ9uuMxsH2JSkp2mrbBdfHVWjO+LWbdjlZacQ/6VYYonzzOO8VRB41BYfuDgxj/DVHdXi+dXlkB16ErMyvX3Lcs14tCQlVHVwaP1udKI9h7gGfJcrPiRd684xagMTFDBF52ZC3RZK9NBrBZb0wvhCJLXuvIPCqDZK8jiIu4gZybloCpCrfgzacOWPEHW+9QxGl/meQTSpJCRnpyGgmX/HJc+S1NCM4qw6isruwTesEUUrSUUoUq8D8doiIyCPQkU1tndtEXrQFsyqkAnQntZ5UnVlD2wDZj/y5zlxR0d2QkNTGichSGF8KhIzIbnLDhfA4fRc6drEQ38gaEPNbiECa0dpXAyqIXImJy3LxA0iIsS4XLWs3SIsQ/YXUgBIy4rmx/J7ONhAX30YEKBkapgewS0kSD64cIHs64JuWjTO2FsgKuAwJoqvFO5Hr9VQiLJf5ERDfqAJlCQncP62LM2GlkN1+CrvNvchz9+FcaAZ88uhTsBqYiKgotz4ekA1JvQPwSMzGQXUZSIhLQts+AO4+nki8zmqk50ztobyNmfa+aUYlQH19nUiyU8LpgLtwCiFKMKEskTre7IfW6TAYBZehOO4Wbhzbj9qkO6hMvYOq7i5sWc1chdLW5sSz2lxhJjRhOrpbu2FjroXeuhxktPRig4I5vpksxB07e91+eOb1YslSYW6blJNkaYKDymAR8PN6Ixw/wVqmn3W9YOLOOlQ1HAJgZ7WTvPNI1Hb3Y/MmZUjsccMjmuv198L2bhZQ7IuuuFNY/cts7j/RwaxyMJSsnCz0VKUjt70PyvLiSPA4iebSCDg+SIe5Vzqcs0ju1hqPPL9zUDt+H8LLFiDtjh06W8uwQnArPv9hLiKKC9DWkYOSh468dnnGtt2bIbduAZG5CvIxdiHXRx+lka5orcvC/tsZuGGzEwbL2XDsmowAlHT1w1xTGuP//jdsOnMPx20PwUxsBuYL7oCQkCBasvyw3SIS51N+nZuNllHnQHz+KDxb4L0Z+ALEZ1SMWIBqampR18hac98UzQ2DWWp/RzO6ntPJ3NQwcl+KjOecaBiaWlrRTXSMX6vCRD3hrYfS0/drC/yOliFFAynWqaEdpbdruDMQlb938Gq1NUz/aekcemwfiR+sFQ5HL7mP9sbGYe97gHbe6I7fkhELUJCNNrd2vnEB4Q7a8CSKaI6XKeQtbmHHMSfYCk/FPavN2H4pEhtUd+DmOQfE56Ti9HVa3e2E1o7d+OSvX3DnuHLPD9d1hfGn//0Rx04wxfWrJZpEVwhBVOx9GMhNxIf/mgA9E1ZF/6+/Toa1GbNnOXgnFVqazJboqLEOVs5aiGO+udikoI3/+kEYR+8EIdpZD1c1mH9/l6tMJ7INLsRFz6swUhTC1NmLQL0P//y//8JfPv4BX8gdw1mP69i3bgokpeWQ3dCH66YbiJJ7CDZRRXBNrCZCUYdT1lex1vge9hpYQHSlCDqK7uCfX/2AiZ9+hjUiUuQpiVJraYWbRAHeuVcHf//nBpgFPcaJay5YIqmJ6NibWPzpNEySO4Nde9mzWRw4ixCieNcRlSm2sgd//3gqiW2GqdNDFAba47Z/Ig6aaUFp1RzEPLiCusgL+G7KTqg4xyPsrCFM1efjk798BSH5nbCRWY2oO6eh8fMnmL9IFYLarvhljjzUVy5BXsXT3UNvihELUGFhFDyPX+FtMTw1h5+eKdv3CtboeEPzx095MYzdel5oI9lMxa8/4mH5cro8Ho+yBX7M3rsIpFWpV8iVnv1yVef8wgsNT7Ijq4W2tHfBs+DpGz68dw8v9G4yYgH6LRn5q+XztvFWCBCfPy58AeIzKkYuQH1sLDetIUhNYUbt6R5mOL5KGfkkfL+eNu23QnYWm6jKaMce2CqynnF9GSGoG7C+KM/TTF+4Gl0LGwcH+O2QhvTZHC5Oc4Y6JA1YC7XMNm8s2xPChe3kV2P2JuZHseMR68fyKgQKUj3hIsd66ucJMyfmEtO1YP24Fa2hT8+eNlvVCFp+VTihPNBdQBWxHjQEm2Or6G7YGSnhiCAzcFPbtAOL59HW5lasnKgK3yKi4faRe2yLhtlWpsA/4FSdHKzZQRtOAVNtWdhGtqM1zhHLVVlLuLqhNeTPJ6OjOBabDviBmasRhTznNu6SSlb6jb3oz3TFsiUmWL7HDv15rCviMk1QtCA8nHVBDHS4iKuq43Z+H2Lr+6E7UwGie49BbdZK+J4xRk4Yc6awYt8p7HDPxfLZIlwD7entq3k9cAWIt96OteufP9nM6zBiARLesAZzpw3O1PNi+iEs8mtDLGquMYDJniGeNAi8Kak4eJPDEG2Wdbge2j04rCbczRynLdiY8XU/sdmCGJ1PdKn1BweVffnldH6iXuw4SQ3EBo2vi+4fw9hfFsDjMG82tpfRnIX42xa8DR49b876oK2FOWZ4GWInn3YJPBreRKPMiAWo4BGzaCto7MaDoCAkREehqYlZ45VX1yA2hnYVDIpBYGAgqvPpwLp+5GZkIjM9E23tdSjNZcbicbExeJSZwbWP0swrm9Rjq+vrkPeIGafHppQhNJRdMy42GnHk2HryKXZ1dnJiEBYciJi4KMRkFOJBdCoeh4Vzx9aX1SM2OoHcI+sEza1uQ3N5FhfOyK9HDHmOR/lMRKMjw5ASH42Y2DjumSgxoYMTuISHBCEqMgYVqXEoqyxDfjazw4l9nIXo1Hx0N9WjIY91mEbHJiMmphRBweSZySdfWcyE61FMMooT4knOeZ6bwSglpxWRoZFoqGFufKvb+pCZmoPq4lIkRzALhthkti899jG66irR2sGeOSgwAbFJGahs6ERGeimySzrJNVkakddCEqcDaRllJF3ZeykrKMGj6Dzk57OefUpaQT157kSSRukobexH+Sh7N0YsQN/OXoITNuZwsdkPNOXisHMssumoO5JaHUVR3NcfEBMH9fOhcLY+COdje2C1fTsKwqjLkX7YeCbQ0yAtsxg5D66ipK8HbbGXSY4Sipv32MDEvTq63HqXpQtunLCF83FWFETdOgZXSwPs3HEC/ndcSUwvanpIkbfvLMaMn41D5DpozIahG0mYa/QcDezrao/HwWth8DjCqtJ55LpNiT4ojr2OyOtW6K7OQB6vjVJ9pSyKm/rgF5IC4UO3oG1gT2I7oHvQBYGZ1aguCOJeYjURjoMGzHS3oV+RXGczWTYiqVEeAY3K5M6UcSVeEpcD16GgbB2CApbDw2cpWvoUsH3PeDT3y8IvRxR7TRbCy24yGnrkUZ20APH3F5FCSw5aenNx2n8D8vqUcNhbCDY202AfKorkJgWk1CvAtUgKrSUrUdosj3OZcjDTnYn6XkUIaM6G6rZJqOuWx8a9q+C46zM8uD6LfKAKiCyTg5rmBFz3X4GspGXI9p+Pa1Hi2L/nZ4TdXIImcm/0f739r+6b+qUC1NC9heQQqq+03DKZOGz8i5bConU45SM87L6BpaFfDQoGK4bd93+9NHRvRl7b2BEvWcVfQfPsl8Pue+HS+QMuP/5++H1veOnuf75d9fN4qQDVd6tw0lldLYxA6x9wWP5HVOatJfHyWDfmKzSSr1DvlhASoYpHTtNxRPhLkt8QBbRZAHU1dIyTLDrbRLFr1Xjonl/CfXEK14VhfX4mXO+shHeFIgyiqR6ihAUGy3DIU4y73mXVMchpVUBzozjJT6iuo8rF79k+EXY+q+Gw7xtM2TQN2v4SJOsWgsWuH7HWZiW2LP8YU2b9Fa0Fy+DquwJN5H8tNWsgRL7QRZJziEIqgarkRTi07iucTJDBbn9JoirL4/ufx6KkVRotvfK4teN7ol4rwKVIEb7HfoJ7wFpyHgVSfVBEQ/oimGp8DU0HQVSS/5lKjOPuS2P5R5i2bzEeFq9Hht8ULi4wVxQ3zy6H7qm1XO7UQc6hvvV7zDywDI8fLkFH7lKsVh2HBTKToDhzHAwuLkKE23juvwpC42AeLo1Dmp/jdugGNJKcbZn8PHKvSlg2awrsE2VJOqtipco8hDQoID9sHjb//CHuZopj6/FV8GveiM6yVdg6ZSwOuIhi6Vf/wnqFxdy5n7f8JjnQgAC1kocfuFATSeSB8IuWbmziBI2GW/sG4+v7FJ+EG3hrunSTF9RKhK+WhHtJQtG45iH/o9nxQLiZHEcTkIYb+tmxL1q6eMd2kmsMhAeu0cO7z9ruwfMPLE3kxT0b102uPXR74NnayLFtQ+5x6NLNu9ZAeryNy28qQNKGCxB0ZAymqSzC6QfroCH2EWTNVyMyfB5uhK/HGf+1aOxRgHu8GNxvzOT+c8VPAKkl63Eveg207q6Hv/3P8Itbh1uOU6G/+jN8sXAaIirFEe6/kjt+0pZZ2KY5BWG50jil+yPqyPmOkfI/3nc6d24Fl/VICFsCMbn5qCgWRDV54dOmfYqY9NXQ0PgFe52FIXNwCfYrfYWFu5YhtFYOKou/4M69x2gOsns2QlVtPLYdW4CiTmV8KTQRDaT8d02VRES5DLJi52LzxH9grsw8ODgv4f73z3FjIaJLrpexBI3kwzEW/QxCU/+KVTsX4kHUEkwUGINtrsLIeTgPy//0n5C3WQ0zxTHQurgS5SlLsHPbeATdmYevZ38D/VvCSK2Tgo3RRHy05hecIbrS2yRQv6kA8Zd3f3ltAeIv/OW1F54g8eHzyvAF6D1iFc9p7uQNwD/+C5CUxBPvtF/9E/jvvwO2csBqagbew/ZT6FraDhgzAxBmvUn4D54jNb4AvUcI/sDWM8SBT8hbJ+/+KWYuYusQW8CfNy6B9n4m8XqR1En850TQ9ogBk+awOL4AvUfcOQSUlQGWocBHJDei4S6e3dwnY9i2Ccmd6PjPHrLQbcpcXk4ka00ERwLIzAR+msLi+ALEZ1TwBYjPqOALEJ9RwReg14ZUX/r7UUeH8/T1cpvvI3wBek2o6QqVmb9s3g2tS9SfdA+GGS72zsMXoNemH/9Q345P1Xbiw61aOOUXiuGHJr7b8AXoFenv7Wc5z6ad+JfKVnykthsfK+/E31W245yfPynVetFPsqKE+FSYmjDvIbxBqlx8Skoq9PVNaOkHy6PHceO6ByyPnMTRI8e442Jj42BiwibAM9AzQmFBGQL873PZXWTEI+TlMudI6alZ6O7qgZnJEWRl5nDnoxwl52xp60R2FjuupbkdVpa2uExySROjw7juRt0fAydsHXDIzBKXLjH76PQ0ZrH5qvAF6JXpwT/UdmDLuctYvFcfqaXV+FbdAH9S0cAnm/bA3DuQFG/9kOT5R2psaCNFWz+KikpQXl7FCQLd7uhgZvL0xV+86EjWRHpIWEdXH729vbC2PoU+InDCwhJYLbCO27d8mQg0NfbA3v4C9mkb49YtL254s7PLLbobp06f4c5ZU1cP0Q0K5DqDo+3YPZRCXV0TggIbuDh6bbXNmti8WeOJkL8qfAF6RWJKK/CZmhbC8vMxVmUX/ltWA9pX3fCZ+l58rK6FP29UJ7lUH9aLiCEhKQV2Zy6iiwiEncNZrCKC0NvbAw93H1y/6Yn2jg7uxUlJq3Bvs6+vj3NPHBAUijayj2R2WLhkOUwtmNNySelNWCskDY0duyEupYI5c1eih/xPieSEPeREK1avR0NTC1zcbqG1vRNZOQUoq6gm52IDCVSJ4FM8ffw4gRQTk0RFdS0nfK8LX4BekV6ScfilZGCmrjk+Ud6N+cZHMN3IAvN1rPGNkgb51JnXsgdh4dyLCX4QhguXLsLD0wstrW0wNjKHqKgM5BVVcfiwBanA9WPnbh2WHRCMTM1JrtJNBEUEshuZW7v1otIwNWXFmsdtZjt+29MXomLyUNuiwTlq6CX/F1ovDoMDRhATl0IPEcZFi1bD3MIahw5bIj4pmfufh6c3VDdthc3xkwgLjcAdv4BRaW58AXpViHz09XbiUlAYPlHbj082a3HL51t2cx2QA/TzBIKuaZE0sN3X10XCbHskC6W/v5v3P5ZLsTi6n9b8uoccx/azfQMLOaavhxPmofEDPLv9qvAF6BUhyU2kgMhRfxfO3Q/GZ5t34V9K23n7RgsVjtfND+jV6X9HehejudYgfAF6bUilvbcbLrSG9B7DFyA+o4IvQHxGBV+A+IwKvgD9QSlubMLdi/bYfuoeThjuxc07Adi3zx5tpQlILWlDUPBdnLuTD9dD+rgYGg/t7bpozg+Btt5hHLsRBgfzI/D3d4OV3lFc93CCvi1zVvGq8AXoDwrX2tTThEe59bA11Ye7mwceP6AKfQ+CU8rgdtMXEYF+KEzNRHJpO4KjE9HTWonrNzw5X4wdlZnoaShBW0U6kppevwbJF6B3iFN257m16SFrztMJ5YQ9m9ZzgPzQm0jIKoD8RjVYWVthnx4zfi4Z7PV4JfgC9A4x0MiY0QwcuTM4X73dYXPoHPDC5ZgKVOWm4pRbImeOQvOdfHKsyRFbXH74zAw2I4QvQHxGBV+A3npKUR7hhgu2R3DrhDXqssNQkBJEFF8XpPrcgr4eG6iVfOMEtmnoIaKuH1aHvYGWXBTcs0NdSyVORNTj0lkbHL7shkwvG5JVFSHD1QF5gS6obKa+o1tQxi/C3lXKobPPCAf1DuDGyWNIv++IlJpOzqub4R5j7NUzwjl36vKOqcFV4bfIbyvZ7ISlwz3o6Flgt9pe5Aa7IK60HsfOsrllD50LwIVHtTigZ8xt/3qm1pHBFyA+o4IvQO8JylEPkFaWgszWBtjm5KOpqQgpjdU4U1QCi4RQeNW8nqNEvgC9J+x4FIHW1nLU9fbCo7KeFHGtaOrtQXhTK6pqsuFdNjIPsc/CFyA+o4IvQHxGBV+A+IwKvgDxGRV8AeIzKvgC9I6juBFITASusdkj3jh8AXrHOWEKxMUBd9l0Hq9MUiZbl7M5b34FX4DecRp506QeecDWrwrtKhs7B/Bkg15/BV+A3nFqeFPFe7xmDvTgEVD2gjlr+QL0jjNjLDB9OmAVwYt4RTz1AOOB+fmG4b0XIK2lM8kv+0yrOvoRnlCBgIe5EDrqwsXF5jUgOoj2YPfjxjFddLUNzruV0wlktFeiMfQcipqB1Ko8uG2S5+19O9ixA7CxAU495EW8IqeJEt44dCbAZ3jvBchEeAH5rUc+/dR6qBloLlDqBUHbULhH+XHHeJdzK2Q5WZNf3uRihI68WLR1VKLq3gnUF8ago+M1jWp+Qy578QKjwJENxx8WfhH2WgwZBP+Wo7afF3hN7l8G3E/xNoaBL0DvEbGeJBe9AXgxv1cj4pwyIEennH0OfAF6B5k4Bvj5axam/oZO0Zk7edCZVKurWHgkRJ4EFIfOa/wMfAF6h6Ea2Td/GvTBUZTE1q/iDDTUCjh+HDAjy3DwBegdRF0IGPMjC+sRHeimBym2soF0H0D6FSuJLqTYS3iBsSJfgN5hqKrfWkDnnQbK6olCfB4wP0QEiVerfBPwBegdpZmUX7SkuuIM5OYAztHANR3g4h22f6Tc9gVy4oEdtAVjGF5JgH5adAwVLfS2Bts7+tOvcev/HbsbKY9SEZo92O797VfK+FTyBBJLuBncMUGc16GS4wa5yd+zMI/CJlZSb9AP4NZ8Xp97pOrtHMTCN0mxRfEkQvS6nGeegIfllQSI070aonF733p8/9lEVAeYYtVsJW7f/5vDHEL2F9+ErBidwhv4+3xNTJM5jZzre7kJ+9FCxy8B47/kTUyFYqSc10NP4T1ozJoCffci3ugmPqOhuATQYK+A45IbL0C+4+kzSI5Eq2LPEBrKlmcJIa+srR2IY22qv4JfhL2D1BF9p76R98HziCgCHHmzDZ7lrUeC61kgluhRz4MvQO8gu0nuU8zTJBQkgX37iP6TTBRpIgh9zGX0r+h4jr/NrXKALG96y+GcufIF6B3k0pXB1uNyniBlFQONJGeiGIqz9VCuniKa7TBCtFsNkJJl4eZqIC+cBJhKy8EXoHeQiiqgsoIVYbR7+FAY4JbG7eLYp88LjIBjpN7DPA0RFTafrYfKGV+A3kFOEaXZhc2OgBu81mdKdS7gcR84wvxQPQWtqv8KIimya4BFAmyzkwhQfQwLD8AXoHeQ9FSS+/AsESnUhCm7juhAJP7+c+yC1DcDm8nyLAdsgJt2vA2CyDPGZXwBegfZZQss43VlSAqzNSXIkRcYhojHvMAzzF8GeLPWF1Z2PaNI8wXoHeSADsl16ITvBC0rUpy5ACm8/qxiogALabPwUGp6gW5S9X8Wvb2AvjoLtxI9qukRCw/wCgLUjITGPqhILMXJnUQ15xESQB0aAT7eXri2Vw2JXkT80QHlreaIdLZAEslKz4cxM1C1c3HQ374Z1Um+RCPLRNA1Y0hoGMEtoZTsreAZlg4aaz2mNYi6WPjY6cDHVo9sdCG9oh5ljy5h1l+/hLtvEIzv5XM2ggk19H9sphzbuFqSgrm4k1aP0OIOiIluw5effAm7vRvRWfoYIeVduH5wO/mimqGkaYVLBzS5/iIbsWVoa2qEgowM+mtT0Umup3sxHJa3UiC09xw2atjjwOGjkJQ6imMuKdy13kYUlQEl1q6LZqL30EyjmeQenqQ4eh4kmSBK9J1n2SQEfDWGhbsrgWkzSG1tiEL+CgLUgku75sNOfTUq2Xt6wrL9brDwJWo/eQ3iQsqg7/2xvT7W6N6AziELrFbdwx3Xne6KrqhL0FkngqtEITPZKI5UxxOQn78R2xfNRj6dkI0I6gBZ5KvIKKrBPlFxzNl1GzdM1FGRU4q+3jLordoGqTXmMBDaiBBrFdSmD7bVV9KstjcFac57SAIy4dVYqwqr4GrUVtB6KLBemXyahAdHtGHqW4x7KXWwMziG7aJKSCQSuX3eOpQ0EcWhIYLIbSVi2xtxWW8zpuy8iNYsZi/9tjJjIjBzHAvv2UnSg6cgO1oQIfkB8DJg20MpJN9cA1mexWQfKRKHWDVa7eYFePCLsNdA5+Qfo7+O5jwn3YFckrvkkqKrmdeF0TdEwX4C+ehKaEHwDIvWkprcC+aTGbEA3XfYBUftNegsCuTFMKjBftZdOmvxIB0tvBarAZrTYHG/GD/OlUQ3yVWaS4JRF3cNrW3N2Ht9SD3zWXpYoTxn+UqsmDeXC7+MhjbW0dta04zrD2mu+DQrV67kiquRUPbHMX3+FTQTpqiRHOSgIfCQ5C45yUDYSSIoQ4qgJ5BkC+R1wA5FWQTYQAeuEFrI/2ueGSL9SjlQXVEiijL9UV9aDce8ZtQ2toG+4rN75DFWzByPiGTX3tyD9RtcOL0kK8QBcrMG9aUjQaW8fvwm+Bqth6bEPqh5F0Jk7RLo6LIuX9rIGWysjMWzTJ80YA1wr5x8Vd0FOLBwDhT0QlBW14xH5CXftteC7pIFiO4kuhgpBe/u34x5Zv5wSqN5ciPmr5TE6dgGRJ9k9dSCO8a4orgap+JpWVwEE6WlmKFqheyuZkQcPkBuIg31nb2oa81GW9QprFS+xZmC/pGwGDJzwYTp5JFIdnSNKM96+qQYI4/4LFG0mGMv5yl0iaq4hc2UyUnlhMm8MI9XEqDovDoUVrWjPj8W0RklSKvpRkh0BPy8PeHjeRvBCdm4cd0VsZEh8HF1QkagFzzJPoq3EzP7SC+tRHZGHKJCfJEYEYHbvgFwuuaIlIfMe+gNz/sI83aHt7cH3G+S/JfQUhSPCiIcfg/z4ROeCF9Pcl73+7ifWI5rd9kxxUQWIpLLEPioEDm5yXjsHwmPe0m45ugLr9u34RMYyx137Rq7j4TqTviFhCM5MRbePp7kmHuICI9BbQvJU/u6UEESPKGoGd4ROeQZQvCANqT8Qagiym4WbxLmwiHuVyt5LcnD0UY+xJphbKV1DpIci6iRtAutvwYQFycCuJ7to/B1ID6jYsQC1N8QiQkrNvG2SE7Cy+4ekzKHE/K+Jgit2ImNtA5JKuQLVizG9F0XIbJmLn6YLIA0cpysyEp6JH5ZQW2IeqG5eSMUPLPQ0VoOAf1bUN20G1q75LhjxM+w2pKCzDoEutniXkENjmozI5dfxrHzGBszH8d8fj9eIQeqh56eMbTMTnHV9HNRrNq84n/+jP/9769IHlcE423bsVCV5Hk1sVCc/zH+Ml4WQffP4ctfZkH5bADsdFm3rqOXD5r6a7FfeAEmrtPDxduO+PlnBZyLKYeuHWsu/VZoNzbscYXN5XOwUZaEZVglzl1lbeqm1zzxmOg/jo6OKGofUBf5/B78rkVYWcHgOPOX04vGTr6wvG2MWIDqcuLR8pL3Z7z2Zwh89xlCjjO1PbhyUK2/YrEF5/bL4rBXNtzv3YHHwf24U9SLEzskeUfw+SPyWjlQWDbrEDE5eYKoO8nwySTqOUc/3FxtcM0zG4V3TuFff5vFiwf0jXQQ5nEOtkGkKtCeCrEtRlgrcRndaVd4R/D5I/LGirD64Vo3+bzz/K46EJ8/PnwB4jMq+ALEZ1TwBYjPqHhlAaLWOneqqXXQ8Pz7vzFDlErPQaOTZ/Vrw2XkmJKnrbONTUy5jtQcu12wMDNHT0cL/v4ff2H7zM25jtXEK4bc9gCi//wAfa11+Oyr5byYp0kuGbzLx7aKaK9+tt2pGf6pBfAKT8PjUxuRelGFF89I8GN2DEFBwwzZ5HEhC+juaIDD2gm8GGDLL79w6w/mHEJ5ZT0OBg/pZOoY3uFyw9COzKpgeGoNjN59u3klAWrOusmtb+Z2o6lheBFSUREHmqJQdms/ujLcONOJtNIEbt8qaWYml5FTj//84Hv854ytMPAr4+I6y1PR3taG4us70FoYi+aePk7wFBQU0FqZgsbuLuRe20ti+rk42rW5nggQ7SL+7Nt1WEHOPe6D78j2QJMCeZFXBu0vQyxYN4inqxXu7aGDpvqBrlSyZr2NYZaS+PlPf4b68q9x3CcLx3zjMPf7T2CjLoKfPvgFR+PI3XQXwnjGN9zxCgpbubVDfCvaMl1wWuAX/Od3s+GpvxabxzNh+mDWAbTVN+LIoyKoqm3GhgsJ8Nq/CqV+dGhoFxojjmHW5xOxzSUH94szuP9omp9Df2Uw3DTnI+u6Dhf3NsMvwt5ipHcf44XeXt6oANUVZCAu7jnm/cOQV/60lU1WTjbSs7JRXTww5/mLm74LM9LQVlOCmqpiVDR0obmb3EMLO2dTRS7Qw8qF1toG1Jcwn/0V1DCGEJ/MrKqoU5D2J3YOnWju6kdLGfPKXdr4B7Yo+z/iDedA7Vgwl45C68Z+xcMQ3WyE4q4OpF5Wh7+FFopr8mF5OwlXQsmLr0hGTUceZAU24d/+cx337+QzmxB5ThuZ0bGQ1j2Mjppo+BgL4eKJ8zh2yhYr//FfCMptgY+ZEiz8CyF8lPkuuZbagM284irmxEby2/2U6P35g0lYPuFj9Bd5wEGUmdc9Oq2Ccj8TaEwYh3X2jzFgu3ghuQ1z9cNQ0dcDecNXdKbzHvJGBeihgx688/tgcukxLt5PxYyFG1BKPngjbWlk+xxBc0UJDlxPgX1QAaofuSKtrRWaBhfx7/9vPO8Mg3zy41Y8inbh7Hop38+SwI//8/+4cMH9M3hY0oaxUkbc9ux1R7BEUA9ZnoeJCvQYWqcfQkpoHQpqmE/nDz4YBzklNiJuj44rt1455Svy2wtz20DoavHGraAK01drQ9fMEj2NeZBXYob3fJ4PXwfiMyr4AsRnVPAFiM+o4AsQn1ExYgGqTLyPC2eGVyo/+OB/ufXZh6TqzOPCPhFu/cGXw7cSU2xVJ+Hzr6fytvj8EXmFHIh1SBy8chNGZubIC3XEKQUNLk7zVipCLp0D7Shwe8wqxEWhfjC8EoLVWlZoLx4cjZZYUQE3r0fYZ6CP7sTzOKBFq918/qjwizA+o4IvQHxGBV+A+IwKvgDxGRV8AeIzKl5JgHpTz+PjOUdw9WEgDjmG4IzHLTRm3cdFZQmU5UdCevos/PzdFHJkM3yzyyEgzqZBUDNkfVYDmN0owIUM5mQl/+4pxBT82vfFxQuDw318dDZC81wib4thFtmEu7we0IyiZBZ4QjumzDqAZSu2osLPFFGmzA5psYAsHjhowk1RkNsO2LcT4cf24/oReeTfOcLFbV8mgOzwM1g4XQiaChuH8crRg2QPO877yEPn/Zg8SxJa5yKht1cFKosE0FEcBvf8NoiuY88uv/ciaqOvYc6s9VDYqMI5wAhwu4TAqAAITl8IXQ0t9PWXIu78MVyNrsT+047Yv387Hp7aA7ObuWjMuIvQ/Fys3WKGjRr7yL/7oaDDPJn4mq7HrCkT8bC2E6smfsLFLVE7Bnujzbh+yhZ53Lwmvy0jFqCKhBA09AFCkwWxfB9N7GbI6FjAzscTApOF4Rz8AHY752HDQjZQMKskH8b7mDurQ3dSsf2IK4Q3aSGqoA7nxH6B1Li/c/vcrbdDxiIAhpaWyAkJgIyMBkraqmGwWQNhSSU4YnUUFWEOsLyWCOujB/HI+zr3P4NlX0Hgw3+gvZwJz64zUVi52RDRhay54YsxeyG+/RAJtUNJm/l2k9tijK7OEiiaMg9jm2YRYe8shKbGeVhvYe7YZ01RRnTYNWyc9y1WLdmM03d4VowtJShu7oOliTES/dyQTS9TEwaVzTvxk5gNdlqdwfwlWojzvYGDAVm4cIF5DTH0fIiQBx5Qmz0BQhJ68E5pgL3SWkSH+OLSxtlYvVoB2cH2cNeRwWWvbGjK6kJknw10lq/C1xO10VYaj+LyeGjoHMI2+zjunCY+EUjISkaojRRmfjwWojq3YHfmHLdv0+lAPAy7gX0rFiGz9Lf3KMIvwkZBY101L/T7U1D6+9zLiAWou7Ue5eWl6CS5oqyxF0JrgdKaZtQ1NKOTuh0jtHexiRjKq5gNcEs9fahBY9/G6sGZzqobWlBbXsSFx2szE4u65h40dZF1K3PC2NfG83TWz85bVVaBllpmgrpxmyFqStn/Ny3cCROe00t6fwz6X1pMMkMyyiOHod48Ormm0QHTNYpjfC0qG9rQ2cTmB9A44oudJyLI9bvQUFWG0spmtLawfaWFRdi2SgjNNQN+4frQQh617ilnD32cXVITuanqynJUN3fw7JSY6yyeMzWUNbTjkIAg6shjmsb3keK/EuWVNaivKOGOpE+fTK6deEkf5ak+6GmtRUd9DTmmGm0dLMc9o7+BW1N/b23kIuVVDdxxlA6SJtXV1ahq6kB775st1l4pB4o9vhtupjLYauqBqCZyc70JOGK6A5stziLdwwyL1Q7Ci8iIpDorMtKIHOQFHoTQMknILdvIJcSxjcshNVUR6uJrQF+56pLVmK7tRF5SNbpTmau8TXo30Zfvi7qsSDQknscaSTsIWCcQiYxBeigrGlRULUHFk4ramumGsHAvQYkv1REYO82PwcycnK8pFvUP2ISfsXbM0L8gxB1loUfgoKEBZpHNCCcKj/aKtViz4hSmiTjA+Fw8dG4xIaVeZNEah5m7Bt28X9y2C26khDsmPjCtMXthOhvEyPOQF9XdiIBgVlzGkHPLqZ9De5I7pHacQNm9g1w85/q96A6OLmVubcyoBDTHw+WQHClClyHPbRcXTwujysIEpDjugdb1AlzPTIXj9h2YbxqAopKHSHVl6sIDXqlV6mWDzWfI51EZQOS1FBcDCmBFvUO9Yd58EdaehYPmrDze7v60K9zTcUPcZb1FNJcyE9a3DZWtms8d/fIq3HO2wjXPYJw4782LeXO8kgCV1tUiJ7cUx4liS0nPL4K9wxnYXQpEGslOc4vZF8jn/WHEAtSVwnwLUrRO0Wy5H4duhGOv4E8kSx3UJLpaBv0883n3GXkO1MPz2kiYL3UKramRkFS0woRx4zBvJW9CKZLhhlk+3ebD593mzetAfN4r+ALEZ1TwBYjPqOALEJ9RMWoBOnuADcrbcugWfpI9DHOfApxUX4b5cwZ9SlO8rU9ya9f9dNqmX9PXUQ+niCooi61CWeczc20QaKOt3LIF5LcV3qlDuzj7sMPcE45G7Hqex3dj2bJlXHiQXhw4y9qmGtOfbgvR3W7Pre9fPMytKeWPr6O5B1i1mJ3nUjpr7R3AcpsoucZi3hawT+7pebS7G5gL5J++Zo4YhmO49uBly+djiuTAvAKMx3cceKG3kzeSA7UkuqIq5AweBd1HeDyp0tdHYpXBXZwQ/AWTNC+TI9ogsVocp30TIDlWBqHk/efkBcJGXpWdABWoDLDmQimBZ7gOiN5EZ3w3diauXtTHx18yA31UpUB05jL0VgYhyZ7NwdFbGYprBrTnuw39nc3oJutLp89y+8pKSlBCFso3P87Bgh0uaGvJh6v0ekxdIYIzJrpYON8KtDOiN/4qPvt+BjfV06YlC7HRPhTFDy+SN10OxUWruXPQc5VVkZvvSofV0cv4Yd5auJ81xoqZhpAQXwuhiUIoLmJdHRS9WSuxWPooKroLUZOfhfWSotg5exY0bKi3EvqUuYgP8IKYBG9awU7aDM06Owo8LWFwPgktKVe57ow1EhLYIff8AQq/F6MWoAsXz3NdFBF5bBgxJcyDmRu0k8QoaupBZFQOnB0dEXzLEY7Ojgh0vYCy6Htw5s1bYefghuvOzHyjIjWYyEIpHty4iuZ8Zozvn1aJlNJWPLo3OE/XnehS+GfWoaeBjQQ5fZp1MaSEeA6ZcYxHTzPOuvijpzYNZWkh8HB0Qpg3vXY7ItLKce1GIAI9XNGQxbzj3zh9gVt7hGXg0pWLKIx4er6joFvOXI6Y9IB2q/TjYXIhztnb4arTNYR7uiI94xGXw1x1cca1q7fh/7AE591CcOWcA+cc/eolPxRWlHD+kKj7hgtnmAP1QC/2fDmN/YhLT0Z1WhAeBXjA1fEivC6cgdOVwba4twW+DsRnVLwRAaIzGDpE1eCozlZUkbClhgRUD16H0+mjCDu5BTf2i0AnsBo6J8/haGARJIRXYp/QTBzwILpCXzMElXXwz0+ZU6ad9reBQh/MFT2CLVuVcdfRFrVlMdxsPPfP3yF5Wh3SbjrgdhLTk7YtF8bayfqQlmedjkt/ms+tn6YBeaTk8T60H02dlRg/TQ4G2troKAzF3NUnUViZDCQ74fopE65gWTbPHJO0r0NGUYv795pVT3suQ3cGtmsdx2FDA3TXZ2HiuL3Q3L4ZwuPn4MA63hzZBL1ZK/DzLEmUkexq2uLN2LF1E2SXTYZ7ZgNOufnjhv5KWKydC/UtCuwPXBHWj03K+7B46lxYHtREd5Yjfp65BiaaWyG7bglXwJldz4VtPMvxNRTFURp9BpNmKuKnJdqoaM7D+nnz8a95lrhZ0IX14vLYQDt3CW+2H54xagHSVN6FmIpmbLYO4cUAQtMnQ27Gd1g4cRkKKnvhFliIJRb3YLlDC+v2uuOahzOMF07Ct5N2klIkG6Y6u/Cvz1n5HujngyxPPSz54gdstXGD9Oz5SClsQ1VbP7av24ISP2s4bBLGScckLjHTI4K54sTXgxWB9Qk34ePD3L48oTsZN+wMsWmhCNKiHLFz0nf4aeUu+Jtr4j/+9jOOetyH21EVLJyxAKmNwMO7ftzfvG9dhvwaJTTHMAV8gMTg89y1v58uj9irpvjfP38NObMrWPHNbMycthnFxency1r4z0/x2dRV0PF+jHuedyFhdBkK437CfOmLyCzP54r+gIpu7DjNPL8l3GcVjbLWfvhf0MNaURXcubQPX01Vg6imLZQEqbUn+UCDq7Bs9kI4urpDVO0w6vK9sXvS95Ax84b342QEmUlDcLIoFlt4wifoIQR3nYBrRvuQ2WjfHPwi7D2hsW7Q9d+bZNQCdMqRmZhefdQAq/O+KCOa4copkzBnCRu1OkBUPqudJOUN/yA2Sjqc8uvs4g1XXWZe+iyrvvkMBaFMQR8g1sselv7ZsL/sxm3bK81HfqL7EDM2Qn8VfF2ZzXOS49P3NXUm67vbs2YGt6Z42OgiKL8VDlfZOXfcHrAJYkT7ki/ajdYuGT98wpsimUdDEkuTWX/7F7ceKc7OFthmSM1wB7HdOmBrNIifrTG2KEhDT4UVsQPEpdSg8akHHyQvmFUM3jRvIAeiJl1MBxrAZNtO+BV3YYGgGsqIUuF1/S6071fD0CUap+6xWlOEniJEpJ1R7GWOtGsHMWc1sxYseUiy80JPmK2XwSFTM1KsiCGNGmMTfGzdsUREF5OkjLBgNZu+Mv6mBdYe9iWhWljpbUIZKf4G2KakBCWyUPbJLsOsw6Q21ZGLm8qiUDM4hB07t2PNouOgFf0+Uo0fv3wLNzOi60FpHL2XR2IrSY0wARM++ZI7Bz3XtoNER+tMQVNJOSR2GeG40VYIzzWBqZkZ9AWo401mbUihOtDSTfvhk8Bqd8bkmAukKq91nDeNMqkFBl25yz0nB6cDsYq83dYNOOqah/YEJqgGh0zhaKHIhW8Vkv3JtA4HpJH7LWiqwi1VEWjdK+dM2hpCHTBdyAYuKTk4bHkcAw78ft26Nnr4RdgfkINa+rzQK1A3aE3xJnmjAhQe9QB3vC/xtvi8D7wRASpq64G3ngjmLFgIcVlmG6R/IQh57X0QXSeKb36YgPUap9DVkouMGprJdkHl+D0Y2zB3Mdl3zqG2sw0i5q6oDD3Fxc3edphk5X1Q0XXEZrEN+OqTj7h4B31VWJldh5wIax2mUO2qq68QmZW0XgNMXnWaWz+ht4wzoH/sYo2e/mpMF9wLUw1l9DdnYanAKZSUPSJlgQtCHM254mPNomOYrutO9JEz3N9Xr35ab6It0ZfP3IK94Q4SrsXMifshJSIAAzFZOKhJ8A4iaTBrJRT3GnLnXChhAnnRDTDbLoWoqnYcvhyEKzqrYbF6DkRFhdgfeNV4MSE1zJq6Ei62RMfJccYvU+dBhxR9h/dt5s5lfDkZpmG0QOrH3o2rUHDPAeu0XfDFlE2o6azDygUrMV74DO6VdmPjdgeIrea1dP8GjFqAHCzskFRZjarSp7NI/esZML0dj+SyClIFiCAxvciIu4/DvuloL/SBseQunHncSF48IEMS+ty9QpQ3tSPVxQqX9mji5+1XkV5bjOrqVDiEZGGrGnMUnlbXib8t3YdtV9hoCUri3Rvo7+nAkdO3uO0vpw0a13N0JyEv/ALWzpRHSXYwrFbOxuzNF3FFQwZ/+vMv8MnMRcxNY0yYvh5ppBpfX1vLvajsWG9Y7jAlOhkz5B+gsfwBV03/QdAEfke348M/jcXd9FJsnLoB8xdpo72dVRhkxoyHoNQhxDc1oTInHSZeyTBYtACS+wNQ2cyu4Z7fgYtRBdzxDYX3uHU7qW/HXT+MNRsN8djfBgtkT2PPhXAcVGcfjW1MA34evwKebq7YetwfpYnOWPXDWmy5GIXUhkZkO+3HgqnqWGx2FlW16TgXno70ViKf3L/fLHwd6A/Jq7fo5Gc8O3r3zTBqAYqu7kcTqTpeim/AviMsBzBTV8PUf03iwiNl4wIDrm+IEnBs+Gkw7cQmkyrK080Al8x3YI2RD/c1P5e2ePQV3eWCOXefriZPmMZ64W3UBluQzZS0YHaX1sIYEsYPeKEBnp6A/YfPtvFCjJacQG6tPWOwx35kFCA54ek5RK4f+HVamGjpYtpaLVw3f/pZTgcNjrt7lt4a5lj9TTNqAeqsY4k5tBpvum0btjtnQPIQy5I97pJqfEAFJovp4LQ/ezGR+ooQlXVFqacZMpwPYe5qEy6eo9gHpus3csXECkXWOku5c9IDkz76ERPX7MNKITZXRV91Esx9aeJ0wWwXK+YGUJKQgARZ0NOA+oRLmG3iT244HzeUxeBNSlbFjTJYu8weXLInOkJEL4j7X2W8O/wz6YCadvSTYkV4IZtAhp5Lce8Ncg46xwYRukfNsNgpCYklbJSKzuptiA5gbUcUg9krsUnzFKra2FwhVA9zEFuPPbaD4/xdrw1U6QldLJeg+YuBnAAOu+Sig9x3NflA6VDNy4dYl4c7qcbv9i4lx7cgkZy0oKECN1VESTW+gqvG14XYY9r6E7idxdI6nfd18avxfDi8LQ/wQiMnL5BVCN40b0yAiuvb8bPsYdgElqCquACFZUQbHUJDJRvuXFcyMBT419Avr64s77nFUV4WHQDYh4b2p5tbG4ku3c4bYtxQWYz21gY8cwhyCoZMuTSEXt5w7OEozGMVgyY63noIzRVFyMwcHDJNTsILPE3hK01rDu6cOXnPT59nqWtnjbhDed7U6G1tg+Y2b5LRC1BTLPnph9WV+whwdYJ7YBR5i3HQNLFHopcVtO3uoaenHj9+OBunnG5i+nfLscfwJNKu7cOyucxQ7IzpdtjvFeXC08f9wK1tNKWgo2eK7IJYLJA/CK9QUlRWppDaE22ZrYfS/PXccVWBx5HhYolTBwdqXv04FzDoLXYAmb2XEeZmiSsx5TivI4W9e8xJbAkWr1gO7yJq4diCa5aHcDKqCkbKG2C+WhC71Nj0CPd1eL3lT+jAyhnC0N5Oe++bICM4F4ZHT0Hyu3/g8gFthPP8HGSSmt3X//MFTiY2Q1tUCnpWttAUmI4F6ifgHJ6I4vgriLlyEIcOD3i/ZS95/5lbsDJQwa4dBqhsTYOG9G4YnrSD2ISf0U7K9QNHQzBfhdkObdlvhfwkd+xftwDz1xriYVk5XMw3YcaHa6HrmAXLbZLYJLGPmwSr9jfoTR21APmdUiZfYCPEVTR5MYCz3nr0VjxAcqgTrgZm4ucFBzD+449hY7Yf3/zPx5gzczVy3E0w+1Pm00ZhoyI2rRzLhc+eOYa6pgycVZ6H3euWoqIwG6Zn78EtJh++5qwpn3afbFI5AIeIUnRVxCGzthOqqkwnCr56GOVVydhi4MFtD6CqqojsoLPwjQyH9TYBSI6fjpbmPMit/BGLRXQRfd8e8Wf3IiqpGGGuh7ncUGn/YeiJTyTymo7k+kFjiEeXjFBODtgyZzaaW8uxVWQKxk5eDsWxn8FCfQ10nMKR1dwHpYVj8M2fv8SX6w9BVXMP5s+aCW2xufiff46BzcMUpJNM+nRSI+aNmc1dL/qCKSdCaqce4+xFW1hqKOCBgw5m//e/MG3mHCjM/Zm7vr65DyKdrWB8wgmrVi9Da14ANIXHYMH6XdhkdAmXT22C83ZBLFC5BAVVXcydvRRHA0vxW7gLerM6UPPbOcacz2/HqAWoqyqMlBp90Jc/Bqf0Fhhv9YGmuiI+nroNJUlBeBx4F9HBHihq6EJUVjGqmtrh4uqOmvR8XjcsEFfYhAnig629iWd0kVffiRsuruivz0N7aRjXu35bj3ag0nrGoJH7VgFzSNoEIbGS5c/lPk9Pi8ngGbn20XUjvH1jkHj/Nhe1dZUU2lsq0Fl6n5RizH7aZKsyZsmcRUoN0yfWCQ7M5sOjn3wofX3Ij2Z2Q0sn6eC2mytqMzLIc0Wiv5c1SBjOWYW0fFZLDYwvwW3yPO31pajp7kNEchVSovyQ4OOJu24DprpZaG2sw+2bd3HDIxiNhY/QGHEaHjfdEEyOaarM52qme82csP5QEBrS45AYSBs5e3EnNgdr9jhyOZmnbxDuRxehhqhmoWmVSAz2oif/TRh9DsSrerrsYlZvlO0qspC1CIDKmSROSHzvpGL/g3psl5GBXTDzS3dQcAcU3XJRH0mKjvMGWGPMXLtQKnysILDoOJcYU1btRVdnBSdA90/fwbbJn2LBDFlIyw2Oosij+np/FYpy01E74DaFkJmWhjSyMIHrgcz0rejoa0fhrX2wJrXnG9tlsXn2cq6KjJ40TJ2/CV0dTBAji0g1vqcM/SWhyEliwkbPlZ5JFWOmHG++WYpT20Sw8Cc1zv2KnoAmdmnQaTkZB4gALdt8AP6FTBmnoh96bivU9jtx25Rz/kUYbKFhozkoPmeMsd06Aq2pzrga08gdc9WCmY045fZi7pYrqEmNwe1ionJ218F9kzj23i/nisDWiPOYvNIapreZoZpXJUnTll7y6bx53mwRxuf/hLok1lD5KoQ6W/JCb5ZRC1BrBZsp0NIjBSJmbtC0jMLGjXKIrxwsZijWQay/5+r9IdXfIRSHOXJrKVKzKY99WgEeQHaLGcIvDM4GTemrYTY0m6SkuLWsLJs6QU726XFpe209eaGnPe7cvsoaOyvTSFHMo6eKNe6p8M4ZXvl0m4CD/nZI8fZRvM493Vc20Ou0UZ45jRopUlLSkN7PnGEN0FQ2pKFxgHaS05TGICbm190Thb+u2XMkhQXwQm+W0edApBrfEHMVVSFsgB5l+3pm3TdnvQpqGx7D28kH+0Ib0VVfAAt/6hOsFhM+mwBF1yy0ZXjAYZsQBM1YETZ+zEQU3DDEzPkW0DbYjeXTFuN2Deuc9Dnpg3vJeZAV3IKV6szCTnTqKqwwvY37dmxAXthxF1JgtULC/unuh+8nrsHajbao7+1Cgr0ilivuxR1bA8ycZ/lkXNiU2QJI6gDWT1mDlYd9cc+WdlE0YZswq84/oScTgtL6mL5BAxG3bDBnsh4M9NTx+SRpuLs+5B3ExoWNETBAVV8dQtycsMtgH9Z8/TU07GlLNinK68PwKNAN+/R5gwm53ngmrOX+tth5PBhN6Y5IKu6Gup4Bls1lAw/OpHXhVh4rar2Ke/Hovg0chNZCL7wZlfWpKPc8iqkC1nDOrIXsjE9gn9DC6U6/RUvQqAXI8yQbDXHKdzBnEReXgK+1BjysWNWe5kXi+6yw5aAbJJSPQEREFuIS4pDYzEZ0Wlx/BAlxpkMpiIrARonsk5CHhIgI8oMvPVG2xcTIMV1V6CyP4frNaFLvF2Vf+d4TLNei54nxS4GEFBt4yOiAqKQ6Sh46ojbzHrR3SMNEk+RUHXkwOXcXSruPw2qPCuJcD3F61z7eOXXtvCEiKoZHl5/O/k/rbOHu6czBLeS3Dsb2t8gziZJri8NCYzOCgm5yjaHiEhIkLXbhyKUkyO04CTHyPHJcnBli0uM5M5Qm8mZFSTzlBHc+IKK8Hy5eLgh3MoGzxW5Ikf07yKJA0pWifyqM6D/3EFfaDAtFEWT6WmEX2Wds5AYj67M4tVUKgad1EV3cDtEtB7FPTupJP+Ob5o3qQDr2I5+xmc+7wRsRoNyMcOzTPYrt+ncgvlEeMkf9YG+sCq21c6AsMB/XMzpw8Ood+GS3YvF8QZjJ70MJ5y20F7oXg/DJz9NIuB+lTX1ItNmJM2GlWC+0DnG3bJF0k+k8fheukTw4DVWx7lz1lCIm6Yhl1pFcLkLxN2DGaBrerCXa6CxtJWfEOTAnlMc0NqDQaz9OBhVhvaAEcvxOwv7yZRyUWg3tFVuhu5W1iF9PbIFvWQfukGowOjJwKPTprpADwkK4n9OF9euE8MjxMBzJM65SNoCMmiqk5i1Adw4bgy9nEQ2r01ZstG0ROUZMH1rmliQ3dEBG6HlMnTwDi2TPQWAtzcn7oa2gju62Sqgc94DulViIrliIdeuloaztBYF1mlDTHMxZaQ7c39aIxQtW46r5doQW1cDS9xEyPG2h65yAlOoC9HWUIKGuh9RalYDSQT3vTTFqAXK1u4qkykHFdJmANKYs18GCHRe5MjcmvxOHIupgJqOCk2TdWJsGoV+Usd09D+1pLji6eysWGdwgR/aio7MaQfvlMHuRFR6Sl/fzJCkUFiRwg/0umrrAUW0ZpGauwuFLTHHv62OFW24EU2Ivq5rjo1l7IXk+jitCtE8O6iMBdtY4uWcTdtuH4cFZVQhs0ENRWwfm/yiHeRI2SLm2G2JT10HlfBSnL6CRVqn7ce3QUZy8Eo3jCmtp7BP2rmSOFx5Xk/tcvhtT9l4i998OkfOJOBGei6YHTJjX7feHS143bptpICc5HR0dRD/bYo/8nmZkex9Abzk1tiMy2sEU783rRNDf14G+Ej9MXbAfsRXtWLJKHIWdJH06WqBgPFjBkDjmgxsPUlFXnwMHkZUQ2uKB1rZqFLsfwryfNuNycgVO7hJHWmY6qkqpYf+b9yX9RoswPv93ZCe+uoFYRg39FN8sfAHiMyr4AsRnVPAFiM+oGLEA0VEPzQ20x4dTMV+bunrWsdnT83TrLqWrg5TRvX1obHz1srr7mfO1drKGtpdB5/qg9BAF9Vk6m0duBDo0VeqannP//b9+5gEaaplJcDfPHqyhsRm19YNNfz19w6d7S9MLerj6R5YGo+GVciB5p0TcOiSD/Y4psDZmjV42Tlcht3Qm/ix+FIZHHXDJ9QyKglwgouOOE5edoGfCjKVU1XTR2FUJp5gCWKstwjpBUWRWFaO7LAaX40qR5HoIZlvXw0JyG4Q2++LUNQfUxbvhw19EiDSkI8/XDckt3XDaI4ajB3Thnd2CFLcreJziBeP1i7BEfjfCI92hvngGlojawDaqCrcfl+KO/hYEV/Zg/+yxCHY6CufHlYjIysbC1VqkGlcPx5t3yVvLguiiH/DpYnmu317gh6+4exbdZYEjZruxefKX3IBlIytL9NaEwcbCDAXN1eSaOthmdBRnz9O+qWbMWsWM2g7eiELwGTq+vhm7ls/GXqPjpFaXilVThZFUTy2wc+B4whTRFd3YuXw5hCdpQ4nXmHhQhhnR3zZej5P++bCxNoSDmSbsH1dDSkAKk6S0sHGXLloi2Xwkc038YXL2PDry7mLX0SDoKAnhmzX66KhIwI190pjxl5+wYeNRqK9jzRNvmlcSoM8WqEFgwmf4ZOImKOzS4eJU9PahNMAWMxYtwVG/POw23YvqmKswsY2Bqe4ejJ3BLAcFZqxGZ1cpbj0qQ9otPfz9q5+hfNgNqY+DYHg7BdEOO3FBTxg//f1D/O83G2HucQu5D89B/+QtoL0IPl7X4J/XiLJAOxxTkkR4eRfuOJ1DVGUTTupJYoeaIqoLg3BMfiI+/NM4zFU+j7sZ9TATXQ/5M49gseIXeByWgYiBF9Kqi2B3/ArJ7Wpw2icYMb6mUJ/1T3zxvTCOeGfC+CAzCZkjbQQVrZ3QmvQttz111kJ4HZDAfpEVyCvIh4mNJ7Y7uHDNDLGl1Th2jDp+6MJeLXUEn9iGiLi7MFGZgl8mLEVTjh9W/PU7iOyxQaSTAc5qiCEivREBZy243OvQMRtozpmKjuIHqCa50NpJn9NLYrXCTujLLcPKbcexX98BY+bvgaL1VZzVnMXt/+8xG7DD+RbKsgNwPjAD2gZH8TcBTdxMKkHoYWqAx5oHdEze0s7Uvmey1me3/4j0kGKUz8gYsQDF3/WA4DFmQDWUw6HDN04V5jxAxI0zyHyq2G+HrqwN1k77GG1tI+idaaKdi4NlfHfnq/foVISfgLHY91y4q2ekwv1rAYoZoiLVJ7Dxb53tg/ez6TSbTfC44i/49AvW6UnZvn9wWNJw3Ds3vOXBH4VXyoEUnJNw+xh199aBm3msu+D7MfPhd2QLElMLnjZY6mRGVBlEgJYuF0BRJUnstmQiD48Qd20HRLbrw62AKIsJbhAy5XkU64pH1KN4TJq5BtMlL+ABtXXPdYeXNWu+t9gugn0X4ljHYFMJN59pzX3W4suoxh3PZISFRWDtHBOUJVGvaT1oiWAmEjE0N695APWD1AKwEaGGiojPyIKx9DIc11iLmUuEUVLdjq4URxwRFIHFjVzEnFZAQlI+0kriEBUXz7XluihugJrcAWhsVmBjygj6VqE4n9eCnqQLMNLeiF+mzuXid+xhxmioYjY8u+2CuakyzUS2Y8HkOVg935I7Rx1KcElSGcJmDxD2MBqzdZywdd5s7j9vM6MuwkaL2zEd5EYyyzk+fzx+dwHi88eGL0B8RgVfgPiMCr4A8RkVIxagkoIibPIqwWaZJdx2fT2tA5GqdfvQLgBWTW5oakUXie9qa0FTfT0Gxo43t/dwRlADM08PmKrmN3WjpYtFNjU2k1o06wpo7R6sdjeVsyEvPd0d6Glj1+4iJ2trbmTX6BnsPmhuasERTQV08aboXitmQM7Zg7yQ42gnVXnueILCOubltLuDdhnQa7FzNLe0oIWco76xFe0trG7JtQD00WpcP9q6GlAReRaLV6zj9jW10S6DfrR29KKT3FMPr7mhpZU8f0s7Wrv60FDPzsM1EPDsmOi/WhpZfH0D/U8vrqa3o6O1Ga3tnWhsbkNvB+tqWT9PhlyiD7SHZmD4e3NjE/p72LVomnb1kv21eWhs6SBJyN4Lve1+XrOE1tVo5JB38yZ5pRxI0S0V1y2VsNNqcKAafa2xbrZoTfPCYukDWKdMjcMYxpzbFeDyadun5q9QdvAj1dr76K9OwDxVT7TUM/cnA6w2pkZWtN+tATtnrcc6sYFJWYAZ2ldhn0ISMfEyvLdvR0gFbfslR2aGQnYxr7m+/C6MVm2AO6kfa8wQhaosbyRHSyxOiw5Ofa0qcBizFFwRT15K+h0Hbgpvju5sIkqsAcvGwh79iWzAgPjpCJjRgViEmmALbNumhNP3hhjvV7HmiAjeN9VbFUMEjwn+ZafTSLpIx+OTF2l4D3qHmYVkPrn5OwVssKTEZjdcyehES/wlWAgKYY+4BPTvN+OUlAx2r5Hnju94fBH5nrpcmOJiasOJveKpO5gpwptutDUGZpb2SPTez20qSLD003NJoX5nITeD51LvDTDqIuzA9eGH6RREuPJCr0BXGZ4ZQfNcLhuwr/+3wNDoNbygDoORztMOoAb4cvzTfqVfj3oMmd/md2PEApR0zQRfTl/GZYkjQX+rCk7pPj1FAOV5neR6qoMmo7oig7nEQgkLXmgQYRneF9jHiqgBFBYxB1OtRZHcmqOzElY3HmOrFHM0+dU89lVShIXXYMF6aTyqG1nXhfBCM1x8QIclDTJQHP9fURXLpnR4I3QyVWA0vFIORHvjj2oIQviXcdh+4gHElkrAwTsCM0Ts4Z3FsvaORNbySm/th6++h9aZNPT2teKBsQqWzLUkAtiNylaiA/R2oPSuMXatYK5TQs9ugaaWOwqK7sN513ZMXiQAt8NbMFuR6i+dqAm1gs7SDdyx+mLzYSW0FdUNRCdpfIAx4+fj3m1bbFmwCSa88sNgylcQOe6HslBbrBVSIQoHLSaAkCtDByYyYYgmp5GbMh6atqG4rKoGjbUrcephOS4IT8bifRe5Y9y2yWHlbFPY3i1Caz4pgns7sUQrkBSL8Vg4YyZRNEhZ1BIC8fUnsGB/CHrznRCRVUb0tXL0pZzHzCmCCCSl8v2rZriptAgzN1kgq6IJ64SFoL94KfZfTifS4c/phT2dnVhx5A66KqN4XaHJkF6wEbO0XNDVUQpvNVH0k/NGHFbHTeNtkDgVRD4G9gF21sfDYClzrt7TTXTL5CtQF5KE8m02sPPYUkVsP0rd6PXBQ1cHsnsHXMu8Hq8kQDEPoxEdSS/ew/mpKS/IRkxwOOoKk9HRwMa8e8SwF9XbVIqSxg5ExmUhPDoJyTFRiIuLQVFtK4paSDbUVY+UtMeIJnEPggLxKDYGhSlsFEVeaSXKM1m4ooEomT1NSE2P546lhAYyV3T1ra1Iz0ggiiPrVskvr0VCeBQ5NRNmepnGYuaOLvhhInJiwki6taK0geX9BWnMOD+ecxZFlGNeRkSnC2isZo4W6kmWWdLaj4rKIjyKe4SYhEJUZcSTw1uRmlKGqnbgQSIRxL5epCZmEP2JKbUNvIG5nXUsXWJzG+EaHovkWKbvVRClMD63FRGhkYiOTSLpmoc2kqhcBk2U7NRUck6SvVEByi1rJsckknO3oLmyGIkkPWMSSpEZE4+IG2dxzf44woLZAIJHGdVoqGa2RQnRyUhLSkd0TCJi4tIREhRFHr8RDUTW09OySZhUBrIG5/x/HUatA73P1HZLohVKaIEi6rrlUd+rgKZ+BS78suXZ41p553jZQo+r72H/bYECGvp//T8aR+/r2fihS/0wcXXdbFj4qzBiAaqKcUdGWQViK3rhFpIP/4fBuHSEGVDN0r0BzR0H8NjTHvpC47k464AcFJH8OJ2oKTuMz8Lj5GlkJGXBzpApqNOmrkR4cD4eUA+SfdUwuhwEC73tXN0r1ZcWG124HF6Eu6ksRztxOx1ng5PQUZ+LM36Z0N++Ax3FUeiueMR538ojJdeOY6yWM0/WENs0WC1nsymbc/RGPBvXteu0L7R3X4J7bB1Oe6bA9gibo8NYXxs9DTmIvGqJcztW4VHgNRSlP4CG6mFkeJ7Fnj0H8Ldp67CbXJc6tdLyLeYEyFjlayTVy0Fjy0/IujcFMspjcNroZzz0moktu8fjmOd6NLZLwOSKAOwNxiG2Tg6T/vY3iKvORXOfEo4FiHAvzyZRFurGc3HDZTlyYpfBaPdEnD84HjV1pBa5bRzO7BmHxg4ZlCUshvzu+dAJFEFRyHSSQymjkQiV04Fv0d4sgupeRfT1i6GNxF8vVoC521qY7vkJLW3i1K8bdPWnwuLmOliem03qfQqIa1KAht60316AOJpIcRVxEf4W8jgcRfNo9nLnGNxFWsQ15JW14LEF8xTmqLYSEafV0F9VgYcnVSAszbyXdnKVbkBN8ybWk+p6BJfV5+GCpBC2bmJDoWWEqa8gUp2NPU+y8WqiFVOvpt3wD7qO5qgrsFcgCUlihBbvRnVfD+4ckiaCRIqKflYjtI8dVA41bpahOIfUCLtJsdVZgP6Mm4iwIedvocVXJ8LZI3CeTKsSriKrpJNUk61gJiCG2/rCkNtyE4k1BTgpL4A5hwJA5+2ZuGwr5u1xRA0RIMstX6OBvJhybEaR3xRIyY7BxSwFUl1WRWj0SqJpkBpXH6mSb/0emrI/oKlHHjIzf4K01ioiHNRxuBwqGqVxIXMjfK3HYJ3sElSQuACbn6BgvpiUoatQTwTNrUAOdSTnqcEmrFGaAjciHE2gfos2I7VdCSVxC7Bk3tdYo0nHq1HHDySuiTZrKCC+TxXS0/+B7KqNJAmWY/WqX+DfoQbvIz+gplGK3L/KbytA9d2qr7b0qsExXmr4fc9bekjCrPwWTb3D7BuyWEh9g1aSIMPt+79ectu+R17b2BEvi5f/Gfldw+970XLK+B/Ibx9+35tdvuO98ZEzIgGi0lmUvArzlk/EvjNLUZ29EoukpiI4YS1XDreQr6yLSHEPkXq67ibLZ19+QhJZnmwrkqxSGR0krpF8fTTbpF9SD4lrJXG0vG4ikl9Psl56fIDtj2ggxzUQfeJO9CrEXB2PveITMGPcGJwwX4T6fnYNeq2q/FVwMfyM+x/VDej5mkh8Q+Vasl8FzeQatWRfO4mjx9A4+iybDWehl95HnyJRnWUx5pv/QXMv3a/M3Ss9hl1DBU7Oq0g+xf5nvfUHhJTJwTZehnuGbnLeNnqdPqLTkDC9FnuuTQirHziHErd/y4//g8+/+Ah15Dnp/bRz96tAFnJv5D7ovTrojSXnU+D+10C2vfd8waUf3abX5+6fXJcWWSA5HL0WjROf9DduP71Put1En6FNhjuHQZAkd26aNqnBM9BCnpMeO/zyG+VAAxfwKZRDUocKSskNBZMstZckVBN5GP1NXyHKbQrmqU0hFU4VLlG0V3+Dw97imP/lR5DasRySlqvx+PpUXPdfhdZeCVQmzMe2E4uQcW82GsrX4GepaVgo+jMprtZyAkQT+pTbUvJSFLH4p8+hsHo6Ctup0bsSnMx+RGijMpdg7aUrOOE4cF2M7JNDd58suQdlGPuJQ3TfHJR3K0Bo0884nU6N1WVI7iUPTaMVsE6SQ2fuYjQWrsRFi7HYarIAjreWQkhuEWp7FFHYowRrza8xR3kSbG4sIfekAOWpP2KV2SJYPaYTysjCbus4rNZZgmpyTz1kO5G81KhT42EUJkkESAHFacvx5U8/ECGVQKLLVOxb+TV5+bSKTT4asp69fDI8ihWREzWPE6gk53G4eUcQqR1UsBRIzVYQmit+xmXu+vKI8F8AiclUxyTCl7MYW7ePRfideUj3mUnejwJulivB8foSXNb6HiXRi0kRuAT64TJEnVyHpkZRcg3Z30+AaDlPpb6LCA2VbJCXR7fpPqqw1ZIE7iDrTvLgIMfQpZ9sd5Bj6HFJpKwOrZTlvtqmtg1knxIJq5LjN5EXr8LlLAO5RHDQaiI4CkRAaUIrkuPoF7eJ0yfo9ageMZCztJFz0DC9H3r9drLdxsUT4SJhevzAvQzcL9um16b/VSBher/sPulCz9fWL0/Op8QdQz+Ugf+x+6DxKtz/7tcrwzdDintOqtB2kzgaprkOPU8d0V8aSTx9Tvpfep5Wsk2v28Odm94zy4XaSM2shzwrTUN6HH02dq/sf9zzkw+LPj/dprkljaPXpNcaSCf6PtrImqYrzfHpc/SSc9Hr0v89f/kNBYg+4MCF6Fc0eNEXL23koeiaCuDQePqFsfXgQw1cg2b7T64x5Lo08Z6EyUITayCxW0ZQfaaJSbNyTkB4/+NeMrdNXwQVjF+fZ0BwB5YBgRpYhj4bFYyh+4Yu9Fq0OBlu39ux/IYC1FmxGpPEJmD24o9QHD0fKgs/QYz/bMwUGA/p5Z8h++FS+BdvxKYFf4Hr4fHIJdlwVdFqUmtQgYbEd2jKWoxFKnMhLf8tvG0mwyhgLe7a/YgbRhNw2PQXTgDaSBHTQK51x3IyRM4IwOimCClefsHMpd8hrlEBYY4TMfnD/4aoxI9cbvXTpG84QVuxbhzkdafA9+oUrF7yIb754SPMW/QvaKt+iSlj/xeTJ36J2i55mJIq94UUWQTWKkFSdhzs3FZxgrRs2l9gqvUNFiuPh3GkJPTUv4bHsfGYa7AEOdEL4FUgCQmDeVghNYbLmZarzEFZ3BJMmD8Wq+Z8iprcFVwarRT4EtF+M3F+50+4Zj4OC+TmQEj4K2SHLUVivSiu7P8auzW/gcm271FXK4TZUz4d8vLehuU3FKDWSgHs3DYOLuGr4HvsBywQnopsUnVcO++f2HNmOew0v4BXggjum/+I9bO+gF+hLHLiFuP0oXFYqjYTsW7jsfCbD6HruArLFn6Fz4WnIcJvDnav/Rg/r/qRCJwiirJXcXpMaNRKbBf5GSltivA98QN+nP0ZlC6uRbznZJiv/QyeUes4pffTH78lAiCPoAeCkDdZhOR709BeLQDhSf8Fz4crYK7yEVcEcg19RAe4470EcvpE52oQgZ83nUmHFjsKMFb9DAc3/B2fjfkUQvarkZm+ClbSvyCjfiOpaougIHMF1LdPgNihFWjsU8ClZElkZa7GlsUfQ9txDRKcJnI6krzVEpx3noHDJ1YiPmAe5NdPhMThhXB3XgTnHAkUP1qI7Wv+jiUrf0JukxRcd32J8DypZ17i77n8xkr0H3HxC1g1bPzLluxsongOU5yNdIl8sIZVBobZ9/YufAHiL6NaXlOA6A8fPnz4/F/Dz4D48HkHaaRGCUNo4PUOUydCNUOW4SwpafxQqFOnAeskDvKnoccMPR/P8h99XUTzHcZcsZm3fwB+BsSHzzuIIJu18QkzeDbiHz0TP5SeeqCYl9GkngRCScYTPejmGLPWA0U3/z977wGXxbE2br/f/y3nfU/JOSfJSe9do8ZesfeCXbErioKCCKiIDTv2XhBFLIgdBQUVFBSkSxOQ3nvvvV3f7O6DoDGJOSeJSc5z8Vue3dnd2dmZ2Xvve3bmHrBXurayfWbTKCaF1srEwuwaLgSgssrWflJHTYWZxiKOnqoNFWoBpEbN75BJrVQrKnqoZvp8/QvltyXS4y8tsjZUB32GQcuRUbe2wgEPZd3nMNxTOdw/qCe0HmWVvs3ujGQe3YHTV2HDAIi7Bv2FsDIWAuj1t+CO0sVcRi2A1Kj5nRLiAHPmgHuUKkBgoqOENS3RLcykDKHt6LTYH5oJuvOat+eq5ncMuqhsJ6nUnPoi2Ns8lljG7Twsf86QyPXNc0TKqAWQGjVqXhpqAaRGjZqXhloAqVGj5qWhFkBqflEaxJ/sOKJW8s9Sx8Rt29lywxnJe1p1rdgjfTJRfRv+hT3mqHkJqAWQml+WOkUA9V25lr/NN+SdeYv5xzwj/qqzFJ3Dx2lsFKKotloIHyF+XtBJnZrfLmoBpOZnRdJ4JIWmUTV30whzC/4614Q3dUx4fcESsSzmtQXG/E3PSAgifV6ZZ4Ce5SlZC2pobJAFkZBJsjok/7ZAElYtF/kYlfbUIH7lIOmfikaxs6FeEn/PRPQtlLhaxichxdUgIq6X45BDxHZd87xUqnPq62uVdSFBpWtKNDZK6yoNT3VeE03xtqTlXFdSLtSJ4+vlNeVe61XzSLVMXxNPnSvibcoD+ad515PwJuobmtP7S6EWQGp+VurrFTVm66Wr/EVHj2+WrORBdDz2QWF8YbiEbXbXcImKZ8L+vbhHJXHNP5BVl134++wF2HkHS0+feMhqhDBSHpZtW3dja3ueaBHH4EEj5Idt3Fhlasemh6tXz97yr82JU8yaOZeI8CiSk9K4cE6ZT2vihBnExsQT+TiGtNQsosTvrZv3MFhkQlRUHNlZOXJcaakZjBw5hsyMLHG+4ivRzGwt5ms3kZKcwZVLjgwdrMyiuGiRIdVVNU/SsFBvqTgmldOnztJbY7Ds9Fy6hdOnznPh/DU5PTt37Cc1JQNPD2+GDR1NQX6xEJBSBI0kJaRgbGRKdEwiEZGxsjLYf+AIjJcoMyBKjB2tjL2aNWsevj4P5fuR4vPx9mfzpu0kxCczRWsGhflFPAqNENfQ5I6ru3xtVxd38vOKGK2p9FAsLiqjX99hT9L/S6EWQGp+VvbYO/J/2ga8L7SeV3WMsPFwZ8H+fULoxNLZdDU+EfEYHz9Np2XrCM7OYJ+HLx/OF8fqLuGN+Ua8MteQoLgkRasQDB2pSWxCEoePHmP9po0EP3rM5avXZRfLtUIYeXr5sG3nHoyXrSBACLP6hlohpOooKiolXDygj4WwGzp8PFu2bGWd+UZFKxAsMlhOaXmFogGIMElzKC4pYdzkKZwQAk/CZPkqMrJyxbUkrU45cdjI8eQUFDNpmuINt4mhQxU30yNGTqKwpEi+psS48bPFmY1ozzMkIztHxCW0HxF++uwlLK1OyNsShkYrWLZilbjHLTg4OQohFMOqtRs5dOSkfH+1QlsxMlklp2LwsJFsFPezdv1G+dwlJqbsO2DF2nVbOXbiJFcdHMU5++V90gn1wgz2lR3kgsMNZ3YfsmLvftX+Xxi1AFLz81LdwO2IKN6ba8x/zNDHLymB/505j7/pLkXvqDUrbO2x8byPi18Qi2xOMtPamr/OW8Srwjz7XH8ZidmF4qGRnhoICn4kHqTdcrTSQys9fCtWriNPCABhPMizoY+dOJnaujr0DY2xv+QkHythLky/ssoqzNdbEBiszLohRaBoHDB5iuTiSiBdSwpXmUTS3uWr13PTxZWpM+YSl5gsh1XV1rPYaBmOzk5cvOrAviNW8vES+w9a4nrXEy+fAExXbJLDgkJDmTJ1Hhs27aC6ropRoyW/ZEr8NmfOsNx0rbxdJ65fJ66t0UdymakgHWMorpWWocwou37DdnQXLiVcCKXrzre4dEXR7CQtqbq2lklC66msrmGylnJPl685COGpcokuIgsKDGbDBiVdcUkpsgCSrvEyUAsgNT8vddKDIR4N8Tw7h8by51kLeF1oNm8KbehvCw2FlmPcvMwz5jUhqP44cyGRBU9PXCFRWlpCrXjAmtoumoREVlYWKSkplJc/PV1IrRB+khmVnpYlm0fS8UWFhRSqlsrKSjmspqZGnvb5qTYREXVqarowv5R5cJuuVVRURHJyMmVlzfNSSbsqK6pJEsIpV+XWXXrSS0tLqa5WZheQKC4ulrcrK2pkM09aKiuU0VRPri1+qqtrKRT3Ly35efly+qT0Ssc0HSdtK/dTLNaL5d+y0gr5PipEPkjHSdcqKCh4ck5GRobIp3RxXJnQKEXRCEEt3UfLPP2lUQsgNT8v4uGUHl2pQVlqRKWunjP3fPn7bF3+oSOZWcbi14jX5y3hb7MW4hmfqJwg6zT/KpJO0HL5McipbrF8H9L+ltf5oZS3PFZaWiKd2/K6/0pcz+PHxP3zoxZAan5RZCEk6r1U9bc4OglBpM8/5upzwy9E7FHaedT8+6AWQGrUqHlpqAWQGjVqXhpqAaRGjZqXhloAqVHzCxHmeIite4+watMeVch3c+LMXfm3JDGAjbsOYLr+4As1GV+23C7/FsfeYel2S3buPkqhHPLrRC2A1Kj5hQi5ZkNeTQ11QpL4nT4kuzNdsf8C2y5F89j5BCcP7paFTEh0ihAcSh+mjBjFm1iY/XF0TZXp/C12nOT4rSTO7t3J5Z1HREgBu89c4kJICRcOKcKtINIVZbJgKAtxQOxi72orNq87C7X5RHhcJrwUFq+1hyQXgrOLMV60jAdpyvTFvxRqAaRGzUsmNyuLvNJf9sFvorqygqLSCqirpEL6Mv8LoxZAatT8yjh/eCN5efkc2az0VnbdowyxkFi895ZqTWhRF/ewfNUGdBYfwefcIdx8HrD1XCCWx8+x1UYx4RwtNpFbkMrqA+K80jgO3U3n4mrJL2oj+497QF4IepvPU/DYHfszx1G6Xf5yqAWQGjW/MlLiI1Vr8Nj/ofwb4evGbR/Fm7uPr2JcFaZHcf3GLR7GS3Pw1HLd4RYNDRUk5dWQFRUmH0N9GfaO7vJq8mNlCEp9eSbXrt1C6D2EP7iDX6zSe7s0M4mKF2lo+glRCyA1av4lyrA+clxoE9dU2wph3g/wVw34/DF43vKTf8/JjdC1uD3Khppckkubezn7O13gVnCGHL5n3wmkwR4u509ywT2SuoIE9hw8QakI83I4h6t0vgpfJztuhWYRcu0ih6xOYe8Th+flM9wNy5L3F8QGU/wLm2FqAaRGzb9EOnY+mTQUBnH80mVMN+9n72EbbHfvxvKwNUuWrmbHnkN4RCSzwcYe2wcJ7LoaSvBFW46s38i23Qc5cVPRciQaSiKxsRZCpTqObXuVRmftxZvYZLJUFjQSrnaWbNtoxhmbg2Krjq2nLnMssJhw50NYWiqDddeIa9yyPYLFhuX43b2JS3AyrqeOsMFoBdKIufUb7OXjJPzOHGGxthEntm/AOUo1584vhFoAqVHzK8DpoWq2v38z1AJIjRo1Lw21AFKj5vdCYw07UvKoLYwmsDiH87GhnI32xSUvi4B8xZfQgzgfpNmXg5MeIs1JeO2xD8eiHpOaHiwPFD4anyYf90uhFkBq1PxuaOBh8dM+kX7tqAWQGjVqXhpqAaRGjZqXhloAqVGj5qWhFkBq1Kh5aagFkBo1v2VqwdcX/PzE4gGWnqrw3whqAaRGzW+VYrgSq1r/jaIWQGrU/E5IiIRAZQLXX4xTC6Fvf2jTDgaI347N05m9EGoBpEbNb5gvX4cPP1Qt78NBZSzrL4b/EZi/Q6zUwBefg+Th48egFkBq1PxWaYTkpnkQBbnJ4PxItfELcckIDt2CYxbgE64K/BGoBZAaDi/RYYz29h+c1q6hNIV1TopPmu/D+9wmtDZdkNdrc8M5ZBkgr7fE/+wm5m1U5lxP9bZl1g4Hed3dZjWzdznK6+e36WJ61ldeV/MchAB6dia1Iml8xS+Mox04PVBt/EjUAujfnI++GK1ag9Ff9yEjxIrHQhLZOrrjuE9HhJagZ3GXHKfN2ISnMGyzM1kOa7EPDuCrgTNp+6c/Y2M4jivpShwShZG36TpYSx5zBPn0Xdw8R3tLnHbupDbrHkbO6VTFOrDDR3KsBQ4HLOR5OyWO7VDcS6h5PkfPSW5VISsbcjKFCfQLfwULPQ2xxeLFcQiu/BPal1oAqeHwOmN0zWxUW7Bbfw7H78aT7eeAR2IFQQ57WLz2orzv3rltWJxX/Nc4Wq5l5QF7rq5bxHabpppfx+LZs3FStYbGuB5Bb4GJLFAWLNwgh9FYwvy585gtjkuqhhQfO3ZcChQ7Clk0d64cnl6czrx50rqO7FxLzfPxvCG0njrVxkvAch0kiPdGbRlc9VEF/gjUAkiNmt8h+TFw6aayHiAU0Mh8Zf2npkQIv7IsyJX8u/4TglAtgNSo+Y1Q+5yp8+drQ2qLhugmPE9BnhA6r/9dbDTCDiP55yfniQdXsbJRmIM/FrUAUqPmV469oWpFxZkDTwuTe4dhzljoNx6SipWwAqEBrVkLG4TV27uvEF4/9IXhn+ToNiF7hOYjCUfbO8IcU/nCf1HUAkiNml87Qrt4EKSsZogHfNV6ZV0Kj35G+7mr+kjpvBeOHRKakDNYXVLCfg6chTBMKYNpmhCj+Dz7UagFkBo1v3LcdvNUFwmr/aqVFvT4BIJaCICaFn7JElt8ofw5iEgUGpnQgp6YYz8CtQBSo+bXjtAwNIWJtU5oPoumit+rqnCBwxWhhTiJXwe4KjSdG3GqHYIlerBpFxQq/SF+Ftw9hVYmBFxaGmTng99t1Y4X5GcRQKkhvvj7PcDFxYXIzDLyUlKpbyjBL7R5wrUmcpIiSEhXek8VJT7mYYC3PG1IZJA3WUXFpBU1TUbSTHVBEv4BPiREi+N9HlCUlch9n2bjs64kHf8QZRK2JqL9ffH1dCc6VZTmC1JbkklAVLJqS42al4PbPrh1Vxn1vt0Q/thKtUOweacwszzg/n3wuAO7vZTw4lhwFcv6/nBTaCg/F0n+0O8bWLbnaS3tRflZBFCK0zo+6twTM+tAIQ2K+H9/6CREpDP7vfOIdj3DsWVaeAiZM2LGSpaPGyrP0ChT6Msfem/icdADWZ3bMb4tzlmNGA3XZem4bkQ2HdiYyvt91+Nts4Kha6/iE6Lk8H7rK7T5Zih1kaewu+NEx9nH5HCJg2Pacj/2MR+1Gk118h022jnQduxWzpkNZeysibgKPbVd+3k0FAWy3Oo8r3VdRNbN3Thn/Eytd2rUvCA1RbBYF6IyVAEt2DlTCB07IYCEgBr4NVQ+86mr8Z+xi34E2zYIobgN9ghB2O0zMBdp+TH85AIo0HY7//efr/MwR+kUEG5rhk1gARPa9qWgrIRerVpz+UEkGS7b2HrZiW7GZ5/YjqVB10l88qmxgo80llGUcgvDLado09WIelXmlgXbk1AFoTcvIH5kCgNP02XgAjILS+nXvh0Tl4hcUXFk+Sj+8G67J8faLJzC7BX75W4LM/qNkMOCTyznbFgx6ycO5OzaeZwOK6TbJ8MpK/u2BqZGzS+Jh5Wow0fFcgQsxTvVTJmv8Hs5vUq1omKvNGD0B5A6NaakQLJQ+qXfxy/wReuwAYwxhy3zZO8gP5qfXACpUaPmp8XjJMQmQLoQDPOHwsfKO1P+Fh8QJUwfoaRLizQwbLdqTFZdAWj0gvHjoVdHoSG9wLyHccJ8mzwdjI1g2mRh3l1R7fgedq8Hl1vg7KoK+JGoBZAaNb8BbgjT5qQydvc7yRHC6JyqmdVamGyDB8OQgfBFF7A4pYT/EJZm4rxBMHYuT6aC/j7imr6wVYB7i7ammiwYNVEIstmwUKRFewbEPGdMjVoAqVHzKyfgKqRmiCUV0sSv6z3VDkGHT6Cz0HA+aQ2dOsBOVSP0v4LUsTA+GA5YqwK+hxAHIbTuCuEjtKVnm5t26cCGE/CNBgwQaXvexzi1AFKj5lfOvX1w9Jh40C3FrxXot+gZPbYdeAkt5Nxy+OAjoXmo2kmrhLbhfg3afCnMKn04Jcy4H8LDCZKEmacp4jwjNK4uPVU7voMGYfItF9qN6QpYugxKWkggKRmR98HKBvKaGl+fg1oAqVHzK+fOAeXXcxtscgGHvc2fvHdugq1COJU/85DXCeEQ9gAGCu1IYzLseAETTG5HakH1931BE/bZuVhhrgktx0YILkng3W/hjqNB7N8qNKgcoR2NMFEFPge1AFKj5jeA63XFxKkVgqa6qXFGqBlhUbCgrzDFhJnjFqIKfwbXGzB3i2rjeyj7Jz5jlUdD914w9ZnxahUiXSaqDpNuin+556IWQGrU/Mq5rPqEvmUk+BZAwAmh4Yjtxgr5w9dTxKuGYATeFhrKEXGOMN+ePeaHeCw0J6nB20FoLz9EXqgyAHbKMCVNLTm6EuYLE83vexzl/+QC6N7JtfzHx7NVW8L+fO9/OeCVqdp6DqUB9F0ijNV/AlvjcYQUqTZU1Gf68ep//1HuTS3hd3gOg41Eif1oyhgzcgzFYQ7MtHRThUnUo9XmPfqOGM3oAb2I/R779nk0lOTIBXV481El4DtIdD3EXz7txOiRg5m1UnEWdsTssPz7fRQV/xMjAmUa0R8yVur1L5PtdZGh46ew+kCzo7IfpoHCWlUjhJqfjOBnhjfEByltLMo/hc6fQFQLDcbeQjx7A6GPFqS9oJvWdQtE3IFCyMUr22M/U36/jycDBcS1fdNU64J6oa6dPAMFPqD7nLFrTfzkAkjyanf3bjAdNY9y3PoiJ1aMEWEl6M7aQl7ls72Ka5m86DDHjYbinddIRbwDG66msmWOMFrFgz760H1qamtx2KBNRmU+Y/WsCDlqTk59OruvJhB3YgVBkkekunK6TlqkRCkwOu2C3rBBFD48T8Sds9zNhpqqWuKdNnIiupGQC5vZekWZPmD/2iWihBxYcyOUO555DP/8C8aMGsJy64dsGSalvYyF2592KRp/YSlO4cncuCl0W8H9o2Ycco2AdBda9RpGzw6d2b1BT96XV1rF6nnKeu/tXqwepi/WapkyRNSQ+gRORVZyztkTx3XDGDVmNB1HbZePlY7pvELxq1wXc4kZZ2PQ6KtPRfptdB0z8d2vxVBx/DeDVzGztzQ8WuSfyApDTV2K3DYSItT0awtH4ON+BuvHTe+mRupq6zGd1IO6iiwmLjuPxw4zUuOvcUfk0d5p85901pQ4t0mX3guPcWJ0e0aPGUW/5cfR7q70cCspzaHXICEQM67TtvdwunXoR6qPHWHidVtTV8vOueOpri3nKx3xGhYYGG4nzOsHviOreS51quKrq1F+nyA0oH174fxF8TK2hROHhEBQqTv2okrskJxYiu3WH4L1C34du3MFTJeKuBQHmD9IdFP/IqEInA5WrQvqm6rcD/CTC6DshAh8fKNolFNQhX9gEHE5xaTHPCK7EnJjIp6oaoH+fqQLAVJflk1IoD/RjyMIDIjE/+FDElLiCQwMIS8xjKycbBLio8W+MIIfBoibLqFQhMcmKZpVQEAEiTEx8guhsTKPh34+Qnw1UiUu5CeuERieQG1hEkmZOcTFJxAcnEJK3CMC47PECVVkltZTXNCkJ9bx4L4H1Y01PAwJIkukIygomsh7F4gskK/AQ9+HPPC4z/37nlRVFhISlkFidAihqUXkJoXx8LESV6DnfbIrxKugtpDQmExKqoWQyE+koDhfxBko50NeZvNQ5WBvT9JKlRpUlhlLsL+PfA3F5K8hKPghMbHhIn5lxGG4zwMSCiWRUSMfJ7URpCfEyvEmBnmRJO4rI+whYZHNOnBMSCA5mcnkpCfwMCCcIJHX8RkVxAX4kZzV7NuhurGOR+Ie81USyfeBB/mVciuEuJYHVUIABQUpjQ45ccEERoiyaCgnOqOE5Ahxjaw0snPSCBHlJVOXSKzq3tT8OBw2qVZUXBdKqVQTa1LgkfRtWwiiVztKdR9uqTSSO0IYmejAPEvFhcck8Z79IYSyz9o9YCf1ObKG5SKOHyJFmGntusNgoWk1jVSQEUXdp6cQUOLF9n385AJIjRo1Pz1jNaC7eNDbfwk3YlSBgiIhhOJVVne1eOhrpXeE4NhcaNtWLO2gpxAE7w5Swr8P83ng3DTpiRAm8xXF/XuROhwmCu3HXGhNz7J4FEwVgsnxe6br+VkEUOfRa8T/MoZNF+K3IpkryXWUJHqht2i1vP/i3k14RgnN4rQB9me245dZQ5K/t/ymP+HgwpIVyjiuGBcbFi02YudxSz54oydSPm/VXYB3Shn1BfE437LngEPzt7+9muKOZarY55vFwj4fY2Tnz3VpqLB4TfTd6k5+tCe52XF88vFXhKdnci1MxFqdwsJFy+QzbdYJsy5EZQSLUti+TJcbobkUxXhy4+IxYXopWoLpchPmjZBmjZDUTUWn6zRMSnc9RZlR7NliTnxhIXq6eiSIN1TEvcuc3GFOitAoAu0tsfMIpzQ9HJfLh7HzUbSgHSYLcE8qpTTJj12rVrHPfBr99Q+R4nsOg7XHqEpx489th5BVlkZ0erkwsCNYoKt4p7p43ZnNZiuk+eFkysNtWXQhQdkoypAdu9tuXoytfxr1udF4eLux7VoIx0TNSRFvznBfF9xPbuNRVi4Ll26UT3M96y/njem2M/L5u1atxVvcf5L/LbmtKOr6UdYekxwPV+F8yYkV5qel09T8xLhbwQNv8PGDDVOFtqF62BvFwx8kqmNWtNB8RRUsy4GHhco+L1Wz6t1dirbk9QKzG4U4Q6aq8fTBC7rVeNITWtTrmy0Eo4TjJVH1hFm2X+Wb+nn8LAKoIuoifaesIeuKCeOWKQNK1k+ezOPbe7FLrCJLZNbgidOJuaB8u5uhfxiPQyZyRnUyPE7O9W0EiyfJYvNKth6XhEcdw0fZ4LtzJgHiYdEbM1/ktj+nxPOl3UNXjkPihP4g+UGpS/fBKb6K20ZTyauuY9b0WSK0gn5bHhB1bAHS5C/zxxnRWBfLAqcsxnzdWzqdwtRYihvr0eol4hdUJd9h6eUIOg7eRrbjdqRe7oN77sBh0Wik9rZBX3Qgv4VV0Xmoqv0m5gpuonJEnzHD/VEww1f5cnnmWLGjDO21HkRkVrF4xFQSvPbiJe5Hf/h8vE8tx1cU/uaBWmS6HsJfCK2CAFuuJtYyesgSbpgbI2mznc2vUpvgwIW4SoZ2HCdCqplwPJgJOiIvq/w4Gibp5MIaKnzE50OV9pqwuzeI9jqM9aMaLsyZSUGWJ6eEjN3ce6bYm8AikZHXt0nrMGSdLTEnNsv310HzCKkxsUKYXeaEd5zImwY69NjJzSV6or5l09tY6OzBRwnOzWWqgSu+ljoqc1HNT4p4Frq/Dx6JUFoizK4mjULUPc+m9694eFq2sEYIgfVjmSM9JiLOrRawbycMV01i8n2UCuve/Z5ImztYtfjcXijS2PQa91e1PzU82wQs+FkE0E9DLTsNJqO1eMvTtuXvCIMZwzDY+QtP5KRGza+In0UAXdprzI07gaR6XxWq420Gz5Basxr4+t03iFGsFbFZxbB336WwpID3X+lMVWMjWxYuofgHPuN+/nlrqpJu8Idx+1Qhz8dyQgdchRYike9lxa7rAVivMOdfmTgyL/4e7XUPy429P4bGAj8WbXfgns0WHpZWs2jQ1wQHB3Pv7L4nDfJq1Pw78pMLoMyb67kpHnz3bYuJFk9XQYIvEU2dow6sI7KlGlaTwPi9N7hwYAdbTt/BI6eRrLuHeJAPqTfXsHmNKVKj/v2D2rhf2EKwUA8tN86RT+1gqPSjOb1mFqciGxm9YAnkuHExOICN1pEU3LfCTTUXUoMsMcqZr9GftNS7nH1YRuyxlUQXpjL3ciwuRtPkNo3M8Nu8++Uy8l334ydMoDmfdODqlWv4JwnjWiaHCVZNc9A2MHPQJHltYPf5TJu2XF7vqrEF62Fz5fVh0xRTDiFcJXboDuNWSh2WJprydn6JuIgaNf/G/OQC6LdCyE5dwpXmkp+c1d2bpztWo0bNd/NvK4DUqFHz8vlZBNDgFQdVa3Bx6Wy6telGhbBCLAwW0rvPImoqCzFdroPxITeGffk5N9PK+fLrAaozVBT6stMljbhTesLEqsXpuuoTb2061x/GMETVS7glrecqvW61V5zGccs8zjjb459SifXa6cwxVNqMhs1dKf5XMGKSNDy4kOmTVGaSGjVqfnF+cgFUnBLJ+31mcv/+febobWNcx7Hcs1zA1ehcemia4BFwl7yIm/TV30vQHWf507t+vwnyJ8TIoBB5uwmraa25mgRa77xOotSOU5XHtIlKt1APi+mYX/WX15vwC/Bh105F0GyYPIj7Ho4Y2nrz+KEnt87so1DEcXa5CVds9nI1rpIwvwdcP70L7+wf26ysRo2an4KfXAD9WILdpX4+atSo+XfkpQsgNWrU/PuiFkBq1Kh5aagFkBo1al4aP7kAKk56xH2P+1y7do2Y7GqoKcDVzYOb1x1wuH7nqUbmFyEr4+nx/N43Xckofbr/cF5y3JNBmM8jKzIA9weKsxJvN2cCk1Uj9p5HaQahqqmiqcvFI1Rx+VFflERMptJxsLE8k4jUp/1XNpRl8LjJ81NtDvfCnzONpYrqvATcPB9w3eEa110fiIBsPLxfYBa4JqrySZPdcDxNuPttnG7f5c6tG9x5EKsK/TZhj5T5U/JjAojLrqAiLZzwJClP6nAR59+64cDNuy2cuzyHpPCmYdMKkY+jVWsvSFUet9zuc1tcy+G6Kw315cTnV+Il6k7Zs2OGGsq4c9/7SQ90P9ebPLjnItexuJxqHt+/Q2pxi0F5/yTFqXFI3lOeR058CBHJ+Xi53aPo+yqbmh/FTy6AJL5+/U+0+fwr/LOVh3TF2E9p3bkHAWVK6a7U1JD8F/0gOQkJHJ7ZllupUolX02OoDtfMx7A7sBj9rh8QWF7JVdcQDLr8g8DKBnoNMmam1lwq4q9xwPYKq882jdQrJjG9nL7/9x+4u92RB0xqjpzI6Q3TiSz7tkhcNGaK+F/Aex/rknzBiL1eygj4IRON5F+Jud3nqdaamd1dGh2fy39/vID4s4bsCPjuuxz/7n/SuVcvSuUsqeWt9wZRF3metTZXMb+ewJZx4zi6bgmptVn88c+DySos4tX/eIcbl47j77ACLcsQNs+YyJldi4hq0aHa3WIKekcV4eG5Zy1n9xsy82gollPasv/6XY5d8eMPf2hPfrwz/6exiMLsh/zHl2OfOCD33jeNz9q2Z8bay/J26MllnHS8yPX4Ilr9+a+UVuZz+3E2n/z5PykRcVhc9sQ9KYO//se71Bf7M/2AIz00Dagu9Od/2i1kzlcfyIN/n8fRsW34snN3rP0LyPLcQTc9Zw4Na0VYXQMDJxuwecpy6qIvseCQK33/9p7k9kamIcGR//jrR0w3OitvBx6dw0avIvT7TWaP+Wrq6lIZZX6ESdpbuWbSm81XHxFss5CxO+05cPgGCzXGYb9hAQ/yqnnrP17B7Zg+uz3z2TDkXW5n1TGulzYLR82loSYF42MXef/VoaIyutNZz44L+j25m1HE2//9GaW5YbhGScOf1fyz/OQCKMH5MH/709/YdDuNTUO/pvfQYXz29p/p0GcIQ/t0IrgM9Ht9+YMC6OySMczY40HmvRP8+X/+yEGfPBb26cxec200zR3EEdVMmqbM/d77vb9j4ZTCmmk9WX/Rm5ryeD76ojdxRUpXZ/9TG+mpaSGvp7ldkzwHcHWfMf1nGMhjsb5opwyNkATVl3+SMwRJ7wm228aEKdI8uPm8+UclvEY8Bq1e+U95vWmAhuQO7os//z85TBr94Xl6D8MMv3v+3KKw67zzx/+mz5Bh9O0ohHFpCH/+y9uUVaTw8dddSMyvxv+8OX2n7aCivp4xX2pQWBTD3/7n70h6yhmz0Xw2bDfR19bTSWcLFU1OYCinW6v3+LjtRHnruNFAjjna0XW+LTq930PvwmNxK4H8+c9vY3NwCf/7dhu8rm7lv1/9iEz5rV7OoNbv0XaELvV5d3nl/Q6kJd2lTddJ5JaJAxpSWGonCbdS3n7lT9g9COPQUkPuR4Xw1//+KylVFUybOJhlp7zI9rHmbx9NRuOTv7DjeS5580Np+/Zf+bCzklbPQ3N4c7ABE77+GytdUzAd1p6dVwJprEqiY6+paH3+CreTlbH268d35r9f+5xhw4YxeaMD+0Z+zvCVV7m6bjoz156jXgj0kV98gVNQKsWhZxm/4w6ndAfRda4isO4eNmfEsLnibkt49c9/Z7fBBNpPPcKcL17D7OJjtk4fwMrjdylPd6fT2N30/6on7udW81qr+Uzo9CZLrCRHbIXs8VINNlTzTyM9M2JRtwGpUaPml+dXLIDqef1DaUxVDf/7H28pQf8kNUn3yGth2/f8ahRXrL/fEX6XV1+TfQutHPgF3jkNJIcFPzMKvpGz10JV6z+OhsdnMLC5QmCWpHZU8fp/fyqHj/joH6SLi0Q+anLRUc/n//UqJSor8c7m6axzEFqMuLbxLkkLbKKK91/pRENlIF3mO3Fhbg9qGqvQmnuSg2Mln0HNhB+dy7a7QiOpT2bJfi9MhkwToaVo7rmH0SzFJ1ATbltHc+xROVRE0HODF8O+6kRpqhPD1/uzd0wHyXWMGjX/Er9iAVTBm59NJPyEDuN3eQkb/B7/93EnRo6aTcRFI3Z6FGLQ7X0kJbjDW19T7LUdQ/tYxr3xf4waPQqb4CJub5mJuXMs2m3faWEu1fL2e4PJu2WOqX0yOp+8Lx6/St57Xxll/4TGZN75QIuchgbe/r/WPJalQANrV1ow6M+vUF6fzds9pDahfD7tZkS+2H9gdCv6jxqDiY0nS9t+RIockUK79z4QkjCOv4/YQsqlJZg4t9ib7crbo1aJ2POFWTRYmmBAxtJ4BqNGjeBP7RSH+1//4f89md62TDWSvj7bi+OnjvFf//EeiUkPmL7nBr0//DNZBUEMXuzM0Snd8HY5wciRI4kWsiTokDY73LKpjD6LwaloFnVtQ2WRJ5MOP2Tx4O6kRrnKx95Nq+P25tFYhymuDDbrL6bVNxOoiLnBwuOufPn6n2QBrUbNv8KvWAD9MMPe/R8CctU++NSo+a3ymxZAatSo+W2jFkBq1Kh5aagFkBo1al4aagGkRo2al8bPIIAq0VmldPjKvGnOzntZ2O9axbC5aylJ8USjdw+uRORhOm48o6cvlI+TmLtxDfqnosTpmVjoL0Ga8XXrMgNWHG35uRnS/TzQHDdW/iTu6nyaMav2QVUG/fpqYGQXhFn3T7C868/A2duY/MHn+N60pOeUvZycPJyU0gIW6mix3SGKxoiTnI1vYOPS6SKmGnSPvMBM/GrUqPlJ+ckFkDT18MjZW4gK96Z7m0FCUNTR4bNxRCUlcHHrYm4/DkNjnQP6GsPIq1J61tSV59F/+WmKPHex5V42JxaM515GCUfdHmOouZDqsnzkWYEF7kd38ii3mp5f9aemKJsvhiygNPgMKxxD+bzbSm4d3EpediC9lxyHxnzGz1hDoOUqTgRnkeNxiFn7nYn0uUfU+cVs88lmQvd2lNXVk5j9r8yXoUaNmn+Gn1wAqVGjRs2LohZAatSoeWmoBZAaNWpeGmoBpEaNmpfGTy6AKvPTaau1AntzLfZ6fY/jrxfE/uYd1Ro8vqD4qHmWK6t1uBoexczureUZTvMDTrHqqCPxjx8ycfst9k/uyr2ccma0b0VKeR3+dtt4XKp4lTq7To+gKF/6r71O0rWdXPHwQHuPMhi0Njeaq37hDOkwWWyJ87V3sHO+FlmqwaHuB9bjFuDOuhtRYquGObM2EZ2ajdt2fR54XsHiuvQtr4lGTAd3IrykDM0v3yS/uhGP40Yklyvet3RbvUWoaqBXvPMuVp92JzbyPoZbXJVAQV1hOO9+YERD5m3WnLrPqOFjRGg++ruuoj3PVDlI0Jjvz6qT9xjRbRJ15RGstvNknE5L9yDlfPmPN5BcvTUWh7J4/y0WjFsj7xn45Ts8fsFRpkPe//xbblUqYm/xx79LA1zBboUxD+5f4Yh/nkh7KGHRcWSXKPnekkfWS5h27KFq68Up8z+Ng78Hm+yfnh2lidavtnnhqa+DTi5gtFWT/6jvJ/SUMeuuxKu2QH/4BvZrL1VtfZtiL2tu+Ltj4RBEZbQj/z1mNzRUU1rz9PDmb9FYgEduHe3/+qoq4PfHTy6AJHpP0+fWPaVSdNDcLyTHSRzT6xjaX5oypxHDsRqc9knHcf1Y+Zj5i6W548sxHt+OOFH5Rww/RrrzamJE6NxJK+RjJOb1XEhh0AkupED2nf04pSkFGHlqBzEFEUzefEve7vZpZ/lXor5GeZq6TVzNuV3HGTvXimth6XKYxL1Lx3nsZcvEbXfQm7pADtPvLzkkU2isy8YhUPJuWMlhm5vMHzKATFW9mT99qvw7oM8uZo9UHJRN6jcKzfHKwzxDa63820wNwydvYZf1aUasuoRPcKocGmhlyMDBQ3j9vUHy9jdvNqe/oU5Jv6eVKYOHDeFPf/mYpMwwHB+E0L2rJoX++/EpAG9zHZwu7WDQoBEUlKdh7/OIbp0m8ODMankgrt30MTxysRL7ByHqNC7LFiPdVeDh9cQKgXrBYqrsqC3eaSthLWaMrStJYUDXT8RaPgbbHmK7dRaVUSdwEFl4bbWZKDUF48GD0JxvI68PHGwi/46fs0T8r2PgCEt5Wxp1v2Kbr2rVl+1384g5uYWIxmJMbYOYOLgXt2/eJiy2iIrsSL7p0JrGqkS6dB5EeWkkvabv4c49T8Q7RMZ/9xrixO8RE8lrgqhXu+9w1Ww5wXctiBFltH2yoQhVaN13HLdu3yW1qJEuJjYknTUnMCeWbXeVMhCSk8l2sXyjKru+w+ZzatV0DGx82NazG7du3SIgPoXOSy+JQonA4lKCfJxEhzGWhO6aS4x4l9xYNZ/MzAdcCG32mOllYSZ3K9m/RKnvHQ0sqQu2wjET1g+bJKqWL0fvZ7F8ti4hl9eQXKWkujzWiRPhNZydIZ1XgO6a63w+xoRbd++TW/aiovXXzc8igNQ0ExvsQ9GzLkbVQLoT62+rJu9XIyhl02XFje5hu3/OzctvkZ9FAJVF32X9XifVlkQtzg9jqUx9SOIP+HAoifUmUZpG9RelBmf3F/RpXJ7ExUfND05dVghhOT/RiPz6XB5G5qo2nibyrh1rV+/Fw24Pq1da0lgWhdnWbWw0XkpkoZRfBSxfaUaM/OKtZ4XZSnbY3oOcYEzNTMl9yqxqYIvxWlk7sLVYRcYLmlwSlrtuyr+PnC05cjcRP9ttXPRTaRF1uZiYblPWf4AY17uyZ8oXYdfFf76TaF1RLA9SWvis/UFKMVm2Xu7oenH9WsyWGnHG5cVMs2fZt9IIv7j4J1rYi1CQFExxnXLGBvOVLDNewhIjY3J/wFr7rfKzCKDBpofIdT+GY2IF83pIZkUtC9ZdJvPGLh4U1TDC6ARxjubYBWUwTfcC2TfXEFVcxGWPfJYM7UJSQSR/fnsEyU67cSuup+/SE5zUnkyT4bRG82Nup5YwqvdYdEd8SoRQWbfMmU95VQZ9pu1lZre3SCgvpUdfXe4c1KeotpzOQ5ZjuVpX2G5BJPueQ2fTPv7wynCu7lxKYVUmbYzs5Ljjb22i60pnIUVDGb3InI9e+ZTEwIt4CTPHdvcFPA5PY39YLYOW2ZAcF8G++QN4VFfDnGlryfa1ZsftYN74YysKY66wUZiZZme9ePzQW45bYs4cC5Ju7sFf5MOQDppyRZcY2mmVyKZHzLBwZ9HE4dSlXGLh2u389fUeqiNg7/Ap1NcW8l+v9KGmLEJuf2nI96GqPJUvRmzGSzUrrITH3jWkqdZtd6qmtRakOqzkTkYN47oNw2bOGNmp2LKBU55qK0l13I1HQSPrtzhjOXUaeWmefNRJCKyiYN7R2CWsnUTWHPajsdgXk3PNzu9XdJpGY2MVcwwOE3NlE3vtL/CnwRtFmLL/1j5dth/YymujDnBqkSHlFSFMNNnCm39si9PhZZTXpmPjFMXywVrEXVjJuN0e1Kd58ZGBNUdMF1BTEo5jkCKgXbfPpbEim7ScCLmcPnn1K5aM781tYeqXJThhH16Os81F7E00uSWe3inzNxLvepb4WBdmLd3MW6+2luOhNosZppfxOriEuzn1bOk9lYYmiVEQQJcppgzs1J7C4kDmH4/ihNk4KL7HVpdUJvQfKrLiEnpSOf2jJw/PLybnibSpYWbPViw96CZW41m0yx37NXOIzI9g9ckIrHR0iAux423NvZzXnkhxbQXaZje4aj6WJNULoSjAFo0R4+nffg4VCXd5o4ce3pbGZNcXM2iiHv2/+JQdK6ew7342WbfWiXIton8nU7ld75BfHnYnjisR/Yr5yQVQ2h0ruvfQIKashimj+nL4eiRptw/SfaA+uyb2Ys2pQO4fXonmrDXyw1fgf05uw9ilK83ZLiqx1iD0zQ/QvWcvds8aKh7IC8wcNQTNUSO5Hak4h4+7ZMqMMZpceJjDonE9WeeSIF6+gfQdMIBo8eC475zCvGGDcU8ogapkNPoP5EFGJV52JxmuvVJUsHpmjdRg2wkPyuPc6D/ZhNWHlbnmY5y302Oivry+ft5wdJefkdN5bLWR3EbidlSffkv3c93xCHPM7dm3eAIz190l5Oo2Bgw2Em+7PHp078meHXr00jHlmuVa1l9pbmBdNMNAPJDVTNXozzGPZqdk200WcHabMQOnbUGjRw8hoOqYr6HBUpv7Ld6glWitvSakTgLrbQPlELP5o5i5WghMgb1FywonhP700QwdZvTEo2IT5hMHYnlXamFrYNHAwYTk1ZDtc5bj9xURXycEzjIbX1ZMGo/dbmNuuV0TZToBqsPo1n0Y5y1X0LPvCI5v16ZX7zGK8KqMo2e3Hpg7J+N6bDnDxq2nOvkW3XoNkeOUqU5hcJ8BOIUkMbhHd5yjy1gxfRBG6y9RV5sqym8gdxIrOb7CEKcjpvQZsxYyPERd6EN1bij9Bw4kPF8RlUE3rjFq3EyqhbTYIMppodkFzGYMZ8kBpe3x9gEzcsV9X1s6galLz5J89zgDB0+grr4Bo0F90D1480m+Xjafw+Al+8VaFr2692CxneTzGfZMHkmvPkq7oNTGNHP4eC4c30huYYyIazQjhXDIr2pgfm8NTGw8yAmw49R9ZcaRwvRQ7FbpMd/CVt62NpzA2NWn5PVpmqOwtjlA8O3DdJ8wA6N+PdjlGsfG+WPYuGUFASlKI5zWqP70E3kycOAAHG5eoGfPKSwYO5Ble305s3YGE2Yf4MjqOYxbcoWGGCcGjx7DiLGLZKd1aSE35Q8yv3Z+cgGkRo0aNS/KzyKAlq3aR5afNae9ItCee5AKj61Is15N/+pLEnx3cbcU8j1sZXeqy+arvjiVZ9BQncnD5ALu3H1AqvtxgnKqqa+p/lE2tBo1an47/OQCKNN5PXeema0k6+Z6QlSNDJUp4fJv0tkl3MgBEx1lWpbnMaTjs5+x1ahR83viJxdAEvcttxHzL/ZT2G604kkDrRo1an6f/CwCSI0aNWpeBLUAUqNGzUtDLYDUqFHz0vj1CqCCIM76S8Ml1ahR83vlpQqg2up8+RP7w/1TSE97yCKHdOJvWJBZEMmJ4HysQmJZu8BRObjIm013Srm7ZRbX0qQR1bUsX7aCMkpYY76e6up01u+9Q6xqEOy+DRakZBcS7q1047+6fS03QjKhoZw7nm7ssHGTw2VKYlhqqowWXzmzLzrbrOT1yuirLDwjjXSvlWcr7aNjypZNynF5wU5sslSGJZxZv5yA7Bp0B33F3jNBchhF8SyYMg6/AnC2PScHPbi0jxMOUoeEZvLuW3EnH7xOrKSwJpOJ0zer9jRRSZ9lZ6D82XHnz1ARyoQNkv/sejJyqihP9cV0j52431TG7b3CxpOKVwGHg5twDpeGktSxabUFQ4fs59gWc4ryY9hu60ZN0EnuZDaSEXyNdYebRuI3MHPwbvFbyfBtd3BYrce1gKZ+1iJvj9sxbPRW1dZ3UBvJ1LNRlKUpn0i9z+3D1kPptLdz9UYGtJc6olZitnyF3LEx7PoNVm89SqSTDautb8vHzdTeIf9KrO6qDNy9c9+NjduVnt6xnnbsPq+U/8bly0kV1eSxtzOn92wV5dfIiI6fY+cSS4BTGK52OzjtHoXj5rWiBsGK5aZPZqStq6oU/yLYbR9HTVUFcf6ObFi9i8p0b0wlH+SCBJ9L7LD1pvHxac49KmDlimVIAz6Omi0nolCkJdCNbat3qz+k/AAvVQBJPHa/L//mFcUyebM3d3bMRjyz36YmmPWuBZw0HMkjUVMOT+ggF3heTiFlkVJlPS5vm8+Veq5KVSmPGbonMOs2j1Kv3RwKquHcSj1qxFGrr8Rhqb3wSf+iXj2lUe2ljF9+h3RniydDPorjfQmSnvvYy5xJbKT3/E00Rl3CpaSGz4coXQRCzq3kTFS9EBDF2O/TprRONcKpPJFHUoJq0/nD692g0ItFdjEkXTAh9Fn307WZrN9yXbUhHshN4mFubKS+XhnFqmF4Qv5tibSvaZGpDsc1RNx3jQ+rzobTcYQiEKpFOrRsk7g8Zyyl4WcxdJC0ylrMNIfL9//lh5MJPqUnj4zv26YvlY/O8qi0gLajFEEoZNkTLhzdQn7TuLHyaI6FFBJ25SK1DfVUPj6FZaBqbHxjQ3P6GpoewTQm2Shjquqy3RmxM0BetzaYgCQOO7w/mgVD+8thxZmFmA2VeqM3oDVlOWeWjZTDp87dK/9KrOo2UP7VMTpO4vmtFIry1t4iCdkG7JeP4JGQYhXFJRybJI0kz2SZVRT7V08VexvpOlwRZFMXrMHat4C9UwYhDfCoKGqpccezx0mpCXYzlPn1jSfOw+/yHsIrc5i55oYIaaQw4jzHLpxlo30Sj08b4CJ11i8q5JTFM1N9q3kuL10AqVGj5t+XlyqAGmsKOH7DndEdx8iqqumITzktVI7qxLvsPHGbQ0snUSANwGqoZIJGTzw979Gxg+Ls6vnUEp/XcuRzHam5P25EzMYJpuyapyf0IbBdOxPPBwEsmbCbs8t6cCCkZdzf5sol5a1emZeA1pdvEyhU8ZxHTsy19pLDn8f987u46SzMjCthNGQE4ujmQ2J+s0OeyujrzDXZj0+ALzpblLFEz6UhDd3lh/Bx3M31qGa1JeS0LiOPPm32PaEsiK87rFNtKCwZ9A1uOd82HGw3L+WG1RocI4vFpfy54e5DUoFynUdW2uiekzzzfDcx/nZ0MjiIt89drj96pqeq0L8+eO37NYaikPN8PeeAslFTxKA33iMs/QdcKzxD+mM/+Tcustl8fB5+1w7i6XESbXM7NuxRXfM72KPTjzMhPzyjyuUtkoldx+Txk0Q99mSt9pLv8QZQhUdIHjXFOVT8CBuu5wefk+57jqthz7UhfpW8VAGkUIm1ozKwkqRrWPoqA06fZcNCQ2Jvm3M5Wqj5jYkM1DLD9sIl2SSYv/AK1y7fFHbJY5beyeX0Rh3mH5DaDRI4dDue6SNmy3F0bWuE3+o5QtjVMVZLGf2eem0Td0R5RZ1dj5+oEd0Gr5fDmyiK9KBj+/mQ7MC+0Ao2jZ7K0uHDOWlzEo+H/vTtM5dTdhdILm+kw2Kl7Ujixj57If/S6dJvPmfj6mkz0VwO1xiiOC5rItblCCOWrmLi3ibPj6XMu5rAukXjmaG/j0F/+0w2lQqi/Xnt816UyBZXFVM1NdFULS3F4j6jcZwLSaHLVpULi6p4JpyK4rL2eB7b78Ds0Cku3biF3iI9efewPvuIPrlANjsXjltCQ8gZHiY9otOYNdiev0ShyuRy3jOf5earOOiucr0hjJ65l2JEcgPoO1STr/7x5hOXEdn+p5+kbcoSpf2LqnCmCRO0prCI0kfn0LGw4oL9VXasVvJjTI9NWEwdzQkbG257RrF6+CLFRG4sZKTG5/Ix2vOb24BWdVFMsP7zV1IXdYUbIZ7sd1TSZjlMg2MnbbjqHcaJyZL5lILxnmAOr1EcyHUbKbkMqWWz9V1u27gyr/cgTonyvO/XPLKf6kfsuqy4aDk3cxwqQ5cds4YSmh7C9guKQ7LKkJO826arvO6wdhSHpOs6BXN2m1LnJPLv78E+WdTGCyvZG9zkwg3CzxsTWQMBG8aSVJrHOJtIrswdR12OD8Y3M3h0foNsnnZfuIOi+5a4iXracZQwQyNPcyEils8mr+T0uUt4nN6JiB7baYrDs5tGE0Xp/Db4FQggNWp+/2wxXi57U/i5qRVa9NbLiqb3W+BXLYDKiqWmUTVq1PxeeakCqLFR0dlD9s8jU1L1M29yxCePhuoSDpkbcHDtLApVQ8q2LZrC9Zs3GbfwiLx9/fh2Ro81wXO3Nr1nneec6WguXDjEWvdczh80x+SANXn+59l/L4WkoGsMGdAbt7Qyts0dioWpNrtcm0yJKpaOH8NYg61CU3fnr69/zpFAxYa+tHoSW6+q2m9SnFiwZRd9Zx+iMvMx06dN5GxQIV72Rxg9bC6lGV783/utnziTunPMgYFdpK83+RwLLiPlrh1D+vXhfkKzCi6hP0hRm4d1WMP9g8uZsXCj3B7WRKrjWjZZX+TixRPorlR1SXgejbm07zaSPCm/hO1y//AGuvYeTGVdDgNNdvN1L11hopZjvliPheb21OUGM2LEZDSGHmRht/dIyQym9VBTiLDDXdhSzsc3MnSMsTBUJOoZ1Esxf75ZfhnX3cbMMtismEiCg/aBDBkszNTvozaSbgsssNgsfdGrZc9qE2FiHqWhPI3hQyfSvrXQEHIT0Z49BRvPeHR6D2X8PDO2TxrJF71nylHM1dku/0rIJlhNPj2GzWNcn57kicQc3LiQzkOMqalIZu40LU65x7J4cn/MtUfgmlJGz4//wY4zrswaeQBb0wHMPu7HlsGdiU+MZuq08VwMbdF2IkywnbIJ1ojptD5ojV/Ijf0r6Nqml+xnx9LCgI4DF9MQexaHx+l81k6D/PI8Vs2ahsX1EJbMHsfsCfpKWdbGsvFsFJm3NrPdr0V7UUM5i6cOZ8QyG/LCLzBmyTba9VmE/wkjPuiykH0rjMmpyKDLSH0Gd9OgONOL9/rvw2pRFxxSarlptYMhkxZQ21DNZM0RjG3fW4520YzV8u9vgZcqgKivYsOyTYSGBRCQWUri7U2YnlacQT2FyOAZfXuSUVTH6LafERCXSvtWwhaPeEhSdj2Xtk/gwq1YSiLOoXnEh6P2tzhqsoT89NvMsHBj75zxuPm7s8A6hH0jepCQGk3rHopL0saSRwyYtZd9qw2oqy7gvU/HkVuhWPwnjHQJexTMAk0zMt23Y+QcieZn7Qk8Ycy6Sw8ICHnI8Ha9CA4NITypnLYT1ogKI6pcXRnrp69G8i0efWE1VuG1bJs0FM8AFywO+5Gfkfjk4c2Ii8ZmxTaqRUBmQiT+7pcIL1BJMcGNNWM4GZJHQYYfvUZtfHLet6h9xC4rF7ztd3EutJBJXScRHBxB/CNHum1yZm2Pr8nJCqLtRAvCH/tzxXQOl+57899/+oIwl82c9Ark4z99gMsxY04GZ9Oxw0BCgkKJUHWOiQuPwHTrQXk9Iz4S3zsXiCqrZuk0YzmsPtKOESvOyuvPIyX8Gh0WWinpr03mYw1DomJ88ThsyuGb3vz5f9/jzqVNGJ24Q4j/A8Z9NZDy+nq6dlvMkYV9yC9I46vOeqrzSxnxzkfEZWTzce+JxFxag4VHJMOmLuORjw8+1yzQt3Lljm8QBp3ak5royjC9K1iumkxyQQbvfjFFFqzLRo3jRmoNXgfmY3HVB28/lcN8QXKIHdPWXZLXl3VtT6Gwn0b1H8ED23XcyCpl6ERDQv388biyiV1X3Gk9SJR9wEm0N1/G+5Y3S6b0Ilc1n3hD6i12Sy41xcuuY7s+PAwO5uK5i1Tl+zBj5SnWTFtGaY4nXTY4Yd6zDWmJD5iz/y5WRqPxSkrlnQFzCTykx5GgfPq3m4HHcUM0LOwZ9Gk/giOiiQq4yOQtl5n9wT84H1nJ/nEL+fbcI79OXq4AegEaaquEhFdtqFHzm6VRvNiaXyw/F1lpLaeC+vXzcgVQXTl7Dh9Co7M2jdV5bN+3H41+0vxWqVg+iGae7lKqxd8pJ2UOpgs75zNiwTqm9O9CTOl36gLcPNeil7PA5Y7Sk/ZFibl+hpUmU3FNrKQ00oE5pluxMDAnLdKWj/WvqI56PulRUs9piSq2Gk9knqUfVGbQud0w8ps+pTxL8WPMjFYy1/SkvLlvrQXbrZrNrXiPU/znq73J+d7XWiHzZ+tja7OFm9HNH3gfXzRh1JHnaJUShQ/p3vPpz/CrxmlwN/vbEt/luDlrF8zAP0PEXRjO2k078YxX1KPI03osv5Upr38XN23W8uHwBezYuZGLIc8MsWlIpe372qqN51MScY1vFqg+iZcl0+p//8zFwO+/5rMUZybIGtQ1W6Xz63fx4Iw527cvob/WMibqm6lCn4+l8WjOSh1AfwDvEztIKKlnlcEsEfd2Vi1Y8T2N0vU8js6nKC5InkLpxSikzRsTiHE9jI88UuC3wcsVQDIN7D7TNOtBNfuE/fydCDX13L0HaMw5Km+OeKsViwwMORmYw5UN5pSVZspzM/Ubtori6NtMWKj05p2rM4eES8byp8rbhkOIDHHmgnhRTOmo+H6WCryt3hnxW0U/QxsOLm0KV6jJCKTTZwOpFGntvs6Zh1sWEBXpyoCpCzAyWcpG7V4YLNLHfL87BgbNn1/Lg+3lPtla3Qdisf0G93eayV4gL6weJ39ebaI6zZ2+81agOWGWKgQWTFxJxD0bTE3XiavW0m6wYv4o1LDO1FTsU5ZmcVPFjEGduZ+WR5fNLkpQZTzjbSK5PGccsTf3M17HAOPVG1i21EjePURjNzGn9GQH9rpjFlMffJqHKVF80nUihkbGqNwTc9RwFAetD7HeQSVgaxNZdE28GKojmLpoOZ3e+UTuOyVR8Pjmk7SZ71N1LxDHaZ0KJ/1xHBWxVxk8XQ+jpcs4sGmxvHtsrw3MG/EN+voG7DkfybJBzW1KOqPayb9zdJo/w69UfYafvfAw0bZbyap8xL5rUgmDzfg+LNTXZ9nRq1iNl+YMS8VoTzCW5kofss5yL/FS9p4TJtTZGxgO6ouBuO7uE+7yfpknbUAiPq3RT0zfs8unEZLxiG2qfk8VISf5sEMfef32lnHMN9DHZO05bDbNkMMkCjz3clkkLfKUMccim0sr5spyIoQUerB6DKFR9zgR2Yh214VCUvpgcjuLh2fWyvWks85Wij0scSuUPsPvkT/D29xzRmPcXFH/jDm7X5mHbUoXaR42IewN1Z/hX5BGGhrqqa2VVFNl6EFt7XeL/DqxXzpeorFeOa5OPrclUlVRqktdi7jkkAZlu6G+QZyvikf+r1Bbq4RJsyJIzsubkK4lH9co9jc2yPuVmRManxwnTSDYFFfTb73YV/9kigUVqjRIRzXtaxT39OQoEb+SH800yGmVBhH8EI3U1jcfJeWl3NAv0i2FqlL65Lr1LfKnvk5172JfgyqOpvyQaJnP9XV1Ig5pTRwr4pfjbhC/qrJ5HnL8T+2X8k6VDhFfE/Wq60h7lL2qVMtDOpQQaZiKtFYnnScNWRFprm9Kc51yfFP9kLakcmhUDQlplKfoUM5vSdMEkE1IdbHpfqQzm4pR+pHySEK6lhSvsq0qH1G+Tcc3nSOxcmlz+91T5SvVKYFUxk/VSZHOhifDcaR7lK6jugf5v0LT/TY05WFZOisspWEivw1esgCCvNhg4nOaev5WU1wuFY5QQcWb8urh9eSrekL7BQTg7u5O8dP15GnqKwnPaNnzuYa4jB9Wj5+mBK9gacYIiQZxTV8qy6Q4a8lrmpLzB6jIjcP3kdJRLVvcn09whLz+fBrxuNfcU9rnnjvxec09ocvSowl66EvJC1w6JzaQyMwCaqpaPuiQ1qJn9bMUZj3T8bOxirLallVcRWMF9zybe1R7i3Qm5Ctv84bKoh9MX1SgPwHeniI/71H6nDIsyZLmb/1+MnNVemNNIf5BgYSm/XAP5OcRFvD9vbbLc5NFOj3w8bqP16OmuvBd1FFc+WL1Ir9SKpcquR6XV1bLg26/j8rcVMoU+fJC1JTnUpj3/Hnlfq28dAEk4bJ1OXKTjtwTOp+avGRmzdLj4jY94lTPzl6D4XRu35ub4coDM3/xWnT79cX/wUVmHPDj4bG1XNivw5K7BcxbvYPbdxyItDFk3a10jmwywdXxKAtP+TL8rb9w292BsWuUdqLGojAMttgxa8xw6iqy+bLTLKLzlAcrw/c0X/YdL5sWjUnX0d7vzKCO84iw28EBq10MNXXC1NCEVVrDCcjN4fNxJpSrKswtK1c2j9IgoyyP46FVHNZbjMuV/ehLbUItmD9AGYA5uP1KCpIfs3TqCGLKnhYgHXSF2v2DNDCn2xdsOa/MQbZiylIsl2uRUZpBV91jTP1mKPWFoRhsOkqPL8eR4HSA005OfNN7N+d0uwtTqxCNnjpyT2jvwiqW6C9j3pA+pMv300i/b5Se0+1NL5KXGIGRuOeEKmlnLacjypk0Uull/J3Ux/CPr7rw9YBFYiODuasOMPDz/mQGX2Pfldu0+nI5N45uxNrSHD2bu7zzhw/w9AvBdOpS9AYpJo72UybYIApDL/OXXvPYPHeceG00sNB8P/MnzSPZx5J9xw4wXGcbbV79I763DrLuejLLZw7gcZwfb35mRvz1Nay6ncbl7cZ42WznoNU2hi1voTk8McEaaP/an3H3DGDLwmUcWT6LOKG1LFy9i0VT5lIWY8uJu54YWdiRGWrPfisrOmit5ouP3hUCO0DWVhozXNnlUcAj68XYSXOPq2jI8WPTSXsG95lGkP0yvpltyYwOw8l7dJHJO90Y901bMsQx//nGKKyNp/O4JJe3um3mse0ibGPKmD/bDMPRXYnPimPmlrNMa9NdjnfXWH35K99vgZcrgCpT+bpVR8aMHsHj0moOGPSh45DnzKxZk8Fnb73BKbdMTuhqoLn2OBYzRzBRZzn54hXhZWWAS2wloeeM+WDqOo6f3Mmk6euJPG/Gp31XknDjAINGjsI9q4Kx773J4SN7+fubA1VvoEqGduwphNYhGlPv8ZdXPuCGKFwJp2OWGE7TZOVhTy6vG4mG+S4++OurxEbfo3XPYVz2foyNiRaakxeSVljDsC6TKJS0h9LHfPNxW9KkC2T5ciykgvBLmxk6UpOAhDLunNn65O13crk2e48o83qd26zPIvO9LSpPI+Pb9eBa2As0tlZHY717F6NGTyFNyM/zptpojl6M18WVvDV5MUPf+Dte6YV0attJ3M8Fsn3t6D9kPl/2m0lB6i0G62xkSo8ZmE7uxoydfqyb3o+xk9YitTlLmIyejKWL4mrkzIaF6K/fL/TUEj5572uyhbwMOrqcN1opwvR5HDCZzOtfDlPdWw1Du3TBcOsRCuLc6NZ/Oq00xhPtbUfnwaPw8A/jg7+9Q6SQ5oPbDWH7klHcuXuBv7ymIZs3FD7ivT//Bd31q3jr/eFM6/4pK0+EsUJ7JFPmbiQ/9xEfdhzIcTdvOv7jHxzZvYJ3vzLEeY8e98N8+cvfPpbbSGznCWFf2Uhp9HVa9x7OFS9lwgSJvabj+Lib1H4E3d94Ha/MRiHUB3D0gBmb72ewWkeTyXO3iPsazYTl5/jTXz4TmmYiXb7qxfaz7nT65C2uJ6gyrzqSTeeU9qTj6xcwSlOTc/ekts5SRnboypy1l4i+sZa3Jhkw/M1Xueznw5jZh9DW+ISlOyz58ztfsX1UaybvcmH1SJGGvatZfjmUvVOHoqmzisLCNHp06cecjv3wy2tg8dSVT5lpv2ZergD6PoRm4vjo+ePC1KhR8/vgpQugc2s0WXExQbwUYxlmdpdLpuItKdZPh5dwPDyR9boqtTjPjVUOGXhZzOJ0zM/3mbEq5ByxdaVccIihKtaRjUJ1jrtjR1xeBH/paag66vkk+ysd12Rqk/n/XldmBb18UPlq9zwaioPY7ZzKmklj5O3rIU3eiJpooMdiSxoLwli/r8VXmufQcYj0ybhYqPVNjsQExRF83u27eyl3+qajak0hxX03XTd/+zq+p3eSUV3GgIkHRJxhZLdoVqrMCeCN/k0ziH4XVbQdZy2vOQZ9u6/KiN5f/4DZUCK0z16qdanD9nLuPjuo/gfI83eRv0L+EKlR0ky2DQzbeZP0B57f26nv0QljdM98h7eBFpzcvpJcoSkuHjiQ5GrI9D0pNNvvGs3fwIlTzZ0iX5QFo9pQWJ2K3l5Fo/4t8NIFEKUPWXJGqKe1aaw6Fc6GMZ3JfLoJRKHgAZtvpdK7/XR5c0mbrpQWFQpTppFH5/aTWxBImngo1i6Q2hhgdu/u3HhUiFlnHWKO6hMsCt3NYgmplLPCNoyDs/RVn68bGTZDGgFfQ9/he0l03EyM6kmolTzjCbytVnA5qR4NnbVUhthxOz2BcasuUVRajueeqQTkFFNV08D1vdrCoFORE4GvNMr+8np6T1lNbdw5HOJrKfLaytUm1VzFomnjmD1WS7UFJyzNqA6/wJAhQ0gSuvSIDadYPmkA/qppiSVmTxgi75eWGNVweCnWurI4es7eyfpRihMtiUWjdKVvvji4nGXhpShKyqsItzQiQtgzO9ZoiyfuAk7CytM2kNp5yhh8xJeO/aZTVFikmDwSFQmMHWPI4NXN/ZMWaysCt/eAgQwdqoH5labR5FkMU6VtyMjxqrByOmpJXR1EjpcEMWSHB8WlFWTdPYBTrhBKBxbivU0Hn5wSKmvquLdiljy8oiorlh0GE7gY14jJAKUdSiLmygY8i0U96K8vCiqShU6BLN6n9PeqCDjCMZ90yipryLt3nFCRbb3mr+fh0Q1IxuyqLkp3hynGBwm4dI7Ui0Zci8mnsro5f6X0jtqtvPwqH53nTlotdaVJHFg5lR2PUtDbJnmfFFSFCLO2F/6iDOKurMcprojyqjoend6K4u9RkO/BMnshdOsz+WBwc7+rPB8bLoRVUP5wHw6JBWiOPUXsZRPy67KYYewiwi/I3jJndxMvvsIHrHTPw7iD1F8qkv1XI/mqy1oKi0ooDbvEydgGAmwNZc8IKbfW4l/42zDCXr4AUqPm3wBvuy0ENDWo/YxUZfpicV7l3uY3wEsXQLnRt7lyJ1W8Fhs4tGw22y+GUBZ7nXaztrNghSHWfrnUpXkzUKiuw4YOxl28Yb6T6nQ23lJ6TSsUYHXzsWr9xXh84xBj5u6X1/NCHRk2ZzmO92KJvnmUxz/wRV/uYiJIf2DFwDEG8rr7QUMG6T7tY6glValeDBk070mD+IShw7D2bvIC0MjcwYMYpaOYLj+E24m16G2xIyy22YtAQ10OB7ffUm09SwNWx5XBvU2UxHlxLrRlN0kVFUkMH6JJnqwSVTBOpPOUn8qgKQxly81kZf072LNkJgMHD2HYsKF4ZzzTB7ixlhPyINXvprG2CIvTKre1BSEMHDBAmORNvc5/HOv0j6nWnk/E9b1yOgcPGcpA3ad7ij9LZuRdPON/uDtAY0EcAVnVZEe6iLiHccfFq1lbfh4NjaR7XSXxR7Q2ONnuJdD16m+mAVripQsgSgIUE0wQePM0g4ZKvTqrsd25jb07d7D/rJO8z2B8Lz5+5Wt5ncoI2vafyJevvk5xVQw3E2q5cdmVpAd7MPUoZtjCLUJdziLD4yDbXdLRmyr1Sq1GY8Juun7YWdSGWKadVSpv6SM7LMPqOWsyHqnJe4TFRTlcojYvgs6ff4lDWB5JF9dySzyX3bpbcM5gJPMN5vGZpgU9v+yMlsYX2OcVY3pC8YgocWP/dcKPGXFB+lIWUcvoYZJpWErfmYpwa2JK537ifxEjtir3GXhhHdbBzY3vyfZmeL9gW3yinx0ff9yVdGFC6g0UArA2ntjCYnr020qUjQ6RwZfoMX4+b/zXu6Rc2kOUOG5m14mk2y2SHZLpjBTmTEUQ+x7m0POzdswa8g37VV4gl03sL7fRdBqpdAnws13F6XDpW1KDED4pXNSbTNbzTOcmaqP4eqw+s3QtaKwKpPXgmXz233/GzW677AO8RxtTXDbNYLYwA99st5juHymf3u+7RXLNaKi8/q2e0JXpvPv1JOpEGTolJ2NqHcwjt9t4bJsozEld/tpNj6Wj28rdKKbqn+L0Vsl8KeAtYbpQGcwJ30JC3C4Sb72AKboL+b+PNeW4ZZ58hq9ngqgDEndu+JBz5yCBom6ZHPQh0uM2pY/PMG/VJlLFyynqoglTFxnwX+9NYOygTvI5EhVBNlhH1+F/WI8rCc1mXp6fpWxibRs7hOAH1vTb4MnJcSOFFRzCap8KzLWGkFMSzxuddSm8vRePcpH/I3YL+9OW08HBfKYxiW9e+RNJj92xja/HQrykJeFzeeYMecT+b4GXLoBcTm7EYOEuEHavjo4Ojwta2uEKtVnBLDY0xDu7Hm/bTewRKqbHqY2YbbGX9/vdOCs/HJGuVhhstSLq0W1W7btFspMVi00tRWVLYL6OpJFUYbBkMbbiTWG4utnV5unNy7C6HU2mx1mWGCwiUfVqiktPYYlIU7p4C51Yro+NjR1LjJaJQq7BYIEOvsll5IQ4oqO/Xi749RYql6llsSzUX0iWdCv1RfimVdFQHCXSYCRrOg/sj4hqrbBVx5AcKfECx0Nr2XyqyTOiRCPmCw3Qm6+DzvwFJH/vK7OajGhvdBaulNttGgoei/zUJy3qHoZLtrJ5oxEng3I4usmYPZekvkK1LFtsxPVjUptOLss2WONx0Rc/602s2mZPRewddBaslEf0S1zYvJSwPEVzubp/DVttlYbqVQsXEZpbR0GYM4Yi775rCMBJi5UYLjJ90v3A/rA5660koVvB4vlmWF3xEOu1LNWdj19UolxOcUL2WW9chZvzWby8nVliKA1LEYi8NDBawh77myxZbIDthqWYW94i3Pkgi82lMqhHX8TjFlfAWuPFHLE9geHiVSQ8cCQ0LgKjJQbyEJnom8pEBlI+L1u4gGsPm1y0iPLevQp9UdYSpqLuPcxp5OH5XTi6OXPOP4uwm0fQX3ua65ab2XTIFWMDUd4icZv1FnD+YSJLDQy5k9Kk6ZVgpvJ4WZXuL9fzSLmHLRxfrssp/3Ti71qxZNduNhku4XZkMof2O7FvjTF7rc5itHgxp9YYYmHrycOLu3G5f4/YgkbcbLdhtvu8HM9OE33sra7I9Urb0EIO+y3w0gXQ82mkOtUbsxvNFUKNGjW/P166ACqMvY7R2RihNUQw9WgEj04vpaQqluV77Fiw7yjjRigmi8EC5cvFq60UH8IFyWFEZ1aQEBZMREYJcRH+SMOBSqobqM1PISZTaceQvqhIb0TPB0oP5IqsfCKDAmWNpYnsx4EkijdSRVYc38xaRaYwWyR6fzxJ/rV1CsV7hz5uUbHkyd3pwdvzgfxLZQ4+wQnU5IcydunBJ1+NrphMYfx6ad6wQk5JIw7Fu19ycP80jRiOlNqHCph52BO/Y7tIfaZ5JNJ6J5+q2izu7FmG5slgef3blNBXX5kfyyc0WSgT+XiHJwlzJ4PB44/zMFhpG0t+5EdGuXL3Dz3u0af3Lh4HB1FTVURYYjZRlzdxN7OBmsIkAiKbPlo3snjUJvGbw2wrX7yO7CBDpbVJuB/ewYhZNqqt7yKBmdKITEF1bSO5cSHEq7SAUG8PerVStI0HnkpP7qysVAICEynLiCEgLpv6yjzGzZHmJlNY222w/Jufn01gqHJvFTlxhCcrOpifKB+p+aSqOIeokCC5vFdqjyYquYTakipSYkOJTS8kKTBA0Uo9m4fDlORJ953AAecMikX8NcLk8vMOEkWYj4+/MqymKi+RR4kFpLvs4ExIMf6+XnI84V6eSNlbU5ZPoDhHyekGlpmLMiwOYJDpNTkk3ddNNvlTwnxJLVX0woycLIITcygIuYiWhfQpXRlflp6Xh39QuHRRIuLzSYwMQjqloSQVn0il20ZKRACrBgwQRVWD4Y7v9sv0a+OlCyCqHrH8kqiYpeHMsI4i5MwykpXyeAr9uVNFbXNF18pf1JAHGNopHzmlIpo3dz83b4SIZz2QFffyKMlKYMrYKWJvEofdMhjbd5R8bO8B+zEfLpliqcw8r4wHyru/j8OPanlkYy6Plh+63lYOl7jgpFS2Dq10yby+gzAhXYb33sPm0cPlcEmwdR6taqRsyMHoyL0nAsj1kNKmM/XjVzknktq1qzLrw0StZxs1q7h0ZK1QyZvOLGLN3SR8XF15EJRG4AFJxc7ita7SSO4GJh6X+ofUc0/sd1UtSnZVEhwvVekaJi0+QreFSiUUuiSaE+1IvLKch7d2c1wZoobuaCVPNDqtJdxaR4gWmDZotniCzvEoL4kBixTztnlAZSUXDq0hrkiVzsY81txJJ8/bHte7d7h1zJDrKcq+yty4J2m756u6oHigJ9sowrMy1p6lroqQ37dwrJz+Ie1NmD1YaeuRGKojCSRhgi43Y+OcvnKY9oLmISlNAkjH0JK4c9uECE9g1QmlP47tzN6qLhZgNXGM+J/O8iOPObhaqhPQZYQyueRUsz0cv5nK8hbXbSaGfddT5DXJKb3EqZVrsNu5nPDCeJYdUr40VYTbsmytGQ6RVdzfPV3ULIVTFs1eEYq8DnA+oYHqeCcGmSkN6WUJ4QRc38TtbPAwm0quEC4TbGK4Mne89H1e5I8QeifXyO1X3RbuotTrGF7l0G7oHhpCrTjsF0GnWYrD/7hLW3AtgKNjB1Fa04iT3mRRi34bvHwBpEbNvwFpnlfxzVFanH5OHthZkP7zX+Yn4+UKoPpKdu3YTM9ehuT6n0Jv6SLO+0VissYAi/3+lMV68vrbn2CiO4Fl8pv/OyhNxDGyhcyvyeRuVAv/vi+AgeFSvpQ6tQmO6s9l+e79QssKwrD7J6S0MDeeR7BQ6yUkx2EfvNZafvve3beAwZu+23nZ9aNrmDV6AikVQsUoDGCR0VK8U5r8RZcy6KP/5Wq88h4vDjzKu4OXyusSp7bMZuV5ZZbRZ8n2v8psg6Ws2arM3NqE7sg2pDYpWc9wc5sep4Ja5lcpHV7r/USba6YBE+MlDBiuuGENcznE0qVmSLcgMfSt14S+9T1UZtDuH29iaGLCMC1dVWAzlzeP59Lj7+odrGA3rx+20uc7wY2ds3mz3VSVBvjiBCbk0pgTjJc0aO47aWDszHm0/vBTTEwWcyb8e9JVm8t7bZs6XH4f5SxbeVLUzzRmzDXAZOd+jA2UzpnPozxPGYl/4HKTv6wfJvXeYZYdvssOi+/vavBr4eUKIBU7Tnx31/HJekuYr9FTXq8MPUXfsdOYMWMR1eXxWEXWcOKmDw2xlzkYXsuMKVNxicylIe0ul2JLmDxLcs5dQ89Rh5jRZaHQhT0xdVEGdoZbLia8BuxXzCFTqmyH7snhTWxfNB7d04H4b9WTbfWhI08ys0sXZs6cyQ7bi3RsP1isz+CxqCQbbzT3Pbp+zIXSsPMs3nyMm2mNtJlzWITWoTFnl3KAihWT+nPB7gg7PZQ+O3Vp7ux4mMPhnTuxc4nH2ewkN/fqEZfsTWh8GAvsW7qFiGPd8WASfG+wUxwvLRddm/s7ZQRc4ZPOWpQFHOCOyvlgqN0S2czSmbuVHh+0l+/jrHsYQ9a7Qu5dzj/KYt6IbdSH2uImDlwyYCFBl9YwbtZMZsxu6sdUgsaQ6eyfP4WmDzy+h/TIERLA1Xwpu3bv4v0ukkdLBWe7g0/SF5SqvJbXjBojDMgG/FLrGN66o5yO3RfuYHzaB6LOcDosidc6KHkblRzENKl9UNCYG8uXU1ZQF3kFu6ahOOVi/xZfiv1OYp8Ok7qasmpF07xrubzx2QA5npjKKmYusSHo6HqRB1UsOehBkccuHNOE8D0imcRZpOeL49/tJR/vldYsRpfObBpiUs+0OapuAJWpfNHJjM1rmud4Gzfwc7ZfjxRrdXT8sKscj3t6Grot+mAt+EaJa/jHreXfJiZPlV4uDXQdsJ3z06UBsCXMML7DoTFKt4DByw+Sc3M398V7bsQ3ZhS6WeAh3remo+ZiNKgXs0QerrO8x5CF0rz1GSxY7yl+ixg744J8/q+ZlyuAGusoKCwgJ+f5PkwaaiopKSlGGmBeX11KaWUddRXFFJYqFaSmRqmIVRWl8rCIhlpxfFU9NWUlFBcrPSFyc5W+KiWlxZSK8KKS5h4SFcX5VIvXfE1ZMSVFBaKKNZOrSlNJUTFlpeLaJYqWk5+bQ530xm+sJjdfaccoLVV9zK2rpqCoUFxNQfEV1UhunqKdlYs0NJHf5NtGUFKYJ9Ld8j3eQEFxITWqBJUXFlIs0lFfXSZfu1LEIw2TeB5S0soL8mhyUVNTWkBReQ0lxcUUi/soUd1HXk6efKx0HyVliiYgxV+tckxWUloiaxaVIo9Km/wLifLKK2jS0sR95eTIeVZfXU5hiaIhlBaXUKDKj28hzi8S1y+sUAkQQX5urpLvQhsuLldpJI015OQXUVtZJqdZorCwRJRzBRUlRaIclePKRF6XiKW8uIgycX2pjKUsLxBlJLs0aqwlJ7dIRFch6oOoI1JZirwoK6ugslxslyn9GmrkDxUS9aIutuhIINJbLNJbJsqmUapb4t4kCguKqK5U8qFQXKumoV7O19q6GlGfpXART66oT1XlotyaNadkz/O4pyh1oL6qlJy85vqQK46XkK5XKpWTuFZ9fQ21tdUiT8X9FYlFqoeqeywqKJaSJ1OQl6vUSbGnsLBM3u9tvZ1kVbH9mnm5AkiNGjX/1qgFkBo1al4aagGkRo2al4ZaAKlRo+al8ZMLoEfurlRUxDLBOoCAi1dp1eZT1Z5fnp1aJiR4XJY7Nlam3KemLpE/tmvuIPZ8qphwLISl26TPo7V89Levf/Rn3pbUpT+i5fj876M49AofGPxQj2KIOndWaUB+QZwvKOOFnuWG0Uyyg68SWQaBJ3WZZit9xZGal3+IWI7ejmPrqh92fHVxfl8OB3/HJ+zqdAK/5+u2Qh3DdLdSVRjOgdPNvcAr42/Qupf01ef5tP1YQ7Wm4L1jDksdmjpFNuN8fA3Z+VFM3n6bqgQ/UsobqFHNdFIWc5YuI5ung5Zy5oSxJqkVFaQHXHvqo4XEoyML2fHg+53Cb9L6gjvyIEFxZ1WxtJr3w+X9LHbHWo4X/G3zkwsgmZokZtop/VTObZce+HoMt9sz8YuBJMQlUKxy/JR4c4f8cB4ePoOLB1fJ/We6GB0n58ZOfErAaZ+p3J1+ZZc5LJ6jOOwy6dUesr3p8PU07m6ej1NkIpl5yheEqjhHdgeVUh95CZvwOiZqKi4xJAJOGSB9kR44bxmNSU7YJYHGcOkTbAVDO3fEN1M10rM8ivn2MVSH2sifsLdNXCgH99ZzJMN5jexkSkdrJdVxtzjofAezQyoXEYKuI3dAaQTt2wylQPq8Joi130MCDWgaS/0yihg2WxkuUZ8bRPuvR1JZV4r+ogvEX9ojp2/wWlEh60MxPBdNzzVXyXBYTYhImk6vFaLGhnL0Xj5bxus2V/66PPaaaHIgWPkqk3h+o/JQ15ZzetsiNtxIY+HCWVQGHuL4/WjSs5q/vm3ppcyTNUZfxF0Tw5Qz0bhvmyyHzdfdS8LFnXL5TJ2xjCOmq+QBnDIpjpwIK2V2X+Uzscbn84jcZ/hkXvwir4Mcco0gLSuPqtS7nI1OYqCWBQnJqaTd2YKHqstRefBZ7uTByHnK3GCrdfQpj72I11PPsJKP+Y8c0VrlwOj2G+RtSRgMHXyYrNvrcbqwmwOeseJ6OVw0MZTr0ZaRk8l3NCVCVDWjUZJHyDh2ukfQv8cC4hOSqVBN41Me786gRfroHZcGw0o0MkUWdMX06t6bPp2/5NSj5i+ndqu05IHP0hRReqN7kxgfT0FJNpOmX4SSh5z19GSkyRWSUqUhElXo75B6xDdyx96SVsOPUOG3D6fkpq+AWXRd40il/z48RH030NTDYV7zHGSfTtxAfFKKEMHl9N3mwf0VohzF1TW17MSp9zj/qJRCn4OEJSYRUZ7D8AWHSEhJo+bHvJ1eMj+PAHpB3A7o4N/0Vfc57Fs09qkJ/H5NnF+0hIrqaqKv28nzuv9+iWO7fSi1tUU4i4dcjZqfkp9FADU55vo5+GfibnmKMjHdL8HvWir9y7xIOfxiRaXmpfGzCCBqEplxNlReHdq9DWvNtnN5lS5afbvJ/otXGS5naKcxFCXf5mhIMsP7TiArK4bVW82ZsvwsY9u1ZckGi2/Z2DLVMUzdJTkNF+/ms2ZstTzIMLOb+DrastJQi0tRSkcy73NmtB4wEx/b5Sy7k0PgGUOyipJ4c+oGbi8bju4OK9qN2UbRY2fmzJvLf36kGmBalUKrjt1YufsSe7bvYNLgOaTG32bDDgvcb17nrYFHsF7YCTdhjyweqYP3vnmMMz3GmW2GHN/X5Ieljnb9B5Ppspeu8zfSscvEJ+LIYM5oerfrT0VBKK+2msz0fr3JUpkuia7n0TWYyxLrQDZO/IrjEQVM6zeAkOtnWLtkFpfvuNPuzf5stLnE9KHj6TRmlTirVqjxDpT77MUpRVHt9ywaQ2huGu982peVM4cRJNK6b8MaJmqM4IH9Prpq6XPWzZ2VZmuYZXiWo0vmM663hmwCblxlgtWJY/hcPYnZwkncSFAaaZw2jeZyQj6dWn/CHsNx3IhTzJKGYqEhrVoh8uAoRZ5WBFU1cHjbOsYMn011ZRwGs+czx/gsOh0+ZYP1Sb7oP4ZNZ134bIgw/2rSMTHWY8gySzkuySSZPnsdQ9qPIi3Kkc5bXKkPO4FtXB3rl4rjS0IwWb2Js67SRNIQ7W5Nu29GEhf9EL0l+owwOoPrnimMW2TGo1wlUzeZmqHZbTT22/Q5HpDDl3/vQEVhAqabtnLrzg3ef6snyVnR6M1YwEg9C6LPrWTMeivadNLEdrchhqdjcDx+GJPZY3HxuMprPaZhecmHtQuWcHyvMrJdzT/PzyKA/G238OGI5fL65G4f4pdVw0KNodw4uYpVN1MYP1yLvSescd9jgPZ+Bz56uwc5aT60F7a6s70jU75pi0dyBUH3m9tXmgi8soEPexvLD/SBMZ04cdOdv74yGCcLHZbu3Mt9L8XTYZjTZj4bZEysy1bamwrhNOwDzodG8Or733DLYiYmVnd4938/x9fehvX79nL8tDJRITXZfPXa55SJK/Ro0xtLO1t8z+/lkuUWzt0XwrLNcM5umc3kgxd46w+fUZHqwtKLdzmxcz/LjPRUQrOeTu+9zp2bJ8TDvoPRX3yKe6zSgjKky0DxwE/CL/oR//vlQM7r9WXpJWUUd/iFjSzauJX12+/L21O+7EhqHdzcOhvj7Qdw83fjH6/0p1EI4eHauxik0ZWcxLv8XxddLi3vzRKVi1K7FcNZccaNNz7+GvcDCxmz3RXjaSLP9x/Gz/EY30zcAbkBfDVQB7s7nswcORD7o8uxCs/gmKU185auwXHVdFbu3Ye3ahbR+/unMsXaia6vvovLpS30nKq4iW3ID6JHr9kct73LXt2+bHdJYlC3bhw6cI7oGC9Ga6/C2tmXW8bjuOvlzKefSCPPq/nozXfJzn2E1qxlHBN5rwjoImZP0kPP0IzaDG9e663LrS2jmHvOn/ZvvUqw53nsrPezxUp5AaUEXuLDNhPIiHRiku4G9BfbEmAjBMmB5mE1M0ZPZq/lYTLTYuk5ax2afVrjdM+eqxes2XfVjyEdJlIY48mAyUvRWbWXuBub6GV4lMnvf4qfrzOvdzLj8NyRbNlriZ/7Zf7URfKuGc/RY7aYLNvHnQuKI3w1/xw/iwD6bdFAdnY2NUpbpxo1an5B1AJIjRo1Lw21AFKjRs1LQy2A1KhR89L4yQVQceQ9zM3Xs3PLRjbuukZ6bKCqK9mLUV+WjG/q93QOemHq2Hfwqmr956AO27NKY+izeD74cXOR/RT4hD4zPXBtHr6JivuI51GdEcSWM66cPemjCvk24f4v7gjr+6ll60YLuVNpEz7eP37q4Z+N8kT8E76dV41lWTzOU32ifEFCQvxVaz8d1x9+//xnyeH+z33GihL8KPpxyf/F+ckFkEyLz/CX1k8kKT8Wna132Dt3MJY7FjLreJC8b9HANlxPzKObxjQmtP0K34IKriwcgmNGA1O1l5IVfI7lh6/x9z8MobxC8QFUlx/KcstgAo/vJOCkOesP7efNHuvZss8S+w2zeOx1gm/mHaFS5UynPicQq0fluAUrjq2sjUew7VYiRY+u4JOcQA+Tm1xfOIHCqkIGjTZkTJs3ZQdk1Kfx/l86UZR4i4UHbzFg8Hy0e33I3ZsH6T37FIWhdmgsvIXzSh1SCtPoM2o1Sbd28Cgri4/GrpSvVfrYnj8P3URVnh9TF23k6w9bY71qJNvvJjFhkCZmWr05H15IzAUzNuzbzfvdTNBadZTEyACumM7gwL7V9Ju1g9f+twNpHvuwelzFqgEjhGy5z9zlW/nwnfZEn19PRGYKgzVVHhAb6+k8w4z60oeM3eGBbqfRPDptzsZD+3i1o/TZXjqkkukD1lKb4kIbrQuYaX7MpchURg1eza2Nm4lz2IJDBmwZOlI+XpzBoRX6QuTC/ntxGIwZzi6Tcex1e4jVzRhGdl7KnlmtsQvLU/mQrmDU0pP4WetzPaGKlXO0Ka9WnoQMl03cTK3GYOJgchJuYumXzKiR05nXrxVhchE3Ym44ieoakUeL19PmnbYsndIbq6AMeoxTekxLHw7Wj9cWci2Jiw+i6T/ZmLGff4Sfzw0S8yPQ3eDO6M8+4qGoT1Jy0u4dofO0g9zcqI17qAsLVm7nw4+6oTNMHJNfwRnTUTil1bB40kKyHl1imWMMCxasJOqaBaceKz3kc+7t5nhsPcY9huK5eauoIyXklUYxeuYqenz0PhkPrHGKSmdYZ6V3uZTGsTPnUFMUyGbHaDaPGkSePACgiM/+9AnFWQFMWHkRs/XXWT9kAuWV8RwOKsYzOIyRW1y4r5pEQaLvrNVEXt2E1cNsVp7zZNrIyZQlOXIrLosl209hqT8Ut8vWxOWr/DrVxmBs7UfInjncTUyj++QznDfU4sBeM3qofH3/WvhZBNDZRVNo10VyBg4DO7Zj8451tO2sTWn0bXr2HUiAyvVo3A0LpsweyZEHKczp25Et9gncWDqGMfonSXQ6SN8BUyivSqLt1x15qnd+4jUipO4+NRlodNXAzjOGddOGcnr/Rg4d3ET7jtKnUoXKoiS2LZ/NuYeKJ8Rjy7UYvugi1bG3mGC2j+Fj1pJyay92QdkcXTCR/ou2qr9FvDEAAP/0SURBVJw7gcFXA+jXZwzFouJcXDmX/rNXE+dmyTedF1KRcJ027SfQUB1Dt959eZBcQl1OMN2GzsZwzQb5YS2NuMLXHQaKtUZMBvZm8kY76mMuMGraOEzPi4o5cyDaFvdFjcmlc+deWN2L5cLlg2gZWFJbEEQXjX5Cs/HhmzYd2LphGp10D3PJfBHxlTXo9erGHKFhVmf70m/CLFbqbHzSb8pcay6n9syn97K19GvThvDsDHqJfLK9qzjZzws8T9u2HXHzucnX7UaxRKcf8/buFWGdOLTGkKOnjoiK7kr7Vm2IaqGMrjtuJ//G3zlKn/5jSM1JZeDQRZhOnMDa+YOYZqV0H5C4sHYBmuLBqaeMjt+0w8Ra8tIndf25x8aDl2j/zTfsWz6L/jP347xLl/7Dlsv5LOF2wBSvzEpWS/mz5CSrZg5Fe8U+2rRtT3Kzs0I2r1W8DR5ZNp0x883JDLmIziZr8fLayKw+Hdl+rWkUXgFju49hyLQtYr0RnR5d0T3iiu7oDqy5k8aZ1TMYtMCOmNv7RXnPlF3M2u9YwPxV67B2U2kf9QX005jOvrkbuONxi2njZ1JQ18DGcUMYZWZFbVUifQeNZqXWMqpU6sixxfNIqK5Hf2p/DLeo5pIXrO4wmP79RpBZVcfMQSM5vmo2nolJ7DKbi61fEpZWm9Df1exJ0emomdztQkq75vBxWOhqk15bi3a/Xmw+588g8YzZOtvRvrs05ESilNF6OzHo2YEdu/eKfBtFbWmIXJ/cYyW/mL8efhYBpEaNGjUvwk8ugOoaxHu4VjLBHtFYW4OP8xmWzJF83uYxffo8eSbKkxsWsGKfq9BSc1hgsokYrxss2urO8bXChCotx3r1BkxXbUBr6kJqMj3R2inNrwXXlgwiXvWWpCKXxupU9qwx40poOsazJnExMJtk78vYHduOY0Qu2l3eYd4JL46uXsYlj6ZxTFVcOOAuNBgPztkeYcd1oRU0FjNp0hQSyhsJsDEg0O0M+50iWaKlLd6dcGXXMhaMmiOUbri8z5hdV6SBtjXoaunzzYKmwZG1XNjrSk2qL3Z2x9l4STEzJab10JAHcpZmSFpYGVqTtIgVGTGrhz5rtOfJU69EXD8i3pKXpMPZaqDL6E563D64hDuZRcybqieHz9GT5kjLFfk4kyKVlnbDRJgr4tdkki4FcVeEaXZS2SFIvXmFnXqa35qDvLFWysQMllu409hQR5HHNixtdnPCO01kT4aIf26LqX0bWTB9Em5xZZzesBjjC6FYr5lBdm01s6ZPl31D33c4iaH2SvycDjNVX/GbPKibyJeah+x1Vqa2qStMYMs6U84FRor7n0RkaQ1DP32dlQ4xeB03Z5l1s/Z0yfYoK3X15DRIg0UnTRImZUU8U2ftFVrqdM6E52I4x0w5uKGEtRab2XY6nItrdThwJ4H8OD8c7PZicSmU3DB3VpgsJltoJboivZLmLHUsPeQkzT/WwHwRFiUK1uX8YbYb65FdlsdH/3gTx+hsFumZEhypctFak8l0ke5HuU0tWTUsXbCEuBhfdES53Dthzq2IIs5ZWzBnxXHKYl2ZtEjypV3MsM0nmbHyuFgvQlvE4ZNeTXqAA2bz9civyBT3N4mpc1aI/aVoi/TkN6myZcnyvhhRQcIu7+HQqbtP2noO689mxWlvKrNCcHG5yuoj9ziop01EkTi5KlWcN5USobXNmraWMKd92Lqnc++6Hcc2LBL3W8e0zz9kzTkfrMyX4fpI8YLwMvjJBZBCOtPOKur+hS3T5V+jft1k4ZOSHsqIlZfQHjOPsowQUQeCMbIMoVOfraReM2PhZV9GjFB62dYWhtB+evNc6nkBVgw1VlxLLP5amjQwHjOrx5SHX2LdrXi+GbaXeJuVJIk9/XrtxHPZNNKy04kRT2C/tspDLNF+2B5RosdxyIZFA6bjqDtJHvSanZHG/T0zhPlUzZRFZ7glzJ4j545jYhPB4VmDuHLrKmO3uYmE5XJ08XDyhBD4qFVXClW1osMgoeLHn+ek0PxN+ikmqMSBlYpLh+m99HEU5qk07V1udjZTOy2GwntsehDPJ4OkNpwGAmzXciWpmvFffUNouCtL3QpZ2vZTEoS6PmHBUXaMbi8Ls8iYpkkDRRSP7uHg17RdxYZT7tQXRhCkMp+GdG1qO2lJHobblMkVc1zWIzWbz9A0Zv3Q7kinJaYpwx08t87Hs0iUn7bStrFh5AzOuaZzQbc3UUL4JCRmYm0+Vd43aMASbqw2lNvQunQ2F8/bPXa5KBPnUR/N5tvpRB43xiMygsHLPbCbMpLq3If0mnZCHFD3ROgZDZwCJXc5Jx7o/l2l0fmpLLgQRYzdcg6fvc+64f1JKlVJYJFnnddcpz7Vgbn7/cUznE+W/1HOJzSyfMJcsrxPECrSeW/DGO4JOz4jPQP/5DI2aM3i1m4tHog3TFpqFns1JWfwcayyjcFs8ETKEqQ2mHyGzlHaTB5ar8UtNZlR+xVXGDVFkl+EamYa2mDYebyo8jfoPf8cRsOl+eehq4Yyc0hJUQIjLSO4On8codcPcT0xncFb7Em2W8cjka7YQAfWiheuxNYJ/eXhMBmPFbchnseMeZwfxspdHvgE5XFqsqbikaAuhdmbr7BohqacT6fDajGcIjm8T2fu1TT0+g6S277mzbJks8YIkSeBtO2/g5ObpKaJOubucuOsoRFp5XlyXewzWUnzy+BnEkA/AXWpaBtbqTbU/N7Irx1PQe3Un3wpbJjBmqUfo7OxH8V1zz/mV7PUTSPEszejxr2Le7KW2H7OMS9t0aK+sfkl93Pxswigm8c30rq7jmrrh6nKDmDw2huqrWepQeU+6EfQwIipyli0Z7Hfb0TnsQvYsPUetw+vxUdo2AeNm6f8fRmUlH+720F+0A3WOkWrtqCg/NuZkOBthZWTMt3xT0ZjBQuMRd4VBXA7Uhm/plBPWQu/IyHXd5OR7IvpERdVyNOU5zcbcU2k+dpw8LYyd2h+7SSKq8fz5Sd/QqP/23TT+FhoXjNFxZ9BYf0szu35Eu+8qQyf/JUwIWfJ4c9bihpncnhpG8rF7/P2P1nKtEhKGoKx+UBK67+9v0Scb9Tnb3zV7WuKfyiuF1gKG4SGZdOeLwZ/RiGzcXfsRt8xbYWRNZvLVt/QuXcrsT6L49tb0X9iR6HZKPdYWD+T1IrpT8clwpxPtubDz1+jT+9/sMVuMOUNPy6NRSKOM+Zf4pb33Xn59DLttyuARqw7SZHvQdZ6lpHjeoQHoi5eWzkeH/dDrHDJZcuELuKoIpbvUr6MSEKmizDLsjJyyfc+znVx3wsMjMnLLSJku4HcDqNQwqabyZw950DA4WkMGz+OtzouIS+9AJ/dU4nJiqf3eMXhl0I85rtuPJnGR2qnWWJ4jYbiQIav8aDExwavghq6dZ9PYfxVppyK5djoEZSFHOeqEExzv1EmKpTIzijm+qqR5Aqbe5TBbWofHqHr0LG8/5YybbC4YT7tNJC2H38ufwEbNkCXHGGahdiYc11YIZYTe7B9UX/GjB9Npym7mT35qNDy8mTnWboGR7hjocmo8WP5aIC5MB2E+SLMjmW2Kg+AJYEcF7JoqOYiebPnIJVJVeCNyaVUgo8s54GHNR0HavLp+8ocapSGMdsqnKpAaw5F1aK//SyFsYHUVQbyeZdBtPmkNa5nN3JX2Eu1BRnExiZwb5u5KBWECq9FqtMG3AorWDR0JdnZJWQ77yNcyB+ttgPk6Ldp9xL/y1iwxJ66sJMcfxzJ+hPhXDM1kfv79Nzmxd5pfRkzTpNeMw+jt+KAuA9PDJ2UNiFJABU1zmLTvHe44TWMq9FT0Z/9sdgzn0HfvEuKW3tcC2ejNe9TQm9+Q0DDPHaMe5PchikstB7D9rH/IDZKk0TmoPnFp6QH9WL5pQksnv8BNVUj2BU0C61xnwsjabaoP9poa3wl4tZi+Jy+OOz+mJSkAXze/R2++vCv5ErHiIcuO6Qne4K0iEmajJPFhwSljaGrZnd8Tn5OGtOZraNB+JVO+FcJIVE+Ey3Nd4m705mjwZJ5OpHdTmM4vrsvlUILk+KTBOl1q47U1Y9FZ/MwKnNHMPmYpqjFszhh1UUWRhnZ49Dq8Q5JdUoa8iL74lIyG80prUScU+gyrpsQNjOobxjP1KWDKK2bSdzdDqw835/3279Fu4/+xME9rYWxOI+g1MlM++R/Ga35FlrHB9G37xcUh/XGKnImA/p/yWPnbriUz2PDlLex3fAJA8Z8wBc9WqHV7T2RT/NFmfwOBFBJwiMc7R1wuePKtQfhcliA61WCUuqI9nfj8l1fHOydeRQYiP0VxQtdRUYUjo6ulCcEExiTjF9sHtnRobg+yqOhJIvg1OZm1Ci/5s+Tt89fICSrlgR/d+ISE3j4MBCHq+6qvYL6GoLdbpOhmqYqJyqIa/b2pCbF4HDFkwd3XfDwTeCaww18fT1wvO/FzWvO+N13w/LiBY7vOUCyqiNXuIcLCQmxPAzwF3EobScPb9tzL6j5s2ZKoDv2t2LwdblFdlEJ165eI9XnEoev3CQ8V2kounL2HHL/wNIMTp1ylMO83JROeTfszhORWy/vu3I/mJwnU381cktuRK/jzCmlobqJiFs3iMhSNJNgp2s4BysTHUrkR/py7p5qQsPqUlJUSknSw7tcc42T03nbS9VGo+LahavEhWYQ5nWPG3djSH4ciudjkeDaErweJ3HFwYlCcTlnR2f8M+rIeezF7TC55xT3b9wgKU2ptP7OSgfHS+J+U8R91OXEYe8eSraQuK6O4eKNPIXC6qnYXOqPg894YS7NEuJsFtYnNchkLjec++MYPA7bK/1JqJ7DrQu9eZA1XZw3m6jAMRQ0zuZugNCi6qdx5mp/nO8Mwfb6cE6L+PyjNdl1QoOTJ7vilTyNwtpZRD0ezsPQkZyxH4qdOP5++gz87wzg1P0xlAhBkV88Caurw6lomE3Ag0EExo7BzXe4uP5gLt7oj/0jLbzvDiAkaYKs0Vy8PABv/xE43R7EOZcxIu2zCbmlIYTObPl6xULjuHC2D4ese/G4ZBZFeeM5/WAcFUL7OnOhD4dFeKwQYtLvw7yZFItzpPMKK6fi+HA8ZZWTOWLTX2iFcygUwikkcCinpfNs+pDbqC1fJyxoCCedR4pjtLl8SgPvtOmU10zlqLj3xOwJct7dvDYAR5dR2Nr3I6F2NlfsNEgW+SkJvwtne/MwZQqnLvcjLF8IzKY0yIsQer8VAVRYq91Ccs6gQtxckzpdLtZLVSqtlJllLcKbjnnhRUj/SnHe05L6J1pE3GUt1NpCsS0VQpFQpUufUXerxH1UNt2LOK5Kukfx8EjHVsv7Zj8xGwrrlKXl+cXiza/EIwparJep3pg/tEjHPy/8RRapwn3X+VL6pPJ43r4fWp69t6ZF0m6kfKoQeSStS2aP9OZX9s8ko7q/WAb8qCWnYTDZNc/fJy159QPJQTmmSPxmqsIzv+ec5y3Z9YOeOv/ZJUvElyWOyatrDpOu8V3HNy3fl45cKd3PCX92yawR96iKJ6vu6TS0XKTjChj43H0vtvSlrlH5EPFz8pMLIMlelSra6jmf8GD3J4RVabNthqTCaksfIRk/s7X88J47+BX7PMdTJM4pFg/uYqPWGB7qw+zhfyckfyx/7vElS8e8w1TDr4mIG8bMKe9hcX0sy/q9wYppb+OWNZVBfd6nrUYrYkJ703/AJxx2GcHIyR/yl//3Bx7mTsJkaRsm63SVBUiESxe6LezI123eIr96GivM2jJ+VkcOzn2badqtuGT9NSvvTebO0U5MENc9HzaFG/tbs0D7IzY5inQ2PWjibWk981Oh8urw3puvkeLTjT467cQDrC0ethkM/vhNzNe34Zp480rCKSWkN530ejFv4N8IyhmPhn53xo1/W5gpc2k/rwPVmYNY6jJRFnielzsw26wLnTp+yKFVn2LsPA5zww/o+dU/xPW0aTfua46Zvcvu8yPZta0tg8Z8TYn0cFdO4rNv3kZvwlt45ov0HfgGzSFv4yLeiAWiPNwvduDLdm+zRv8tDkRNps0/XuXKrk8Yt6AVu7Z8xVcD22K7+1N2b/2cDTfGcftkZ7THfIS7X3/69PgQi2ujxL3NQnvAX5k7vw1ndnzNEI3XCckdz6uf/A2PqLEYrW7FlPX9KRHCtDBrJJ/87RUO2WjQfk0/SqL7sCtwMj1GvEfyvR701P2GNl0+EvVgBhOmfsQb//M/OMdPE4JqNitmfkSntm+SmDSE9/p/RXe5Z7o2q7U+RmvMG3gUSO01s9Ds/Ce87vWl1aT2nDb7gFs3emJ0fhRhFzrgWjwH00HvCwE4Uwi+qbT6XJgpwuT5aOAn7Dnam16D3mXSxsEcXf0JS3Z2pNe8LoQ6dcZ0eTsCYkby8auvYHtfk/VGXzDBvBfLZrzJPN3WpArtqCBvDB+//QreiSOYsaErXw5qQ2aGJqZGXwoTcKTQfEQdSRtGz+HvsuDwCCLduzFB821Oeg3njVf/zuQRr3EidCLvfvIaFbnD6DXyXQxPjOLxjS7cKxLCWjwLR3XfRWv2V9zyHcBCw0+xfjABy4VfsWJ5d6zNPuFaxmzOrPuaGVrvs+HuKD56/X3uWn/JmitjGTXgfb7u8pnQmacyamYfyp7T3vViy2/IBGspgHIyRzJvaQesjnQjsXg8hms6o7OmK/nJw5hm3pVjUnjWeE4KdVJnm6icQjsqEZm06lR/tCd+TZR/T1acGsiXH/0Rk4lvcy56Kn4OHVh6SOrxPIqe77zCg2sdGb+iJ1+Pbs/8tq8RFT2IVn07Ul46lumrumB1rh/FJaP5pM/nXHQdIAScuEbVOFppfc0y7U/IqpjEhx0/5qr7QGwWvcsuj0mE3mpPn60D2aP9HofPdMHSaRyzO73FmaPf8F6HNtx2Gig35JXUTWdym7+KSjRJCKWZOO4RD+/1/sye2Jq0lFF89t472ApzwdSso0pDmsWljV9wPWMqn7Z/j1ohfMe2/SP+CeP43w/ewu/K1/TfJmx7EXf43a7009FgVNe/C7NnKB9NaceY7m9ydvNnXE+cwCtfviUexFexfziGNl3f4ZK4z8flQgDVTOP91q9y/2xbxu4bisHQ9zh6pCNHgoWZI9IYF9yHNgO+Ii97GP0NezDib39kx7bPmXtRk/KsoUza0I9pA/+Km/8gPh/YBuNxb2B5YRCOPgP4+Js2smZYLATvwg6v4JU3m9mab+FwuSMbPCaLh/kjgkIH0HlGG2F691NeQKUT+PTPf8M/YgT/6P057sc+Z+qZkfT77I/4+vSlx+xuTGn/N9xSJzHZuAOWtn3IFFpRidDCuvR4D+tVn3A2aAR/GfgV+ye8hlXAOFr3/BgLg3fov3WwMNeExlY3hU+HfU3cjbasuzeRrPA+dJnaFatp/2Cf33i++p8/ijiFKSTiNJz1HveDBvLayLbkhPZgkWV/erT6hNuHvsTswgje/fhVjlp05tTe1lyPHMcnr7xKaMIIuvb/gpOXB7Nm3uucj5si1+9yIYjH9PwAN7t2TNs5iA5v/BV3l25MNO3K2XOD5ft/7NqB9RcH0qNbKxwtPmWnXT9cYifQv91HJEUPYayxKIM2f+DkmW/Yem0gvfq14dCit9gp7kMy3S4KgbrBZQJ3j7ZCd48GZ+5qYr6lN6vnfs75TZ+x6voYhvd9hyMH2vDe+I6sG/UmTvadeb9PK1oPb8uSbq8THjuEV9u2puyfblD/jQqgl7kUCUEWGDqK8PQpzRqLaknNHE9w7Lhvhb/oIplYP4vp92+8SA9r6KNRBCdNVjSH5xyjXl7W8hsUQFJ7xpHV77DdXeqdK9n7UvvIHPktpDfoVRzSlLYIuX1EvJmlh1palx7sCnGcpAkpbSpz5PYXKc6SnFEkiLe80qbQ3E6RHjcYo70aHN3fisQKKS4p3jnsnPt3jkRME+uK5Jfiksy8IrHfcfeHrHaV0jZbfttWi2PavP4n4sQx0vlP2qREGmyXfESXXUMob5zCkVO90RjwgThnDsu1vmS78RdEV6nSUjyR6KLp8ptRuoemdBdWTMY/axpRYYNFGqR94ppSW5IQgCkxg3n7sw+5dqMfhkJjkUyKamFm7F36Fvt8tJS8Ew+n1C4j55/IF+XelbyRhKjUjiRdr2m7KW+y4kdw+GIfegxpJ7St6cwxbs8s/TYUZQ/n7EUN+s8QmqJ4K5ZXjuf/6yaZw1KaZpLo209ofp1Ze2Qgefma/FfrT6lpnIZXyhRV3syWryOZCNI1m9qTpMZXw9Ft0O77iThunvLGFfFJx0ttW/kizcnevdh+ogvzD/eXtUipsblluUt5t3/c39kbLPU/UfKvTphnXwkzpa5xKoHJU+TykjTKQpGHUr1pKivpfLmNUVxTilOK/27oGKpqJuGeOpP4RE1yRLql85uuKV2vZV1SL89bfqMaUFnqQNa7TMRfmC4+6PLAsQvDVg0h5UEPriVPp6x8Ep2FiQGjWXd5AsuMP8Xe9GPSG+cIu3Ue7T56C4s9XXAKmiAq/Exurf+cqJJJ9N46jOo6YeOKB1bWYoRJUCOEw/je/+CWY1euZs4WD5w22cE9ORw1jaUjP2Vev7fYIuK66jkS7W19qM4YjOn9yei1/xRqRrH67FjsVrfmcVQfJpq0Z8/RnmSJCizdR2n9ZEYeGCxfq7xxOnvthlBVP54ZJ0dQWzAM80tj5X2pvt1wKZ3DcO0vKc0awi4/Lfn8/Jj+bAuZxsbh71FfN5l2Pd4S5pKSRzVMQWO01BVhMtXlo2k1+Ct2HOpGQtQAtgmz5oEw64KTh2DlN5nS+H5ynEaGn4jjF+B2qSMTto3A5cjnJAlhUFQwAhu3oViLazWVQXHFBM480iLDrxtnoqfhb/U1d/KFAMkeg2PYVFytv2Ty9I/5y3t/JbJaPNQinx0PtiZGPMyOWz8ih7lozG5NbckIlrtrcWji++LaE5i3Udz3pI8pju7NCRGPdK0yISjajumO2+ZPCa2dh82ST4RAn8zyy6OVBmphgl5f05pwEeeGhVI8U4UJNJzDel+RJso7LWIo72h+RWH8AA5IAkiUq8PWdiShw6YR4vjioWwSL7Td099n3flRJN3XwKVoDqdN3uG4qXj5iDgOLX0fH6/eDJj4jRDecxm6uD3pfr04HT8Tu7Ufkh/XD3NPLdK9u7Ezagbtl/Qg5FQ73ESeNOWZenl2+Q2bYJVyg6yo2CqtpUYsFSJMemtKX4mUt94cITBmizedttxIXCN+pbeapOlIgqRJJZc0Fym8VBxfI5YnGob8Jp0j4lMqkXRNKf4y8StdT4pXehtKcUnxS+dLx0rpkjQZRWNRriu9tZvOb7qHYnGMFIe0LsUhHScJHEVzaq640n1J29KxUkO0dG3pLStdT7o/6Vfq2Cbdc5M9LmmEcvqkB1RsS/chnSfdW5Ucj6RBSGHKG1u6b2lbOq8pPyWNSeof0iB+Nxwe8iQuqQOckt458rZ0XlNZtAyXlqa0KuvSfUjlJZXdLKVcxLHSPShlI00wORuj/UPEry6bdytta1K80rFSu4x0nHQtKe+k86S4lfQr+VIrhIMUj9QOJoVJmpByL9IXReX6ctqEQJT2K18albgkTUs6LupmN9yqpDGFM5/ELeWXpBFK+yVhKqVHqh9Secr7RT5J5STnsRBw0n6pvCWNqElTVi/PLuo2IPWiXtTLS1t+YQGkXtSLelEvL2l5bqB6US/qRb383MtJsfxrJpgaNWrU/DOohJBaAKlRo+aXRy2A1Kj5ndFYB+UtpiCpLpWcqUBtJeTlNS8F3/aYQnkBFInjWyId25LifChTxV9T/nScTc4cpfVm5y0qxM5nZyBWCyA1an5nlAfDCmfVhuDUTIitBa8d0GUYTJqkLIY2qgNUXF4G/UbD6L6gd04EVMMrbyjH/ulNRaAc14Ph40U8H4K7EDIPT6ni04I/CjEiOY+Y2QEmiLA+bSGnhSDs8zp4POMTXy2A1Kj5nVEeAquavdZwRhvihGR4YAEXFX9wz+VBi6navh4IVVkguV6RuC6EU6LQXr7+UtlGrPc1Ua0LYoXAspSmyRPH9zJQwqT1+ZbK6pXVQsBthLtqAaRGze+b7xJAPvukB755sWihJbUk4gJYNU9LJqMhzS4l+LSz8iuZU+3GqNYFXwmtp4lPhabj4wO7l0KHVUIrSoOdN8B7K7ipBZAaNb9vqmNh0WXVhuDAVEgTGsuDLeAgzKaWWC1QhFGbdcr2PTtYKwTQE4QZNmqUal3weXvVioivq2r6vSIhbNa0EHgS27dDRYUIF+lo/S4sE9rS5F4wUVd1gAq1AFKj5veGMH3+7w2h9QhzKzUG/vr/s3cWgFlc+d7e+929e+/e3bvWbmUrW6dCS1vc3d3dIbgFlyCB4CRogCRACCQQLAFCAnEj7sSFuLt7nu/MzBsSKKV0lwJt54E3c+aMz5zzO//jUtdLgYewQI7chfR05ZfxiDViMleIlQNkZYjtIvvVUAivtYWcfGX/KiE681uBTxLYiHPpa2ahNhQipkz7qfDu34Tgif0PzICQAoiPhmjxOy9EyPSRmcBVAVJR+SUixGLNfFiwTBrIVyHeEWYKUZih+c2TpiJrhs6sZtuXCAFzhTmzm/a/J02RJsRtlXCva1aAfWaTNKp7M4TlI+0fJM0x1IxYW4h6pIZNFSAVFZUXhipAKioqLwxVgFRUVF4YqgCpqKi8MFQBUlFReWGoAqSiovLCUAVI5TnSINXi0iD/qRd/6knMypE2iFXhKfsrP2mh8stHFSCV54YkP1Jnxfpa4aqvxzYsiA6r1pFeVUVtdbVGmKQdVAH6taAKkMpzQ7J5JGVpqIOw/AJ+O3E+f5m3mL9NnElpXb3YJA3mUCv+iT0bx3VQ+UWjCpDK80OYOLVCWBxi4vnblJn8fc5y3pq1mFcXbeAf0xcQlVdAfWWNkJ9aVYB+JagCpPIcqSW+sJDXhfj8ee5SXhHWz1uzVvDKrOW8umAFb81YQqmwkOrFP7lM6CfhZcncPe19PM/7ff7vRhUglZ8MqcxHyXZJlk8DEWlp/O+0pbw+ezmvzF3Jq0KA/j53GX8W4vP3eUt4RWsFf56mRX5ZNbWyJSTOIOJEY9mQvGxE424Qng0NYk95R42/+NULAZP9mlFfX0dd3cOm1SO7yNSL7KB8vcaCcQ319fUPHS+dT37GRi9pX/GT/OXVhip5Kfs1SGVc0n1KbnGcXAivIJ33URo3K1eAGs21lOcV19QcUy/ea3Me9zyNSO/kARpn4/M0v5/niSpAKj8ZUgRWIgwEpKTywdxF/GH2Il6ZNoe/zVkmBEibP85YxKuTF/GX+dr8WWTD/jRrGd8sWU1uRbk4rk5E1hphN4kTSD0qxWL3LgO2btnJsaNG1Ir8XHRkDDY2tnKEla4XEx3HnTsO8rG1NTWYnjmPjs52dujuweuur/BrYM9uffbtOciunftwd/Nm/75DGOgfZ99eA3bt2vvg3qsqqzl27ARr1q4nLDRcjvS5uXns3aPPhvVbuXTJSsRq5b5OnDCWj5Pc0r0cNDgmr+ofOEJqagZ19UqX0IMHjsllYNev27J75wF26u3B3FwZ/6K54NnfcZLvc5e4p6PHTUjPzGHv/kPyNkksyssrsDivjLlxQNz//n0H2bF9L0WFpZwyNkN36y727dMnMyNLfv8St20d2Sb8pXs/f+4ShuLZyssr5e2VFVUc2H9E2fE5ogqQyk+GnEqL/4VCCN6dOY/fai3mgrMH10Vk3nnFmg+XL8UhJBq7uETG7jfAKiiA2yEx/G3GQr5cvFruYd1QVS2sAHESEWlra+oZOGAoGRnZnBCR0ujkafE7g6uLpxzpJQyPncTB3lEWj8EDh3LW1JzkpDS8vfwJDgrH3z9UCM8BoqJiiYyIISM9h7jY+/TtPZSQkEjhF/0gwk6bOoOrV6zEPlkUF5WSlZnNgP5D8PEKIOl+KqNHTsTN5S75efkiwuspB4ljJRGYMV0Z+GbggNGsX7dZdkt06tBLXk6dMpuE+CRiY+KECO1Db4dG+DTXnj1rHtFR8dyLiCMhKZULltfo1WcI2ZkFspjdv5/EmVMXyM7OE+eaSZx4hxHieSSGDxsjP7PNTTvmzlko+2kJ8d+yZbs4Z5wQ6Xgc7Z3ZsnkHbq6e8vaNG7Zw7coN2f08UQVI5SekhtiCfN6atYQ/zVvO7ybOJq+6jt9OnUpYZh6+8QlCaNaLbJcOjiJifLFkHX+Yt5RX5qzgVfH7bMlGimtEtkmqFxMRMzMzixkzZ8pnjk+4j4GwMhYvXiln7xqzF3Pmzic7J5cZIiuXlJgux+jaWuV4CR0dXUKFAD5A4z94sDK8n5R9qtdkSzp16kJJiWSJKeo2btw0ysoqZLckFF5efixbtgofv0DsbjvI/tL5nJw82b37EFnZOeJ6u+jQsSfVNbUUFBQzfrwyitfAgcPkZeN9d+vWVz6nnM0S6z17SlNgP7g9tFevx/zCRWbOXCSvX7x4mYjwBG7ctOGAvr7s18i48ZPkZUZGLsuWr8LM7CJXr16X/SQar1lcVMb6jdtITctk06atst/zRhUglZ8Mp5B7fLF8Na/NWsk/Zi/jzzO1yBIm/6yTJ7C9F8XIvfvxF6n7XycuIF9EhqMOziyztOGV2cv5m9ZSIULadF8rRQwhIkIYnFzd2aCzBS9vPyZPm0FRaQnjJkhz1gup04hEt569SRNCNXLkeHm9vl4qe2kQIhEsr0+cpMW6DZtFdmUXPj5+cqSvrqphufY6ebsU4xs05SqGJ40ZP3UmGdmZ5OQXiGvOlYVMLiQX213c7rJp8050duwhKi7hgVjs3XcM6+u3OXfhMjdv3Wbr9t24efgQci8C03NmZGTls3DxKnlfSeqk43r0HqhZbxD3n0tPsa6rt4MNGmHoN2CEeEdFdOzcm2ohqGs36FBeWct2vV3Mnb+Izbo7sLC8TGFxCcNHTuCo4WkWLFpJbkGeOKYXZZWVD9QsNjZeZM2U0cjGTJrG9LkLRFasXF5/3qgCpPKTkS4C9QC9Pfx9plTYvJLOa/XYdcmKbmu388qMxbw6Yz2dRMQ/YOuIT2wqr05dwOtzVgnhET8hQH+esZTFIvWWpUUIzO59B9DZqsspUzNyhSBIjBk3Vd5eLayWGiEc3Xr24V5kNAsWrJC3S3IhMWDQKHnZt98oisvKhSVTLoRHsnYQlkQ0ZucvydulSNpYdiUd6RMYSn9hHd22dxWRfb/wq6VOUi3BqrXr8RRi2KlHXyqEhdMoQDNnLSI1M4d5C7RJTE6VhWP02Mlcs7YlOi6W6zfvcNzorHz+WqlcqaBI7LtMPr66rhZ3T190tugJgamkWFhgUha0U5c+8rn37D3EDZvbjJ0wTV6fNnMOKWnplFRUUFldg4eXL6binY0ao1haFdUVtOvQXXY33uBMcUxISJjsXiAsOPNL12T3i0AVIJWfjpp6KkRqPePASf53zkq0jExpu34zfxPZsf+btZBtl29ywdufHtor8I+MR9v8HO8tEMKjtYy/zhDbr9yUYuSDiDN2wmTFIZAib1llNVOnaz1YdxYW0nGjU7I4DRw4mrpa5UDJopk7dylV1dXCkhgt+0koQgOnTEyFMNyXRUcWII0FJFknxRWV9O7Xn6iYBCZOniX7S9cKCxcW3Jix1AkBadelp+wnUVNTzaixijgMHDSRiipheQjGiKzXTGEFVtdVCQtsG14+QfJjpWVmMnrcRLmQuVHCDE+cxt7RXXZL5y0qLWb+QmUKipKySsaOn/HA8hsyXBFW6Ujpt1f/oBCkTHQ278bXP1RYbPV069Gf5PR0+VklBvQfTFWl1CYdRghhrKwTNp2mVu15owqQyk+GVPHTWN7QZfUWvli5Wc6OvTFzKX+duZwh2/R4Z7E2f5u7nK7CUhqgc5DXpmnzJ60VTN57VD6utk7poiGJQ5++/WW/xsgmMX7iNA4fNZTLQSZMmiIinLLF8NhpJk+axZHDhmgvX8sZU3Ni4uIZMXIiu3bvRUdHZG00J1m8eJkQJyn6SxcSHuJ34cJF9usfYsKUGcKqUMRg3vwlrFqzgc1bdjBu/GRKNdmWNRu2sHqdjrjGOSZPnEJkVLzs37XrACEg9bLFZCGyY336KOU+48ZPY5OOHpu26Ip7noyr+13ZX8nYiftZoi1Eags7du7C6roNscJqMre4LFtLEtNnzBdZxrVUCatr8NCR6O3cx+ateiJrVsegocNEdqqKrJwCevYaIL83yUobPGwYB/YfRFe880kTp8rnkRg8QhFkWXxfAKoAqfx0CBNCiTJ1lAp357W6vDp3GX+fvYK/CyvnVSE0r81t+r05S4jPnBWMP3JSrnVvjpRC5+fnP5RSS5GmpqaGlJRkMoUl0ejXSF5OHkmJaeTnFcrHVQsLqKCgQD6P9JOOlZD8HoqAwlkoskVJiclUlFU82CYtU1NTxLUyvtOeKCM9k+SkFNmykPaTfvn5eQ8dW1hYILfbyc7MJUtYPHm5+Q+2NyJZZQXi2gX5hfKvrKyMSpEVq6pS2hRJ+0t+paWlwsIT7ySvgDzxfAV5RdSK9bw85ZrS80puqQBeWpf2T0lJk8t+JMtQug/pGQoLC+Xtj97H80IVIJWfDqEiUriukyrU62opF5Gr3SodXp29htdmrxSis1wWHqlLhrT8sxCmYQZH5GO+28BOiSTNI0rjuhTZGn9NSI39pMgnBEHK3DQ7Xvo10tyv+fGN52vct7n70X3rRLZKaq8kXU9ZNm1/9JgH96TZ//saAEr7/9BPkvemc9WIa0vP3HgdRWCU/ZpfXzm20d24rdH9vFEFSOWnQwrT4iflwqSsiFS9XS7i21cLVsiWUKPl87qWNn+dtYyeG7cqFpPcMfXfjRCShdL892OQri3dSePvh/gx15LO13zfR5+z+XV/6NqPnutp9m/+e/GoAqTyk/FARKSwLpx1chubBopFtqD98lW8PkuyfESWbMZyxhqckLNdUkKsRP9HI+bz5kVF1ObXfdbX/inP/a+hCpDKc0MY/krQF5ZQrvj9Y/Eq/jZzMT227hZZgsdZAyq/dFQBUnmOKKmuNBiZUCEysnIwsVHm9K2TOoCq/OpQBUhFReWFoQqQiorKC0MVIBUVlReGKkAqKiovDFWAVFRUXhiqAKmoqLwwVAFSUXku1DBq0lr26xtg7peh8Xs8WZ7WNO5hun8Pu/QPcMn7yccoFLD1aqzs2jJeC4PDhphc9JfXX1ZUAVJReS5UsWLHLQoL09lyyg69/U5E3TyCj915bJydWHjYDt0txzHev4tbZ/fjlV4sjmng7C5drjp6C3ce6/ZeYL/ufky37hfrBehddmTR5rPs2LQLx1OHcLp1kX2296WLsX3SHNZv1OXgjXC0Zy/BwfwIfoFuHLt8B51tZ1g7ezmBvrc5dcuTCUsPobvdioSrR0mpfL6NQVUBUlF5LlSxcrc91dVSD/wqtgkBCr16BNNjB+Wtm45cQvdcCJWZCQRcMSJX9q3iXlKZ7NKeu55zAYUEXTjJse3SEKy56F934bxTCtamhuzdIQ1Yn8eeG8pQIIc3GMlLiT37jKhPdufC+VPE1kJUSDT7DpymwMccaWLs1bpniXExZ6n+aeWA54gqQCoqz4U6Au4pQ4ZIRPo64xsSKlzVXLt0haWnAkgLu8t19yihO7m43FOyXFkRPlhcsZG7mkZ52OMamQVl6Vy38SAmNYuEjDKSYyPE1hKuWzsQkVYqHxfoYM/lq9e57uBDVEQsDaWZFAvjxv66FfHFtdwLV7JqtldsmaFjSl2uP6e8lHn6nyeqAKmovEBqK0pISxei8gJoqK+jpKRYFrfcrHzF8zmjCpCKystERRoTV+tzSH8//pnKcK6OxoYcOHQC3UM35XWFUkbN2MIR/b0431esnu9Sxd4DhzlsaEOAlSXHD+9mwwVvtJdsY/VaQ2JdTNl/QB+/VJHNq8hg0e4rmuOeH6oAqai8TJSnomcTSXa8L8ZyzVcRh+yU+b4yPU+RLZkrMuWMnLiMVctX4p+VxSpdU07t20VKhAtmpoakVUg7ZmFgHcZNgy1ymdLpPTvF30wuBxcSZHoUaYKhE0uWEV5Ui+GZaxwxUOcFU1H5dVOWwn6XNJpPo7xqu4W8PL9Dp9mAJSXonpHKfmrZdOISu2/cJ+XOabKq0pk/t3EixFois6pwOHqEGvFvnWmwyHflcMa3EE/DY9y7p8yMsXH1VnR37GXCBG1hMz1fVAFSUXmZqC0nJkfJelFbRGBCoVgWYmV9i5xqKEyKoFC2gupwuGOPtY2TLEppod64RGRyX54dtY7obOUcUV7OBCVK5yghpUgZA9vXyQHXkCSxWyFXrew1otZAdFSq7HqeqAKkoqLywlAFSEXl3yDc/iZHDI3wimtWi1RdQFh8AqHpP3K20cp0Yf1UkRfpRXR+LYnhAbJ3wG2pIaKG6lwOHFQmNfSxtcTa6z51BffRP2yCVBR92+IMF10ixX7ZYj+zpixbdR4Hjp4TjnKOHTHipNFZSoqzOHDM4sHgrO4+4rjnjCpAKir/Bpc2bae0rJwdJ65RkejLmvW7SMuN44K9IxdDcji+XY+TdqEcuXAXskIxPm4ojqrB9GIQt82OsN3gSrNynToM7kRx7tRODK/7Y7n7uPArQf+4EWkalTDev0VebrZ0Yd8Rd27qG2JuYiD77TSz4ohXESGXDDi0T0/2W3sxUF6eW71JXhqYuMnL3UfsKM3NoDrOCavIcryvH0FHv3kt2/NBFSAVlX+DS5t2yEv95bvYqbWKPfuPcsXVGUtHJ0zOnWbdzkMcMLDAz+oY5mdOE3xJasVcx5Ej51murcd+/WNoimtkzu4yQf+YD0d0DrLD7j4xl/Zx9tJllh9VJi+kNJXNeidYZXiJg07phFqd4OTxffKm9SfOYRxYTIjVAWqLk9mid5zlRjZctLSmtCSVbYeOssvIlWTXiw8EDSrYKURys9EFFi3YKaTx+aIKkIrKv8Gl9avQ2arHdlN3kj0usXb9ZjwjQrgoWUAByWxauZnVey9DbRIL97tQGm3Luh172H/mLoY7tqC9ci/59z3kAmaJuFsHcc2qJ/aGATFCDfRPKFXjDqdN5BqqZG8rVgorK6W4FIMdu4QlY0m86wXW6ugQkF7I8jmrWLj2OEl3r7Jy425SpLp2QbrPJVYLsUwoqsVi3zbZL8LWVFhsO8RxigIeOqBaQCoqvzrKk/yQm+38ClEFSEVF5YWhCpCKisoLQxUgFZVfCMH373Iw0per2XnohfqzNSIKj/shnIz0I6VGyeOdCHFH514Et6K82R3qTUxuHOtD/dCPjWR1gLfcMfV5ogqQisovBP9Epd3Q+tAwXNNiOBEZzLLgIPzyMkmvlqSlCoO4NLGsY2dkAtQXcTg6mNhq2BSdQnCCP9IwaM8TVYBUVH4hhCT5cuieN6k19ZhH+WKakk5GXjxbwgKorCvDOq8Cz/vBHE5MIzErhu3hYRSWpJFc08CplGxiM6L5kU0n/21UAVJR+YWQXZzdrFHjzwNVgFRUVF4YqgCpqKi8MFQBUlFReWGoAqSiovLCUAVIRUXlhaEKkIqKygtDFSAVFZUXhipAKioqLwxVgFRUVF4YqgCpqPyMSbgH3j7g6wunj2g8f0aoAqSi8jPFzRBMbSE0FKRp5q9f1Gz4GaEKkIrKz5QTP0PBeRRVgFRUfqZUxMKpK+DvL34BcFOZQPX5UQc5j4zfcS9Z43hKVAFSUfklUAO+Phr3c6TtN9C7K3zeBrp1BItozYanRBUgFZWfKdl5GocG+5Max/NCM/bH7hnCEpOmmRfW0G1pvLMfgSpAKio/Uxx04b334Z//VH7vfK7Z8Bxp/wmkCuvLaBF83Fbj+SNQBUhF5WdKSrrGoSHKTuN4XtRCZgHcC9es/wuoAqSi8jMlJk7j0OBio3E8L0QW7KNvwNsazC/KevSjUQVIReVniv0uaCOyPd9+K36t4XOxfN6s2gdlwgLqPVQVIJV/gZIUbwYNGoRdyA+XHtqZ7/vBaVvqa/IZNmQg8UXSng1YGp54zEDnRUweOID4EqkUs55pY4aRKYXeqhwGDhpMqjRTcEEsAweOpUTaXeWxlDzvEeQfQ30OmJzmXx7MXhWgXzH1OV70WqnMB+6+dw43UmqgJgdrJ38qM3xoOUlP3nb9mpUcwMxWD8bXxY5SufajnqvXlHnL0+6HcsM5RHbXVotzUMAyq1ixbMBovdZ3Amf0XQ95+WnPPVgsXSzVIDOpyzoCgkNl/2F9dnI3WMpfFDNh9lnZT+W7OJwC/YPipw8GBrB2tWbD86Ie2g0SX6lYWGMmIuj8CyPiqwL0Kyb20kZMIypkd1WcJUvOxjBwwh4aEt1Jryyh3/Ewzs+aKm/v2nkqdnqjZXeHnks5POYrVq2YQtsV+nzz1XjZv5Hda6aw8Wyw7DbXXfI9qWMepzySmTVrory2pMcAedlQlsxJZ8Uaq87ww+pegexW+S7XTkKFsBzzsiBL/HwcNBueIzq7lWWfrnK7xB+NKkC/YhqKQug495zsvrV5Gl5F9Xw17oC8XlORTu8j/ugNGCgldIybNJMbuiKjL+gxXYfVXVvLbokVg2drXE1M7btXXl7dveKxU8XYu0it5uq4tHwR1cI1uutG2d/aMUL8lfJjddy8myJupEr2V/kul16CzqfF8bBxK+T+KwVAAlWAfuVUpwcwffp0fJOUNvXFcY5iXVsWHf11x8TfCmbOmE6MVF5TlSO2zadM2rEilZniuIikCLTmzadQ8hNEWR9l+uw9crZKEpL5WlqcuBpDjO0RrGMUa8v/yiFmzZzBIp0r8vryeYtkK8njjJ7sv+HobW4dWCNfd99FP3kfle9SUwo3HDUrL4JK0D0uvrIwfVxEdrBKzYKpvKwUZf/IJrIqP4jjfkiRUooXhbB6jopsYJA/jJikZsFUVFQ0XDkNifnCIUzRM+aK3zNHI36xcUJ8/hX1EagCpKLyS0OIjmmA4vzwL5AvctdnXZX1Z82AHrBoCXzWQePxI1EFSEXlZ0LdI2UsN7bDLV/NSnOqwcAWLq6BA26QJ3K/Vo/b799Fcz/SQmfyA4PoR6EKkIrKS46rIXzcCrp3gc7jNJ6CcqnBpmDdfjhlJhs+DygU2aKTVxV3ajoUK+X/z5zOH8McLdDeo/H4kagCpKLykrNLqSxUqANzYdVIVEvlLsLs0BUC1PoLsZ+p4i9huBO2bIGFE8BaGirjp6AWbERWr1pYXJGXoEBk9WLlKtKnRxUgFZWXHI94jUPDTU2vd/vV8HU3CHnMKITHlOZdZMYKnfgJa8q0l8K+fbD/AOzdDQ73NBueElWAVFReckKExdNYyWQiInlwjuL2U3quPCCvUYjEzr1nw04hQuuFSP2UTTn1RfYw6CIs19d4/EhUAVJReclJ94J/vqcMPjZzu8ZTYHsazlmAmRCawyvhH+01GwQje8PGBTBiYpN4PXMKwDUIvuoH4eIeSjXePwZVgFRUXnKONx9orAiu+mvcGnzPQ/d5mhUNWY2Dlf1k6qOQFKnUgtU0LwH/EagCpKLykuOXqHFouHBJ4xDsmg66mvUKpTeNrAhth8N2XVgwCfY0K5x+2VAFSEXlJef8eli4CrboQKc+cuWTTFoEWN+AG9fF0hpO7NdsENwT/svEMZc0NWY/BbVJSgF4aqryKxDrUZqmAU+LKkAqKi85JUJxKgsgWlMblqHJXrnZgo8PRMZCXBzYXlP8JQvow5GKM1Zk1xoNo2dNnbgfH2GdZWeLbOJGISavyjnEH8VPIECVeHj54HjnDvaO0sBTNaRmlRHve5fM0kczpLV4eflrWlA24Oftg1eAeKKaIpycQshIFZL6GAJ8vfDzi8TPyxe/uEx8XVxJk76ShgAvL9KbrVNbjJefL/YOnhqPp+OehydF0lgRKiovkMMm4OwifreEsPweTgYq/jdOgocvuLoKMRKWjsFmxV/CSFhD1RXQuqfG4ydi/2pxjc4Q9Eg28Wn5CQQIdrT/gCzJUaTUF7r7puB9Zh1pjykQGzZ4jMYl8rN9PiNAmHCV+ank1UCwl7Nmy8O46AzjjkgRNg/9Qr6Oj+PDHV2ubRyGpqbyAZ3e/Bjq/fl2WbMM9CMcPP3wtALH1mjxEzUgVVF5ampFWJ/UHwZMhcJmbXrshDA1x+2ExvEcKbwvBPEohOdqPH4kP4kAvfOnP9H5qwFy0/Cbq3qhH1DClFbDxVo9Jy5c4osWc8l1OsTp61cZurop0s9u/zbhBdkEpJTSUJ7A//vneEiyZb/xGVoM26HZC44M/ZKAjFS+ee8DEu5HySKRFXiTywcXcjS0mr49F7JxaCfSHwheGq+3X4XVljEi9Shk45SpGC4cSGBGAu+/35Yu3bSx3zyV26kl7JkziYMzuuNRCIPazdEcr6Ly4rhtCpuk0Q8fscYbyqBdH5EgC+vnzB6Ypowl99xoEOKzfAscMIDV8+DVdx7uDvI0PHsBKvSkr649leVKqwDtwV3E3wo6aV/Bdct4Bs3eJ/u3azeZFLvdWKc2ZZVmtHmFi96a4Thjr7LOOZ9+n/eiMvoqBkLEGlnwzTs4plbS7bXXiCpUjv/orQ857xYDVaEsNrvH7E4dpPGSZDJvb0fXXjlvVfRFFlqlsmtIe6TRCvp2XSb7aw0eCGV+jDsRgNbAKSKDG8uoo5ouxSoqLxCPIJGEpgohMoc5y5UyoQcIUbIQAuX3yJTIV0R6/emX8O03MHqdxvMJNIjIcFJk8aTsnPS7ZQx5za/zGGoTILUKSkVULy8XGR5xjxmabU/LMxagCvq1fJv2Q5XhOKVyna8+Gkvd/RvM2GNPnNVuuo3aTH5JKZ06jGHP4gGkVjS10zxsLt6ABju9sdxJK2NO+4EYrByPQ3JTJ5O9ptJA6hWcu9zUIGLMl19gdMufTI8jdOnbh6s+mbJ/Q34YH/7lf5h/TukOXF8WQ9uew7njl0RJhCXbPaT5beto2WIC1QUhjNlmROvW48lxPcj2az+yXbmKyk+A3i4wNIRj4md+TsSNH+jbVS2sd49szYqEEAg/Ya08ESFANiK4JyUpv+gIyP6hfl3ivF+0gHix/wKRDftXeMYCpKKi8qyJFhE8XwiE9KsSeZyQxwmQsEAOHFScVUKA7jWfCaBBZNOecvbSBnH+R7N634vY7+ZdYYEdAtOt6nAcKiq/SGxElkiyStyuwH+JqGqrqXHy1YzxI41GWCdiv4+1si5xZhUMHAYjxK/LdI3nD7BZC2YvgIViOW2WMHCkJs5PoKFAWGfCKrOzg/svUyG0iorKs8PTCr5qCYebD8shuHMMVq8Tv9XKb85Mxb+uWUlwRoLG8QPUZwlrJkqzIqgUguIgRO9JNKRC34mwdi18q8zY9ABJEB/ie8wjVYBUVF5yKtNB/yh4STMWPYGjK5RlQxW07w59+kLrL5UOqZlP0RqxUgjKiCHiuH5w9vEtYB6iJkXjEBw8rnFo2D8NRo+CJctg/nxxTmFVPQ5VgFRUXnL2HYRz5mC4Fz76AOI13c6THhkHSGp4KFHfrL1dYQbUCmExctJ4fB/VcOumEDoTKH7a7hTivF0Hwyhh/eie1/hpaJwkcZ0y3Ru7DyvLR1EFSEXlJccrWMR1YW2kiF9+Dvhrskr2O0XWpw188Tm0awstvlb8H6W5ID0RTTZJ6tR6Tlg0Xj+UfRPnXbVYWFxiaavMzP2AokT4/BuwFOI5Yw6s1AyQ9iiqAKmovOR4hSlTL0u/vFxw8VL8i6SmccJy+UaIj4TP90TyJH/w+AExqc+E7ZLVIkQoXwhKqo847geq4evE/USIfS6YgZsQmubFPIbrNQ5B6RM6iKkCpKLykrNtF5w8AceFVXLqJJzRzIaaIpZ9pFmxRcz/8J/CGjml+EtkJMHa6fDpF2B2A6Ibxwf6PmrFNawgzAa6zxXXFD+nZmU8j6MuDYZMgo2bHhmzSELc09FDIlsndQd9AqoAqai85OiJCB6TLeJ0nhAVXY2n4PgjtWLNuSbE6pipEClhfeRFQqTSLvfJCMvH7Smn73E4Chcvw+x1MLQ7bHikDGhGK+QpvG8EiGzYE9rzqgKkovKS46mpDn/1r8JQEVkuUxHxJdws4IiwjgLilPUHNIjIXwCHdeBPfwADEyFEUoP/J/FoOdEPtAGykrpmRoms1h0hcOVwWf/hQ2yEAEptIT/9HBKe0KNbFSAVlZecA+dg+zARyWNFnHcBi+YtoYVweOeLfVbAztMaP8FpPdgvLKBksU2ioXkBzeMQ5krHoTBrlvIb0RP8Ncc+jtpikWXbI4RNXN/PHjY3u7ZMlTjPWOH/A100VAFSUXnJqc8BR43oSN0kqsRPIlJYIJGu8OHHMF9k0x5naEijFJobQ9gP9RKt/EGj57GsFCIzaTq4PjJ10PQ2GofAUjN+0eNQBUhF5SWnXXsITYWgC/BFWyEqmuySjchiXbqruJtTK/I+wU9T5tOcUthlBHGPmWPs+6i5B3s8hbgJgbE/9HAt2D1hFUnD4RhOg7Qn9KpXBUhF5SUnSrJehIXyWgdl/YImu1NUqCwbydW0lK4V+0YIi2nxOmGZPDJ32A8ijjUTQnTRAlKfovX01WsiG+YAB29rPDRUZ8OgkbB2p8bje1AFSEXlJWfufPjqNRHRa+D8NrgtrCEJ4wNw9hSYiN+WGdBqsOLfiKkTZAgL6Y13IfqHxERYTWObiYXzGSj8gRbRDYkwYyVs1YURmm4gjUxupSzthSie0LRbehzPWIBKaPPPP3ErScmk1qba8PdWIpP4BBZ1aiOO+vHUFsUwaPV323fv0upCu002mrUafv/7N4l8CiV/FP8TazkSXIT2sHaUN8scJ9ga89e3P2HYsGGMW/3ImJhPQW5RCXmBNwh+JPV6lBFt3mWAuEbnQcMIzhYhoSKGq14/ZFfXklX8aHXG05EbZsWmo41TKNSyYcpwNh3aj13Y03+d8lxl0DeVZ0vqI2ElKEhZNmjCpaewWIasUtwStRWguwM+/kRkgaw0nj9EFUzRFwJnrqzWRcGpHxiPrzalaQREk0caQYaILFiOCLYdujy+bKqRZyxA4LL9EO+N2SW7j+7dzOwrUVSmebNI15TvxLmKDKytz7L9hlLPaLX7NAfXLiI+PZwJM6XxJSuYNXoUdrElRNw5zZkDG7GPk9SkmLFz5zFjxg4yvS8wasIS+XiZLFeGt2wt50czXE4xsY0izdsmjGSvbRwGS6ey3y6AUaN3cGXNJG76+TBu3CIy3Ewx9y/E6vBK9MzFmy8LQN+zkFuLJ3xHIPsvE0lFfT7R4oE2zxqDkWsQo8ZL95vFhAlT5P1j7I2ZsNkE/6t6WHhnMmXaLIJvbKVFq4kk+twiPSuWMWOnUpPjy4zjTqS6mzJhw0n5/BLuRvMejGv91hs9qMm/R3BiCZfOGjJ/2nay791gwnJldMnj2+Zx7HYM51YOpMMcEYryAxk1bp4cOCxNdjBlkbJffUksI0eNIlGEiGAbI4x3r8E9uZyGgnDmL9Fm/mYXeT9qk+k+bbfszM+vJtTqMIt3KGNpm+xchP6NcBJcr7N40UJKitPEM8+mtDSWV/+nBaEZmYwV1wjIreW+91V0tGeKa47mbkIRY8fMkBruqvxIRo+G6dOV32xh6Rxt1lF0q0jfD4jILlFVoCxrS4Uoaaykp0akW9M0g9obbYWRUgPHH0JkDV9/Gz74EEY1jZgss1lYY22+hW8+A5ssmDRCs+ERnrkA3dYx5cbeWWQURuARHsb0C9Hc0F6Ojf8jxeSC0NsHcXJx5u3ua8VaPSNbjRPLNAZv9eb6xsHU11ZTV53HZ0ONuDZ/lCxgvQee4sSYhdLhTJmwmerKWoLPLMa2MfFNvUNYoC3zrBMxsrnL/PZLhWcdDSJj3HOIZI010KP1eLmRFMVhHA6rZdi3vYkK9RGxzZ6WXQbQ4dtuFOf7Y3C3AOv5Y74jQL1nryHpfhAeidJojuV0aTtVbkax4KPXGT5sADMOnWP40UARIopEaIhlxtF73DKQxkpIYJt5End3aRMp1s4sF8lWRQT3s3P504dt6d+1LQH5SlFecwEa+NYnlMZaYBxUzPQxQ2S/V/7ZioE9OnDe7ATeIsAV5hVR6GuGs7jZr8fvEXtU0XueAVqdm758bWU1lVlejDML4+y0wbIYDJpgyZg5esKVzYz1TT0W6/IiaNXic8ILEnj/iy706tAGX5dLuOSJ15ZfhNXWhfKEAH0//JjhQ/qx0SyIYZ2FaNVVUV0SRedFt3DRn4I8dE22M04xaRy++S9OnaAiU6MxbqW+VxIBt+GYsH4szoO5BegoowvLpcGtekC6CBeWm6DjQKh8iiquBpG2HxBCskH8Ip7CmJVaQjeOe7bwkSxYTbOUprJp0NPv8MwF6M46KRUv4refSRKayWTzaPw9Q8lzNeR66sNv4chZpX7u2rLB8nxCcztKIydlM35fKJdWDKbQx5iTXvdpNfosvltny6LRa8hpjo3oSon4Cl990okZPcYQdW0zdxpzJ1kOJIkPMPrN16Wpq5n4rRCr8mBWmXszavI0cWuh+IovN2+fFNlqWd57MpE+V1m3S2Ski33pt1lk32qyKUxxZY9XCeYThzx4yY30XSpFcKF1IUEUpfng62PNWrNQNvX5Shar2NhoOo0+Iu9TIwRm4k5/Ds1sg3OMF5tOhRB6YgsR4lXkBliz/IDIbIv7aPG5yOgLcsqUr+V3dpE8pnV64EW6Lb4oLmaFcWgVqxZMkLe3/FBZxntbsNNZPHxBMmmuxtxIqKT318PEliLWHnRlQ5+mLPCtbQvxT77HZIsoHFZNka3EwVMuMezTQSJQx/LpNxpLsi6G0zfihDj6suqMGx/12yI8a0kPsWGrbbJQu1S8jbcjte6f17mtZL1zX1g+/dvrEXp0CQ7hkfRYeoc4yxUkaWpARnTv+aPnjFJRuGMgBKUjDOgvrIoBGk/BXTORTbquuLeITxej6SVfLhIJqQlPtdD71popmx1/oIVznfg4xy4LsRDfq1Z80BBhZfk2H9b1MdSJjMs0Eb0WLxJh6zGF3ckiI9GrPVyM0Xg8hmcsQDV4iSxNTnkd1WXVJAcFEOAfTGVlCXe9pfbYdUQnKkOnVRck4eenNG4ICQ4iOCiKALF/bGwkAfeiCQ0JJLGgBO/gaOJjYrnn709cbCxBgYpoefkFUZBdRll2LKnZ2dzPUt5+eJAPfrHZVNdUUVucSmCwPyUixQjwCyElIZ7QgECKyosJCPCRsygpGVIVQz3JmgnAcuKDCAjPIDsqmHvRicKaCiQrP5dDZsp41aXpcQT6++Lq6kpAXBbhfv6UlheK83uLrQ14uLlSLmJ2bWESrp5KG/QYcQ+FRcpzR8QnkRjiR5Q8hFwd99NlW4waEaldfZq+YoCvP27iGoExSiee9PhI/INi8PMPQOSKaCjLwvWu8i5SIn0JSZCCXCXh8vstxdVdGi+7Bj/xTqX7kakpIFRYItHxqdzzk951DIEBwWJDGf7+0fJ3k6kXllJhBm4+yjieFbkJeGq6YKdF+4lr5REm3kFsmvTOa/BwdVfEMlGqhqnCP+I+0dFJ3AvxJ0rzXa4+OpqWylNz+5GuDJaaoS6uaGaY2inSGycRjC8ruWZh7Yvs2gJ48y9yX1X2zYJoJZh9P+LTL9ECs3OKNbVVZBwynmC5NDKsLYyfBBceETgPYZlNV0piHhog7VGesQCpqHyXnYvmkqXRNpUfz/VHhrow1czdcFoY4r7CkP98tEhyRH54mmbQr8cNv1H1Q2IiJWpikS+M6fvCsil9QtudRqR2QIbi3kSaL4vf43J5YXbg/ITyKFWAVFRecgLPw9fC0mgvsjMdpGLSZjhorKFKqapJIzwNQkw++QK+/BK+aSOOEcc6/kDPdkmAPhFZvMYaqwQhHPc0hdpP4q4rZAtjW5pRozm5QphadYOJ3zMSYiPPWICK+fj117jg4c0//vY6jvcrWPJNKy5EPVqMK15Ylh+9NjSOol3L2jVPqC8UNuWDbMT3sEdrCB92UGZZ7dXqE3Y5pZBfUi7eRCDGgYWsWzBFVugF+hfF33pKKhtwMN8ll4P8K3ibbORWkvLF983vTc/2LenYqw8ztnz/zKs/lqqqR99bnXhTYLDcQFl9EuUpaA0azJSdhljZ/tjWaFASfptgaWCY79DAvkONk5CrPA8Sc+QoQIWmXc4NTS3Y6b2wRQe2bQcdsdQW2S4JqcNqY67nnqbqOfsJ/bpkhIU0+TD4XBbWzA04vERYLj9UEC22dxgqsm4iu/blI22QpmkaTd4KgqNPGJLjGQsQpFitwyWngcuLpiKVOd+6oBTGHl06n7NeQoZL4tiy24wCsa396mMs1jEUW6txtI6gKNaDW+aHsJXqt6lkmZYWK5atYX3/b1ludIeqGAcWbVR6t7naXWLv+g1NBcSV4ezQTBcQeusgJbEOfPhNDwpzYvDLqOHqbqnQtYHznlGYLu/HIB0LwgKUgVVu7l/FGc9UanOC2XzUSmqVLpMnIuH8RUrrrJu3rrN+rVL4nBVgxbqNS7meohid1dV1ZLkcxLtICiRV3DE0ZuU+S0Ku6bNmpxDWhlKu29uywUAqMSxllc4B0nPLcDhvJwKNMmZlcZwj8zYoz3bN0pBV24/wyTvv4Z5SwOJ58wjIqmZhn0/YbOiBp7lSXW6kt4Krd6Vh8qK4fsOSQ7ZNc68M+aaTxgVJiUlyVbvWEqkwGZzuXOPwlo3kpgWy8aB0TyWcc/Ri2YYz+F45iPW9PPLig5BKk24c2IirZwRVSXfZbSG1r6rC2V8p61kuvk+K+AAx9vZYGupyT5pPW+WZc0Gk03fvQoi3FGHF+9ZYJu4i+NaIV259XFlarFb8a4QZkya+i9QBNUCqnBHLjMYq1e+hUoTdG8KaUVbA67uV1t+h+ZjQu/U1Dg1ZsZAq0s+J0x4YZo/lmQuQ1Dhg9klPzFYOY9P5UIxuJYg3UUVlXQP9RkwhzHg+frEZ4p3U0WrhWcL2LCS5KJN2c62x2zlGrp6ePHQViVd0ZCEYuOIw0WZ75RqwETrCuqjwZsFRT8Z91VNIvTcGjc1Cy8PYcUuZfS3klvI2Fm2/TpbDLowj67i4eyp1VQV00D5BsdMxAsQH0x7Xlbq4C3zZfTCfvteRi9qrCEnNeZCXzcnJIfXmNtxzM+ndZykVdw0Jqy1Ce5st5R4nsE5u3FM8tbMBXlInndpSvv14keJXVM7+ueMoyfBj2iFvTsyeR8q981h6RVFVXsAH3XRF4Ahm2VF7uiwWSU9tCHOMbBjQT6nTXD1ouvAroV4I2MhhBwk+r9RSte6wkITrYl0ELLOlQ/G5vYsDgRWs6yqSI5kaXv9MqSVrpPVoqUSwmAHLTzDu237CHcoGi/usnTKLquJo2qy7RdD+MXLN1tR+u/A0XEKSMMgXTtpLTn4F29ctIjE7m5qiaOauvon+1EHSaenSagbbxo2SC6Fbr1MLmn8qKkTa+l5LpVD5UU6JYDFFRPTJ+5X1eiFAizbArm2waqX4CQslQqkD+V6q4kRcW9N0ft+zIvw+7mLNEQI0SAQzqfe86SOD2PtfgBYtoMcIEYQ1fo/jJxAgGPZGS6yzK/mkw7dydSDFIawx92TE9DnCqgin3OcwxjGVtN1kS5jBYjml7ax1gxybDUoEGLOeKpFFm7d0qYgyQukP6pBaX8NXA4S1UBeArnUqm/uNFW4fjrtrpL0undYrlYFS9i2VxoOsZt7mi1RGWnBavNyLW8bL23qvOU3Wzb24ZtZyZJGwG3NtmG8kLAeRcQ6JSOL+1T3YZSnCsmr8OBJu70aqJ5ozUYcabyPihCx2nXiAQsd9LDb1kfeTKPY6QrDmgw1tLVk1DQyYrsuh5VJzhGrx/BGc1lpIcZEQycoAFhwM5KsuIpRU+XDwejjfdtIW+0Vx2DMJrTEiJAiW9ptCjp8hVwNCmDHuJB4nZpNfX8eg/trkex6X58G/pDOeulQbjGJgY5+mNj/bh7XDPVNKe4pwCEmkWyvp+SvQPuDIeundEc8Rx1zWTVPmv++56y4xJvPkZgRThh4gVwh3kkgkkoWozm07mrj4BEIvbCBZJAULhVgZzugtV7/36KfL9Y3K/XbY2NgCXeVZ4mUKn4qgWimsmlLxgeI04wMFODVZFyXN2ziIGO/6AzNoPEpllMjai2jgKIRntxCyIe1FDuBJposGb2E1SVM5b1gs5+IecFIKzhouhYhQ+D29EX4SAcq6HyZbEXHejcX3DVy3sifIy5PcnGzML9lQlxMpsjU3cbe2ws/HlxtWt7F3uImDrw/Xr1sR5WnO5cuXMTqwRW5tG5hUJLJIUZy3ljKU5Vy7YY2HsyNW1n7KJQTliUGYmZ2XU2MJFycf4oOcue4ZhO316wTHxYjrSJZGER4R6dy0uk6EyAves7fiuv99ivIyuHS1Scozwt0JT0jAN8BPXMeOOzY3sHe7T0GMF84B4UpjRg23rl7B+qawkWtzuX7zqvwxfO2vkxAVRuBdJ27edBXvwAr/oHjsLijlRN8O2Mw5a+V61bnRmFm5C41IF9e6Kaca0QFeVIrkzNrOh7vO7sL6SCUuNUtkt6woENaPl91F7gkhvXfXDhtvL6xvXCejsRRR4HnrMpdva8p/qjIxs5CmtC7HSuzn4+CIjY0vN62t8fJ158YtO5xvW+MTFibe/y2cbtvi5B0n3p87IWmVFOUmcumaJzVZ0VhfU8bftDhnJkeA69eucdfHk5vXpPOrPGuShaWRLNKtGJHIxAph8dLktNOkzIXifBgRNuJ/oA3PdxDHhDSKlvioFWL9BxFp/yl7YQiJ+9ulI67ZrCf9bmGRjRsjjJGBMEosh0zWbHiEn0SAngUp/rfo378/N4J/aCCTnye1yS707Nn/QXmTisqvkZdWgFRUVH75PHsBqklluu4xEpLzOGVhhd7EkURXNxBhs4OOI/dqdoLUu8b02GBN4On5LD0TRlVeEKsPiyzIE8h20WPoiXuMa/cq959Y4ZLCe12bGiBMmz6HkEgfNm6y1fj8K1SzbuDnRD7NICmPsGbGHEJDIlm/YR/ZkTfpsdmC4JB7mHgqheYqKr9WnrkALRk4hGXTBmEarNQVlvqf52qyVKJRz6whTQIk0a2LnsjExvPJuGMUBbkglf2G3zRgyvhhWAbn4n52KxOHDMEltYIA84NMnzSd4SeDib2yitTqIrp1GypE7QD2B6eyZPs+Oo4S58/3YeC0qfTpvVhzFVg+rDOHnZQMbkbABSbPXMwsfRPaffwuuZ4mDNxxh4s7pzGkbTuS0yL4qtcAlh+9zj5dXUaNWCtlj2Us1g1tynM3lLF44nT6jZkt3PlojZ7MwJkbSLh1iHFr9/DNlyMf1CiYrZrAsoN3lJW6FL4atYDNy2ZQoNZaq/zKeeYC1GeaVIVcT6feSvsZU5PGBoY13xGgQ3MG4WR5lfEdx+J2y1L26/XFSnn5TZ9lDOxzULga+GrqcebO0RHuTIYahRF1aSUxVVCU5E/rdwYLc8qaU7E1bBo0iX3DlJ7yS0Yoy0ZiHUwYtOAiU79WhGnBvAMYa0vV1jUs3C21hWlg99Q+eAutnDdK3EPyDWbvMcPWwfFBNaLF+iYBynY/zoVksXQ8xr6ty/AtA5/DK0kkC/3LsRQ57cCqWaFcbpwLHftL00gmM/u61ICi7kENhorKr5VnLkC2eks4dkwfi5BC1k+ZjLmFBZc9oyhNC6DFB8MfatFcEWVBmwXXSL26jFkXYmU/s/XjMDprjKFLDHqzhCVldBTLiELWThjMSbOjvNZ2Okdnt8LC140us48x4f1OeJxawLxLbnz76vt4mW1kzRFTPv6f18mULYx6dqzZzLnzx9DZ68KVpQM4ecGCbrOOYqM3nqtuVnzywViWde+Au9kGjDy8+fyD3kIcivm45VCuO1pTXiXJThlTWv+DM+fOYbB+FtklGbTvOge9tUuhMoauw1ezaqVUHZ3AgNEbWTpx0YNGkjo7NnLx3HkWbjpCuN0xvpypyzlxHp39arsZlV83z1yAfi4MH79N43rGVIey+eJTNCNVUVH5dQpQbXkByUlJD8p2niUlmekkJv7QPLgqKioSv0oBUlFReTl4xgJUz8FJbTC0//eyIEX3Pfl/H40lOeQ8H/XdTEN1IVPGadp2V8bzHx8+po9/aRzbT5rRd8omsX88YzabMKmd0jXhktEpbtlLg3dlsXS9AcsXbhD7R2Frc5UB44VbRUXlhfCMBQhCTbSI1fRRqK9IZmCnHszQd6QkzYMxg7pgGZBDyLUTTBowkVDPs3zQfikpdjqstIpWDtKwppsiHh98KpZ16VyKVvoY3LKywHrFUKWPWTNCzi0hrhY8N04lryqP1kPXcMjAHMoT6NFnBG5JRSReWodHAdzcuhKppXrg+R3suZ6gnEBFReW585MKkER+mCNvT9jI4ZHSOMUSDbz1/hgOHTtJTF4d+5etw+WIMmRHc+5dXI+nrwvrxw3C09/xQXnNkI/aM6ZfWzbfeWSYtYpUurQZR+9+c8QlcjC+6Uj71k2jNxlMnE/q5U34FgsREwLU2MGjX/v+GpeKisrz5hkLUD1GszphfMsVR8t9XLp4kq2WnrQcPAefMys5ddsV+8A05vVuh4OrLx4pRUKh3Fl+Kgiq84lKadbKWFg9v/nnWChz460eymC3DsZbuCvvUsdf/taLjGZ1+jWFKdheMcLlfjl1WV6M2WKK7uyRVJTn4urqie55TyFMGWjrnGTRwtUiK5cn/N1Yu/O7c4upqKg8H56xAP14KkKsSSpvoK4ylzv+SlsgFRWVXwcvVIBqS9IJSHiKgWdVVFR+kbxQAVJRUfl1owqQiorKC0MVIBUVlReGKkAqKiovDFWAVFRUXhiqAKmoqLwwVAFSUVF5YTxjAWrA+dYd7G1vcNPuruxzz/U2Hm6OWFlZERT/49r81BTnPDTXUG1hMm5+j04zXMu9mCyN+3HUYmd7h7SyBmqLkrG10QyN+j343vXWuMDf/vaD0RADPJr8A72b5gNrJKCZn/8dZdqa78Ptpi1uTrfFO7EmrrAOP3dXssqefnzEqLAYjasZ1YXy+dw93LAWy5LvOV1VYRoFVUoLckdH5ZlcHNzk58wMu4ubm7M4z3XSSh874YtCbQmJOU39bWpLMskobXxTT0eA+x3c3V3kcBGWXERydASVubF4BmomvWpGvK8zkUnKxFc1Igw4ubpz09qK6zaeUFeAh480c9u/Sz0R0Y9073lALY6ubpTlJ+MVqDaWfZY8YwGCPEdd1trlU3J3H58vlea/us9v3lAmBcpO+XFT7Fxe3pnNVsp0y43887V2Glcjddi5xWncjyfa+TK/+Z/PZLd91PdPeO173YxN8/vTZ7UdJX4muFTA8Fn7CbY8zuqpPRl7xI+I2yZs1RpI23VNA9wH2xixZU4/Ous4UOZ3hDuZ5fQdLQ0n+3gaEq34+0Sl/1tKehG+hyZy3P97BruvTuZuZuNMZwqudt+dbLteiIDEf//mDXmZWfb40Y5qsqPkaXsvzOmMnZcD7rvGYe7qTIlm93+8o/SN+9Nv/iAvH0tDIQH3mxKT+oI4on70tMzF/N9/KxOIp2YVEuLhIFxZvNViuez3EKVe9BXfpJHBX/5ehCpBSa7cR/A/X/tWWnss9ueV6a6fBifX759Df9ZXb1NINX//cobGR+VZ8MwFKOnmZt7+9Cv6TD2oWA9FIfzmd68xYIwyrzqF/nRfc01xP4GG2ioKqzL5z/emy+s+xxdg5hbA//6jE2WZ7vxfS22SXW+QleHDH79ZRsKVTZw4f4TdrjnM6jwRvTUbHoy57CGsscIgY17rrYNzZCLZrkfYetWRjrO+2wm2PNYaw4ASzkxqi6cQoBZ/7S37Vwee5nzjTP8pNpz2eXjmt/r71zELLsFoXGs8imp4842Omi3fpTjUnN+99iFjdigT+bnuHYtJZBWjek3l2PZF1FVHMGfNUUZMPcWpUV+gbx+Jx8EJzNx7ne2HnPnnb/9CQ1kEw1aeot+CE/I5FCr4n9+8jiIFZaxZp8+7f2xBQ0UWv/1NN0z0j3JFdxAHvAoY1+Z17iTmsXrQxxj7KeIlpfSv/PFvfPrB18QVSAPK1tJr4nJ0J60nyXEP7dfexPuGJVnO+2m5xQHtxXNwOW/GXXFvyy8lsnZcf5zPrpFHLpjX6Q1uuF/l2/kXlFN/h1R+///+xLeDZgl3PV//5nfiajm89dkqYiw3YnL9ClbxZYzsMhg/e30GrbNXDhMMbvUXWrfrTrIsmrX89vU21Gfas8voEitOBmI4fyjm2xcTUljA/77elbT8Qv73v17F6bQhsRG2bDtrw6Dh60m/voE+u6z54NXu1JbG8JsPJ5DpdISTFqfZcTmO0zuWYLS4H6eCS5nW8i0KKOX1r+fibzKfGadDsTQ986CTtMq/xrMXIPFR19mkMOjN/yVcstKLQ/nN68q0yFUl0sS/T0dx4FWmTZvGV6/8jUyRG5jR8T15Er/331BSzUHvfcz9ApEKV8fxVs8taH/5FrFyrqGEP//uA2bP0SJDk3/z1GQHTbW7sNIigVPzOuAptOSVN76R/ZvjZCuyUnWV+Byby10hQJ9/MUb2v+FxT8RpJRtgc0My+UuxOrKJqdOVsYlsbkqpZyl+BybiWlhDyw+U3v9pdy2ZOnWq/NM9psz+XxJmzt/H7pPdpaXFeBwYx4V7ifzn794X9z0f5zPaLLugZLPMprTlljDaYi5os+GqMnRImzc+JOryerTOPjyECVTKAqRkhmqZOWMHrf/jDZGNrePtV0fLvt6Hp3DQr4Jlvd4lthqOTv8aJ+kFy9Ty5rv9SL+znXZLLouP4MfvPujIHC1looAP3hpIUn4ttRHm8rTaFITRtc98If6r2Wgdz59F4kDiZXrvdmf76HaklUTzUTelIzG1OfI7OGqjmdaTNP70e+VbSgz+4+viLrN5p9VGVg3+gHHTZ3H0pi+/f22keElu9F9zW7Mn9P/ifwnTfNuqyjIhQB3w2TWKHqOmsf7kTd5+6y1loxDhv38wXHa983YLeWm/aTBW6fW0/q+PyQ00YtmdVFr+/WOxJZ/ffDOXw/0+xlczW+Tt/eu4qK/FavEBponwJQnQa1/NlLd9/kp7chrNRpV/mWcsQA1MbvMxH7QbIg/U/j+vfMyAfl35rz+8zYABA+g9Q0S6Um++XqrMgPG91KXy/qdtRHoOk75+h7fbjqY07jq9xm/k7T++Srb47ndPbkWa7SfL25g//r0LdXnevP7tQLJLqzBaNpx5e6yolsNHBT2/bYu3ZqZ9a/coGkrvM2BgT445JpJho4OBd568zcN4qfxC2k46JSJMMTOGj8A1poA7+2bK/q0338LPeLnsfnvsafkYCc8ji2S/9yedE8cVMqPPAGyiv3/+sEVdv+YPb30mv5MZOxxYKQL9yM1OmK0cyQx9aRaRSjq80QKHiDRyvE6w+Lg7B+d1pquO2FafySt/+BNRJRV8+8XH2Ic0lVt4nt/Ef//XHzjuIrKtFcm81mM2i7t8S0ykPf/3hw/lfVYN+ZzRy0/zwev/xwJTR759928M2KHMXOJ9fB1//L/XORtWybRPXmXxfndW9f0KfStpMDcwmTVKnhXEVW8yb/dcQsCdSyxedxCjBZ35arEJkTcO0GvYGPLEq+79j1fYabCdP7/TUz72UfasGsXvxL3uvCGVqZTy5v/8gdMXj/DHv3xLZbozX7QdSU5lHWdWjWPbwZ282WOpfFxprD1v/PV/6Nx3AL06tCEjL5rf/eEV8qty+PD9DoTnVxJpqUeXiVuprKphaNdOQuST+b//+wvp0s1X5zClZ3cOWodwe+MQes/Zzut/+DNenpf4r7+2pLo0nHc/7ENyRSXzOrTD1mofy4458sFf/8iZi6f4w1+/lC1rt7M/0ZjivzKkeCN+z84CUlH5pXNmxkRsAnM0ayr/DqoAqaiovDBeUgGqJexeJKGB/oQ+odbqXyUuPIKaxmKPx5AQGU5UZCLxoSHERkaInGUNwaEP17SVFeRoylr+BWpLiE1Wsn2R4VFExKcTFnKPqPAYGmrLCI2VJi4U1FfxaO12gL8/JcKvoaH5A9RTWCwVijSI7UGKlyAsMErjUshNjiYmrmnGjpDQpqmhg8Iefr6s2HvEJTfVWgaGNFY/14prfH9tkYrKj+ElFSBw3DoIy0Rw2jmcuRcf0+7lR3DhplL4K1HobsC+czeJU4aYfizZHkdovdIaSsP5Q8tlwqcBb6+HmwOk+jvIheL/Cv2+6cjFy0pNoN+x2Sy0jKQy9jKfzjIRlyrBI1YpYU2w2UyvLbdkt1T1/ZpU1iWcaQEXSSltKgANNF3AeqtkFn75gViro/1yc+w2zSe7Npn11g8XVL/3n23lpf6ocRQmO3MyvJyr2kOpynZD17b5dEL1/Mf7/WTXttHdqcqwZsbpYEa/877wyaXvjqZCYRWVf5WXVoDsdwzni/bdWLLzolzVGXZ+A3sPG+CRBedWTMTMzJB+S08Rd2Y+c6wj+dNv/iL2KmXC2HVMWmfJ+d3ruXJBn7x7lrzVYwn51YrFYDCrA8tOB2A0dwqnD2ziXGgxa7u+hcltGw5ZNc7m0cAbv3+HmpJ8Wrz/R7LycskQh7sZreDwlimsvxjN3FZ/xiMjjd/+5k3Ksvxxiilidp/pzF+8ncK4C7z27QYWah3QnC+XfvO3MmLsNOoKE/ntn94hqVjTSKAhj//9r16Ulsfy8W/fJq8oWVO1W0d8Wh6v/ucX8prfwWlMMgqQ3c2pryzk5OqRbLJOIsv9GK+914IsoV+j/v4WZeTwSXdNLZRMAx/8Tql5+uZ3n1BT7EUv7Tu0fu89KL9Hy+lG8jaFcv7ro4Gyq/0fXhd/U3lzjAH3b+nyj/e/pvBfNv9UVJp4aQXIVmcQ11PK+Pv/+7vcrmVixzcYNGwoO+2i+Oh37UQeyJ/PJx+nwuswi+1S+fK1FpTGXObNT7sweNR8cUQBX3caQmmGE1/POiOfU8Jt71hOx1Tw2e8+p77EkzaTLLg8qzO35SqSJgyGtOTknQBCj8xg5t6rsl+m10XML+ylt44thhO/wrsQTGd3xzZKyjIl8/s/fcKQQUPJz/Wj1dCmBnAVQcYMPuzPxkGfkCge5n///rlmi8LYlq9xyzsBk0nt0b3opXhWRjJoyGDaffgqTpl1pNvu4Ks1wirTUFen3O+21dvZOL4DI/Rus2rYELztj/PKJCNWde8gJCSXNtMMWTJ4MOMXKu+gUYD6f9iRuhIvBup6MfXrVuJ64XRedoVlE4czeMF2sUf1AwEqjrNHa/xIjrhnMaPvUO5e0+OTxT9Qk6mi8hS8pAJUQp8Wr9J20kbKos7xfx/2JM7/LK37zCOvtA5LnVms3rONVlOPU5fjR4vh83jrt7/lfn0NnT/+DOuQFELcrrNg6QrKqgp4p8NEauoUi2NS+zfoNucEYZYGjOg/hoiiekZ+/ifW2j3cBaAk7BJmkWXCEYC+Q7Lst3t4Ryyun6LzDGP6v/d7tl6Jo/b+LXZ65Mrblw1oy04LD2Lt9Pj951NkP4UatGaMYdTqQ9QmOIoX/j84JWsasghirbYQXAJVYabciJUaANbR88MviRROvbld+Y832iFV6htoz2PU+PFY3Hy4JXSQwSS238nGzWQT40cM51ZUAcUx7owePouEoqYWyk5ntvNfv/k/9tnHkeFhycihC8kXlkxe1A2GjZ5CUrPZTGx3LuY3//UKF7wyWau1hJMWUktluH5Qm3GDhuOe1mxnFZV/kZdUgH6YiqiL/LXjes2aiorKz5GfrQCpqKj8/FEFSEVF5YWhCpCKisoLQxUgFRWVF4YqQCoqKi8MVYBUVFReGKoAqaiovDBUAVJRUXlhPGMBqmNN588xMDFh9eQhnHB/up7sRtr96aWndBhtKAritx8PpeLhnhEylVkR/E3ca+NQX1v6vMn224+OCvgUFEXy31/OJuTcHCadfbjHuIqKyvPjGQsQ2K+cTLZGPD55rTsl+feZM2EUt5IK0RsziE96aZGbYM/k4VM44qJ0f8iLvMTMHsrYy+5nD7FgwlGqc/2YOG8ZgdEPD+N6evZK5h3zhrIUdq+ZSng5XN0/n3af9SIvwYG/vTUUk0lduXX1GD03W9K51VfEFKQxYJYpIVZHGdx/rjzSYp+ZK4TaxTPpfAyep3RQBltVUVF5nvykAvT1ez3YMKUjG9dv5IiZn/CpZUIfaXaKHLR0PeV9JDIDzSmPvMB660Cc09KYPfYIZfE29J20VrNHIw2c3uTE+FZDcbYyIeXycu5plOPgrMH4l0HcuXXo3FGm6Rm3wQibdYO4HhFISXEOb346mk1bdIkRJlSvGUKAqiOZdE61gFRUXhTPWIAaODWxN3cjozDX02LTtVg89Odx2C6QEAdnOnVdyfEF3cjO8GLw/KaZMdzM1pNQVEuHT/pRVZRG+/ZLSfEwIyfuNnrnI0lKVDp71pXnsWT4fipDTdh6M4UbQlxupBQxsX0PAs1W45Icj66hM6sGtiYyp5xr88bglFVEl/eUAeJ7f9OeqKj7BBeV80HLfhQmXafbdgfKclPlcXZUVFSeL89YgFRUVFSeHlWAVFRUXhiqAKmoqLwwVAFSUVF5YagCpKKi8sJQBUhFReWFoQqQiorKC0MVIBUVlReGKkAqKiovjGcsQA1c0u6LY1gon3zYX+P3b1AYRvyD6Ufr8Ego1LibqCpOp8uXc7jnbMzATcosopM6jCQgKorz++dSXBDL223mUph4iy9HG0F9GVNmHpf3oz6TfjNPsHd2H6rEvc+fu5ETWxcJt8KN0yfwuaSHgXsWtzYuwDPUh27TzZSNDaVMn32AA/OniyMh/PJhzt++S3ltKVqbTrFiwRLZv5GyLB/ebbuFvODztFt/BWpKGL/9orKxwJV3v23sdlLHsEGjiBL3v3fRcpr3hDs4sRPeFTB92EyCbx9ks2MOV9fNwtf5NMZ3czR7gU6/MYR7nmLT1XgOz52G9/XduKU0TQPkarqCwYvPy+7da+fjbWuMY3IViXb7ebXNLtn/h6iKvMCgeU2t2RtZ2f8jLtwTd12fwYJNZ9kwR0v2P3/ekZiYpqmgm6jlm7+88tC7elpWLljHwVVzyCtterZGkmx3sPhY0zTVT6aaN//xscb9w7z/f20f3G99rB22vi7sP/P9XXpWLNrE/hWzyS+rYUL7vxNXIz554XfD8qP4OV4j6Zw2k0yCNT6/PJ6xAEGoiRbSJMad3/qKxZM7ElWUyJ/azERndB/mrtUhwPY4WzfoYXPThM4Griz54l0S8+IZNWoik/bcZnnvjuw7voPJR1w4Oa8XI3cqkwIGnFtLxxHrCXA8jdbMkeg7Nk6V3ED/dzuzTW8jjpF5lAcbs8n64YA+r89sefn2a9JUw7kEFDTOlVXDqDZDMDEUkTHPDe0rSZSGXOBURKVmu0Q+Sy8Gk+l9kjm6+tyOVLqFlASfwzC8itTbRwgtL6TrhEX0/KIfuaGnuBxbRcypNfg80sN1yuRJ4m89f/54mtCZSOKylYhzyuAyBgvHyp1kU0XE2evX2N+/icg7F/C8uANvEbevrp7BgcMmpIjH+Gq4IhgT5xvIS4nb+2eJd3iCuMJyvp1lIXzymHPgjrJRphwtebLGKkYN1BfLQjpsVMT72yEH5aVEtrc5oyeP4ohbPL0/+oL9OrPZ55klIvdRFi6cx7CFNzR7NiPhCqcDC0mz2srtbPA8vImUhmqWTRrFFhMfZZ+GEjq/34Wd88ey3yOTC1OHi69Ywf71Gxg8cYl8/tFjB2ARXcqxbYs4fng/+eHurFq3nLVnlciYFWxFi/c6c8N0O1q3EpjW8SMO7VjCxmsJBJ3ZxKpFM1l6VBNxqzLYs1abkSsPs2VqB/QPbWHqDnvy4+xYPGcMBjb30V8/WexYyjKtmbQftoKybHdWb96KQ2ABh/fuZtyAGZTVFDFxkhbf/GOkcl7BstFtmLBpPzdP7WTGiEG4xsTw7V/bsGKnqbw9I+Ayn37QlRtnNjPXKpG4a2uIz8/k3TFr8N05hWnbj9Fy4FbKk72YNHka//FGZyHJgtpcWr35Hg5JSYxctJ1WbcdRVXKfXetWM22PSMB+ITxzAbp3ZiEm126RWtbAfZtdRAq/PnPXkW13hJh6ofzhV2k3YJ7wLWXEUVeCDywhVaxFu1zijYm63LfcR6ZY/2bhUZItt+PbGBcL3DF0zWRa7zHyascWs+SlFKHnDTFAd0A3pKnyKu+dYbFF0xAd9SKpijVfzhUPF3ZrTeGu/SXN1MeChgL2nHJlVtdvqSzyR/vCfUqDLDgfW63ZAZzOKZaC/7kThHpfYfDKy/J6eeRlDoVWkmJ7iPD77my4nES5tyH7zI9zOaqCyJNrCXy4Iz8eO7Rw8bFGZ+YYnKzsNP3P6unepgM927Zgr0cBWXd2s8klT94ioUyAWknbb9rTseX7IhKZY7T/JLcPzsPwbi5thyhTL89aeojhA/qwVrxTq50HcDuzDn27SDpMk+4/l5WG9gzv04eJBpJolDNPFqAapgzeK5YFdN1uL5YPC5CEm8Vuuh/y4ti0pWKtjP7Hg+g+baNwlzNR66a8T46POX3EuaOlDxB3WRagbPu92GSI4w9tJFljLlzR3aFELsHUMdrycly3bVwTCUp5/HXG7bXE2d1b9r91fDWTL8VhtmkC2sYerBkyGNvbdoRESLPQSlQza4QQz4ZEtK4lYrdkovArZ/LCm7RbcFK4k1h1SLGAkq6uYccFWzw8Q0WY3IA0A/7cabocHzlI3i6xe+1kirx34yBE8/6p+TjExtCybT/KKqIZKt6to5sHrqeXCimHVX2WKAcJoq13iCvB8FlSQlBNt1HGTOugPJtCpdy5mro4FlxPJObKaqQJwMfPE++zxAfj8DpmtV9ESdQNjH0T6LvGXDlMsKbPKPE3l1WmwRhrrcDq4GQs7G7j5Rur7PAL4BkLUB2bB3/G9ouh8lqRyG4sO3SV1h//k/UTenMuKAf7ffs4d2g9tvcLaNl5BvvG92LTzm2sM7Hlk76z2TWuCxdcPfifDweSKrIEu66FKeZuiT+Tdl7BRm8RuwwPsdYqQr5Gfrwnb73SSQS9Yt58syPecSXMHdSXfYZGnDWx1JjK2fz3G8LqKPTg1TFNUyZTk0XXIYvZsGyOiIIiYC1dxJplK8QxlXiEpnJl1zIOGJtw0OQGzntXs9PIkGUrLhPjdFs8aTXLJy9Be74S2CZPms669ZtkUZmzYgNzlm0T2lKAtXejpSaoiuV3rVZSn3yNrxcqUxsfnz6Mu5kiWlYm8/orbcgU2jehd3eOGYn7v2iluX+FyHOr8RFG09KJ4zE+tIm9Dql4n1zNwZ1ruR0nzaiqoDtqLMYnd3LieiyX9eZzcMsyIgofyC7ZUXZ81mqqeAI4t38Du3duIDy/lor0EP7w7pAH4y25HVzJKbs7fLPgBAM/+AJ3zyu8PkCXc4smcfiYIX98u3+TmGuwPzyNKVtshauYJbPXsHTFVpGaF2AknufEKcWalZjSsw/HT2zngEs6Q//2KvdLSunwUS9OWTlgvGY2lnZX6bXrOqcPnWTlioWkeRxlmPZ+bB1c5OOLEu/y9tt9CfQy4bPFR1j6xXt4etjwTqsVbB8xFFPDvbz2yUx5Xypiadd2ImcvObJ7XjvMPN14671uRN0xYNUBI6x8Euj2wWsiu59Fv/6zWDJnM6k+p7l5/giG1hF0a9kV08sXiPOxY+Sc7bRt8TbuyYqVvGdWJ7ZccmXXhJEc09/B+ZBU3v7fNiJ5VShIcOed9wYQ6HGcL5YYoz/pM06HxfDGOy3xNF7BgqNOfPTHT/C/c4ltx45y1kJ5Pgnt7j0JdThG1+lHGP1ZC3xCHek5fJXIzt55KFz8nHnGAqTyEFX5uHorQqnyMMO6S1kelUZsDZVZfrNCrskJw68FVYBUnj8NtWRlZ1JR+0tJx58F9SQmJlLaNJX/r4KfRIB2aq8iubwpcCX735JrluycnBWPJ2C4XzLfny9Zsf40u90ncu2KphZMg/FeK43r38ff8vZ3sjQK1azdsAk7/3DWb9qEc0wp59etRt9wP+t3KDVpbsf3sXmP4o53NWXTprXkiWc6tXYVe88pw902kup1mbN3RNawKAKdI0//vkvjvUgolV5UJdorN4psQCmrVm55UK7jaKrH1SCpBO+HKMfNNU7jfjKFkbYklv3rQnXruInG9XR4X9bnrId4N6VxrN+4SWS5N1P8+I/yRIrjXdE2OE9ElFJp8XTUYuOgWMyl8S5s1FnPsmXL2GroLvv9EnnmAuR3Qou7yfnczykiOVV5+bsGdKasMp9+/ZbJ65nJyXIeNitdpILlxWRnFVFRnENFsw9dXpxPqWaUsJTkFLFPUzVzZU0VKRnKellpIZm5FdSW5pKtST4qqipJzdZUc1YWkVkg1S9BTnoGVXXSRWrEvSkFvbUluexbMZAHwaS+mvSUDNmZlCwVV1aTlZNNQ005mcVNtWNp6VnIp9KQnZYszqpQWVZEYbl08w2kZxZoCpKFwJxZg22sVDVWRbLwbyTJ5RSXw9MY2HIMeZmNEVjcY3pT4I02WohfOZyeN1UuXwh1Oyv7680czmIzqcytFE+pAEnD4JHn5GVFrLdc6NpI0NkNmHjEyO62Y/ZCwgWMA5vupaGuipkzF1Ipni0lOVUjiPXiWzWepY6Do4aQkZPJ2C7jySnMpVgoUH6SI9uuhIn3mkW6+L6Nx2WnpWkK28W5KwvIKKykON2FcascZL+kFOV5GyoKyRPfLyfoErtvCwFoqCJV8x0kqouyKa5ueuHF4voVNYr0Kd9J7FNSRHpGFlm5WfJzpBdIpeIK+Wkpmu9TJ99jc9KSkuVlUY4/K0+6kXRfqUXdrDVaXr71/nxhsRVQU15AcYV0zRpSUjPIzpXCmOY71RbQed4xjRjX0eFrpWzQ4LJSHpqSpBSeZ+XkU11eSKl8nlqKczMfvJ/k8CA+XGCkWYP5HdfJy6o8KazWUVKQQ40mLCWLOCFRV14q4oJ0/VLSxLPn54nwLqzL+rpq0sQ9v+w8cwEKMZ5LUn09c0ctpSTWmkXm0dxePlGuoZozYjmR51YK66iS9l2mE2JtII/F3HbGQYI9RUpcEsy7fY9zcFYrjAIzGdlBi7AT08gsTWPoBGP5/DVpXvy1w1zSXQ+z6bgR/zdATwTeKFYcv8t57Ul4+Fzi9Qn64j4WczMmnRGbrQk0WcjNu66cjqrBOzqZCe26oTe3J6e8wpi/3ZHT2gNR5KyBLz54m4qGBrYM6cnhbbOZYHCXJV3Xik0p+IQn8u43PSHiFPFlFQQH+vOXLzaScHkP7pmVjO4wApu9U1huHs6E4SMIPbWEqooC4jQlkqFHVxFdU8+w4brk+5ugZ5sg+xd4n8Epp4HlvYaSm+7Kolvi2bsNQHd2D/RcNCLUkMh640Cs1/dis00yZ48rhZUHLQMxXTQY/8JCHBIa6/0rGDhUeV95QU7ENDMg2k9aRUXcFRactmHJMWEZ1d5j6WFfzVaFOcOWUB5hS0ZFKjNW32Lq1y0IrmpgxaB2xIpzHR4wmWrxjmaP1npQGNqQ48Fxl2w8D2gTXVJO/24zWTLofUKKG/cookOPmYz/5lUK67OZvtqJdf26cWjDRBaZODN1txNXt+0mL/YWFomltH/1NWrFNZb3f4fMnBhWnI/ixEqlxk8S201WoYSI979zRC/5O41ffYg335lDgzhGu9NCsU+hsCZ8afXeJEp8DHFKymfX1ivMHtifXcuHseyqIjpm6xeTLSJv264icawLZ/fFpjK7jcNacXj/SkbqObJg1BThU0jX/d6M7TObvOAz7A2sZHi3/ujO6cl+j3TartW06xLE2B3mk68Hki1UT3/eXCGeObQfuodd3aWarTzGLrWl/xevkVyWw8SVljgcWUlOVR4fzTmhnEAw+tUPGTVqBBYRRSz//B1cUgtoPcCQS8vGsHffBlqP2sFrf+gpP3PvqdoEHl+Fj4hoeydrCTW+zzWfpgTsZeWZC1CE6QK5qrJHL13xt5QOa+1wWjlZGO2gNXo1l0XEl1KihV0m0VAbx1Kjy+yeNw4rEzvhC9+OMqI28Bh38mHZwBniFIH0HjYUB/ERGum7fJ8I8dHMPR9D2+WnRXJghc6tDIqEKFlnljFw701hZtmif8eJSUaBkOvEEedMnM8fYOZxa77tuEE+T338NbZ7FuNlrEWGVF8vMNs5TV52baGkfhJ3zXZz185WTt0Wzxon+53ZvZhdQgjaDzbgxupZspWhv0IErvoAjO4Ws2jRdOFTwY75o7BJVCyTEBHIEqpr+GqiuGcheTMOKVnSAq/TuInESrv3AvFc8cy5kcgXPZVCyeZ0/3Ycxxxi6TVuDpEFijV2+II01rYQln++yp0HjQ2rGdRTT3YlOlwT1l0tp06cwD44k44TdIRvHjO23qLDkjPiNm6zz+Hh2UvmjFhKnRD6M5YmzFh1ndgL+5CkMsZaT65CPj54qrzfvHFSRNdQ5IOJdykGo0fJ33rJtDGkOG0hvvGWyqPou03TDohsZm9wo/NnUqQW1Eex5rp0ZmHZRFzjnFDM85NHyOIWZjyPqJBbHA9rsj4lQp0uMEj7AINbKd9DYkA7KcyJ4OB6AldnJ5HRg0VtlnDvoBaJGuPpq87zFYeGxSOHy8ulXaVJEeLYf025D4kN88dqXGK/CXPF3wq67nIh6uxWhg6ZLTcS/bSHYqVIFsq3Gxrb59TgEqxY2F903snkAUpYmtFjHCf7K+2Nxi+4getx6ZzC0tGxYHU/kbAJvlrUJEDz2kpNHxQijNbJ7ev69znBgs5NzQcmtlZyFWfWzWTIxI1yGK3PDWDqmt0aa+zl5pkL0OwunRg68Tj3nU/Qu+dc2RSf3KED5nY3ad++j0g5y+jVvRfXIxR13rxOpGr5flyLFJ8zx5f2HQayaeVIpukfpGOHjvhYH2PI8OGMntpU1tBjzBCGDl1Cyf1btO+stLg+Nm8YY7dJbSiqaT9uPCOn7pD9L21byNhF+6muSGff2hniuoUkOIl76z2FnLo6Vk8ZxI6dqwnNlGJKA307d+RyTAVlCU507zWQkBwRjEVqsuiot9hcRCdxT67uLiwXES0p7R4dOnQWAb2GoX16cM4znQu6cxk6e5+8375Tlxg5cqLIoiihvzTcmh3WkYRd2knvsUs12RQRYLL82XTqKp06duKgwQo6zd1BjsdpevUbS3Z5UzDyMF4jZxUN5y5UakqyfOncpbtivVXexyvlQbNx0nwviGfszWn7cI2PQmHkLXoPmiUnAslup0VEkNrMwISxi+WlxKY5C0iNsWP2NmNmztVlwZAu7LqayKaJfVlncJMuHTsy+5C5/Iw7rMLkYw4JK7dLn/HyO+rVvSd34kpYNKoTOnZNZT3Xtsynt9Z2ouyO0KHnKvH9btOj9zBiyuqw3L6Evlq61FfGM3v/RUaIa3iKB1s7uRurboRzYNEkxulIwi1Rwvl9q9hjc4/KRGf5O92LcBHhpY8sfpKlMkVHau8kBLd9R9Ia6pgkvs8Oq3vk+lvSs/dQUoo02dWK+yKc9sIztQ6zLXPp3G2wkiUqCBbP1wETZ0WcU1xNWLHvAgZXPTm5eiLDhw9lySknUkX2WfpOBSI7uFQIt5JFqsPZxY3+4v2H5dZSXxAm7rEXYdl1ZHqeYvmBM2w+68a4Pp3YarCTDp2GU5HmR4/Ry9hw6IwsvEWhl8XzdJa/4dDxO9g0oDN79Q+L8NaHEnHPnXv0xjssQNxjZ7nd3Iox/Rk+dDAm9kqL7D07HOXly84zF6BnjeGejcKaWMQFW6WBWkWyF79/4ws5Aj2ObH9z/vjpQM2aytPRQEioUi6k8kPUs3nyVBYt34qnX5O19EKpz2Py6JksX3OI0LgMtBduFFm7pvKyl5mXXoBUVFR+ufwkAhQXEEJKbAx15Wmkhntw0vAo+sc1rWALojh44gZphUXYGR7jiP4+9uzdS2ZdA0anrQmxv0xi/C+nqbmKisr388wFKPHWQYJzipgyZh13Tu4kTGS1hy7dLjK1TvRd40TLnivk/U5ecRBZeU8OaooIUgprCLh9m6LUcJLLK1gxTelcWVX9cyhKU1FR+Vd45gI0aO6js5lCz07dOas3nfVW8cRY6/PxN6PJq4GGLE8+bNuDLu27P6jObSTSegeJtQ2UlD5c+6GiovLL4dkLkNZqjauJIcuVGimJiIx8edmq/wLId2WHzyNdxjVkOZ7grrKriorKL5RnLkC7pq/SuBRSHU/zcYsvCC5Q2nvaOV2nR49eeKSUsGtgF1p16CbWu3PA/uExfG7umE09FWzcowz5oKKi8svjmQuQMGvQ3S8NgvWvkxt0i3O+zYaxUFFR+UXyEwiQioqKytOhCpCKisoLQxUgFRWVF4YqQCoqKi8MVYBUVFReGKoAqaiovDBUAVJRUXlhvLQCtGvVVo1LRUXll8oLFaCKTD96dOpEeH4NtYVJDOwxgKyKOsa2+5BTRsuZ0G+03EesLi+Ej97/mJ49u3DopjIA1uPJY6ehMkKgREN5HOf9Hh7/94fwPrubrzvOka+b5HWOnn3nY3HiNv4Wm3BNaxze7/FUFClzc+UHX+KzFl3kga3cz62nZXulA+7jyItxomuHPqRXiyvW3ad7j55cj2rsnpJHm0/fo2vPnrT/avwTR7grDLeje/9RHDxvo/GRqGfFgodHAGzOjf3biGwaRhqq85g3UBlV8GFqmDdhINon78prt49o03OIMuWyxNDOTaMSPpbSSL784B3x/XrSupP2d/r93bU4jEdW8xv5Lpc2z+S+ZuqzzfMG8tG3P37Mp4riCmoSXfBMfVL/wiq+bdOVlu9J4a0zV2OecF/1ZSzs9XDLf5UfxwsVoMgwZdDxLuvOsGGRNLMltB92HL39x4m33U6I/lEaZ9CeOloanrKO91sqw3jG2J/lyNUgvI13YHTxHpaH95BZW0xwcBYFkXcwvupFRUUOkblCNMoSWLlamcI41ucWF46IfZuFq0t6G7G9l01prAPvftQXH81Y3tPbd5QjS3pIFOXehzl+5SJXQxRB27p6DdIIqLXZQazZfoKqZEf+2n7Mg7ncHS/tpvXgLcJVzNkbUjeTIlau3CQPKN+cxbOlITUb6DTJHJOZE3GJVobybMRmUTd58LWM5O9O19ycVZ26ypMrJiZI83SCse5KwnPrMdg4GasTO8mQtLMihdVrlXGVE9wt2LN6OT5RdzlwJ5SruhvJFBfq11oZCnbr2tVkaUZLj756BGnQgts7JggRLGHYsCZBrciNxHijFlFP1g92DWwlL/MLpR0LWbVamcQxVwjnYb11OKQ3EHrtCIftpDGZC7lw/BCu8WlsWLWa5DII1F9CdKNulAWy0iycvGh3bC+eJDBD2lDNqlXr5fCSF2KL7jFJiItxdHfE4II3Wb6mvNVzPgVFyeTkp7Bl82ZKSxIxOONOsqc5e828pDMLUamThV6vizSNtjhraTEWpse4ci+H/ZtX4xQtdVCsEddaK7/vdi21SPW34qBVADUpnqzdr4zKaWJ6gqsezacDUHkcL1SAJOrT3fEWAWhRbyUV7dVqGUVJMTi7uOPk7ka6ZmqMWaMnM/izd2U3dfG89WUP2vzzTXLKc9jtnIvH2euUpNxhtnEUO7rPkWcxSHE8wqWECkZOllKpfHpMP4t2+9aye/J6J/lU9y9txFeE30Mzh8sD5LcZI01Z3EgZM7t/ia55EKU+h7ia1sCcbtNxW9mPYWNH8s9hq2j1SQuGdf+KU/6ZdNvjpjlORNYbF6gIPoOOpSPmt1KY11YaIxpaDnh4rOeFI/uTnHufLkuU8ZLCru3mfFQ5WempZOYUc2txDy7fvs3ZW01jJFUW5pCamir/skSqrlDHunE9mbFfWGvma2UhDIlNxmClNB5xJStM7jL6nTcZM6QLqy7asdQkmOhz2+SxnvuvOUaJ2wlcROwd2G4b5suHMmzMSFr0kMaPFm8h8hrzTXw5NHewMhSsuNb0kcp4yVdW6pCeYMe0fZoILMgU9954f42zOOzu9yl37ljhFlvCsi/fYNzovozcf5nJ22yp9jXBMciNf37Th6/fe4/EyItsuCCEtFAS+wL677En2GBpkwCV+LPyfDgmk/ohDZjate9JDIbOkTdFJKfx/get6fHlh1y9c5GF5nHoDJ0hthQzyiwer+NL8BGW1K41UoJUKsQrjrc/60S7T97lfjMTc0dnJUHMj7Vh3ilpjvlSSkRQHN56NSfGKGM530sspu2H3dC3VYZBff2tLxjUoQVnba3oZ+Av+6k8mRcrQHXl+EeKFKUgk6NrlADUfb21vHyUWSOlrEQOrcZsk5dfz1Xm0K4QqfbWlfO55SlSzvpY5ppEExWZybXFk0nK8ONaagPdOkmRsIqhy+2xnDxCuIuYq6tkJzJvb+dUeB1ntLXkucu+Ha6MkSxxdocyjfP0VqNEaDuJhwi4C/vPwWfTACLqobykiFYtJsj7FBWm01HPDnm2FYHLHWUOefMFbdlyt4h57ZRBx3ssVMY5ao7LyUPIQ1IL6kUqeiWujLq6OnnaH7eVvR9MldxIQ329sl386jWD6R/bpQjnzN4TCby2mXDxXqpyCziiIw0gL1Js8wCGtGwj75MV78UgbTvCT6/ilPt9Oi8+xn2LdRz0yKB3+21cXTEKaXb92uJmc3wVRbH+nPLOJIz1JOuuFufIDHEfDfTrM1vZIGi8N+nXmN06OORrjQsWtP9CXuakx9Bm+AnK7h5my75jDFqpTEwAUey8lETExd3cio5m2DEPQg4s4X7jKKMNEay4kMg9A5FYidX+g89wfPgIeYztEmHhtOgnzV0vvk95Ajscc9AbNU+sZTPMOIBst8MECs2ujrnAgSOHxLnSaDdDmQonr5kVt7OrIkBSYrXeIpS6HBd2nndnapfNmI4fI4eV4qIierRexvKBShj45HMlW1pensaQkyGyW+XJvFABCnG+xvFjRzl/Vxlb95TheXn5KPVl6ZidP0d4VjWZ4W6cdrlHeqg9Z64oE+5lBwcg2QHZUV6Ymd0hLTWWs1b+JLpZYXHVU8TENI4ZKoJlfu48bs4OnDOVBi1XuGNuTEBKOeWp/licP8P9EiXaFBUUY2p4lByx6nLTgiturpwzPy9bAaeNDAnPKKeuII5jJ8zkiOZ62V4+jpp8TExOkS4bJ7XEp4mMV0MphseM5f28nW9JG2TszExkU17CwfI0dkHKdDEK5RifPY/5jSeVeykUVJZx5ehR7hcpFuNNE0N8E/MwMz2Hs70NZubi3mpzMDx6Un5XMS7CGvELlrN30U5XCYu5L7Ks6VhYnJMj8rmThkRmKtZVZXooV1w0I8dVZnP0qKF8jlDnG5xxuidcNVian+NWRLa8y3eoyuL0eQtsvFM1HiWcEN89X1w8M9geR88A2WKLc7XG6JY/cV63Mb0kLKrqDCzt/LFz9MX+vBk+muyp3dXz4nnMsDY/i5uLK+bi3BLSOZPFqy6678PxszdJumvD5ct3OCfCTlRWKU5WnnjYXuHyHUleG3AMU+4nI8QeY7Nmk2ZWZGIqnschroh0n9uYWUjftZZz4pwet5RwYyTCRVp+LuYWZ4mPC8DkTgB12eEcPXWJrGg3zl9WR3F4Gl6oAKmoqPy6eYkFqJaoHE0pqIqKyi+SFypAPldO4nRpDxsuhFGV6Mj//kEp2Dy8SZuwMA9WnFNm7EwLvECHWSc5uXQypqFNExQ+Snbaw4OaFSTGPyiDeCpKQzA0t0R7vT0NVUmM1THB9boRfimx/P6fgzU7fQ/lcQ/KarzvGPPP/juFq4YNS8aSXfE9d9FQxJI1J1k6eJR8n5evXsLjboCyTcPiAeOxdnfnyq55xEnTy34P5ovm4nTXh3GaWi6FWt78x0ca93dZ0for7jWWq0gUBvDaX5WyuOY0FESy3uQGg/or0w1bXr0s7jNIdksF0v/9n59o3N9DbQlTP38Fd/Ecx9fukbN4zTk6sSd26U8e+3vyO3/lvqacLML5GJ0XN5XVPS03HBKkEnwKNOd5LHXFrDluw5R/dhD3a41V4ONH7JSpvs+f/6NpksDvRey39aQdyXcOs/boNXx8brD24PfP9x7iplRmxEQ/zTz7CslXt6B1LpDVa6Qy0p8PL1SAGpmkd0FeDhygVO/GeF1nygFTJu+6I69Tk8Q3w1azb6M2sSX1lKb7s3jBLI7fCqDFa38lvyqPb3quov/EcbIQTJ29nAuuyczs1UccXM6SsRMYOFWbgohbdJq1hnbthslVwBIBd04zZkgfrGIL2DKtA90mLFA21OfzyRe9idbo3cQJY1gxtgfh5TWcP7iZwcOWUlFyn+XztNA5cZfNo79i2upr8r5lGTGE+hmx9kosjpf1hU85K2eM08xK2kRZxBWOhVVSHmyBW3oeo/sP4aB9U21XacBJtK883cBsDnqTWLLXSnZLbaq0po1gjpE7JzeM4/DGcZwPLOCe8znmTRpLTFEt+ovHM7nfIPzv3eGfC46j3/tTvISCDmqzkdLEIBYums0ua2WusODT24gUL8zHdCGFFDGy32COOCvTSqcHW5J4Qw/L+1Jp0vezt8/HHDiwB/uIYpIDrFg4dxweySWY68xg7thhOOfUc+WoLkOGLsDvziFGjpvL2Yum9BvclyNuGYQeWv5ILVgk13ZNZP2uHfSbd4ay2JsMGdIXQ88sLhruZfQgLUKs9Rmxdi9f9FhCmqcRb7SZxEm9xYTlxPOH196nuDCCnovPYiG+56ARKx6ECYnGWrDUOyfoNm4mxu7edOrWhzHrblCecJtBQ/tz0D2bDl8txnbfHNafccP21GHGjxpLiPc5Wg2bgYmd0iRi89w18vKrj7vJy0Z8TPYxemBf7qYWM7hPN/avGcvFgEQ++eBdrtrbMGHSBc6uH8H2PVsYo2PLosFfElUYz5++mU55ThybFs5j+41wwuwMGD1/CqvNQ0Wg8sXI8eGZbl9mXrgAhd+2pHH68P79lyuOR6mORcsojDZfzZRXDXp1xOT0aay9w0h3PkFRdRp+SXXsXjRc7JvG5+37IMIzB3rMIMP5MDbZcP+qHpJtsXD7DRx3rKexuHT8ECXFb9tqObVBxtxOfTh5PLZ0FJdjyhg9VwhTqTenHezpMlGX8xevYDpzBIfPnOaqsxfRl1cSpzm0LCMKqSjZeO5wth7aTaW7Hg7iggkm83FQJqHXUM3ALl1ZNWWgPI2wxI1DC0Wsdmfo0KHcsTnMVINA4duA/qR2rLoqFfiC/8kN8nbpt+R8U81Ufpw3LXpqcfv4PLlwWWLfemUq4HVnXRnwfndOnTlHUOBN1jrkcd/6EJLN2G/9cfIcjuAhEvvBHbYLMR3CafF+Hdw1s6pWZ9K50wgmt1NqeySu6CtCvbZTV4aN6EuHxefkdYnZE5R7k34JGtHQG/iVvCwqrmLCu1+L85/FI/Qu405HUXPPEv+kCFoNXo+ZhSVVNdFsNlXmaA+6foSue50IObjsIQFaYRpCQ5gxN7Ib0B46h9VdGmd2zaLHqFWYXbCkqC4FXZsUto+Q7jWLIYYBVPifxDMfnPduILswhfwCX3rN2Im55RVE2vYAPY0ASc0AVp1SJsXMCHemfcd1rOvWNCV163+2ZO55qRq+lHcGLsT0/EVySnMYcLipWcLImUpj0E/e7CovFeppMfWw7Oo0WY/TutKU4KWsMPZm4QJl6us2E82o8NiLXzUsGDqPPKd9SF+k3zzxnrR7yd/ohmMoY3sfFL6ZrL8g1byVM3ubUgP7c+CFClDw9WMYXrqOqbE5CCvmn+92I/MxMzomeJ7iixEHqY2/yddTtxF6cy8Tt5tx2UFq9VzA299KIlJPn0//SZL/VZydb7FCz4Xhr7cgoySZjgNXsWvtMspSA2g3Sg+dIZ1wTFCaOB7TGof5tXOssYrmtv5k1pxWakPqSqPYf+4654/r4ppcwCdft+feTT3mnvKgQ9vu2N5wJND7Er0WHuK6syeJN9dx1TtSPtbP/CBnvZRaowHfiqxbQyIDx65m/Zy1QnKquBurTEtNTSG2ty5x3k5YGjXF3Lx5k727FCuqkck9+3Dk/A2M1k0i7PtznxxctBkXcfzYBdspi7yO9u5z4ty+jOnVkpAgW9rMPMG+Kf04e9MWV/8IerWezNEVg5i3z5MuPcZzcctUFh6+zl//2pPE23uZtuscLs7Ku6jOS8TGwhCHhFL5nm/etGHf3hvc9zNju7XSBqbdqx/hldzYbPQRxDFj3v8T3lHKc18UKb2B5U1svaIZ+MVQLPfMZqCWGb3bduLmLTecHEwYuuo2d4+s5KKnJ98sP8vRAd9wM07J5PqL799m7mE8TkxH1ymIr9/8Cp+TKzlw8SaeETH0aNmNW453uGt1krHbbjL4o69IKUijyzxjru6cwt7bQnYrw+kqrFgpC/l1m97cvmFPfGMqUF1An9c/ITC9jLzIa/RebEptwmXmHrxJnw9HE3VuLbvMb+IdFMBbf+3B0bmDMAsUlvdX7bl5x50gTws+0mqa433mHCXrGnVlG2PWHxEJixU+KTXsGNWXa9bGmDukMLbH5/J3aj3jMCumjyApPZy/fTafm7tHcNI/jM/eaUtR8Hm2nHOk5TuvE+pwkmmbT3H7+l1Wj+6G9Y0T/ONzqS1dInvOKQnVz4EXKkAqKr8GSuNuccr5+Ux9fXzTcoq/m4a/tKgCpKLyHKgseLiLzU9CfRUlTy7Lf+l4qQUo4wm1PioqKj9/XqgAhdwy4az+CvbcjKUqyYk/NlbDb9TGz8+eWYeVlsXRDodpOXIbmyeM4Gr0o905m4i9p1TbN5Li5/XjquHLItm1bx8L14rr1mQwatlOrMyP4p8Sx/++P0Sz0/dQnfagGv7ame18Pt5QuCqZO6kv95uXbj5EGUsX7WRmf6Vw1/L8SS5camolXZQQzFvf9KW8torp33zOzejvaWksuLlxGaaW1xi/fq/GR6KWt99poXF/l+VtvyGsedVPYSBv/a2pS8UDShNYsvsE/Ydtllctzon7vNzYbaKe//6PjzXu76E6j6Hv/RFzcws2zdjwnWr4wxN7Y5f+5Fq0aR+88qBA2/3SNr6a1DTZ5dPi6p5IQ0ka6aVPyKPUFzN90wmGvNZS3O9RLAOeVA2fyN//31NUwzdksUn/Crk+ZizcbIiV3QU2HvbUbPwusQFKUwx3F6nF9tORcGkzWmZ+aG/ar/H5efBCBaheEw5GbjWTl4MGKtXwCf53mLL/NPMNNTU8NYl0mrqfk9uWEZRXS1VhDDMnj+OiVySfvPk6eVW5fNllJVMXa0FVKmMmaHHVI5VV46Q+YNWsGTeSYfO3U5rowZAlm2jbafyDSBDrc5l+PbriKsytNWO/pu0QpQaC2kw+aTNW7iEuMWnqBOYP70pcVR3XDDczYPR6aiqzWTB5Ivsvh7N6UAvGLFSaE5RlxuJpv5ddjuk4XpKq4atZP30YPbQOyNsbkarhjSKrKQs6j0dGDr079sEiQBkhoJHew8ZgaWnJyt6DH3TZeBzXVg1Dz0wJ1PXl2cwa05tVFwIx0hH3pz0cq8hSkvytmDRiFKkV9RitmczEAcPwDb5Ji+Wn2dO9BX5C2we32UhldhzTp47HyF3pqhB8WhepcYDP6flCZAvp2aEPl4IVMcyKuE6k5Raupz250eievi3Ec5jjFl1MbowTUyYMJyS3kht75jNj7Eicshu4fWqHEDltokVEHT92OqevXqJbj86c9c8j7PCKR6rhI3A+uZTNO7cwYs0Vof/u9OjZBYuQAmxP72fYsKUkuJoybfNevhm0nmTnw/zti+FcPLmV8KxY/vqPDykquEfPBWe4briJQeN1HhLGxmr4HK9LDJg4lcMu/nTq0ImZux2pyfSie8+unA0ukqvhHQ/NZ+lxR7wuHWfoyCkkRNjQcdRUjl5Xmirs0swW3PrjzvJSpqGeyGsnRNjrRXh+BTMnjmLnkqHYhKfw7j9ex+K2A/NnX+bG/rns3LmOGfvdmT3gK2ILYvl7ey2qSzLQnjKRY26J3Pcwod+sSay1CBWJiDtnPH/cEDQvkhcqQBLxrpfJ0UTyJ1bDnwjgq2+Uqt8j/TqyTXc7R667keJwhLK6LHzjq9m1cDhUxNGq11i5Wnt/9+lkuB7BRnyP+MvbCRT20PxHquEnDlN6Nrf5egV1wcbcSWvWI1GwaVxP7JIrGSVVw5d5c9rRSQToxezef5DTc0ezfsd2DMytibu66qFq+BSx3DduIPrGB6j02CVXw8cazcNRUwGmUE7XDj3ZPHuQ3BdK4tKuOSJW+zB9+nTChOdAbaVh4Z0lS2gsRQg5t0veLv02XW3qdZ3sd4NPBizH/sT871TDrzV1ZeA7bdHdsQtHz+uss8/lvvVBpF54/dYdJ8/+MO5SO6AO29EdP5jt27djeslDPkdDeSIdekxiZodR8rrEOT2l+YJOl17MmDmKbsst5XUJ7QXKvUm/pEeq4XNEZJv8zmfo6uqJRMKZCaciqQmzxDdRJCbd5rJr7wGKKyLZbKrUKMY6naHbXkeCDz7cG16qhq8LPsEN8V61h8xhbdclmo3ZdOw7U1iyB8isTGLbI9Xw5X4n5Gp4W71NFJSkk53vT/sRy9hzwID8ZhraKEDSmEwrT/nIrqIkfzp3XMuG7s2r4b9g8VWpMUM5/+g+gR179pOYn8GAw0rVvURjNfwHbykdkhv5dJpSDd95yi5MtkjDzJSywsibRZpq+NYTzShz3Y2/XA2vJVfDS/Vb/eauxXx1b7br6mJ4zpXJ/aRq+AzWmUuNQ8uZs+2KdPjPghcqQHHul7jk7Mvty9eExVHKZ58Opqjqu+ZxdqQ17WaaURF2nr5rjAm13MjyU07YugWK2JHDh10WitSrgVFtPyP33k0iovyZI7JRU9/7loLSWLpN3IuhzmIqROrRe8YR9CcPwC9bqXPdOWk4rr6OzD8TjL/pYvbaKB0/60oi0b/sguu1w9yKK+TbLr1J9TrByisBtGo7iBD/IHycTBiz7TKu3r4kXF/N7VClU220gwW3YqRUqIFOLQYICy6KEVr67J63koqGWmKzNHJTV05YkDPGl0XKVVdBUFAQu7c2taepLUjns76TqamvZVPvrvjnfH/2c7/WJsLF8WOnr6cw2IIdZk54OgcxZ0QHkhN96LVCZH+GdcUxKAQPvxB6dFqE2bphaO11p+OAudzYMY35R2/z1j9GEH15E6vOOuN7V+nsW1uaQ6DDeWFFCRtM3HNQUDC7dS3IibXluKtiJXV792ti8hrrsR+hrow5LV8jNl15buP5A7H0DMLBO4KeLSdgf2wBA+ea0rF1T4KC7+Hte4kp2z3xMFiBTVgwHTZcwmx8N5zTlM6x971P02u1OfcslnA44D7dPuyM5/55XPAIIiA6mraf9SE4PIBAZ0tmHnJnUqvO5Jdl0GPVBRyOLsDER3ybskAGjJHGYqrm83bDCPXza2ppXlvGmPe+IbGgitI0F0ZuvEpNvKUIcy4M+nQqQUcWcdY1iKB7oXz05jAOTR+IY2I2wz7uSFBYtPgONnwlrtXI5LmKZe9vspw5BlcI83XCPb6c1f164et/g5PWcWgNaye+ky89l5uxZOYYMvIS+Efbddw1nIZlbArtPu0ldPcUR+2DaPHma/hdP4D2ydt42vkwf0BnfDwteONzqQgjFb1Tja3UX35eqACpqPwayA+2xNK/cSSAnxZzvRXk/oxqwl56ASotU1I9FZWfM4WpzYdZ+YmoLSfrZxZdXkoBcr3jiJ1rOBVpwWwZsvKhPjoqKiq/HF6oAMW4mKG3agpG7hkE3jRCZ9YobOMq2LPPEO/Ds9myxIpLk3WUqvSieD79/fvs2bOOIcuVEeweS0UKISnNGhCVJuOe9P1lJ9+llrWTV9Djm5Xy2polszh45gwHjnvTv/X7PLlpUj0Rmu4GUW7X+MPfW8oj59meWskifRfZ/3Ec26zD4tGjiRepV2G6P/v27SU8p7FPWjUT273HFsumPl+Pw+3ABrbrH2WKTvMRF2v56KMvNe7vsqZrB0Kbm+tFoXz49+/2hqcilTlrtjJgglLFa260l70HTWW39Mx//M/vr+qXqcqg2xv/Lb7dHmYNWfZQbZPEsRmDfrAafl7Lf8jvR8LKcCkfDvyeCosnEOifQn1eDHEFT8ij1JcwZI4O3f7ygbjf9ZgHPiHsVKfw3n8P1aw8iSI26ZlRGn6TmYs2Y2hxGt3jTX3FHiUtSunecvlC0wQLP8SV9ZOwDEln5Y4fP0rAi+SFClBlpRIUB286RbVc+VTKJLO7zOnQjs7t2rF33UKmjRhEmiZsrm41hJBQe2asOC8CShU7hDisOuzK6VW9mXfGF72+Hbl5yxSvtErMV8xkz25LEp2PcSGqkoQ7Z+jebSCZZSUsmj+TOQN7kybNRCFRV8nC0T2Ye9gRL9PF/P3D1jQOhDCgXXfuSWN11tfiaTyfo7ozOOGWTnlWAKPEvcUUVmF/Upf+c7bibbyUN76c+qDtkaWjDa36bxLH3iM4rYo4RyO6th1ORuN1ZSqYtk2qQcpg5mYPjLQGsfzQdWWThps7F8idRp+E6dx+nLJXAi41RcwZ0Y1dtjEYbZnCvmVDcbhfSU7kHUYOGiWPRHhRdzZTh43BO/A6rTdasLvHlwQJdZWq4WtLMpg4ZjhXQqUB2CH4zA557Ghv47niCxXQ/uveuCQqETM39jaBZzdwJ/vJLa529/uMu3fd8IsvpSzNl1HDBxNfWovLiZXMmjgOl6waLLYuZtQ6I7IjbZg5cRpnbt2ia+cOXIsoJvyINuIzKpQEsNo8nKvbtdizeQm7biVQlxdMly6dsYsvw8PCgKFj1pEdasPS3QZ0nrCTJAd9/vTJQG5fPUZUZjTvfvQ5hflh9F9oioPxJobO2Pvgu0k01oIV3XNg7Ixp6LuE0rNTe1ac8Ka+MJzO4lo3hCJ2+GoRHieXM/+IPeG2JgwYPYfslLv0nzSdg9eUSolDC5Rq+I6fdJSXEnU1VaS6WtC9a1+SS0tZNm8KC4b2JqW8mDdfexWzOx6sX3YdT9ON7N+9lqWngpg5qC0J+dG832sFVWXRjBo1kKCsKoIvbmPW1IlYBBVBtiPm/s+h1fUz4oUKkES691Xx0hV3hI0pj+mL+oD1HedyaEpf0kRISbMzYMScxaxYK43/W8KhiwG4nBYROcESq8Ry1vUcgE1YHnXRlphEV/LFbGOxXw09l55gTb9JUODEGW+la/pdISxS65sb83tSVpPFiO0PWxuntcew7LgfLoZz5NRba5URCz78iIWLFmNgdYV3e01k6XJtMlM9WXarqbDxvLOfMCrOs3DvURLzchk6ROqgWEKraQ8PPbto5BCOHdmAga+mt2mBM2c9klizZg3mTnHYPiJAUdbiGcQ26Wdwu2m41lBbYz4fqYPTyQXCblLYJ1JGhN22xtSNQW9+waLFS7nkYM06u2wSrhnIs130W2co94Z3E5cf1H47uycPYtGiRegdVoYfrS+KpNPghSzoNkxelzi5Ybq83NFrCGvXzqbPKmUoEImdm5V7k37pmhvZOUCphk/NKmfaux+Kd7cEw1u3mWgcTk3YRWyFxdhaRN7lK6RB+8PROauIaYb/NbpL1fCPDEq/wjQc/z0Lkb5g//7GrO60SNlGNt92GC6+xwriC+PYckOqhpeqwbMZeiKIYq+jeBbA1W2bKS3PIi0viJY9J7NshTbZzQyjpmr4TLRP+cquqtxoenRYy+aeD1fDr7SRvnklr7cZwOJlKwhPT2LAYaXqXqKxGv6f7/SVl418Nu2QvOw2cy9b+o8VadFdDN0KWLBA6hmvVMMXOmzHTyQY84doiWCxn3si7Peft46NX4tvuXAxe63tGbjbQ7yo25zzlxKMMuboqtXwT0VGmDP2wfEEOTgQ7WaNT1wy3vaOmq2PUFfF2Pe7i4hVyxctBpFz35k2M0+SkaxUOS4aMpFrCWVkOe/B0CMBc+to9owYSYbnEba65zKtfS9Sktw4YRPFhK/7UxBqyg4rpcd6cZglq097oTNyKVUloXTSstBkE+rZvPEAGZn3WKh9EYv14rpFefQYp8dprT44xWbg5hfBNx+NIiMng+xkZ2addKeqThxZU842k4tyqnppeQ98yhsY26MvKVFu7HFNpSivqed4YVEG+1YqvacLszPwv3aCWM1sIBInFw7CM/vJ2ci9c3XIzMhg/ITlZPuYYGgfSah3ONrTelNUGM2IbTdY1qsd4RmZePsH0L3PJqy2jWGhviftR2jjtHcmC0+48vEH0wg9vYy9wpoKD1CEuL66nLTgm5wLypIejAxxnV06xpRl+3IxSLGS+rToSk7592SjxDEr271DbomiRgaTu+GekIG7n7AkWs3F7+wKhk7bRbvOy0lPvU9BpgMLDwXJ1fBOCTF0334Ta60h+Eqmm6AgxprhO+9wY/kooguL+LL1Jhx1puAan0F4fDQtPxtCZvZ9IgPusMQ0hHkd+1NRk0mfrTfwMVvNlSihtEVejJ0q9VKv4JNOU8hKjG3qDV9fzezPulJQUUt1cRDT9tpTG2/JegsfRnw5j7t6M7kTnUFETBRffjCZAxMHca+wjF7vdSUjK5c48Y3bb21q0T5eS8kuOu+bwVpzD7Li/XEU9zCvS0+SU7wxuBjCtK97UhhrycaL8cyfPZ48YYV+0HMnEecXcTuziN7fDqfU25CLwYl88tabnFg+nBth6bj6RdK9xXiReO/kq35S9juNbScUwfw58EIFqL6+ntqaGupELJXcNcL9vQZQg9TSR+wn/RHUSgeJvWsbPTRIs0TUS9NJiL3lPaT1eiUy19QoS8m/Tuyj7KdBZLHkRZ3Yp6FpNgeJmhrNNuEpzfRAg7JVuvdGamo1gqHZJt2vfK5HaLyHusb9BY3nl6iT3ofG3Yj0qPJ1f4Dm99NQp7xL6XbkYzXNzqV3rKC8H4UmV6O7Xhz/wFc8i/y6ZRoenEN6vrrG5uyCR79FE+IbiL/KN1Nofq/ND6uRvos4pzTzh0St5ltK+zTOAFIrP0+d8JO+tfReNP7Nzim/Z/k8yreUD5X2l49puudGamqb+ynvpk4c1CDO33gvzb+n9J0Umt2TQP6W4n3JPw2ZHqexjdJki8T91NQqx0h8X5hskMNRg3wPzb/9Q+7apudtfLU2BqsfWJ0/B16oAKmo/FrIjFIGWPtJqSkh/gljRr2MvGABqsfZtanJelaS0kEiNy6G9LQodpgrpmRKuD9+Xm54+DYNV/o4kuMf/siZEWGa9OnpifVxo0CTsGTFBBCVViSXp2RmNnbe+GE8Xd00Y7JU43nXm8zyptTwUQrvhxKjabxRnh6Ds9vD5rO/pw8+vkqfoidTj4urJ6VljQUlCqUFDw3B+DC1FVQ8cmt5SY/vRxQfcpcczanL0qLFfTZ1AclIlDqePIHaYpHtC8TZ2Rn3QGWY0oepobTm+9+RRENlHpWaxP9ekC9+3k1lLD+G+rJscsubrIjH4ePugneAn7hf1wdh4fsoSHq6cZuL0pVhUpMCvbkbnS5e/fe0Gm9GcOCPazuUlV8oT574c+KFCtANYzNhOyYwZOt1ajKDePtDpWDTcN18YlMTMA5trPROZuqRWArsd7PmzsOdNZ8pGXY4Z9diZRlKfVEAC64kUZXiTkBmGu98M1Kz0+MpvHfpQc2ZdL9/+kCpnr19cY+8fCzlCay7EMdF7XGUCam0ctYMgdqMVJv1hD2FSb26szThImjvkXrhN1JP26+Vwt/HcWjcQCKbK3RpDG+/09inqomyaHuuJNeztJ9yDWu3pl7aDbVlfPpxJ7m5wZM4MEi5j8IQ/+8kCjabpnIntVkJ8GNY3fYz7je+h6pgFpp99109mRLWmf7w/GpSlyCfXNjXVemPFRD9hIYXdZn89U9Sh+cnUxRpxYWQDK5tnsLtFPEQtSnoHm82D9kjGBlIHZh/HPl+Z1h6IYKTG5fyYxqdvGheqAAplKBrpswQ0NgZ1ePiTrZddmHgXBN5nZoU3vjoayatMpA7Wcbf2scRk4MMnHeC2T1bUVNfzUo9E95s+Y1IBuw5e9uDqz6JfPuXT0XKGcd83XPMHjGQWKcjvDFiE4tHDJU7q0oYbFmB/bWjzDP2xdt0JXuuNk6vXMfYLp+xzUJprzF+YH8czmziVmoBS5atZ2L37sSGXELviCGd+m7C8cAkLt9VUvfSjGjyKsLoNscUd6uD4v5jWG9wnpG9RlLZLPZV3bdhpV0WpT6muGRUYHfxBP2WPtzG6f6NDQQW/bAdl+lzmi9bjyJPvKD8sJuctrVh9I6LnFwxFG8PM7ZcjeX4pgWc1J3LmeB0Fs9dzYFZo4kqTOPTuQa4bZ0sT808qI0OMdcOo298mI4zlVEKYix34FgA7sZzyRdf4JbFMQZqKzOxRtmegMSr7HF7qJftdzjQ6z169eqGZXgpVvsWc/rYGrZY3WPtzPlYbJmFR2oqC5boMahLl//P3nuAZXVsfd/v9X5PPSUnJ9VUjSb23rsoKl16700QFVTsvffeGxbsvfcuCIIioqKIKIoK0nsvv29m7xtRo0nO+ySPyTn3n2u4956ZPX3WrFkzs4aTq/pjP34b4XtXsenwNnw2RPHmKtioPbE4fft3dp09Q3efvdzaNIF9+4MYsytOhDMOvz66bJrsRrfRW9HtZENh6jU6BW5jrHUnbhTm0aC9EeVlqQRsvEDAsAlYdunOq8VcvQoWs2Yw3YasIu5ROCMXbkVHbz73d0xh98HNDNtyn45Nvdi+cDLX4l8wyH04Exx1WLdmBE09lnD/qUoKXLxVlaxf1399z9AM54Gc2jqDmYdu8dWnnxB2OZjJe+9i1q8PibGHaWm6hZFGtVl+/Bx9TGZyeIYtt0vzqN3DlWdhwazesJp2A9axZfpAjh9expBgqRP6IbM2xagR/AHw3gnQsa01OpD1Nbdi/AhlCbgsv4tjOz3ldUGvji9Pe2dc38OdpBhiROeZ4qsuEzsYdWPLtQzmilHsxcWl7BLc76P9c4mqrBDE6ACnp4+hurv066sueXZuNZKK6PUvT8NXlKkjX0bUFmacfYGVl69o+GFsOncax9kqUTrsZaDcTS5xa8dQHmhG6IKUOEUp/b1do9Fx8ackZBbHhMeEoIFceGOLxopxvnhZ2L/kCkL2jBecWChWVlbcEJ3+sSBA17JfJ0BR6ycp7tIM26FOYR9nqI29T0czjq71e7kMv0BZhs9jrCDyeq01S8uZlxh8KJlHB5Yq2w/6jl1N1rkVRAg2xrjjDMb2M+NNfmS0lx/m+uqVxxLndoxVfsc62mBlbUMT5xo9RL4uatqkeaQhGjM1p+ElrBtoToVXPsJoSRTlt3Zz4eoehh3VcLcVt5m4MZaqgqdsXDkTnXnniVk6hPvVBCj/OoGb73Bzgb+SfgPDDQzpqF6LLEgxZhOqr/dOZNKhRKZWn4ZfdYOc0GWEZVURHzyeW49uUlIQjveyHx/enNlVlptEmkYpfSl7RIfv1GUsY3pUxwXt63fHPFBuqyigkadKlBGtq++SHyul71irhfIrkZGRSiNTlTvWdZ/D2imyHeYRuD6iRim9wxbyLs3mqpihD+g3gLQzc5A6AvT8JrJxiN7LPqDbUepGSmHSfsmZapXS/2LsnGCHnoUFVqPXCD71Dn//+7dcfYsI/9B0ez77wU4QolQ+qNOa6HsR1Gnbm5XHJcUvo3lr2cDKqfPx3zl5Yh+jvJzZF5lIyw8+Jiy9SIzqnXEftYTU86v5qokj+vW/Yv4BVZ50e/c8+hqZcCGlkJHWzehgoV6hUlb0mOB18+lj6kJGfjKf1PqK1QHG9BwczBjbrljbTyU18wnfNe7C3N2XSb+ylPl7VUVSKxz0cdWoRJgTIPenlGDVthXWgZK7yWbUbs294QXx2HqOIC5FELuCR5iY9GPPmZpreOIPLMCk/wTKfp4BYn/QFoaamIgGfFq048cYdO7Dwp2hNK79OUvnj6JWO3+itk6mt4kNkYlZ9O/YkWED7Vl1/BGePTqxdMZoVu/by5/+Uofc1Agat+/D1pOqPCr3zhG8h8wiVYqq8h6IdJqx/+IzjizypucEuf+nmIZ/+YjJp94hoyu4T4OP/8zkzerI/PCU4Br1TTh1O52JhjqMHOLFhLWX8WjTGuvxazi3bgg/6C/m4Yml+M8JorXTLAb+8DmLTqtlM2uwEbU6muDSQtTj8lV88Pc2ZDw6QScR5rHYF0x3NsTCYyRHZ/Sno+B4G378GWfjkujZdzzTXbpiNfGMCCWdjiJciYGmnbB3ns7Lu+Fz7lFbtJ0Fl5O5s2UUdbsNpzIznO424zFs1J2Cx6fp0NeE0xFX+PAvtdk03QXjebvZEWCNieNQQndP4JNeNURqquZantKU6/To2QdHP7UsQ1YNw8jUgocvSmj4zadqPbVxZbmfNddjTvKXT7sz3KUV7iKPn3z4JWnPrqFjNwknK2OyUm7SulUvlu+7ztHF/XEcNRxLT0HQ8q+y/uJvKKb4lfFeCZAWWvxLoPwZkxb9b2wOLMV/xAzN8x8Dv1sCtGKmqqxJCy20+OfFeydAxXk1y5HxcSoLb9fhezasG4qLqaMiG6kqLyTp6RPi4u4rG9rejXKS015ZtagsIaPgZ9ZR30RVPo9TqzdTVBJ3/wkVZZI3r6DklQ1kP4XywiwSn6rL33kZySQm/hRLXEV8fM1ya/z9OLKr15tFfhISk3j8PIcXSU/E808sqQs8f3CfotIyddPdS1S8XL5+Gwre2L1cVVb8o1UqicriLB6na8q2NFfURfzLuijJ/7l1l0oeJT4R9RtHfMJzjd3rKCj48dT7TRQVq5KpkpwXPH/2hPx/sGoVVJWKKfVPx5Wa+EAp9ziR3uyin17Xriz9hWtOJRqN4aXZxMU/VjYd/hzSnr69rN6FwvwiCn++GH9XeK8EqCrvAd99Ja9PhjmeVqKZFtBsyH6mLVjD41MzubN01UtF7zYG8lbUEurU/gVKwP8HsNaZT9jKDcpuZF8TGVcV4/tvZplnS86ppw7eibEra/amrPDryqKzcn9MGkt2vvtOqLnjAilMv0b/bbGkXD6isa1B6BwbRdC62HsIL36izT4/PYuzqXBl5RhSX+kziw2ace4dyqTTQhdiHfx62to1q/sWIl+M3+gthK0YqAjadx9+/azcOIOm7P+Zq5mPzbRX8lHyOITSNyKoTDxIq0maa7jfgfOrfJmqqD5VUbdR9U2ovxxrZr5+6ePbUcGZEwmcnm6ulMPFUM0B37einDZ/ra15/gkUJjJq7SVKU87hMGq3YuU5fKry+zbE7doiSvwfRFY43wzayZEFY3n+c3sifkd4rwRIwsfGR/nNu3MAXSM/UooqeXErkp0797Jj7x4SstVRz6dfJ/QMbTkUJXfbFDF4zDxsOhhxef0IAoLj2TnSmZBD0xi2Opb1LmPZvnIHeybaEhRbxtyJI1k7I4BlVx/SptZfOLp9NiOriUJqJCMmLUevnzPFybf4ppULsXItW+DKptF09FTvc8+NXMHEzXvorjeFzKsbWLB8HvaBu5g/ahJTvY05eSOS781HiJSpOH3qEPPsepJSkcvGQ4mcXRJI0PpZDF2lbjmoRr9e6k0gvbss4P6VE9ibmr22j+Paak98rQYrBPEnUfCQut+150aaHAJzcB00H5vOrmRErGPc1uM0N17AxZ3LWLF0LIN332PrmOGsWzge181hfPJdf+IPj2bkuQx2zHIRfTCRiRPn0K2P5irmgrsYTguF7AgWXH7OsfXz0bVVBbhlWfE8EN3F5JWbQN+Gs/Nt6G1kxMw9sdw5s4nVq+ZhtfAc51dMY82qhXSbH8LiyWOY4mnHji0LqG85grOxUVh6T6djl9Gir0czdWvN/qPGrSdycqE71uOD6NndgvLEYyxcshjv0Qc5M3c8q6b7sWDTDj7/qC9LXHWJTY6nWStvDo+3Z310JnpftiSrpBhHx4WsmzaFecNs2H6n5gaME9Mt1XrIu8Vn/9WNvWcvMcBjNJ11RPk8OcW8hUvwGLaPKR37ErFzPquORbJr0kiWjXYhaMcG6jd04thV9TT8Fq8AZZ/UOP2Or10scHHlSNYHzWHoiosY1P6KTcd2Yjz7GKP69OHUreu0bO/FjnHmeM3fTufe7tzeMJItt3Np+1l3Cl9EM2nlKlrrT+bm/qWsWLeKRkOlGtgqBsyrORj8e8d7J0C+tuoSZfCCSRRmRtGpf7WemdfhYulP0iXRWOTmxKzL+G2KJFewnHIVzH/ATjYcEh276gHuK27x7MJauumOpDIjlP2JuRjYiAYsunBX3QXsc5Gb6VLxGqduBIta4EmsoHEnJg5EMrwtTVco9hJ5OaLbl2XQtYkj5deXcyqjigAjb4KMuvEiN1uM5KXUs5xOVnaeqPYCOk6uOYB46sh25bfzD43YcjEVvQaqnp1mOq+P3OnRB7Ae7s+CK5ptjBVPGXspC0/rvrgO20jMGg/iYs/S3m6e6i7wImITffv2VYyZr1peZblq097qb0Ro9ElBeNUx9MX51SLdYNFlEraGeuRmZSnnhmxcJgvW4xGuh17Qpe94UaaXmBZewI457iRfns3qaykUFNdwNbvG9Wewp+3L7QuJZ7YgGcLojePR66tHvY86qg4Ch0Y7v0zflFPqgd+jMx0V//KM1Air7uTkZCE3P7sYewjLIkyDzqPbZ4QoS8nzluMzUdWpHHJwB62/F0S6Iobp214hQC3HiPTHMPegKK9h7pwcbvNyM2Tzeg5kZ2UrU0mDTjMovrqIiy9EOzBeKyo1nA1X0ii+s4nLcU+IFvS6fp9BZGXlvDb1PDnTStSoCqM26paDsNN7+aFdL0JH2b50m9SuPT2tZirPPzTwU8KRMNCraUcO5uqK2EovHe5rRpLSvHz0G0quXrQ5HT+i1s9ULh1oFbiFjX6DFe5rQFvRVvJD2HA1H68Bwm/aeXaIxjpSbyhhG0YQkZ4rptwVDOyrbpJtP0nVXtDE89WrmX7feL8EqDSVrz75ktN3cri2ey4OHs5MO6DehvAqKrLjqPW3z7j4sIwBXWszZNN5rLp0ZuiM+eSLVrc+0JioFyU8OruQL9qPZe7M5Xg6B3B8ths9fDZzfPognB1cuPi8mC4f/52tG+fw2Q8axVulybRvp4fP1DXkxR7m3//WhGhBaCS2zJlJoLc7U1aGsXJAB1zWbObTP31B5tNQfuhhzeoT0WwZbIFr/xE8SU2lQycfVS5R8oxOHVpxXw6omWFMOpLEnX3TsHF15/CtJPZurBGwrxg5kEXz1X0r6yYHMHbu6le4nRx6N/4M3yUhzDH5lr/V60biO9jrjNCdzJs/BWebIaL7VmDR24TB81ax2roVwxcE89f//I7b51fRw9qVo5fjWTvcGbdhI2jvOIu59kasXj4Dk9l70fnmA44/S6dH3TYMESOvIlKoysNtwBCOKEcD8hnk4cGq4GOUPQnh247yNgfREZ1bYujzLi6oEINmXzBwoUqgM27upaO+PVuORHN88VDshoylmeB+g0Y44OY5nDM7lvNVI8Fp5MXRxngUlvXbc3pdAN+bLFe+T7q8mf/777WZP96DdvaLqPfZR5y7HUJPEebiozHc3DYaExdfLoQf429/7sRs/85YLD1Fr652hM71pKPzMhFKJU1by7vU4fBkd+w8BnLzQfVxmzx06/6d0WsjRHbj+OA/G4jB5gVdew/CUrcdhVm36dHblmWnr9L+rx9xeP1YOjut5swyH2w9AjgfupsPP9LXhCWI2ehhoiYl8nAxN8DDezAht5/y4OgcLF3cOBj9BDsx9V2wcSP/Xqszx+YMZHf0TT7+r29ZPdmVPn5r+fKjT4hJf0Qzw/6YGPXgYfJDmrbrzso1+wnfOhWrgeNoIjhBSczH/8Qu698b3i8B0kKLfwVUFeA/TbOr/zfGwuGjf1Kn1u8Nv1sCtHP9Ts2TFlpo8c+K90uAqsqYO1Kyw2LWkhJF396OSC2tzl0bEbwhkAHO6kWE000N6KOnj37ATx/S2xOkXuJXjbOzJ/288PZVVBVh06c34ZqbEsc49iX47BmKCwuZuabmvq6fg51RX7ZESYlHNn169+bss3cftJw2yIbFx1WB+PXt09E3VWViEo9PradXr97E5r5tYfwNVKSJMjLlxKHzYgpWgwtBq3j7+XZIv3WaE9X3HSuoZP2it6/O7Jk0gNHLVWVxVzdPRt+iRpY1f8xwzdM7kH+PPrq90NfXp7fVjw/nJkaeFNPen14/vrZrPk81Ev5pAXbo6tuqL/8IKqsoe3xJUdn7bpRj0LuvSK+uSG9fzv7UIdmqCpYP/mX71Y6sl8c1KpnpZovTvG3ciHz3ymg1Rg+tuezx51D64h5BZ65x7Pa7avv3ifdMgCrwsFBlMYqepdQzhIjOOmXBOpJOz+Tu8jXKMnzVk6OsewZnZlpyQVmLrmT7DrmzNI/Dxw9TXpTCwesJZGWqgtzDB0+SkV1GXqq6v+ZhyHEiHkqCUM6j+3c4H/XqHU1FIix11WC1X182HL5GaUUlWWGrWX9PNL6yBEoqS3CyHMGxo+pB1ZzESI5eUVVknNy1nUxBH8aZduDwLc1+n8Ik+up2VdSFnt+nqt28H3qE8MevK2t5en4TN0UU+0dbCkJZwuAhKjF+FYb+716ufRUHBvRR4nsaGq6cEYq5fJj76SUcmDiE8KjzJEu+vCqX7TuPK/7JTiR43UxWn7vBuXvJXD98gNzyKkZ0M1CcL+zfyXNNPy1JPMv6O+Xc2TWOp2V5BASuUh0EqkpzmTNhIAef/jSpn2vUUvktzZeBlrFt+z7lvSTtHntXTOLUk3IKk2PYf07KACuJuniGuIw89u7YpaiYODfRnfvV8q+SGIZvixXBZHP/dgQ35VEWgR079igDTsnz2xy6qKpmuZXwkAPno8h9cJIWLnNFCyimqDCTY0cOU1Kczlm5zJ71gL0n1WM0VJQpAuY53VTZVm5uCVHh54l8VsDpg7tIyFQTsXPHboXQt2jgQU5SDCevPxLN8SG7TqmK5MPDL3LtvrowcH3VZJ6L4vcTbaJ6lTTkijx/lsN2zR37GSlPiDhzRAzApfTuqcPtp/m8SMgAkcb7N0OJy67g9PFjFBaLtF+U96MiynCXKjivzGXLkc2M2hbDwyPziFF1wfwh8H4JkED1MrwUbo5wsuDg7UweXjrBgvmLmbtoETGCGyl/fBI9S0O81qnqFEb3acNgXxu6+B9hmbLClcqN+Fx0unYQPXAPxx8VkJiRi+mX3Sl4dIRF10rZO86OY/vn47PmNhM9jZRwJNzt5CHAfNpZrCEh2Pe1JfAdY11oZzBKeTbTcSL7wkLuFaVTv1Vvun//OYfWDsO6vx///bUxIUOqDy+iXM2cLjpZq8YuXD68jMone9l8p5TN3qYvb3aQyIneyoRTL9g53oI8pSXlYaBXrYtYhf7AiZqnn0M5A83b4TvzEPm3D3BIDIR7d50nZOlIRe9zuxGbcG1ej4HOvRlwLI7+vksoj97M7pQq+gQuJ+fCCmWf00yDfqQemYiJ+wD+/LG6slWZFYnetAvc3jKW20r6s9EzUA9MJpyVqz2FmPptUN7fhbm9f2DmzIkci8tnXPe6+A+wRH/WfpyGbSHvwmLCUtP5vlEXDFt+w9btcxm5/TElCVHiyzKM55350Wn4YVtj2TfZmC0Jpbh2cWebuxzIKjh6LZGGTXtg2PgrjkScoa5TECEjXMiqyMFi6yN2j7MhUtCQQH95ZKGQE4JIN6/fHquO37MrsYbbqT4N/+TCSlzWCGJRlcwj0ThM24xkp5d6nffB8BQ61Ddg1QH14GndOu1w6Podi4OXozu3Rs+VaX9VX/WnDdUtF9XopS/PiCVhNmYXeh0aiec8Bq2+ztChIvySBzSy287GIT04kw22PXwouDxfuZq5j0cgQXYt8fd3pPnQbUyykypU7jNkkyyvLIbN+ek9Vb8nvHcCNMihWpm4RCYDtrzlKpKUUywXHOsQ3W7KCOLeVke1F6PF89DNbN1zUBmNpvbvJxpKIY9vHsFibAjzejhTdHcrUy/lcnfLJNLKHjB7/3Nmj5D3pasw6mas/HbVW8H9IG/RtVTkJYUo3FfljeUcT6ugv8N4yq6u56HgbnoNVk8bn5tkSbRmsNnuYkZJudqAK/OSFG6EFxf4oI4xlXeDWB5RQMyCwdx5Qw9V9oNrDJhds0Fu/8oJgk3IJTY2Vsmr4WB50lk0U8ERVH+an/JYcZfmYaq6VTNym7rBbbebmeB+tnNEOaZfQsiyKcqI3nnCDgxaqKfQy0vS6GW1GOL3MudSAjrD15BycDrbYvOYrW/Oo3X9OVu9A1SDssz7DPerufJn17Lxyu/a/eeVdLh0VVeUJB7Hx71MX7bm5pNFxioHJOHWUn2uKkikk8duyq6vY8fFCDrZq1fKVFXEMmPnI8EhBrHl0iVMll/m9pIhPKpmsipjGb4jnsqYtZwUTMYQIx+WGql7lspKntPGSeUkK6rK6TztHNdn+pJdkorJumgyQ5YTJQoy/9pqtuyV06Jymhuoy+ylr2wZn929uo1kMWZbtEhrDDNWHsC220SWGqvEqay0lO6tvHE3VJfZ63ebpPxSkYrRqpoT9qZeqihhQMfmgoOUT1WE3bpPm3bq4Os0YivrlNPwpQwPvkn/AaperPbOOykOmUOMGJx8+g0m68wsQWZEXfZzYlyv1oofyivQaSoHgyQcp0quMh+/6epy/B8B75cAlaYy2H8w5+IKOLJ8JOOWvv3A3ir/QQycJBtnAQN8xEhQloWPtxdxWVJukM+SnZIzKhNhBXDpxj2WjRnGCzEajg7wJ0pwsTtmj2LF8Xtc3b2MIRODCBjszynBJSnIicPbS94RDpMHDmb4OHVqUF7wjMjtyxi78giVL6JE2BOYM34Ei/fEcfvwcgYOk7dswMiB/dkT8YSUa4cIeaJuZNs+ZghTlqms9Z2rJ5XfXVMGsli5NieX2cfUrQaFDy8ydY1myVQQNi8vL5JfEU88D90r0jpIsR+14vWret7E08TnBM/0Z12Iult445yhLNl/gykBg1izaTNDBo8QfemOyOtA0kWx3T8TxOxNu7mTXsbpZRM5dTGUlPJMBg0JIEnQ0UlDfdhyUZVTVOUnMHy6qhsIQTS8vPrzQoSRdG4zfgHqPqQ5o/0Zv/T1TZYvUfiIgQFDWLpPs6u48An9RZ7kzT7RexazdsseHmSXE39uA96DVxKybyWDJ+6mMvMWU1cdZu7KvawcNpi9YerUeeWsUQweNo7gFeOZsiWYwQGDSS0uUcK8mV7Fg4vB+I5cQNqtwwSMFwRj6GCCQ+NYPn0b2xZNZMpquZO7nCWH1GlX8vX9eImp7kv+Jy+BQaLtrI9M5f6BFfiPktsL8hk+YjFBsyTnVKa0v9gnjwgYMpjwS7vxX3OM7OgjeA2ZxoOQYPwnLlCCkjg2YdTLwWPphCEMma4OFsXJkXj5yltAYPAgfzatW8zgwDnc3reR+/ERDPEfx6IFo5m5bSv+Io9ZpQUMG7eKc5dFm6nMUNJwR8wQ8hLOM3LFJkJvPqPk9lYxnf0pGdfvC++XAGmhxb8I1i/4ics0fy0UvxCc4x/nRgyJ3yUBys0qINCi5g4qLbTQ4p8T75kAVRG8SD2yIOe//e08BXMLHtb92Lt+CAFmdgpbvNDVCXtbG5ynbVZ8vguHtqkrTtW4tHTOP7YML3z3t7HlrmYVYe4gG/aFR1BaWs763T89BXoV3g62HI+XU7wc7OzsuZT8krn/EZaP92ZruDq1iD24FBvnmiXtmCPLcRwVpHlD2dE989S7FNTnY2PjxJVL12qmEgK3ju57eXziTTyOPE+SuuNAg0q2zX67Nr3Foz3ZEamu8sXsXYiNqyqcl1g65fVy/xEK4rF3dBLps8HG98dXB6c/uMbd7NcS8iM8uLD15fR0/jhfHJyqFy/+MZQlhXEt+R3byRVU4CzSae/oqKQ37KdOAAvsnvn6JZPvwqVdmpVWMbX1XXmQ+Ds/d9ctTBtfrdnx51GZ+5y9V2IITXxDePc7x/slQBUl2Bu5KY9T/NVlz/beO5g5djzrx1uz2NmDuwWChDw7zvrnohLn2XAmWW0Ql0PkKkMxUTejqCzNJvLhC8rK1CWmaxE3KCisoEKjKiHt3g0S0lS39JSnxCbWXAooZQGXQ1S2de8EC45fSyCzsIzM0FVskyqec29SWJqLlfkooqJU2U1RegJR91XVGNGhl5X5/UL3PoQ/1hw1LH9G+/adFSH2hQPqPpGUuOs8yHh9bp4cul1Zkdk62EyQ4jImz1DPP70Ky+8+56EiQMilV9sfFLu3YZ+PrrKCF3fktEKA7kZcRhbdxmHexDy8Ta6yzaaYy6GqcLQo/SGbx/sTnZ5MbHI2CdcjKRbl16Gpeo3w1ZAQQY5UPD0fTLQMa0A/kc4SpsypkdWV5ycz0N76nXuNqjHfuJXyW6Wo7qjk8mVVc0CF+P74qomcelpBdmIMd55Lwl3G3ZvXya+qIjwklJIqMbgMtSO+mm6U32b49jgxZmWTFH+HXA3FDQlRV6MqspO4Fqsqy01Le07s40wKn12hq79KzMtFu4iOuk6ZqNfbcckUp8ZzM0E5qSY+LlUWIuZ1l0Jh0V4yS0mMv80D8XsrMpQ0jXqOkBApR6qkUT03ijKfcCMhFUpSuXJTHSASHsTyQMkL3Nkyi/jiKkYa99AcRq3k2GmZf1EfYdGKTWFeFg9irou6K8fa3JQnGSWUZIs2W1lIcuI9UkTTuXnjhhgM84i+pw5YUZcvKwO2XGw4c3EXI7bdImb7NO4XKkuqfwi8XwIkUL0M79vdSvnt2eLHtzKUPTlNp16d8NugqvScZtqF8SPd6eR/hFmGssOkEx6TRpt2bSBpN5dSyrjzLJPen3Sk6NkZZl3MZuNQCw5unYT78ihGO9ec0+nvJFccXtDZJZh7G7xfO6282M2Avq6qMNG4qy3JJ2ZxvySbll360bt+LU5uG4f78NH895cmXBisOTkuIJfhMwRZatbSl9DDy6hKOcaayByWOhmT9Mrgm3k1iHlXCzk000ZViF6STI++6gFFFfkc3n6GXoP2cnHXDnZOt31JFH6MAix7NGRSUCj3j89TrnJeuuc8YUsDuVNaSfsRwfh2bsbYAUYM2R+Oz9SDhC8aovjTHbqMjNOLFaX0Bu0mcWa6C/7jRvBhS7nFQXTiy6tYcqOEvVOtFCJH0VN6GKhL0aErlolOcoMhG398hu9VzNOtx6BB3hy8V8A0w6ZMHOWM0ZwjuA5aSeqJOVyMi6atrivtvvqIdVMNCY6vJPPGOYpEJzWd/+OrmUfuiiWwdX1iC8roaLSOXb5yGT6X4AsJtGxviEXz2qxcPA6r5dfx15erVlmYb37AukGGXBfEuL+PXLESZX/3Aa16WNLtu0948gq7XL0MH394FnbLxQBVlkh0SgUmbUdzOMBH8EmFbDidRIcGZqzbpS57N23YA+9e9Zi3ZhY6M2oE8mb91U2bnzaqWSmUMNYbKsoyFltRFx0bfyeISSqD194gIMBDVH0MDW23s9ijDcdSSrDs7kfW2VnKMnxP5wBubhlEwMSx/EebQGa4DxRt5yYBm+Tgks7IBeeU8P8IeO8EaKC9ugw/abC67NnOpWbK8RLPT7Dsvpiade2hdEC7VjV3bD8+v5bDR48rhyaVZXjRNK4eW4Xz7GtiFHMm/+ZG5l8r4r4YGZ4XxTNzbxKzRqjcloRhD/Wqma49FxAX5K2cSJYoSI5UTleXRy3laGo53vbjKAlfT0JuAkaj1QZ3bowpqsIFdRm+VHMbZnn2Y4UjKE88zMeNzamIWUVQTDF3lg4mWmXKXuJB+Fk8xtbssj6+YSJFz+M4ffqMyEklh/clsNyrM8t23eLoJPXUc/q9a8L9tGLC5cgrcPOgutq209WUbSsD1WlXRTkhSycrnFiXidswaKVuMpQHZO2X3CRh10wixSjbc+QaUo/O4cizMgw7zhCE0vRHhO5+2Bk8x9dwaAfXqcvwwbsPiHScp30/9eYHiZALatqkqb6naoFRjUJ2p+bt1IfyJ3QdfITyG5vZeWQbXhtUnc+VscFsixfdMWI3644ewWjpJW4vHUpC9dyyTHJAD7i1KEDJp4HxZqbqqPuwqipS6DKgWqNCIlNPPGeGhbzLPRWTtXIZfhnXRR1khyxh/6n9Ig2xWE5TicUrF7cyW7MREdEiRm2JoqoknllLtmLebQLz9FU3eYtptxYuOPRTV1EbGMxXfqlKw2CFZmOjgKmnugzv3KLpy20eUbH3adlZ/c52aJBmGb6Y4YKI+Gjuhm/ntIPCy3MU7tO33yAyNcvw3Wz6s2ucuXpQWKBHc7kN4Bk+S6Su6wJ8p/3yqdv7xvslQKXJWFpZcjhasr85OJp5vSa/qMZcexssB0l1FJmYmVmQnf9U/JpzM1XOTXIYu1Ky3qVYWVpxKuwG033deSSmd+5WVoSnVbF0qDvTd1zj0sZp2Pktwkb4O3hfpQTlgtCYmTkqlTnYwhJ3P5UYlOU85Pya6fhMDxZ+wkU6+zPG14XJm24TsnECdm4qZ+RsacaGC/E8Ob+J0w/U5rXOx4mAGerenvATaqdd4WfFhN2yUWYzdq+qlL7g/kmGzNY0loJHmJubk/DKDRg3Dy7BwmI8hZlJIn052Ip0Tz9RTfJeR0JsPMtHOjH7iNySUMUIKzOCQx4zyNqSectXYGXlStnTMMzM7ZEikN0T/Vi8Zi0PcyrZMcGXfYePEf8oUvizEXEVYW9mxvGbqswnN/YogfOPKs/kPxDptFQ25R1dPhYH5YR7MW6iHqefVlVv/AgF90X5WTN9i7qRtCozVqm/e5mVXFw5jrnL1hCVXCTSNBDHmTvYPLM/fkHnKE0KZdjcHQRO38AMe0s2XlAJ1JxRnli6ujPS2ZKVK1creasgTwnzanI5UfsWYu09mfA1E+g/aA72Im3nxJR5YsBKVom8+s+VWx9KGLtB3QJxZs1oHL2XiFLTIPeeSK8Vi0LE9HTbTKzd5RGfDFw9pzA7QF4dlYe5iCvqQZxy88fZo6txWLCXZxc2Yu4iOM7Ty7AaoBJoiT0jRmimSpWM93XCZbg6yObEn8LMWt1DZC3qdvnCKVg6jyI8aD53Yi+JsL2ZPM6dEWtWK/0kozATZ9857N4vj2gU4SHqaMf156RF78Nr5mIOnoul8sFeDj/QbDH5A+D9EiAttPiXQBVLZtUcX/nNUJLG2HWSC/rj4HdJgMbq275kL7XQQot/XrxXAvT46i4C3IzZF52Bqb4+pr0HcWHpGFx0vJWp2AyTNhh4D6NlDzPB9L4b+/a9vnp0MegtcqSfwIs7B/B00mPTvXyKkq7h7OXPgkXjyBJTj85D1R3P70JxprpbWEzmGOpphPtKMc0qTaF9x5Y8fEPe8xL5iTj5DMRmuHraeeWcMQROrdmoFi6mEP/ng5qroNv+5//hQKxGPF78jFZfN3nrVFWOtJNdHJm+fDHTDtXcL1b48Bif2r9LWVgOHWurcrBqXNw4jJm7q/NVg+RrwQzob09wWIrIbh6DBg5l5THNdcfPj9BujOag6ztwPGgI37YyJTDQl2Vnai6yVlCWQt32qqzknSh5QtNu6mJFVf5j6vzlrwRdevuU9J3If4S8WyBo10/rh765YTjD/J2o190ZJzNPje3bcXKuJXND37XZoQYxp9YR/Tif4ysCGRowjAXzZiMXWt+FG0/yyYs/y8O8dy89vAmDRp0JOx7MDY1a4d873isBystTC0l/UjBzx/owu7sngWajWWTlQWYFZIetYOWVJ4xwMCBXvJc8icTEwJwXT8Jo3tSQ4keHsF95jhFzF4kO8QwLRz9u3M9iySSpx7mSsab6DFt9kuc3D7F42Tzsx6lb4CWSow/RvbMRWRUVdP3uE+z91cOUL0LW4L6sRrWqm5jT99HzUOQD+5YOxXHkFqqqsrEzMeJC/Aua/e2vTDqmdoL029dZM8uZkPRKtm6VhzQrGe3Ym4HVxy00ODltlKKedM9MOxHuU9q2MCO+WlqrIItxrkZEZFdRnnSeQa+s2kmsNXLVyBTeRBmdWuiSL8uqoIzs2HN0694LKVbq0H8yXXvaiRSJ6cA4F4avkif7y3AyNEOnxWD82ncmJf0OHbpNE/Z3mbQ1jrTr+zHq4/VSibx9c3XBQMd9JMnnl2DtNfslIdy04TD9NSfp34ny+5gNDebSOVX5/vb5g3GfKPcdFWHdzYwmjkOoqijCz8SYY/FZzJ0YiL3xEMKCZ9BREB5ZQoGvHNYd0MdK5KaUCeOG42ZopAh4Ty8dQU+f6VSVFeJmY8LBuzmcWDqS+RMGsDUqGd1vP8B3w2V8FwRzNEAf72khTBflm1RaxkBXEzZcUZe4q2SFF9zEe7Vcd6ri4rqJuPaz4eLhxXRpb4RckDu/agzdPSZRFbedhdHZtGnfjczKUvws+xF85Tm75vphra85pFyeirs8H1YQQ9dxNYS6qLKSSVZG+C87TGnyTUYtWEZP2ylEbxtOnXY2XD8yj2d5hYwePxYbPVNyXkTQYsASdrj24sTTKo6tGY21vzpITnSzwKi1rdJWp/i/esby94v3SoAk0qMOkvAOfTdZocsIPrUP6xXXlPe23zTH2dmZdWcSWDcmUFCLS6SLVunlZgdPj2M/YrHib2hLNx5tG8UN0UqOTfbm4aNzbBQv7t7q6oKElftk8b+IzsbLOD3dQqm0ahQ9uULDBj2UVTD3wSuJ3Tid5+nhtOxlibOTpyCQujiKdLjO2kyQVc2O7bSYq0onsGpjyLqd63hyYCTxovOeHGLAw1fmlMWPz6DvNQOvHqYaGxjt58GLK/uZN2+J6GjZXAqLpXWfRazYdJDlQ1+/U3xxX0dlhWz+vHnCvzSLlAOn1fA37c6Sa2l08JbEREXrIRt5tHEsF89uQtfSESenAE5uGqd0aof2/twNnqOssBi1HSc6SzRzdt7m60/aKuV98p6qRuTSEm/mb9qJrX/1ZsISzGZKAlKCs50//fu257omIVW5jzRpE2ahhvCXx+Ey/TxJ8ZFUJp+gXV8bUZ5e7Jqochh6noEcnGygxOkauI2J/jXL1jvGmxBZCEP6vkKAelsqv969nERbOMG+8+fw3KfyFEEBljiIcHyHr+fyeDdlJVDPMIjDXlJtKfQTXK4UJo9cd5e9QWc5taA/ti7OuPvW6N6uIUBwde5A4jVjxOn5/TkfewPHHarQveDmFmrV1VWeL05wwlLE6xg4i0PeFgqhksi9sZMjiWVUPTqI7Tp5al3F453jCROc8vnZA3gkhqVBqyLYNGAwhSQy8/Qz7mzwVa75dtEX3OHdHVwQVWHsOxoSj7I3/CKNu5qJ8nLhwZU1RIpwFjkOUNrtvjHDXq7o/p7xXglQ9qMoQuNSeBj+9kOMT49NJehuGRt8DDgdl80ovXYk5BdzLf4J6Vd2YztNrlhVYdZXj8K402Lqcw/f2ZE41zcWnfwgvqsjWTx8AEXPDrE6LAsLI+OXS60WnQzJTY9hwLpYNvv0ILNUHcsTzm/gRkoeZ5YP4YUYjS3cFxOyYDCPStNpbDqekrRHHFs6gNXhz4m+fZ/lgsvKTFOnR08uHyexTLTS8hTqNHGjNGEvo7fHsMDOl5KqSkXPkESV4LrSYk+yO1Y0EWFfXFzA9Ek1KjsryhLZeiyRDQE9iUgvZ6xFZ8oqqygpk2msYnznfhS9umb8ElkMH7Wf4qw72Ey7woBeFuQUF5OY+JiGXiuJEp0s7H4EOiO2Ufo4RnAWk9h+6xktPq7D/lWTOfUskw//3Jj87AsEbLiFYYsO5BWXcO2Zuru2XMxd9mxeRKpo4ZXlpRTnxLHhfAKhm6sFrMm0dlz3GjF/FeWFMRgO0+y0LntEC/tZlKQ84OAiH47HP6fRt99ycN0oVoY+4UF4DEM9TJT6Mm1lQcymwVzJqcCoob4avig3J8FxSA0Ejp2tKL0bzBZBtHtZzKW4IJOrW0Yy50Iiz2KvcXKoDS/KSujQcyEH3E14kZ1NN0NnJZzpoyw4c/0Zz07OZcT+O6Jeau50L08LwWaOegXRxcnu3BX5H9izF8/Pz+PMk+foGE0XdZfF07ClTD8bRtdBwWRemIP/lhgSEu6xxcmAbM0lbSWCk113UwoSKuhSrxmJWcXcOrefZ/FHcV8cyurRAygVXLznoksstLcloyyeUduiubjQkTuCO7PWcSc/ZCkHk8rpbuxJwtHpOExcSzODYRRnJvHg1gGGB0Xi160R+6JzWT3B/x1c8u8L75UAFeXnkJ6WStYbl+NVIzsjm8wcVZCSma7S8/S0NE0DF8y3cml6Jbm5uaLyKsnW+MnJy1UKvyg3U7mUr0C454hwpL+Slx23ijQN4cjOySVL7jpVIDp6bha54sPK0kJyc/LIFg02v6iCqtJ8MrKUbckibWlKWJXlJS/vbs/NyCBXaskXqKpSCVpRdgbF0l2852gu1qsQBCe3SDOvqSglNfV1+UFRXg6ZmdVSL8EP5eaRL+ZBmcoljiKfIh8FJZrh+DXIiCpITdPs6hVIS02jsqKEvNxs8nJyKBTflRdkk52nsmTZIs2lmjLJzMpVplQlBXnk5Mq4RBml1oyj+ZkZInYVpYW5pGepdZOVlUWx6JyVpcUiHvXWjbehIEeUa3amkkqJypI8MjXlnpmRSbky75HlmC4IrMinqBeZzcrSAorLyigUxDQ3P1fh2qgsE/WcR25BoVLfOcJvtgyrvJDUDLXscjPTRf1XiThzyBd+83JzqBT1UCLCyhXPMp2VJTWsaUF2uijX6hyq6c0ReZPIE2EUiPqrKpeX/8m0iJISA5SMq1iWV36RaGci78JvvqjzQjEQyTQVy6s/FFQyzK1GG6Rs95rmQLFop0XiuaxQ5Ed8k6OppzwZpshbtkh7jmgD0j4nR+RRlIcMX0FZAemZKttZmCXau+gHUvHciMBfdkTkfeO9EiAttPjXQhEJz9+1MvHr4YFyTOSPAS0B0kILLd4btARICy20eG/QEiAttNDivUFLgLTQQov3Bi0B0kILLd4btARICy20eG/QEiAttNDiveFXJ0B5WRnKxrn09HRl01pp+ds2zP3voKwg+0e7Qcs1O1PlnWLKpq23ICMzl7wcdXNXufBTXlyobn77CVSVl7zc0Pf/jip5e/A7UZyr7kj+tVBRlEtRSbGy2U/uLJbILlA3Uv4cqjeI/iwqf+l+3EryCt7uNytDtqWqlxsYq/H22lPxsp6rodkY+iaqSvIp1DhVlRaJdqs59CtQUfn6NyW52eTnZilt++1N5+fbevnL/lBBTl4+Obm/rLzfRGHOr9sW3hd+ZQJUxKlT8Sz26UlhYQ5B8wfQfvo77or6zfGUeTvvMitQ3fo/e20E63xasu/VW5nfgoOL/ch9cIyrORC1axQ+C2s02/0s3kI8ds39sZ7nd8G1Ta2XGvPejUr2nIrTPP8SZLEr/G0ntYsUBWlzFsojICV8W6epav0LMKnfMO4dDf75tFYl8923mksk34Ijs35ea8H15f2Jyihhhc/E1wYT0/oNRA2/HdcXebLkevUpLIlCmn74Fn3aFRkMmneOle5miqrZI6evUFpc853Zl18R/woNKi95TnPrIDFwlbM94sfn2FvU6aR5ejuq0m/w3x1VLYiysSywbc9zzRGgX4rMiLOvqQ3+o+NXJkAqVgUYap5yaOEwgz5NdCkrTWP4pIUYdVd1CVelXKbOlzZMsNXlyOWDNHHcx0KXFkTFh/Flx37Mn+VP285D6K/TmadlZYzxGIyDhTmpojFN8pvIhoUH2LpkGuPd7Yh4oVZi5LHlzJ45iv6rLnNx8zD0vMYro2RJym2+7GZLWux2hizdRGf96Wwc3o8LaRUEzQhgz8pZGtqRh0mHBmw/fpjva8uG8piAeZH0a9SWtJQQ/quBI166PZVbT11MvbFs8hmbr6taA6c59+J2eRlTXUexerKqErQi9xH1ahuQnBRJ4LBJ9HZSFb4LXobJHmPYMGc73k0bixH1HnWbzeJuUH/WbV5NP98lOPaoz7a9a+nsNJYAK12RknK6fNeJlFt76KgfqBlrM3Gy7k87A6mlT5CUx+f5srM5a45dRd9QEP9W7iScW0o3j+WcXTmXeaPc2HpNVeEaunsmxu5TWOjXnksZMHW4I4UJu2i34DwBLb9hyYa16I08SmroaoaNH8andV1VjiP/CT/U78re2/fx9B6DlakZz27u5Ts9dzZdiFfCvrBiFvPHeLI5Mo0JfS0of3SeydNmYO+3mdMzJjFugBknE9NoWLsPoz274TlpKad2TmL0uljCgsYwY6gDe2LVA7AFiaep27mfaEkCpS/oP2EGbfXHc3/fDFbv2Yjh5INc3DaH+eO9RJpyWDzRj4mj3Vh+LoTPLCdybIgBBwSlWmZqLAhANGOmzqOfpXrbbGnSScafS6Xy7l6OPchizvihOM9WT+qXpISRl38bh5khyruKXD7+rjNmXR1FbZQxcfhULI2MKc2+i5X/BHQb6fH88l6mzZmMz+oQ+tX/iMWL1xM40A6Hrt0UItfZY5walMCGAH0Ksm7xpy8NGWmtrxxYHjJoLE7d+5Es2uyCWbMxClxGrxZ12L51JiM33WSGuQ5rT4fTqZkxsSdn0Wf0cU7O9eVS1DGmz5yG24idmtD/GPhNCNDqIZq71ysz0JkfytlAJ+5dCGLBuTiSkmvuT2hrJXXgPGfykhN08z3I82PjlVGtv7XsqCXo+J8QdR7Bmt37cN/6ENIvEnDqOVNNe7Li+DV6dh1AwsPHFGqmPn7d1RPJfb63EQP/BWadVm9GkKNNq2FbqLq9gZ1PKhjZ1xoStnP0STmROyZh5LdQ4w8WDlLT3lF/qvj/mEGzIxQVD5JRbu2/hqQ907lWCIEm/dk+YRCpGo46K2wlEWLWtqa/KSOXS1UXKnp3WUDIGAtFR/QGLydVV7PAUldDJgRd43jAYEXXkWHvNdxe48EzkZUBjp5EHxohSK28mnkqGadWEybCntpJXsH7mIGzau4dv3X5MLXb99W8oeiulkiKukCnL8WInHWV4WfTaVrPiYSER8oZIwWlt5i/J57s83M4Kyjq1JGqTu5+i85wb9VwksSzvs5iiu/uYs3hw4yeUqNpz8BgGEWxW9jwoJLs0LWczq/Ay1+qH1HRrJ6dGldxORMM7DjqZUzEw4ekiGlDq/4zNb5E3lqNFNnZw9oYUQKlcfgExWHStEaVqURRvjyrVcbArrrEhW4hUsN23dgwQ2krnYcvxbyRPgkPHpFXloqdx34xh77ClsQK9IbMoThqGydFoS+zMCNSdNQjdx+RnF5zVm64gxE+VsaCH1QRsVO9bujAJGd0dHry9/o1lw1Igt/ZS6rQFRPC1Mv0W3iWxKRk9owaqmgjmGfhxBhjUx48ShBT1CKODbRV6jbv+T08OrZBtsbOnjX52zhEX1G817n/NPIjNnAmI41hQeph2AuzLbgs8pSSlseRJVJbQBX9J+7mzMzRCgc0vLV6eYHV2E2E7d9LsKkOMY8e8iKn+gzhHwO/PgGqTKX9Vx8QfOYxqdc28TfjAPrX+5SzCck0btKDJZuCXx5WrNPAgEEedjwUjaxno96sGmXGiC17+KpWe1HcZXzRzAp3F0dl5PDs3gUP/+GiUz5j7qzFDB+7klW+5gwRo1DYXXW0vHdwIfYBAUw9dY9jixxpITqKiirade3P8lEG2K/dxdd/+oKN461wmH+eDZOn4TdwgEZtQg6ta/2VbTvP8Z9/akDYmUXU6jEL907fsmrnXv69vi6LTRozdv8t0QntmTRpPPc0ip9W+/UgcNUxZkxeymA/qepDhW4rY3KeRNOpjzP9p1crN3vB9ClL8B88i+dHZuM7bz2fNTflafQ2bP0CWLrtKr49vmbW3v38rU5ntgkuYcTWSzT7z09JyH1BN/uJVEoZR9E9ettMFkSuvUKsip9f58svulBVlUnDbgMY3KYFGdl3MOy/hmMLvHEfNp4z8c+VFJxaPZQmegPZOKI77lsu0eijvxIScYy/dbBlcpd6rN29nz/9tTMJp2czctIUZqzU3IuWm8Df//wNx+OT6dlGH/+AUYomgq9+UFVjSJxb6ovL0LFceBDDF//n72SkRFK/mwOrDoVycnoAAcNHE/s8C/uOxiwboofZqhCeXVrKt92nE7Z+KIOGj+BKknoINnLHMlYsmYqty2TR7bPpbW7H0uW7GNi7OQt37OM/vujImcUBuA4dxamYdIbb6TBxSgB9A9bg1LM7a+cMYdjGMzT/97/wOD2Buq2NWLZbc3d6aTJjJ03lTJQok5JUhg8fzvKgcNKjDtDNSF7BDEPbfobvwovK8/XgafznFzpkKqxgORaCMx6+ZBNP48/Q3cKXPh/U5sypDXSy9uNwaDj2tT8j/HkZ1u07sHGCK0evR/Jvf6mrDGaSmHX96i9MF3X/n9+0ZJNXN9zWXGGwjTXDJ0/nxYObtGtjzpLNpzFp+zVb92zgkwaWXF83lg1R9/jmP77gsaCal6dZs/ZOAQUPT9K4rzurRRn/kfDrE6BfiKqyAr5tP1bz9mOUFyfSyLxGRcXvCynM2RtNWWUhO6/+gxr5/mCYOXIMRSUlhB3Y9yOBvhZa/E/x3ghQ9arLu1CluGtYpd8jRPrKNfp9/tlRXv6PCUq10OKX4jcjQFUa3S6/BX7LsH8tvM8U/hbl82uH+fOh/f7rWIv/OX5lAlTEjuBQpjp25PHjeE5Fq/KGtyOdrz9Wr+v9Zagi+MxVBltaiLATCT64mfqW6jz9bTg6YQIxIdsIfZJH9s2tfOgcJIIof0Uh2f8Mc7rX4YjIXsjqbRqb11FQ8r/DNXRsWIv8zGj+vb1UMaqiIL9apPrrobhISpl+AimhfFWn5l77N7Hhco2SfCnELXqpqKsapbT88CvNs6yqYiqz7/CfzT24sdkDp20/3nrweMcUwqJOsTuuRqnYP4TMBN51074W/zv4lQmQiupl+BdXVlFX35sd5yKwNbSmq+sCip6cY+gAF6YE38SnmSlXFw3Ef8MlTqyYxRAbWy6eD6ZbN1eCzr/9krvJ/dWL3CRMe1ri2keH/PJMZo0eg75joOpQkU3rRk2Zui+c1rp6ilWbUTvZEtiDK8+Tadq0FVPd9YjOK2WCnSW9Gn7MrItqB9nevzdOfuO4ELKP8RP8WbQnhsHDxjNu9V4GmrTiSe4D/quDH0U3tnD4UQq1P2lNaOQFBo1ZQnCMurpyb9coAi8+w7TVt6yc7se0o+qekaKEIxg7OOIVHMtsj47MXDoXI79qzXXlTPDuT099Wwoyovg/tQ0oiN/L4KDLzJk7BT3LScz0MMR7zHS2TAzAwbAL4RmVnFnppQigu1SvrhQ9oE2LyRyZbYHv9CV00J8MeXcY7OqJ9/gdWLf6mrGjZnF462IGWduSmJJATxNb+noGk31tO2PHL+D8kxRmjRqFgZtGRleaxjeGA4he4I71pBU01hmq2gvsWrEEf8d+3MqpQq/DNF5EHmfU2ADG7rzPqpkTseluwI2YQ7Tp48Qkw9b4D5vEgQVOrIgpYf/EMTiKfMRp9tRtsnVg8eTB+K+4iodxC2WrQS93EVd5HE47HjJ1ygQmr6q+PaQUkyZNGTL7GOsC/XEyMyE+5Rl1vu/M5EnqoFCSHEaApzsj5u2hyZ96EHtyOgNX32aT71BmjVvDyqH98Fm8nw3zxuNhaUjoi2w6N63N+omejF26g04t+1JV8YzZY4ZjPmI5g0xbMVKU//kNaxk/a9U79yFp8cvxmxCgl8vwomvoKLdQwqOIE3zV05ndzsbKu4RPne+xHy9vCCimToshXL4SQUFFDtZeB1QPb8FkH/UueQlP12mkn17JuVNLGR58hms3Yl8y7iPdVH9T/dQrZ1oFbiH/4lwui8Y+Ss9BjH5n2R6TQ4CbH2fXDydD82HhvQPsFvRidIs2hF6+zN3naSzxNydgUxi3d01WGl3X/tMoigrmSDKYtBwmCN4LOrbsxONCzaied4uhJ1PZ6yGvkMnCZegJ1V7gyuEVtLLZSv6l2dwQTJKvmbw2WODpUUaeTKPi/i4mXcln+9CBJF0PJf3eViZsPMW16Ntkh28mPEsmtJzVo8xZGFXI6WoC5CVvAlHR3miOCO8gq++WMEHPhohJLsotHBK73eRqVSU9OnqK8r5KqmAe7oUepHXrQVRkXadV+348OD2TibvOcz36nvqRgEt/b5HPWyyNLGRQj+rrcyqpazBAqbeM/HIMu81nYC9DQkIuk5D0HJ+xGzX+0hm89CJPtk8mukB8lXBIpK2IpiNf5x7XW7iKnIGzgx3Ry50VoXcvD1G+Zfdw3P6Ag/MGYjlVo1NaYL+PL3nk0nWq3PbwDPOVkdgJu2rs8uj3UnA+so28kOARY9fGcm62H06jdpN0fCnxIg9mQ6SS/Vz6um5ljblsL2mMnn+FDeP9uXlgKKtPhHAjOoFbO4eQLIr/Rfh22nf1/8ld61r8Mvz6BKgyk971PuLo1WQyY/fxsck40dmvYhO4lnade5IetQWPsfPZFXqDpv9dm32jzRi6LpSJdt2Zt2gzZy7v4tumI0VA+eyPVjf5vUR5Fh3r1ebEjeeUp93hu7pGLPXWZenpm3Rs0JdlwYfV/RyV+bSuXZvDEfG0+vITbtwO498b2HJ4fB+G7TtL44/qc3SV4CImH2KwgRuLlywlsUAlHifGWzA0OIYHx+dhNnQ228/cYMrGHXjaTSQlOpihS/fSonF9tg/sS+Du+9i1NuL8jm1s2raGEftilTAen5tLs8BVONf5kvNntvNNC5VjeLJ3KqODD1K70yQ2DunCrFNn+eqThsqVQ3JEN+vYm+HDRyn7PEofn6DfeNmBM2jWUY9t63Yzf1A/Zh5/zCQjIw7tnI/H1nt4dajFsVu3+M+Pmip7SihJ4b8+7MjRle44BB2lyQe1SEm8iJngkDafC8ex3tfcy6hgjJku8xetJfT4FqwEoehZuy/RW9cStGI6QeHRtG9syPLNh9XtCeXZfFGrLueDRuA4/SANPqjDgyx1ijnDtBdzlqwj7nY4/9+fOpN0YQn9AmZwPPQao5ztWLR4GU9S0+jpPJe5Zm0IinxB1EYf9BaeZoGdDYtEGh69ULdRnJs1hilzJ7HgaDyDOtfiyM07/PnDH7h1fh71Bmxg3voghrkP1+zZKceqYV3mHrvJUMEFz5o1lntZOXxZtwGZGqqTdWcP9iItm87eZr2LLof2rKR2twnMmL6Rse4+3D+3nlln7jPRwox5U0Zz7FEenT76iHPHNtHaYAH2retyITaKDu1sWbftNCOsm7DrQS7rF61ixfQxXE9+Rnjcz+9d1+Ld+PUJ0B8KL5itucBv7f5/5HiDFlpo8WvgX5wAiSlXbgYvMv85DvZpocUfDf/yBEgLLbR4f9ASIC200OK9QUuAtNBCi/cGLQHSQgst3hu0BEgLLbR4b9ASIC200OK9QUuAtNBCi/eGX50ArZ8+hZlz5jNx4iTup+VzIqpaK+Evw/nNbz/c+Y/i8fldxOf+dnvln1w9r6oJfQPlOYm8yPvfVV9RknqX5DfOioaH1WhNfBvWL5xC1JWLLzU6/gilmdx4JvX8/c/x4NxmdoU/0rwJlKZxNfH3o7lv3xpVDeubuBX902X4Jqpyn3I/610F+v+GvCfXyPrJs7Yl7+xjF6PuaJ5+v/iVCVAxqdmwdbR6/ir6yk66zz5HXrG6N768MJfSV2lCZSU5uWrPqSwtJrewpqSLc7Nf3jFQlJ+Leni6krz8fCqrxG+e6BxVpeRoblLIy67ZEp+bnUNFzhPuJktdihXkF71SgxXlZOeKbytKyCssp7IsE89ZquL47KzXt9WXl2lujBDIyapRBZ7z6o0E5cXkF2s8ifQcnufIOY2Oaon8HJVMZWVrvqmsEunTdL7yUrLzisR3ZS/znpuTh9R8UVVaQKGmsCpKiygV+S9KCmHaMVUBWlZ1GBXFbAuwJErzmnp1LUfuptJT15CCPI2lSFduYfWpKIjZMpWQzDIeZqpxVojyzM1X60GWu/SZcGQecy+q6nPLikVaikooKyygRKSjOK+6birVspRPFWWiLmtO4edqyqs0/y5OY89xP+ye8FSOoec0Hpydy8hTTyjSaCZ4tWzLs+/iukS9yCArS1NmFSJ9mnYiUSTaQH5JOSWFeSIF0p+m3sqLKNBU2JvtqSi/huBlaW70kPX76k0cRS/zBQU5zzBrr7ZjqipEuGWUFuQrt2GUiXirdUFlZVUPQ+WcXxHInodqCCUPTzDziHqg+mU+NKgoL6GoTM179svva9qpUqaafhIc0IfYdNEm1Feyq9uRsMnOF+lPOEKX2RcpLhB9SynPKoJHOZOWFIuR9wqRP1X/YqVoT9Vx/p7wKxMgFTVK6bNp5ryapf2MycuJxXjgbJr/6VvFpep5CH/+xoPEU3OYuXYV9dqOpbAkmcZfW1AUs5ltkU+x1+/HgoF6rLzyXKPGtYrZAX6iqipZG3YXE0N7fHs3JTT6JBcePaVj4F4sv/qY+9k1I/fK0V5UPb5Cnmwv5U/5+390oaCwmAmL17N5pC1lFYV4TtrNwbk+LFs1kx/cg5Xvtnn3YsqxR3i17cHZLRNYsGoR35jOps2X3/K0oJDudZuKJleIz7S9HJvgSmhGEQ5uywhd5sb5F2ojtOlYi2iRljHOliyd5oXbksP87QMd0u/spf/s9XzykRUFotEZmLgwsFcLTl3aQeTzLEJui7y5DKNHg0ZMH2rKpKP36WvsQHnGReZdTmegpTkLR9sSeCQexzEbODzKnii1T5FydiaHEksIsOnDi8enWR76ECMDe/rrNiFaQx8ilk0kMq8Y69bNSUmL4D9r2xKxYgTXs1LZcTkOA2MP0RuvM/e8qk6lPOceg+Zd4c7GuWTH7sN13GLqfNSF7XOX8uDMUk7fiuK/G9hTqOnwIWuH8Sgjjba6gygvuYPNzMsKoZAdua3LWCqyw7FcEEL/NmZEbxjH1OWL+KzDJOXbisybWK6LYalTP1bNGYxV4BI+/KAvCXtGceSJStgLn4eyNCyNLatXcXGJG0tXTael0zLGTdzPLBNr0h6e5IfOk0R7Uv0bfl6L++nP6NRzNEOsLFgw3BK/Bcv4c+9JFBU/5YNPXcm+vp2tN1/g3rEvWWGb2X3rGcatLJTvpfI5w37WlKedY3HEXaZNPM61g1dY7G/P8oXD0V8QiofvZG5uHcfeh2qcZXd3Mf1iKrMcHMl5EYnpOPWA9Zkpos2uj2J0Lx1uhO0nKTNGlG04G8d5UJUUwYV9cyioSOXeM1VJ8O2NA7iSnEXfrnY8OLGIFwnHGHbwCZ4Wo4k7vJC76Y/oFBjE8j2nXl5FtMxUj+LyCnr29uHAVC+yq7Lp5z6CLnXqvpVrf5/4TQjQ2mHVJ96z0ZmnKqV/dHULK+5rrDVoZbZS/E9kzqZIjPqqSs0HtR7AveWe3BDlvzvQl9RnZzkQV0NQKLnFAN8AKspS0PWVCsIFsu8wb9VaWtluJ2y8G6mvEPryzPs4GPUmTTPQObRT9easWbqIoWYGgoEtZ+C8Ewwz663YVyP/9n4OPqoifJE7w50MNLawM3CYoqN6zyx5E8UtRm2OVRSrzz55CfcN0eSGzBMckEqA7uwOJEX8dulSo9i8a1+pNL4Ev0H7sWgvVWjkoDtIJXoSi8d7Mn/1eoZv0+jPeXqMvfcrsPPuLxIVzuo7RbTqplFJUika8uZ7JG6fwnUNAcq8NJczGaIcB7qKt0SWHr1Abz+NDmQN7m6YzV1RRpfXjVEaZHvfeWSeW87l9GLmrlxHO2MnwbrcZMElmXoVc0eNYML+CB5sHMoFDWMRuX09K6cN4mQadPOqUba+yLKr8uvRzl78T8J58U3lXaK91xSR5TBGnElnqbk1C52tNS4a5N3BYddjejfSdH4Bw7YTRWEGseNBzZU5s8xtWbfzPtO6ttXYwMaJ8/Ht1FshdoaG8oS7iu3OnspB3QAfF7roqTeISLQaoqr81dEfT+SKkdwVHx6a585CX0+ljkf2tVHcJezd3ERjuqkMANFHgrCzX4iFrqnGNQ3boUcovbWLPYmaxvdgHwuj8+nTSNYDNK7WXZV2mfVh2dzfNJjwmEg2bl3GgJnnqcp5iJNxbzIqy5joY8GhOypXF7POC6nMxdddEMm4kwSvnMKInXG08NVoGqh4LNq9B9P3qzeSSKy2UBkAj4HLidsym+SMK4za+4+JQv638OsToIontGvRlMnBd3h8ej7NLF1xFyPtPlGgAyx64ztj40t2skEbC7r3cxNs5CmaNTMRNrk0b9KCJ5UVmHXuzMz9N1nq1w/LEa/P0ces36v8HprvS8++gbx4dAnjofMwtx2OS5sWbIlUr56ROLd+FX0dhypTGMqfiPBbIc/YB1r1ZeO8sZx/lo+JxQhKc2Pp1KUHh66rWl4K445gbe/A0BWXxHD2mB4durHzSjy9W7Vkb3QO1u1bsPDoM1aOscPcZb7yzYJBlgwbG8jOSPUUv5teSyadeUzWrYN01unJndQSuncxQ8fAhMKsWJo1aa/cmnB88TB6mvmSfP08Q23MuJZSzMJBIt+uS1gwzBbzAQto3qw5N188wiRgE2kR2+jaU49H2cXM9jZheOBYjserCjfKnl9k0uJdtGzRgsWj3enhuJATiwYo5ZStmRladGhNF59FDDRsz7Cpi2nSsgMzTNvjOW0l5lZD8XF04eAkR/p6LFM/kHh6gshUpRDp17Mz4zae5eBsL5YFr2bE4lU0bdFauRlCoqroMR269uDgvWxOr/ChRZse5GkqfYKNJ0HzPOkxciLdmzYjNvUZXdp3Zdt5VZMAYrR2tJ5OweNzdOzem6jbF2jetBsThpvQffR21Y9AUtQR0VpEc8u+R+tOIq6YZLwMjNgwyZMTp3fTrLm56lFgj7ebIEhGnIkvIOniBrr1NOJW6HaatpJ3lqXRtElLUsQ02LRvZ+ZsjxTjwxN0ehoyxmYohZo52ckFvszetp3tR06xetpYJq+/SMnjCyKNPQlPzGXbFFcGjJtE8BWNjvCi+/QfFiw4xoN01zHhafU0PVNwf5b2eEw7TFb0Fnxnb8TGexahW9bT1z6AxCv7cdcz47lmylye84hu3Xpy+WEe9/fNYtwq4T9wOw+OLqVnTzuiT8yjucVgBhi3ZF+MOpW9vGI0e/euoGUraxx12jDzQCLzfY2wFu1U6Qe/I/z6BOgXoiz5Ov/2YSfRnP8RVDBm8jhuxv/2jOSBoeZYTzmqefuVUPCYP//5+5e6ef4oeH5tP+Pn7da8vX/E7F3J0pU1eoF+GpWYfv0FR34najNCxaDZo//PX8j4r4L3RoC00EILLX5lAlSBRcsetKj7Gf36GbE5vOYSwl8DL2IPYaprxNTFQVzP/Pk7tZ+m/5hTKrh/jphMDTv8BiTb33bYPs1bDfITzzJ0yutyFIn9i3248lwViJQ+CSHi+VvSVJKOibERcxasUi6mq8a5TRPYcV29++pN3DuxklWnX7/uZ56jDo9rRCAvcWTpJHp1tVO0IqZGbxPl3o8UjYzm5FhDIn5UBFV0ateLll98jUk/Y2bsv0hD23kat18HK4a4EVtUgGkjW43N2/EkXSO4+l2hiufZNStj/zNUYWtaowH094SsTHm/7/vHr0yAKhX5TvUqWGlRCuOnT2LloUSOrx7F9K3XqEq/hbW1nSIoPr12JuvPxRDo50l6VhwOYzbzJOwoQ4YFMsLDiQWXnzPRz1azVyWH701mKeFKZJdXcWbFSlwHTiDpylasbUYL20qCtm3B23sCWXFH+aZhOzLT7xAwexUFRaoQ4smNC6RWVrEoaBuDvHyUJefIg4vxna4Sni6TdjDIzoXMxAuMnHUGihPxGRCI/YBDgkIl4ujoo1wsF3d0BWMDXTn1TG2sz++G8KykkmUbthLY31tz0aH45NYOPFao+0mkjOTmsRV4T94JuZeZvXodEzdcEbbFuDk6kiD6Y6GId/iYEczbGYbdoMnc3zqNTZGp3FzozyMxfz+9ejJTN8lvJArwWyHSWBXLiA13sK3flaiUaklMJftPH0Fv8knNezWqlDoKsnJRiJYUCXT2GYe7hyqcPbp6NNODI5RniWdXd2DjOlc8PcfWzo6inDjs5u7l7uHlDJ17QIw5Lxg3bQKbjsdgb23NhUcFZF5YTaQoAO8u1apbRbp3zMfDaxKXt0zGbdhGksPWULe1vnDJxVXkPVsjI8p7eJUduzcxfcc15X28nyN7wp+zYYobF69dwd5tJM9D178U0t65sJNAT3/yix+JulGF87sX7cDH2lOp203jpzNw3gGeXQrWqIjNo//g8dx/XEjCmQ34TggWSXhI8L4dDF10gtMLXGhjO4lHFzeyYP85JTyJ00snYDuuZur06OwG5qw/y8YRg7mblo6dwzjykiKZPGQgt/KrmDXAmmP3ctgyy5VNMwYSmwthG2dhM1zK1apYtXwaA5ed4eTy8djY2bPndi6hQZMZurYmzn1LR+M3TW4RKcbPZxQJco+LQOHTq0ofUhdDNjNzkB9JTyJxD1QF00cWD2NI0GUuzhvN5UcibfaDRZTpLNq6F+cx68m8vYuvv+pK6vObjJi4mhdvGdj+t/ArEyAVLwlQzl26zboEaadp1Kkv7Vt2IaushLyEwwzdkUAf+2EkpOWTeGSGcjtBD6+xHBeVpSz+lj9l7rlU1u1RdUqTe5UfBqqbFAOddWhjPgY/HXWElRfnRa7xJ6YoC2PLyaQdX4TkHwZMO8S5DWM4db1m+S1y00juVZTQxlg01sQj7L9zk2lb4ijLl5VbTusxBzk5eKBCQPSNNuDuLVetirD2O4F+3R8wNerNmHXHGRYcTX7IHI4/VdmN2D2TuFZUShcjZ8i8yOobNftOnsUcovF3PSgtT2T86hgqCkRcKadZe7UAV083tjt2oJ8YKbsGLKOf/wbRqaOYeSCJkZ5SkJrG6G23iJw9gPika/zQoQ+dWzZ/KdTt0s2KmLMrmHNRFbyfmuPJA0GDSmP3seb4JXTqdlHs34QkQNX8RxuXqeSeX8a5G2eVeurQsrPG7QXuQwXnl3sFu1V3OTRiOJQlcS0hjjpNu9KjXSvuP7mJ3tLrwm855UXPsbBeQdqZFaIswKNTtX7mSoZ26qU8FZeVMc1ZrnAVM2bbbQKMGwmuzQDzUVI3uBggTi0hKA6s2wwkTHR6uSSwzEtPeI8SnTQPo+ZdeXHhhEJEJTaPM1UGhK7N6mBi0IuJO+/SrNsYYfMU57G76dpO3lJbQN3v26HbuS3nLm5n9o4Lwi6T735oj26ntly+fpJxR1MY2deT4vTL7HgiV718iU2qvkhbMLLFFSzx6qrEJTG9tzMxCalUJZ1i9wPw7+lHwunF7BNs7vWtwxS1uulZOawdL1dAK/CZfZTS4nI2BfQ+/jPSAAD/9ElEQVSioLQAE/OJwr6Inj6niJxpTWlWNN+07kW3tm2UbyUKyyqZ1N2IlAcXmbX97Et5aWlBCVk3tjAhNIueDUR7q4jGK+gBqwaLcnq0m7UxJdxbP4Tzj2JYdi6dhXaiPeffo+fccI56q2XvMOgMYUs8ORH5fi/W/E0I0Grf6rvKc+i5QIzWedfRHXtQUOFsUQE2PHtwhsCdD7iaVI5fXwfiz84lrqKKuo3bEiFGierLfBbbduN6eg073Of7JjyU/To/lNURhYwzUEc8TyNL4g9NQW77cnWbQ9rR+ch9t/0n7OBWzFUqEjaz7ZY6F0k8Og25YKnjOgIeH2Tfk+dYDpOrK0UitVW0HLKfE4OdyK8q4ttvHLDpaCRs0/ihqQ9e3VWheWLyLRq5rOXpgVHYrAyRwZJ6YQE3RK8wcB0k2vZ5Vt9SN92kRx8nTNCGzIurOJeSgrmfIDCUkvvsLDtiy3F1cuXcJEOiBTvyJCmZdg1cqMo8QxfzlQx2NBF5jaCT9SIiJnuSlP+QVj5yRMyn+JUdnUtGLNE8QfjG+cqWg93bVKHxg13TufgW+WuQlYPC/Ui06b+A7HNLuJx4C90xgqupzCBHae2FdNALFDTwAtNDMsQ08xLD5sitE3nUNZR3vJdTkPMUo1XRpF5ezNHYu7jZr+PFiXlEie+tFEXwKhYYyalIFboOgiMO9BLPuQSuv8p4Mx3lvvznsepO6aL4w+wQVMemzQCeHZ/HurvFLBmsLtWbBAzlzrkduKw5pbxLXF7lpeiItmjcWXl/9jiVVm0F4Su+wdRd8fTtJLnmEup0ElyAQMINyY0m4D7zBPW6qlxf5oubzLqULQiQO4XJZ9hwI5uLcamsD3DXEOISjPqNZNdIw5dE4HLYU475O/DgwTmC7pZi+H0Lbl3bwwFBgBKOTudMimj9Sc9ZM9FB+C5n4JLjmOsN5MQUc4Uzc7WXhLGYoePGsv38Y+HlAR1t5I0fFcrKqHTTMZ3PYiMH0tLl8JyJ11RVDLDU1Ya4W0eZdK0My5by8oVY0Z+estSrj2gaghNaGMaN5eN4mHWHqcef49e1LXdTkzFYeZuD/eXmynzsfA8Qe+4KZeELWBf78+KM3wq/PgGqKuDK1UhuPcqhIOU+kdeiFeu0B1FcjU4S5Zoq3J5z5/4zMlMTuPVUWUwlLCKW7Px8boSHEZekVsGFoz9e6Yi5fJ6z52+Ip3LCI6+SIcou8/Ftnr54QXx8HFev3uB6ZAS37qVy55bgbAqzCTmvsvMSsTeuERUdR+TVcOKuXeXarURKUuO4EH6XiuzHXIuUfksIi3nAsxxZMQWEhd7ieY5sNqVcOHde4Y5yn97hzsPHLztx3M0ort3QhBsVQeRNdV9GWXk52Um3uRyrLu8Xp8VzPuweT+5GE3njHlcjIpQOFHrxHGmFFVQVJnNDxJ0rWnpF7jNuJ6VRIqaMt8KvkphWRHpiDGE3q481VBFyofq4QCWXz57lhZxqlmUTeiVSSVvS3ShCL8eQ+vjOy7RSWUSoiPf640wRXyrXroZxL/IK9xKzyEiIIjxasAAaVOQmcf5Ktb7sKuFHJeT5L+5zOeIueaKOI6JihE0p4VHxxN25x+3rkdx78EzUfQR5yvRZ1lWEsg3gwc0IXjxLIlswjjdjRHsQuHw+VMmvxJMb0aLeHhF5/aYYBMQUKyKc6lnli7sqR5L8iujs+tWbxCvWVVw4G6YQiA5647hwJVZEW8S1azHCRRRJVoqwE/korSTqUqT8gNLMZC6GxZNx/x7RUQlERIpyyq3gZnw2+dnpRMTWrFc+unWL1JRUMjTTleyMbMJj1PRcDRNu2WU8jb7BrTj1m9jQMB6mVxARHsPd2HgR9kOe3YslNTWdZylpRETcpqokj6VbzxIecoFl4TlkP4rnQrTaTiQSIqNJE2WVVVBOTPj1l/VXkZfOvcfZxMU9Vcrp3r14rt5OEu3+lhikxGB4N4bopypRuXFVhJFdQmHKYyJj7hFz9RaJIon37j2iOK+EC6Ga7Q/vCb8+AfqVsGu0D1FpGmmqFv9UKK+6R2aZnTD2v7rJTtbDzOob4isc3ur+ezJZZTaMHfA1PrM6klv5e0uv5Nx+e/xuCZAW/7wor4oTDdxRTHldBH/pqpjscidhV2PyqpzJLHcmp+J1+x+ZX+JHY7JlmG+xV0yF81vT8T8x+a+ElyfyWv38qr2MM0vj/6dMdTnl8xN5+BmT+1P5/5Fx1tTWb4tfnQBViimEQfs2rL9Zc8Dw57BwlNtLwdubyC6oOYT4S3Hv2BJ2RPx4ibs0J56eXdswedJC8koycOk1UfSGB2w5V8P2/u+jjKIaMZcGVUzzr5GfVJRXr2y9gqoSXHU0lxr+iojZOZvdCVVM9V2qsVFRUFQtspYoY+CGUOZ6WLyj3irE35sow8N9hPIkCVCWIBpBfl/z5Q8f00Pnc5ZF2r5s/Nm5FrT36sDt022ZddHqJztoapoxm27YvNXtpal0JrnYgeFW9UjE7S1+nHlyuxdffPln9sVKzuRN9/8Hk21FP4NPmX/Jgvxyexy712JLpA3ZOWb06fYJG65ak5xkRNfOn3Ak3u5lnOk5P85Lgfi+0Xd/pWvPL+ik+wP3i1x+5OfnTFa+BU5ezSmserv7j80flACN7NMc79GbCD93gHEj10HJYwb4TVQa5KHjZ9g8dQJZ6fcYsqhmZ+2V1f2VhrxwYgA7w6T8IZ8x41ZwI+oC9Zp3JUN+XPyYIYHDKM2NZ/CCg+TfP0XAHHmtcSWTBvoR9rSI59cvMXHCJHJzk5Vl3YInV5gddEqRsYhmj2XbFnhPP8Sz8HAlPX1bj6OqOIm4p4VcOneS9bPGklYOWfdOM9B/CPM0AmYpBxrlN5DbmRU8vHiK0eOnUpmXwCD/mm0BUqg6aPAwKsufMzRwLNdPruXSwwKunjvMtKGjFcHjw7MbGRN0VvG9YNIQIlMKmWrVCuflZ8iMPkDAYnUrwJa5oxmuJ5eoBapyaVP7a/bE5nNp03TmHlZlahJ+zgOYMX6U6MzipSCBwQE1t6NKIjDSz48kkZ+5Q4Zx42ku/gHyPFKBSOdwJT2nV69n5KIaOVvO3dOMnjqC7QnFXNgWKm0YNWUVySmx1KvXlFtPk1g9fzqXHqWxOyqZE/4BrJg1ngd5eYwePp1nNw6w7cxDBujWZ9raazy6tJkJK9X8rh09GmMPtVFXc0AFBab0GaNH5uN+gkNwJfJkJ/xW9qIUd1q5t6QspTfDTlmRnmyEx9BWolU44BvQkmMb2jLhSD+WjG1GwgsLwtMdObm5J3PGNCWxzIXk58K/X0MGLOpBfqULFzY1oYNpc4KGNmbjmtZcTXMUA5AV3gMbkik4E9nhcgVh6uXWUJSaI8N963PmsT0xl/qyNag1IS/sGT2kMY+TDJm8vC/pqSZ4+jUiRaT58JouuAv/fkOa8TTZhMBlPcmvcuFukrnIhxsODepyfOwPxOOJj1sd4h9YUSLy19u2nmi5buQ802PLZZXI5hRZ8u2fPuR8mjMbJjVhfYi5yilVujLfvT7J4juw528N64khygEvkcck4ZZwSxevOV1FvK7sXtGCVRfMeRynz7FTPQiKsGC8SHuqSKtbp/oEDmqu5PlBdC98JnajsNKWVQtasyXKmqzXuL8/KAFK2DFYOWrQs4+p8m7Vabj4X0Jbz3X06iOvbE7AYsNd1hnZCVsVFwUByqwsJqcULBu6knF+ATuvPlaIhO/ITaongeNzhlKeFMajYvj7V83o264BJ+LTRGVU0GngIlZ624qGVIOVZt7EJ6crQkiJS2MEARO/w+zklcmg12Y8qZFrWBmZia1hD2GTyZh9cfSz94CUo5zS7KMsy5PksZDuE3YwzkzNV/OPvsFcrwOzT6j3vnt1bIqFaV/Mxh4nZssUFu2U2weKMfxBHkZMx3jcIj6t35muTb5j++IZyqbEu3HJxK0ehdwS9sG3rdFt/T2HjmznomA2lppoCJDAHGNLeLqXtTdLuL6wPxc1q8PuFiKdAkYGs+jd4jtM9ToTuE0Vfo/trzYgkxZ6lN9cy6PSKo7vj8ajTSMs+vXBYcJu2jcKUPw8jI/n2YsX+AfuoOrOTnY9KKBh5zEk7FvBsbhnivDTz3YsOeFrWHBVJC7vNkbLr7DP21MRyJvr27LNQnaOUmx8jhAWJDmzNL6s35FOTb7n/IH5xAlC6OaqHsqtJkD5+Wa0tmvLhtkdKMgwwjXIlCcX2rEo1pGWnq0oStJl9HkrWlnLA6dW9BnVg82Lm4v6tMZgVm+On9Yn9mAbtsU7oNPgK0pK++G024KAlt8Iwm3EqKNqx67IM2DheTtWDvxBdGJX2k3rjXmnv2JiXAvzGfrkaAhQT5cGFBbbC2LoSPtB7Zjp8i0PBeFoPKgLh0c04rEgAD17tOF5kiUpsT0Yc8maNt/VFWnzYdXAZjx8ZMStKncyNJ04v9yGJZcsGWPyvWgBngxw+1aZfhXmmbPsnAW5osMf39cex7m65FYKAiTSYNS6OY+Pt+JQuger/Wtzp0xwbILIzHOrL9qMm/jejVbf1mJ87w/oZ/4VXUd2QGdcL3IzLHh0S4f6Xb6iwdd/5eDM+hxMd8Og3reiKnqx+Jo1Nu0bi7SaYb9Wl0+/+BCd9n9j7yUdPBcbi5p7c3r2ByVA8ZsHKB3Kw8dTeTdpqd4Tb7TwIu4essOk0v9oCiv7OSr2EpeXuVNcHMuwxWfwaOVLQeIDqrKu4XLkJt6BaymVCnIEqgof0cJU7supoH6zgYpdwsVNrIt6SM9Rq7m+YrKoxBrcufWE60uHE6GZPZwbOUjpMGtGqvfGd2s9VtCcU6y5WcqUoU7CJpvR+x5wcv1EBo7boviRSDy5gt33Eukz+xAHRwUqBK1bA0mwIClTDTywl7pEn5GVyYXjBxnnaKO82zeUwrxkxm7YTysjdbk8XIR/US70ZScTNX8wD3NyaNBebqREdKjZrL1XydSuzYhKVpdcJvfpB48P4b8xltsrxnBXMyu16Sv3QZVhFXgag0bqPps0QXAlFrqbKsu5Pt1kPZTiOnEud0Rwg7t3UtKfnp1Dv3aqCgwVBXQ2nkjZjfX03xCJjv5ksp4livIJY+75h/S3FgNJXgSroiSJz8VsTRQ7HeyUQcLafAJrDAVhrnpB83YTOL3Ki4qqRFrbLlRCDlk3mOOpoix0WxOnLHDeFw3cUXxrTa+RehSI6VhRvik9fbuREtGF/aLjtHBqRVlybyaE2NG6mezktgyY34fnEd3wnd2D+VbfsvmmPSl3e7ItyR3PrvUF92mKx35Lzq9sh9fI1gqHIYlBUWofMVBYsXZwI1EmbnSarodtm8/EkOLLg0dWZIv4Hzx1wtCzIc+jurHsujndRnfixNxmorV60WJId/YPqcdTwTnU/bYuSwO+JyS8BxOuO2HeupEoORfy8/rRza6xmOKoHblAdOitp01FG3DgxoHmXC5yw8agvsiHM4fPmlKZby2IkuwPzrhOFtyLmCbmCOLUu1lT4k61YcpFOzaNqy/iFANypRsrfRqJtutL/MWO9J2oy1Sjv/NCEL6EpxaiT0gC7cbDOz0wWSK3OzhwZ38bzhV74dG6PlXJvVh3zw7Dhg1Em9Nj2eV+1O8o0+JBquBCA5YZk/Ma9/MHJkAndh1h947z7N9/hAzJbpTmsHmzPNRZyf4DYnQMvcixsxFiVDxKnEYd37GDR5XOdmjXaWIuX1KUlB3evV9xu3imZleuJDwbjqgHGkpS4tm0+4xit+/oda5cvM6RfYeISlAnXBJpKSnsPKguuUrs3nuEnRfixKhzhJi7iRw+dJw7N66y/0gEe4Vd+PkL7Dt8mY1z57Nz5w6WLFbTQHkBB07FEHIhikN7DxP7XKS7JIvgTfuVqYyKKrZt3kZ2bpbIewyxEec5FJnIoDbuBAefVnxk3L3GpsNXleezB3YQ8bCIqoJ0Ih8VUPgklk175QY5ked9e4m9Lvd+qHgae5MswYbEXzzC6VeWhuXepeDNJ9TH8lyRnl0vuUqJ3cHbxYip4s4FuVQuUSnSuV2UcSYHDx16zX/Ow2hORdyjuLSIgwcPkSqmVod3qXtPokIiuXvpNMfO3KEk+R4H96sbB7dvVpW5VRWkim/jiU8vpzT9GfeSK8i6H8m23Wr9Hdyzn7sPH4n57RMSc++LaaMLoUd02LqrB8nlrmQKc/+GHkEXzMjJtGDbXh3Cwvqw9aIJuXlWrNiiKzq1G3lVTkTctuXxYwvSqty4fk6Xfcf0Cd6nw6mQPgQfNWTlovZs2NmDIWPFFEx0YMnhHAozEXHpcCJEn60HdEVndmB1UBceF7sIAuTK6d3duJ/vSnaJA5sPG3LirCHbhf9jlwxEHnqSU+HApuOGXEm0I+VpP07eMOfEZSO27NfhSZmrCM+FNYLLyBZTwCyRl/hYI9Zt7sq6PfpKundv7y6ImTt3YwxYs7Erq44bEX+zL6t391W4mkzlOxeuX+vLC8FFnTrYgwsPHQQH50KuSH+QSMuK9V3YddVSEE5XCkQ5rBXh3M91ITXZlOUbepMrvgu92IvdV8w5s78HBy8aEry/J+dC9US7MyE93YxVx4woEAQtOakfKzb24fZNAzbtNxT5k8JwkYaXRlUj8lvjf0yAKquylMRmlXn8pkYWuLFFSzFKeL3V/dcyuZXuLBzehJ76LXhQ5PlWP7/YpFvQuesX3C72frv7v6hJK7XkYWG938Q8Kvmetcv/TjfDD7iaXvetfn5t8zyvDt2cPyKx9Pu3uv8xzfeaHv7b4lcgQJmCest9Ayrrll3lIkYDdWlRPhdpnnPesK9+fp3t+2kjWdQ8MVd+m9v/1Mhl0upnKYyrFsjJpc9qe2lyxXuJGLGq0y9HWMmC5wgWukhjL3+r85ZV/uOlzwLBpstwpIBRlk+1zOCnjMx77i9cbv6RqXAW6XJ7ufT7qlHyKdyL/h+Xd99Vh4Uivuq6l2Ui85ivmZ6kl9nwvKTXP2yy6c3z4re7vajsTbL4zRJ+UsRzRkUv5V26pZT+2P9PmUz6iu913+omjQw3EzEdfCUtvySO6vT82Ogq6X672+sm7RV/WW+k4VWTIdyS3+H2y4yupof/tvhVCZDc17FqfWeWDavH0RcuTHKsz551LTmW7MzMVTrM9fmGCxlO7A3uyZrxdbiQrmmwopOWiQYrO1mZCKNIsKpyTio7col4l51Vuq9x+ITZkQ6KnfymXPiTnUquoEj3rEoXxa5MvGcKFl8+V3cI6UeGmyc7seZb2TlkHNJ/wnNLpTMWCnvJTssOI+fnX//5E9HwNURIfPf8SV9627dhlMXnHE52QN+nBWERPVly0JR1gXVZdcmY02d6cr1I7WxlIjyZ/nJhCuSziD9W5Nuz139z+YUVf/7qczU/wq8kdkreBUEoF+mSaZDfyzSONv8LOx5JuYmaJyXvMk3CyHxLtlyGI78pFm6FGoKSIeby1zY0Y8e+Thx4Igmfm8JNqvkWrP7xPsRdaEXT8b3FJFKNU35fTSSlH4XIiLKRRKxYhCtXcSTBKq6w5HqqA9lKudcsbxfkmTDlQG+cJnYU0ydz/rPutyIcZ+6kSQGvmkeFmCr5dH/tW/kuCZVsC3Lqkq9ZNi7PNea/dFsIO2eyqlwpFXmVq2W5IoxS4ffpM0ueJ/TmW0ORV+/PmBaiLmeXiKnWvitWykCh+Be/1fHJMpN2KpEUbUMMIrnphsw80gfflVJDplrW6oCjlm1hjhnXsu348pMPhbuHUgcyrbJ+pV9pZBlX15/Mg6yXrBwrrpfJvIpBVNjJOpC/Sloe9+abek3E1Ej9XhJv2Salu8yn2g7cBHfuTPxDS6XNgxMf1/lC/HoqZaCEo2nXxcKt/kd/4qG006TpHzd/EBnQmxyQ5ATSn+kzN9YG3cAOwoclNsN0lf0H+Yk6LA23ITffEt2u3ymNUX6TFN8b31HNOHigB5/rtGeex98JDutNpyZfM3GLPuMCGtGpVR1S0vRxn92BxiYtuXG8Pcb9PmPffTtM232M09AWHNvcAjP9j2ln0ZHLJzrh7ViHkBQHwX05Y6D/KTPH1WXkThOuX+qKX/86HI4woGnPL/Ff0IP2JrVFWu3xdqtDO5vmFFXYYmpRj6Zf11YaWHX+SrHGdYgOd3c3ZswVW3RafswOkVfZyK7vaI37+FZ42cvDoqIxC05Pp9nfCL2sQ62erVk0og6nT3XCbIMxcSdbcirTFXuvesq3hSLunnU+ZsqIuoza0IM29T8nO82IzgZfY7NEj7sHmrHnnhlN+9YjOrw3/QfUZXmIlShvF/Ytqof7xNa0EeVSUmiJk8iLoX9bCiVXVmlPu2//iuvottRq9RXhS39g5F596jX/goAhbfmh3l84GGFOa9eWNGv0FZnZ1gyd0Bj7CT1w6f4pDv5NSSl34b4os5ZmdVlwQp9O3b+iu1sngkZ9jY5zB45uaIuzSR1u5wviINIz1ulLdGyaEej7BU+qPNB3b0DcqVYMOiPaQre/MXVUPaadtiLycBvMzT6ndtumSufKSTWiU++vcFuoj7/NZ8yc0wjvpQYkJ+jRz+YHvnFuoxCgxOhutPHtglv7D7mQbInB8C649/hE1JM7jhaiI6fqMVsQoCzRMS9vbc4Puo1wsPqc/gObM2bAD3Ro/hkvCqxo99UXeOp8TES2I15+jZm7vzdjbD+np3ULjh7uipvtN5y5psvnXeowebWBsqS/UOSp55huTDX4jAkeX7L/oQMrZrbCwLwOz0U5Se5+sHVtWjT9QnBJrvgG/EAL/aasHPQlfey/5y/f1uPchu/xPWrFAPPaNBf+JKHp2aGlQoCyBIFr1r0WfrO7MWdmS4yNG/Ei3RSPwGYcuqaPvlkDykutMNf7jrp9v2NbwDdsEe3vy798yp2wLhiZf86aa3ZsHdOYhH9FApQrOtPGVV3FaOpM35EdhQ9LbEf0FqOeK+vXdlM6m+ROMuO6MeOUhcJ1pD41pGnnbwXb6EIz0/akhLfjaKojvft2oLDElLGHTZVR88XD3iyOdsS5/Q/KyLVzaWOG7zFn3aBGPBOj0bJJ9Xn8vC8bI63QEaPD9j06hD6zUzrFyhHfiFHEk/a9m2D+/Sds392DsBf2uPWTez/cGOZdm0cnmnEuy4WwBXWZKhp/kgizf48GyqhZnb9SbDAybcLOE4bKSC3TcWx1U3xXGXJtU2tu4ENWlrXSoaT/p9d6sPuJJT0a1+bwUR1l5cc22Ji7x1soBMjOUyVAGVVuDNIVjUsuMU/SZ8eEb5RVkqjQbtTVaUvc4RZ8+10t4e6Jrmi0m3brcOGWOhrmPdRhTrQ9o/rW5vzU77hd4clav7rcqRQNUJT1Spt6PBffObp9R2VZP6aG2NHHvaHC3diL+MGOrnP1OTS8HsGLREfc3oM9p43YN63Zy0ZcKjgJj6k6opO78OCuPi1+qMOLq+3Y89CGb5r+wJa9OsRmyOMETjwK78b2B46cW/o9iSIPfd3qU1Fmis8RSza71Rb5tcE2QJejqxoTn2rM5CB1FSZbxBVxvjudjFtzbYdc9nbB2bstswUhkNxI6wGCqIp2JduYb79W7JnzHUuOG3Cn1JXFRvXElMQNR8sm5KX0ZY6GA8p9ro/HPguOLv+eJEEcKgShH2LwKVdKvTBs3YQc0Q4XRtli3esT9t21I/58Z45mu1C3+7dsFXm6k+lIq6FdNNNfZ2L2teFouhsT9ESayoyZuK4XDZ1bEry/F48K1TZSVmWLR6ePuRHbix137EWdeXDnWHvO5bvTvXdjynKN6H/QknIxyDm3+UgejX1JgCTH5GXwAyXpepiN6cC2I2Lqlm1Omza1RHm44dGuESfGfSfauzeOvj9Q8Kw3QXcc8dWpL8rVg4Prm+O7xlgQoEb/egQoW4w4MwZ9z1rROVYeMmSFX0PmjG3MlUwXpvh+x8ZdOiw70Y9Te7uxflErrmeJjIqGF31UEJy9HVl0yFx01G/YPLMeumPa8vV3Pygsfxfdemw93IPjK5rgvUqfhh/9nRljarM/tAcOM3tj2/IjrqS5sHpiXVau7czZB3ZMFaPwgm067BZcgpwizPf6nPWbOhIoOKr1gbWZvKE728/o06huLUHcXGj53Z95nG1Gb6vG+Lo0I/F+L6yGtadp7f/m2C1Tzj0UhEzkL/Z6dxp2+UGZPuSLxjx6Vns2rG/DMkEkJzp9xVjBvQRtak9QiLXC2peKzt2mfUNunW3F9ONWJN3twfce7Vk35DNmhZvzXa2/kFTiqkw1Wn32Ny5d1aGudQf8e/2FzYKgDQzuw9ctG7N3+teMOajLp7qNObikAYOWdBVTCyPxnQsXNjbAIbgv7T79M4mJevTxaoWr4AhLBIGUq0bmDT5gXaQ1A62+YN/hdrQzakLtZp8KwuyOu83XXBBx1nJszcj2f+VYRB9a2Tbm6MGeeAsO6ESSo5KP5w9609KoBYUpevQN7ELfbz4nOboTE3cY4Kn3CWt39ubEE3ulDWyd9j2uS3SZaPEBu+Ks+Ezk61ZEJ9qM64pnw78QcrUX9To358iKBixb24nDNywUQvowtC3DN/aic+sfmO76EbvEiP9tk28EoWrE+PXd+LDWn3km6lLWw/4l9Tj22InObb5UpixmX/2VawlmfPppLSKCm2I+r69C1PLSDDEc2Q1v4w85+8KFLp2/YvP0H9hx31pwDZ9zdFMD+i3sxoaTfTAe2Y7tk+vSf7Uek8xqsWSnDmfP9+KDrvWVZXLZKe8db8vEfYZ0/fKvhJ9sT+8hPTBo8CmbjvbmTra9Mlg161CbFYO+5USq4JDtG7JTtMPo8x2ZcsYMX92v2bOzLbXdWtNWzAIWe33NuceW/MeHXyrEPbfQmsbffCry5Ej9hoLDOq3D1ZCeHDnbg8lbdfn+bx8Rf60r/ca2p8N3/8GpWAP0RneiQ7O/MGxEbXaF9sR8ZHec2v2NY5q6+zFx+SXmD0iA5FxVjtByXioJR7aYq1fLFSo19nLuWyp+FTmNJrPZouArhJ2cTxcLKi4blJSHyDm2dJeyEzkCFoh3ya0o4YhfGYacU1cp4TnjPaKTcPMhaGFnZXon/clGKDmg6S6fi3dvZSST79JNCp7lr4xDeRdukkuSciiZZhmunFunZ1py+qboJC/TIlfH1LTLBifTKd+lfbWRm8ykuwxH7oiVceZrNpvJvMgykGmv9itlNfJZylekuyyPEsVdPruLZ0/xq/qXnVz+SpmFjKNIxC/LuTosWday/Kvjl/aVIk95SjhStqIJR7hJmZcsS5kHWXeSw1DjdlHCqRZOV6dbLRcPkX6RZzHlkDIKKfOolodIv7IMpV8ZnpTPyLiq61BNm1qGAwPk/hVfdi3rJLgXKddzEWHL79T8S7mH9CcJjgxfhiXDV9OjLq9LP9XtS8p0pP9C4bd6D5AsV1mHarxqWUn5lxx0pF+ZD7mHRpX9Sb9q2qXcT8ap1q+nEpYSt6hH2e6knVpXcnOgmrfqtElORIYnxQ6yPcs2KzlR2a6q60CWa7W/6vpQvhf+5LNsT/JbmQ+5ZaFMpkVT77Kc5a/kvuU3Mp1STlUti6rO7//rwoJq/oAE6H2b1EwrQqP7kSm4glfts8odibpvxv0cx9fsf7ERFf9LDzxqzS83Gbk2or5MSNMQUq35PZk/KAGSlPj1jPy0/c+Zd7GQktrL0VIKJV+1rx4RX7WrNnIV53U3uTytcjuv+pNGjkzKc7mzMuJX7xRVR6Iaf5K7qX5+1VTH9bb0S85KhinNq3H/v5bRq0blOl9Pu0xDdXm99CfeX82H5GLkSC1HaekmuTXJib6rLF81kmuQ/t/mJo0MW8Zd8hMj8pt1IzlGyUFIbuVVfz9n5AqZstIpnmV4Mj9v+tGaX2L+gASoqMiKv/3bF0qDlI1esq+S1c1LN+SzD78XxELu/3FTWEg5/ZGsv3yu3hckw5BTp2qiIoWSOy+bvOwM1YJduadotFldMT/WxWhmT8VehpuXbcq/f19HpKqm08n4ZUOswIFP63whWFOVmEj/dy+3p4edug1evlcTi6IqG2p//m9kCrsz27oStKI5g7b3I+V+Hyau78KgxTrKN3KPz8WQfoqMKV/EU730Le2v3jJWWODdMbaKu8y7kifROYaZf8bs3bosXdiCVGEvO1lpoQUf/H9fiXSqaZflINMky0XmQ5aBuoSt5kdON1R3F9VdLl2LctkY1IEpnnU4/tyJS0HNWLquDQtDbFiwogtjnL7iQqpKfBY6fMyxF2p+C0UYfubNcexSj7Px9kxz+hsb4xy4ccdYme7JvNXEK+OsKauUu71ZvKE9Ezf0E51drUO13tVn6T/AvzHO5l8R9lTKSGRZiTyJOqiu95xic2rV/0J8ryk/UV5n5n3P8JNWRFw1UQipDE/dcqGWl4xf+qtuNzJMqW4iLcOC+wUuXLjSR7RDZ07fs1LqQ6ZZfi/jlOX4W+0n++cxf0AClC1GOct+dXG0rKUcEPR0+JLG7eopXEKf1s24f74Tnbt/wpFEW8xbfsFgq1rsf+rE2nkt6NDyG5JFg5o+pSHGPh0U4erTWF2++PZD7qdYYGb6JW6LeitTIdnRAnr/nY0XzRS5QPjF7uh2/4zLmW7oW9fBQf9TYopdWTW/Kb0tmokGa4dZ96+pb/gdG32+Zvtda77++6eCGDlgaN+Vh2G9cLD9lmOPVFUMssFuGf+tmBpIuYSUCzjg5NiJtX5fijx64NSxnvgVRKXYAsMerTm7uTG+k1vS2bm9SijK7Oji0ojre5vzfdd6HNrTFr95bUXnEx1MzOcPzK7PxDVdmXTIlLQnJji5fcec8zaYGtfF1rQW++5ZYNCgFoYm3/Bxnbqc2/gD/Q9b4mLzJU061yfraV8a9q2HkfGXNOrRgjOrGjL7hCrIlWnPSjdmRIgtHXo3Fnl0xcqqqSgnF0qSezP5tBU3L/Tg0PpGHEtxVPzfOtuOD77+iCPhfdFd2If06M6su2NLH8fveXKpC/1GtKJJjwYUltpgrluLP330Z+4VqwTPrNsHdPdpwfn9gph3qUVYthNORp9gad+YwkpXbp7pwDdf/Z2dO9sx7KwlAwTxHTeoNkvCbNky8nvaNv2EpEp3UZ+1RRrV8jm+vSV6rrWZK+rXpFUD0nPMsfFqxPEbBphbf4ddt48Jz3Lh8IbmdG/7FbeKnBhlXZv583XYMq0OoY8t+OqjP7H9aHf6rTEk8ZouPfU+Z/FFK2YP/Zap0xrSf4X+axyg1rxp/pAEyA1jgwbC1hXL7s3Fry26jT8VnIQ7vVs1VQSLJ4ObY7PbQlk2LCo2xfWAIT7zeokRyp0X1zpiN7wVi9Z0IVU0xCIccfTvxKJRtcWo5cH0vh+qwkoRlxTQnd3dli6juuJj9oNm+uBOT/dG5CT1Zu0ZXTrbNmX+yk5sH/89SXjh5Cu4MNEJ1992xK9XfUFY7DFx06FD3c+ZubAdh6/VdOINo795SYCiQ7orJ6GXen0luA13nDvIJV/JebjTWr8lxY96sOCWAyN6f6tMM+SUw9OzLhWlJow9Zsm2RY2xmdVDTA3UDrZ7Sn3i8eVGsgOB5l8ybWF7Nh8zwciwoSgzF6wN2+LQsZHgHjzoo9eQ0iITHLebUVlqTZcGnymcY9ux8rZRV0Z6N2Hz1g4vuQc5wu9Y20kpn3b9moqpjyBAlk0V7iR4ZWdRTk40afUlvdv9FePhPZR9W4WV9rR27CoIgCMG83uRIuphXbwTw/vLvVE2DBPc3wy7BiRlGTNdELa+zs1E2kR8omxCtjXnrnju5ysFyoLwWnRkmeU3Cqcj01MiytjZvgOl+Sb4HLFik+u3Ih4bbAb1FP7dmOL9GcfSXRisIUAlIgw7wZUW5Boz9bIdpv0akpPdjw46tckQ/j26NFXi6begKybCX6UIq93g7ni2/4y9d+24d7AZF/Nd8RIEWu7rstxoRB8reazAA6O2tUg42lSk1wVH++aijNQy05q3mT8iAaoSHc/2Ow7v78ziCAvaGzdihNVXPMl34MNPvmb5oLocDtNFb5EeXb/5jOib3ek0vhd6+nW5GN6Hu4nm1NevT+gpXR4WSwLkRF/BwUScbMfQNb1wt2ytbPCTpr9VSy6E9sZ4dA9mDKrDgVB9TsVY8137L7h2oCVD9xnRuP1XXDynx+kTHXBbokPHOv/OiVt62MzvSaeGf+JynCFfdmjJ2iFfseKkAYeiTJVVJNkpA/r+jRBBIG5e7MTSfX1Zv6kXSXG6LNwj0jG3uzIFk4qiPq79LeGi0Q88bEyPb/5GaqlIn+CCWjX5OxmFptjN68O8bd3YPKsJt8rVJeTJzrVYdlUQO/EcubM5nst6cjrUAC9bUT57RHyhVjT59AvSqzzw6PENp0924gv7Bug4NMfP6CsevTDjC5F/Gc/z+F6MPmCucG4yvI2zmrM/xJDgQ3qcW9qInXs6MlNwPUHTGnE41JDVx42VaWhU0PeczlY7YGqKMZ+1bkhyugl1bVtxce33jDxjrmyijL/XC9MJPbFr9QlX7xkxenEnDlwwVvIhV2eWDf+aNdcscev1FUcOdWbWRWscGn7IkxKVAGWmGtOkzQ/ci+qCzhxdhrT9kNv39Wlp1I5+zb/m2OoGrL9jQ/MPP1Q2VUqNf2Y6n3NoXxsaGjahdf3PiLjRm8g7eozbqofRN7U4uKstu+PssNb7QnCXndl+qx/rDhgwwLoBh6d9zQrBvbl0+5qER31o5NWB3RO/Z9XxXviP7MWGkbU4kGBKo+bfkvjYlHRR3zWdTmtqzB9UCC33MijLzuJZLlPK0Vo9WuCuyCqkLEEuQ8p36SaXDaXMoFqYKzkhKdeoDk8RzIqRVi45vipwlrIAGb7shHLUl+6yA6rhSoGnKmOSccnvpXC6WnagPrsq38klSylLkNxT9UqXlHXI8KQMR+5SlW7VwmoZZzXrniHClfFJOYecCip51DRo+ZytpFvmTy2T6rTL8Kq32Ktpqz5+oCk7TbgyrTJ+KaORHIeMW5GFiXcl3YIDSojuwTOR7+qwZfnJtCscirBXw6uxrz6PpQihNWmVzzI+uXNbhltdftJOlqHknqTwPVoMBNmCcytM7cutdHVFUaZJ5lHWbXW9K2X5RthSRiPDVtuE+izDlvYyf0p5Cf/yG5lnKduRcjMlXaJ+ZN3JNFl2bCJanRpPdbvJEp1FhqmWk7qcLsspR5SPjEddAlfrTZaDrHsZrpQFyfi05m3mD0qAtOZ/z6SkmnEp3lYhMG9z/7VNdqkD+471IvyJnTJVfZuf39Jk5FpzMlSPZ4LLfJu71vyaRkuAtEZrtOa9GS0B0hqt0Zr3Zv6XCZDWaI3WaM17Mm+11Bqt0Rqt0Rqt0Rqt+Wc26oMWWmihhRZaaKHFPzu0DJAWWmihhRZaaPEvBy0DpIUWWmihhRa/cxTeAsuWMEVexPsW7PCD7s7wUHNNbsQqqPcX+L9iWJdD+5vmO+E/VV64/w6U58CBRdD2T6r/z+rDwiOQXXMNL0XPYOsUqCXikX4+7QWbLoi0qreYKyhIhuWD4av/UP20toOdwk91MAf84T81aXpp/i/86c/QwV3e7q8iIwoCLFT3//oGBi6EZ3kax7cgdAF0M4ELqRqLt0DLAGmhhRZaaKHF7xwF0WDwPYzV3ML/JoIFs9DGEh5oOIuQGfCJYFoOpqvv/wjK7oN+a3ASTEaxxo4imGoIH3WBGGGZfxV0f4AhuzXuEoJb8WkHP1jB03IRzh0wbgSe6s39ClLOQueGMGifxuIt2DMEeghm556GwbkgmKzvRLwnnqjvEgUx0FPEteqKxkKDUsFwzRHxtxJx1O8JF6s5qLdAywBpoYUWWmihxe8c/zADNEswQHVgRTi8ePFjU1Ci+vtHsMUPzIfDc8HcvBWCSZppB85TVQnPZcFA1WsDV7NUZwWVIk0+gkERDM5zjdVL5MBgHTCcIBgsjZX0P1sPOnlDhsZKQSq4NBXM1FglWgUPD0N3Ee45wQRdF3E37yCetRIgLbTQQgsttPjjIj8K9OrBhFMaizewzRNam0O8hgG6Mh8+/YtgHEzA3v7H5shN1d/D67Bxo8ZsglOx8MoKloL4g9BNMBOjdtUsXb2JcPF9N8GoLL6osRA4KZiwuu0EM5KrsZCogKUegjnpB0kaKwWCixkpvu88ALLeTEAhBA2CbzVLbXKJzFEwSX6CWTKdJ3ikPFgvGKGRWzT+BW4tEUxWV4gS8b0LWgZICy200EILLX7vEEzEiB6qxOPlslQ1MsG1LZiMq5GGhMyET76HXa9xGT/G8zg4dqzGRDzSOGTDci/oIpiqdREauzdQ+gRGC2aqt2BmTtzXWL6CpyK8tnVhdYzGQqIEJruBoUjfq1uQri+H7p3hgoj3TdwRjJfHaHhlBYxSEWZnwRCuC4Nrq+AzyRi9w4zdo/noDWgZIC200EILLbT4A6AsBWa4w7efvD7AfykYgf4L4dWVpouz4N9e8fOm+b9fw7kXGs9vIPkstPq/b//u//wJ9sfDg0OCwXqbuzTtBEOkWd8KWQN1/vqKm/i+jw8kvSKZqRIMnE9raOMNBRq711AKawUzVutvmjD+A74XDF/wOxgziStTRTk1FuXwqvTpDWgZIC200EILLbTQ4l8OWgZICy200EILLbT4l4OWAdJCCy200EILLf7loGWAtNBCCy200EKLfzloGSAttNBCCy200OJfDloGSAsttNBCCy20+JeDlgHSQgsttNBCCy3+5aBlgLTQQot/UlRCVbmiuVZq/a+oqKKqrALKS6miSJgSTtyIZsr2fdxK1WhQKS6ioqiMCvVT4VdjZCBSb0mVDLVKMVpoocUfG1oGSAsttPinhORXSoVRtM1KfkUwMpXlVYr9qdu3aTF2Ev+fiyf/5urO1wMGMCh4K/eyshWvlYJJqqyqFH4rNX+S6RHBKI7yQRgttNDiDw0tA6SFFlr8U0IyK1UV4p/keATTIn+uPknCZfEyPnfz5iOPQGr1H8aX3v7U8hrMR26D+N5jCIsPHCO1oFANo0JwTWWlVFWWiu8FOyQZHxmQNFpoocUfGloGSAsttPgnhVzHkmwL3E5LR2/CZP7q4MrfvQfxkc8wPuk/iFri+UtPfz7xGsoHviP566DRfODjL/y54btyExklUoYkUF4uQpPyIMEBSQmQNFpoocUfGloGSAsttPhDQrI2FUjGRDI6Cq+jSHwqKyvEq7ppJ+L+Q/RnLecjj0H83WsQH/sECOPP5/19BBMUwEf9h/G551C+9BhCLc8APhOM0Mf9h/KhbyB/Fu/1Boxg9M6DPM7MUeMsK6akvICKShF+tSRI7hGSvxqmSC6dVVbJdAh2ST6LX9VU20kxkkir+JWmXDJXL/1o3KUXjalU8iSM3MMk4qgol88ad/kjMl6lbFgqE/5KxXOZkn/lV5hqu0qR5krFrxqvNNVxVlQI5k6JW4ZXbYSb9C8yVynDkpHKODVGpkWa6ufqcKSRqA5fjUv8yrqS6VDSVS7e5bNcapRpk9+JmCpEnEo+ZaBq2Er40r8IQ/pR3WWZlYj3MrU8hH81Phmu9Cvd1TBluhU7Gb8sA6U81LRUSMme/EZJo2p+CoofmVeRRWnKRV7LZDpEWOXSiPDKKoQRv/JdSY/Mu0ybyFtFeXU9y3pQy/P18q9Jh+pPNa+6V8h3GbkG1f5fxavfvx62Gt+rbtX1VQNZ4OUibyXC/7vufv/ngJYB0kILLf6YkDRfGEm+5fCvDAGSwIuf5Lx8/Fev588uvvz3gJH81SeQTzz8+UQwPB/6jORjrxF86j1YMEFD+OuAYfxJMDp/9R0h3AL5u6+/YIwG8ZFkgvyG828+Q/nU3Z+lR88qcckI5ABWLt6q/+TwKt3kAKOMa5pBUg7OJUVlFBYUk5dbSFGhGFRkAhW/SopFWFUUF5co5uVAJn80j3LgLC0to6xMDGSSAVAGM00gGhQWFpOTk0eWYNRkPHLgl5BpkN+Ui4G3tKScstI3jUi9SGNZiRjI5bviR/MsTGlJmWKKi+UyoAizOl2atEnIJMt4U1NTyc7OVtIqoTJ2NR5l/NnZuWRlZVNcJLelq5DhiixpyquSIuEm8/x6XCLPMt/CukSkpaxMxiEH8QolXPmd9KcyG5Kxki1CzXupyJvMg8IMicSWlVWKvMnyKKMgv1CUXfX96T8PmR/5bZnIo/y+RJRRoYi/WNRNkawjWdYyjeUVlJSpaVDaQnW9Csj6KxNuJSWCSVIYItF2RB28WT8yfPkr3WTeSkT7KMgvoiBPtKOCIvGtbHEqXrabNyGsZXvIzMhWjCw7CVk3pSJ+WY5v+1TWRXFRqahLlWH+Z4WWAdJCCy3+mJBjniDUyj4f8SyRkleA16JlfOnqyV+8BwomJ4Cm/sPoGDiKrqPH0XzwUD5z8uAjdz/+4jGQLx180ZkwB8912/Bbt4P2I6fwue8wmo+YQquhI2g/eCSdh06iccB4PnH3oYm3F3P37SG3enATg15laZEqTVAGaZEWzbgkB77gzbvoqaOPg707Af4jcXP1QbeXAd7eA7gbe0/xd/DAEfr01mfd2g3KgKUM5DI/mnFHuvfU0WXzpq2qhUBubg7btm3D09MbA/1+ODl4MECke4Bg1izM7OnerS9B67cofjPScvFwH4Be3364i/jdXPrj6uytfLNwwQq2b9uHo0iftHew86KPrin9jG1xdvLC0cFd/HqwcYMalpI2YeTAvHvXXuztnDAxNiMwcCSjRo5l+PDR3Ii6qfoVuH8/galTZmBmaoWlhQODBwbi238Ihvrm6Pc1Zcb0+WRnqdd1ywF5yuRpomx8ycjQnMrTlIeEZDzmz12Ouakt169dV+xOnTwjys6E3rpG7N17ULF7FYcOHkenu574bpnynp2Vx9AhYzA0MMdvwFAGifR4e/lhZmap1MGQgEDi4uIVvwrjIupTZQDURJQL5mnC+CkiPgM83X1xFeXp4OiJg5MnY8dPo1gwDFfCr2NobEV3Ue/Bm3Yp30lIZk0iPT0DO1tXpk6ao+SptKSSSRNn0ruXIfY2Lnh5+OEi6sdR1M/MGQvIzysi8eFTbK2d0e9jyhDRjvp7D8JYlLteX0PWrglSGD2lzQiEhoQxcuQYLM3tMTK0wN3Nl8GDhot8DlLKXOY74mqUaJMu2Fg78DgxSfmu+vuwKxGiTZkzUEwMnj7RXOn+TwotA6SFFlr8IaEu8UhJQhX309IYv3M3Pwwawl88B/CRtz//4eyLyfRFJKfnsPNyGDYLFrH42GkSxIDru3YV047s40FqJpM27qfnmNnoTV5EC//hLD11mvSsAiZu3Ynb8pX4BG2mz5wlgmkaLMIN5AP3obQZMZXgsBuki1m6wnyJ0aNcSiREWiRTJlFUWCgG2MFYWVlz/XqUaimQ+OgxZv1smTh+upjRlzB50gw8xaCXkpyuuMuBqHrSLSUUY0dPEExTX+7Fxil2Rw6dFEyOA2PHTBHMxm1lpv4qpMRA2kkmRWLjhmCMjcw4euSE8v5TuHzximCA9Fi8aKnGRkJKaP5/9s4DoIpjUdh5/3v3vvtuzU3vvceYpsYSNfbee2+IXbFX7A1EUVABUQRBAUGxYqFKVWnSe++99/L9s+ccFImmmeQmcb5k5eye2d3Z2T07385OUb+mapYRTw9vvunek426m8VxVqsXKojvldIcpfTioLEpI0eMx8zUgtwc9bE1o3xvamJO9249MdhjqFqmpMvoUeNEfC1V8yruuQfxcclCnMawfOl61T4VMdmxXY/JE7SZOllbSNtobvkHqAMLGusVYTIW8tgPf7/bqmUBt4MYItLC+fI11XwzSl33nOwC1qzWFWk1kgvn1GmlOhd3JUgtXEMGjxDScVw1r6B8o3EHIUB16IvrrN+AwcyZt0TI2jRsTjiivNoTqagKowjGiGFTuX7VWzV/504ogwYNFtKyWlXK1xKVUAscHBwYNmw4bm4eqnkV4quN67cKaZ1GQX6xSOMCVq5Yx+RJM4ScOpGbm6cq6WlGOYba2lpqasRvRqzr431biOk4zJuPRSw7d/YSQ4eMYq/BAVWJ0R8dKUASieR3SW1TPcXVlaw966SSkn9PXcmLM1fx3OylPDlHh/83VTxlOzqSU11Pz81b+PP4Ccw0OEhSeS3zbGy4FBBCkRCF2SZHeHbSXP4xYQ3vLtlGkshIXEJD+Wzuct6cv4bXFqwV4rNCJT/PaSl1hRar6g39fcpC3hbfnfIJUNXLEDGiXqk7ocksI2NiGThkGEtXrKK8Si0JNSKDtD5lS/9Bg7jq4kqOELBpM+ZieMBElT2qaquI9TX5HmGRUQwfNZZFOsuElBXhdOEyPXr0w8rqpDqAskaT8ipFeW10r76GZnVy8wrQnrOUwSKjux14R8znk5udK2Qrh/KyClXJwd3Agq3bDRg3YTp3wsJV88prJ9X3yqT6qA4cHHKHvgMGMWDIcM6IOFWK41IC1Im4KFhYWtN/4Ej8bqrFTzk2RQ/V/6kJuhPBiNGTWLBoFWXiPNiePU9fISc3haQotIiWCuuTTvTtNwFT8xOqef9bAYwdP4Mjx07g6uFG34HD0J67VJWmCslp6cycqcPyVauoqCqlXhyr3p7DjBozmeg4dSlPnTi+epHYzXE6e/4KX3fvw47de1TLlKlZSSqFtOlu3kG3Hn257uZJTl4u6ZlZpGVkUVBUoAqTkpbB1OlzmTtfh9CIcGZr69Cr9xCchTgp1NbXse/AQWZpLSZTCJeC2VELevTuy37jQ+QVFJKZk0tGdg654rNq/yJ+m7buZLoQ+/yCMtUrvLiEFLbv3MfgocNxcHIgNiFRXEdzVCVRKektSm005051njU0l/TUCynboWfAbPHQkJKVx4lT9oweOx4/fz91gMcAKUASieR3yRn/QJZbnOJlrXn8feZcnp2xiFdmLeHFWTo8PV2H9+av4mLYHRKKijnh64eplx9bbJ3ovXYLzwmJUabey7dhetmVWyLDGW5ozJDdBqTnlbL73AW0Dh9ltoUtw/cd4XUtpbK0Ds+IDO1pbSFAs3V4Tns5fxMZ2ZtzdbgWoS6dUSrnNmlExNL6pEoSxk2cLDLhtcxdsJg58xex3+ggCUlJqjBOIsMdMXqiSk4U6pX6ISKHas50HYTcfdXpa07aORATlyBEZiSzZy8gPS1L9b1SgVcpnVH+Kty+HcwcER/zY1aqeTcPH4YMncicecuElNhw6pQdNja2WFufIi42QZU5NpcyZGflMmmyNgb7DqrmVUsVmVM+KH+U1ywauVP+zS8swsXjBguWrmLAsDFs36VHdm4+NwPuMGzkBFav20xZZZU4FnFMShzFcTWLhrK+EseOXbpjZWNPXHIaIydMZfHyVeRoXn+p96Smtr6WJTrrGDxkMiGh0arvNmzaSe9+wwkIVqedl+8tho4YJyROXzXvfsOHQYPH43NTnaH73wqhZ6+h7NhlSEW1ug5SgzgeTRUb8Rk2bdkl0ngM7p7q0pl6Eec6TZFeaHgM4yfOYOKUmRw9biWE7CSWJ2xU6Xo7SF3CpKzXqUsvjA6ZqY41JCyaEaMmMn7SNGLiEygprxAiM4edu/epwivxWLBYRyXKh4SIW4vzY2lziuNiu14+6nhHxsQLudFmyrTZ9BswkslTtTnteEmkQySlYntK2hqbmNKuQ1fsHM7dSzflg2ZGqfuzZ88+5sxZoCoFa0aR9NETp9F78Ai0Fyy5e10+LkgBkkgkv1uUrOl86B166G7lhakL+PeMZfxjzmr+Z6oOw3cYEpiazCCRIf7f6Mn8c9oCIUo6/H3OUt6Zs5wXZq3hf6YtYsD23YSIJ/ktlic5fP4qp4VY/XOGFv+YPpsnZy8W6ywSf5fzb63lPKu1RIjQYrGfRbwmlmkdOEpEWrY6r1H+USIk/paUlrNo6XLmLVxMakYmRcUllLeobKtkvLX1DWzZpsfU6XMoKilXbaNOqdSrVAAWFBaXsnzlGlXmmZCUIp7yk+g/aCgzps8nOUn9lK+qEN1cSiM4LKRtpDjWMI2QHRTzXbsPFKJ1XTXfjCquYmpZd8TVxYOx42bg6u6jmldV3FVNYkYzKS2GFAlSvlNKqpTDVaaN2/Xo3qufyMDtcXHzpmefwawX56Siulqs1ijCKi2j7gnQDW9fBgweImRAi/SsbJxd3GnXuTtGpuaq75VwyrE1ExIaJo5rCitXb1a9ZopLTBGyNlfIwDyRduoWekoUjQ+b0qffEEzMLDE6eExdIpSfq/rW/NgJunYbgMOZi6rwdyuui6miqopT9o4MGTZWSI2d6vwokyrO4q/CuQtX6fR1T44cPaE6dgUlhupPSsXnWvYKie43YAS+fvdexd0MDGHw0DHs0tuP3enzqhKoy1ddVd8Fh4YzauwE1m7YSHVzvTIxtdzuuQuXxfqjRNgoLl52YdCgMRgfOkadUttaUF1Xw74DRnzZ/mshZQ6q9RqEtKnqL2mSMCM9ixHDRzNHez6ZGdnqhYLs/EK0Fy1l+pyFJKRmqJY1S+7jgBQgiUTyu6RRPMQ3VCo3eXWJSURmHhP1D/KvKXP58yRtJh2xYp+rN+8sXMu/ps1Xvbp6TgjSPycvYNmJ01wNi8AuMJytIoNpv2oVL2vNxdjDD+fIWOwCIjgXEov+NT/en7tSSNBCVWuxJ8U2np2xkFUnT5NTXi5yC7HvOnXmrsq1lIgIbIQI9Ok/CBtbdSXY5kyteVLNi4xGz+CAyDCHc/HSdYpLyyirrCAnL5/rbh7MXbAILe15xCcli9Dq8Feuu4mMbBIzpy/knJMzKSnplJaUkZOTR8CtYFWlXN2NO1Ths/PyVK9iRo+dwc3boWRk5ZCWlinWSaOkqESVOTa3MFLqqGzZvJ1JU7SFeInjEqhedymZoRJZ5Y+SoYr5lJQUEpNThFgUkpSWzgk7BwaPHMuCJfNJy0wVglLL7j2G9Og1UJXpR0bHkVtQLCQuAzuH8yxYvJyRY8bj6HSWqlr1q0EXT0++6TuI2fOXEBoZrWpFpbQmS09P5/RpeyENE0RaHRKioi65cXS6SJcugzh4yIq6hjpVFJXXh1U11axZt4lveg4RsjNYyIq68nZhSaGQpdmMGz8LX/9gcYzFxCUl4uZ5gy3btzNkxAhmaM0hIChMFV4pDVKfTmXLQmjLK9DdtF31Wu+6m5fqNVVaRjpJIi2zctX1m7Jysxk7fhJ6e4xVrcGUWj/N618Q57dPv1F0+2aQiMcc1estBVPzY2Lfo7jq4qbapiLLyUJEUjWvsdIyM5mupc2CRcsoEOdM4Yb3LXHNjGbVms2qV2UKaWK9ZSvW06O3SHP9PdwJDyM/r5CC/CLSxTk3Mz1K374DsLRUp0ez5NwSctZrwFDOXFLXeVKO+XFCCpBEIvl9os6hVHm00veOQoXIeOz97jBAV4+nJ8/jX2J6ZuYSnlHkZ7b4K6an5+jw5OyFPDt9Pk9NX8BTQmie1dbhWS0ddUVnseyZaQt4YcoCnpuyRAjPSv4xcxnPz1nCYvPj3E5KafYc1c6V/1R7V+cpqqbFTmed2LtvH6mpqarMRvmq5dRculFWVs6VK1fZsWMHGzbosnHjRraLz2ZHjuDu7kFJc+mGZhsKSmXps2cusUfIhe6Grappk5Aegz1GnLSxJzFRLUypaWmYmJiyb99+9u83wtDQUPzdj4GBAQEBAeptajaalZWFuflRzl+4qJIhBdVXSgDlQ4vp/LmLrF27nrVrNrB5yw7Mjx4nLCyS+hZ1kGpFGty6dVvs7wDr129gpRDMLVu2YX7kqDgud4qKml9zKRtV10eJi03khJWt6ljWCYnZuHEbu3cZcMLyFKFCVpUKvUp0lLRzcXFFX38vUVGaV4+qSb2tJCGMJiZmGBkdJCIiUrUsLTWTvSJ9tm/TZ/tWMW3XE+vvx8LiBG4indOEaCl9+ijcPWRV+qi3mS+ExfK4jUhLJR3V0/79xiJ+enh4eKrCKWJ48OAhVaVmBWVZ83muqKzkjONZ9hjs5dy586pl5eWV2Ns5sWfPfoyNlPN0kAP7D4v5A5w86UBNdR0xsbFiHQPVtdB8XuqEHN7w8hbXzE7Onz9PjZA+BaVyc2BQkOraUa6j9euVaRPbtu7g0EFTrl51UVWWVg5O6WZAid+t27c5fNiEFHGdKjQf9+OCFCCJRPL7RMmv6tU3bVUZkNIqrE6pg9OkLMZaPCl/umwN/542j6e0lvLcrFW8OHMlL2gt46k5i1TSo1SYfuCkhBdh/yWk6P9mzeWbbbtwFxm0si91fzLiw0NonYEo8w9b1np5Sx4W5rvWUVBaa6lejX3Ptps7YGy9D+Xzg5c/fN/N6zS/Imte9iBahmlG6b+nZYul1iiCq6zTvJ+W+1DmH4byfcv+ch6Eqn+hFttuiWq5WCT+fCetW1s1x1H52zy15NudD36bZqlXaLlNZWpJy320/q4lylfKazElnLJ/5W8zzdt90Pb/yEgBkkgkv0+U+7fiPeJ+rdTnUDomVDdGV3dOqFBd04DtzRC6rtzEvyfN5alZS8WkiI9SInRPgJTSH2VSfRZhnhGf/zVlNtOMzQjKylWJj2p/qkxG7FOZ/4+hHJuS4T5o+v6M9dFQjvxh06OgJO6Djqd5epTtf1d6KdP3bbvlMT5o+ql83zHfE5SfxoPi2jxJFKQASSSS3yXiWVVkEeJmrtzPVTIkPih5nUpUxMeGeurrqlQjwJfX1mPs7EKbBct4dvocnlFJ0LK7EvSsmH9eezlPz1zMUzMW02WjHudCwqgWtqNUk1G/MlA2q67Xodrvfwxl3981/VIo21YS+GHTo6CctNbH0Xr6qTxoW62nh6F896BjbZ5+SUl5lG0r6z8ovs2T8r1ECpBEIvlDotzilZIhdQ816ht+jbAYc88bvKmzkienLuAFZZiL2YuEAC3hn+Pn0HnNdnyT01VhJRLJHxspQBKJ5A+J8lJMeSWmch+lRKheKRFSKow2UVpdxyoLa/41bBz/O2gsfVZuxT9BLT6NNbXU1CrNtyUSyR8ZKUASiUQikUgeO6QASSQSiUQieeyQAiSRSCQSieSxQwqQRCKRSCSSxw4pQBKJRCKRSB47pABJJBKJRCJ57JACJJFIJJI/EE1UFqTg7+uLq6sn111v4BuZqeoP6lForCxWDepapfQj2ILy7Hh8Pdy54upDcHLhz9d9QmMN2WnJJOZWahZAQ3URsbdv4e7uiaubJ9dcbuAdkEKF5nvJj0MKkEQikUj+QNQQfNaCtftvaeYhy+M4i7Y7CinyxsU9ToSAnHBP7G4k0dBYiJ+TFbu2m2Ll4MRpn1QaKSPksh0GO/ZxwNabpMxkzunrMHLMSk7eTqNWtdUmIh0OsEb3FOqx28U2o+/gH50vZCkNFytTtu08wDHXaKobSgi65CJErECEqiTEx43rIbGEuFzDwdoafYODmNj7kqfYU0ksjkdM2LPbkFW629lzOUm1bYXCqOscWGtGVKtOomvSw3E+Y8vxI8cw2GOOc4SyH+UYPTDbb8guQ1v8Ukspz4rGzdYSw4PmWHvFkBLiwv4dBzlmZYfVJR/c3S7hGJCmWrc+Kxj7q36klj1qb9e/XaQASSQSieQPRD1RzqaMGrcQnVUbWbZyHasMzxBbVEiAzVH2HvIWCgJJ7pasO3AKM+MD7L2Yoloz+YYtG40dsDTSZeS01WzctptVy3XZevg8189Yc9jYmVxVyBbUlREffAuXS3ZsX6/HAdNjrNXdj2NklerrmAs26G81wXCbKbbuilyUctHqMPvOeeCwxwiL68qyci4cN2bXEWu27TLjcoJSXlXC2SNCXi4kKJtRURzjyl4dPS5FZpKenklaehY5xVXkB59j587DBJeLQNm+7F11kJMnzVk4Zi46m/XZuH4jy7eJZXZWGBhYoESt9PZJFu64IvYiyPFio4Et/jHRXDA7JCToDqf3GXPsauIjDcjxW0cKkEQikUj+QFQTYG/Cgq0ulGmWqGkk96YDy+etZLOhJXrrlzP/oLuQF2d2r9/JvoNH2bh8GUuP3CA+5Cq71+1i7+Gj7Ni0G+OrkST7n2bVnNVY+KeqSpCUkpxIV0e2bdyL8dHjmFhYYXjwBBdcg/C5aMWGtfocOGjEms1GnA9NIeKcEXMWbcXI+DBLlqzH4KwrJ7fu5eiVZLGtAuwP6rHNKZjwayeEsOzl8D49pk1fzPbzLQQo9hobx81lw0FrjlpYc8TcihNn3fG/bsuObcbcLhZHmeTCloWm+MbcwXbfTjbvM+eAvj47D13Ez82WbdsPEyjCNRXFYr1rO5v2WmKyfTXjlpoRoiwvCWXn5IloGVyj6I9sPwIpQBKJRCJ5bMkN98Bk7x42bt/J+j0n8EosfSyGQakvjOf88YNs3babNVv2ceJGAsXZIexftpZ1xtfJa1XX6Y+IFCCJRCKRSB5GYy3ZccG4ubjifMWFS1e9CE+/v2xJRUMJ0QFeXLx0Dddb0RSoKwo9gAZKsuLwcHPXbO8GISnFP1G6qkkK9ub8ZU9C0krFfB3JN31wFnG4fM0Dd3cvbsdlU1FZRKSvJxcvunEzKktdh6mpkvhAX5xdbxGfp4yRd4/64iziE7Oo/IOboBQgiUQikUgeRnkqJ012cyhYXacHqrhivJEtF+M18w0kupizcos1EQWaYpOyJE5s1UXfOVoZjrcVZXhYmrH5WJh6ti4Rq82GXE4SEtKQh5ftUbZs3I3hmZsUVJUQ4eWFb3g+TXXZuNtfIjhH/QKOpgzs1m/keIBS8Qdi7I5yyMJHxE5NcfBl9hg6EV1WiNv+nZh754mljXgdNOawjS+xsaFE5orYVYaye5MBNsp7MXEsMR7mTBo+iZX7LpH5By8FkgIkkUgkEsnDqMnm7L6ljNZezao1m1i+cgvGDrcpvCsHJVzbuxWjK3GaeTU5PhYs2ueM4hj3U8aNE4dZuecaaTm5ZCffwXzPTraa27Jvpx6HPNXVrAtunmHjSltVC7Mw6x2MnrANr9yWRtJEZWYo1nt2sHzbLlbNX8qWw24o5UB5AefZtv4EMaqinhROrduJQ7AiOI0EWx7kgLmXpul8DYU5yTibmXDQxJwdy3XZe9aDa5ZGrFt9mJvZ5UKJ/rhIAZJIJBKJ5GGUp2BpqMtO9yzNAg21+fg5X8U1NA+qs7l+5DDb9Q9ifNCc/QZ6bDa8QExBDXmR/ly4dJu8uyJUjpeVPiOnb8bY1IJD+/eybrsZXml5pPgK6Vm9A/39xmzYYshJz1B8HM3ZbeVJXIwn+jtNcE9t7vWnlvjrx1ixVg+jQ4fYYXSGoIxKsTgd693r2OudrQlXR9QlI2br7MLYSB+dZfu5eCeZgDMmbNh6gP3Gpmzfbs61cKWESE3ypWPs2u5Aumb+j4oUIIlEIpFIJI8dUoAkEolEIpE8dkgBkkgkEsl/iHSsdZayztCBay5unD1miM6Ok9zJ0wxc0dRAfb2mFkplPFbbN2N5yRmDXQZY3FT3dtzUKMI0/JQOa5poENt+6Jp1aZzU3YP9baVOTi1+ttv5pt1srPxzRLTyOWu2E/3r6pdERYE2aE9awPYWvTarqC/m9mUrthnZ4XTeldPHrXCPSSHa9Sw7tlpy/soVzHYYcTkkjptOpixYa8zp86fZvUGfi8GJ+J85zMK1Bzl9QVm2h/MBUfhfOsGOg6fF9lywszjOtZh8zc4Uygk+Y47+EXucLl3B0tgBj9uxxPp7c/nSNZxPm6GtpYPepRCCLpqxYc8JLpy1ZuO2o1yPUXWJSFNxNIcXTGfWDkfSZSVoiUQikUh+CbJwWLucGbNXsXL9FpbNm8+87faEp8Vxesd61hidwfnqadbPXo6+7UWsjfZzWojSYeMj2Fy/jvGGLew4dpErTkeZO3sjpheucWzncfxzS0m7cZEjxxxxOKLPbvsAsa9ablmascf4ApdtDrBykwnnr17BaPUKdHadf2CLp5KIC2yy8iI2yAUTIQue3k5stTiPj58rh3ZfQqllU5/uiYHRReKz07luacJJpTfBZmpyuGq5F12zK9y8fZvju9cy38yDxAixzro1LFq+jkW7ThMeG4qlyW5MlZ4MBWEXjVh+8DgHjfU5EqgWk5Bz+1lr4YSDkMStx1y4GeCP2bZVzDvi36IJfSmuB/XYbXGNWyH+HN20SqThdRRVbMy/w8FtehwPUIujQl12EKbLVrJYkc6cUlJ8zmPq6IXfxZMc3n+RHE24PypSgCQSiUTyHyId+/XbsQssVM9WhWO4dj82l69jpqvHmWh1SVCCrz/BYQGcNDTA9rqQD2Mzjp9VemE25Yaq7m4FgV43CcuqoTLlOgtHTWfG+kMEVdQRY7uLlSYeVNcXc2WfHttMnLDbvw+js1GqbZfGheBzM+Fu8/H7KcPHaDVDpuhgcE1pj1XJ9R2rmDBhGXbxtWLlaA7r72aLvgVHLE5gfmAfa3aZ4p6p6VenqZKYAF88o9UVl28ePcCR89exEJJi6KEuuUm8dpgNQmxOmu1H74pSolSPl/kejM+6Ymt+QCzLEMvq8DTdidGlQMJv++OToGy/CS8TA0ycffA6c5JDhy047R3KHX8PfJKVpvK1XDtkgvmFWBpF+ly31GeDQ7RalppKCBHy55eijmew9QE2bzHmuP1ZLI9bo7d2BTOm6+IYkvHIg8j+lpECJJFIJJL/EPWU5WaREBNLZFQ0EbFpFFU3v5SqIy8tgfCIeDJLlAy9gfLCAkorKigqLKJU1cS7mqyEWMKiksgtb86qRbiifPLVAQR1FGakEBufTGZOISUl6ky/Ij+dqIgYEjKLVU29a9NvoG94hfTK+1+K1VWWkJNbclcEGqpLySmsVL06qyktoay0ukUJjAhfVk5Jkfp7NfUUZSQSFp5A1t04NVCUmSSWxZBWoJGl+gqyk+IJj4wlMadMvX6dsizu/mVCbApEuoRFJJJT/u1ehpT9qb6PTCS7eX8NNZTk51NW2/LYaslLEfsLjyO9SBMHDbXlJRQWlFEnO0KUSCQSiUQi+WMhBUgikUgkEsljhxQgiUQikUh+UzRRWVNOfGkh4YXZhJZVqF/BNdWSUpyDf0E+mbXqWttN9RVEF2TjX1hATl3rmtxNlFYWEVyQR3KN+ruGunIixDYDioopbRQhGmrIKi8ioiiXOyUllNbXklGSS3BpuRwLTCKRSCQSya9IUx2BSTdZH5eKUosnN+sOa0NDsI7wZH5YGDeyEnFOTyM4O4LlN13ZGReJTYwvM3zcOVNYqd4G9QQk+rM9MpG8hkqi8tO4FB/A1pBwkpWqQNVZmIT5Y5UYzt47gQRWNZKVEciikEjyxLohCbc4mJDOA4Z9/cMgBUgikUgkkt8UQkCS/Fh0J5TA0nxcYv3ZERvD5YQ7mCWlElucwsFgb0zj7mAQGsiVolJyipI4IsKEV9dQXF1Bfl0d8Rl32BwSgntuEseiAjkWH8K+oJtczC8gIisCvYgQnNMiMAwLJbKmieS0AFZEpYq9NxAQfxMjIWDqRvh/TKQASSQSiUTym6IO/3g/1sYpTeAlvxRSgCQSiUQikTx2SAGSSCQSiUTy2CEFSCKRSCQSyWOHFCCJRCKRSCSPHVKAJBKJRCKRPHZIAZJIJBKJRPLYIQVIIpFIJBLJY4cUIIlEIpFIJI8dUoAkEolEIpE8dkgBkkgkEonkN0ZDDSRnaWYkvwhSgCQSiUQi+ZVpKoSjy6Hth/D+B/CB+PuB+Puh+Pvhe/CKmPR9NIElvwhSgCQSiUQi+TWpAGMzML+tmX8ASglQRp5mRvKLIAVIIpFIJJJfkwa4cBSOnlHGfX8wdUKSsoo0M5JfBClAEolEIpH8ByjNBI+LYH1CTNbqyeYUnDKHrWvgbKwm4B+RRnGc+qCzRBzrVtiuB0eOwbEjYGoGZobiu/VgH6EJ/wsgBUgikUgkkt8KtXDHVQjBBiFAv2Dm/x+nAS47Q2CMOGQhQw0pcEDIz7koqBdpUJUjPgsZtIvWhP8FkAIkkUgkEsmvjMclsHaECCE5ISEtplAID4JTh2GvtybwH5g7TjCyPXyjBQa6MG44bDCAVdNhzCSIe9g7wp8BKUASiUQikfyaNMG1k6C3By5fgUtChu5Ol+GikAITPbCL0oT/I9IojnEx6FuqkuMeQnhSoiHpV6gALgVIIpFIJJLfEHE+sHkGnPkj1wES1lOZIQRoOrT7HIaNgZHDwPACVGmC/NJIAZJIJBKJ5FfmuiWsWAGHTMDI6P7pkJi2bYHDvprAf0TqYGkXmGeoni27Ax7nIOAyWFyE0vuKhX4ZpABJJBKJRPJrIjJ392tw3hVyciEr6/4pOwP8XcD6jyxAgoZCcBbCc0scb0Me6M+F5WaQ/wvW+2mJFCCJ5LGlicRrxsyYMAV9axdu3brFJUs9tMdNwuBSgvKK/qHkJdzC4WKMZu7bxJ3dTLs3/kl7Ay/Nkp9KDdE+bly75MFNj5NMGzWI0ca3NHErxWPvRF5/7nW6z7lEpWrZQ2goJ8zdjgNW17h1wxad/j2YtPOqWKeJXI8j6MxaitmFK5hsW8CMfT40NFZx+/RJbOyv4OlszriBA5hi5E9dfSGu5sc5c80D91Pb6dFzJLpOsd+ZVhLJtxACFJ8Aqfma+QdQLr4LTtTM/EEpF7cQnf7qXrA//Ajad4E1x6C4VhPgF0YKkETymJJ1VY/PX+rETl/xGNaC8tuH6PrKFyw+mwb1eVzbrctCrbEM+KYzY/XsCfKyZ0LHN3j2i2EYWIaTn+CB4dp5DBk3mr4dxrDB1Jtyarm6dRS9Fmxin+5surbvwxoLH8rqa8kMPc/uzZvRWTSJMWM3cfFmAE5rxvJVt25MnL6AORutiGhV/l0S58I67REMnGpAVI1moYoS7LYvofui7xGgVmS576bnXEuSM2+zdOp0tCzUMlcbf5HlPYdgHFSumlfTQPBxfWaOO0Ryg2aRilLOrVnFktXnKdYskUh+KNe3iQz/PeglBKBPL+jUQcyLqYOYvmoHbb8Cgz/4K7A13WHTcc28hmg7OHoNyuQrMIlE8kuR776PL57/lFXXsjVL1FQGmdPjiz7oumVw5/QSPl3vQIHmOzX5WG2bTE9DpR//MJZ0msQmK01pUIEL4/uNQMf2Fhf2TmCUyQ318jxnBg7UYbfFEea0+YoZO45hZ2vPucuX8UsppCTMkWUDpuGY8l1lKfW475xLt84bCavWLBIxO7l10Y8SoNzb57Gw8aBAKWavusOSabPQbhagOCFAPYZjGtIsQHWk3HLC/LQ3ZZolKhqLCbxyEuurEcp9XCL50ThagJ2LZuYBNNYKUb//h/eHJCYUguLVnxO8RLpcEY81v4L8KEgBkkgeY3JvW6M1fjgzt5hib2+Pyc61zJ42Fwsf9TDUtUnuLOs7Aq1V+8X3F3E840d2dgoOepP5crwBQdnZBJzeQQ8hPSuMj3NYdzUr9U6QWFPDbdMFDJy1liOnLNg8cwm7j/sKSanATX8W73wyHF1ze654OXPO4xbOW6bS7tUv2HwxoVULkEZyI/04L+Jmf9IGg21b2e4UrbxBUH2XF3uJGb2/5OWu6/AMz1Mtz43yw9k1lML7itFrSPU8zoKZ01h18BSnHU5jbmbJ5ZgSigJtWbVwAdtMjrBt+UKWWgUKqaki2dWYGRMXsNPkFI6Opzh8+DS+d+K57bidCZNWctD6NGccrDh4+BwRmaWa/UgkPwy3fbBmpXiESH/4cBh/dLI8QLsvtG0PnTrD171gyX7IvO9p45dDCpBEIvkDUUNOYiheHr5EF/xKFQkkkp9A1BU4cQ7yhfHX3fdq9TEhH/Y6QmirZ4fcq2B57dcpBZICJJFIJBLJr0xtJZSWKzXMHmNK4JwhdP8SPmkDbTrCdieolK/AJBKJRCKRNBNsq64srWcFcUpPyXXgtAHeehk69wftLRD/HS3LflMI83M0BhNTuOoKLmJyvQzLdMXnSE2YXxgpQBKJRCKR/Jo0Qagy7lecZv4H0FQJXkJ8/JpfGRXAvPbw6hBI1BQjpZ2DE278qBaR/zFEnG+4Q0AY5IljKSgU8Y8VcqcD9r/SGGhSgCQSiUQi+RmI8QL9DTB9Gmgvgr0WkPyQ+vE3PeHsWbA1gjW6YHZaLIv47grRucGwYQoM6wsvPgtTDEFpr1iSDMe3wZC54JKkDvu7QBysl40QuUkwcgLoGsClW1D8KxmcFCCJRCKRSB6BVFchHyNgi8jMY9OgqERk4oUQFwiGOiKD3yk+V2gCt6YWAu0hSukBogD2L4R33oc+08FdiM33UZIDt4U4/e6ohpXiGHWt75e+ADFvK0Ty12jCIAVIIpFIJJJH4ORs8H14x+iE2cIZMd3tvqpJhL8OR4/C4Q3Q6U14+2OYvAzO+Qp5etBooGKdq2bQeRKYmsKB/XDwIKxbAL36gdFJIVHq3it+Hwjhs1oq4t4LpmqBlkhDLXFsn7wHXQbCrMkwYJQ41gBN+F8AKUASiUQikTwCWf5gL4TmQW9u8kNBbw+4tizNUWTGBPT3QcZ9PZvfT2OrJmJ5t4UsdIEvx4B3OiSKfS7VhcBcTYDfEyIN8oU0xqb+eqO/t0YKkEQikUgkPwOZceDvCsdN4ag1OIvPMUJUSspEJt/qnY7HRbA8BWEREBysmUIgXMwH+cKelbDbQxNYQQhDuCccOque9RXb94qFtHA4tlPIkXrx74dSOHwU3MQx1MbDxPbqOk23RLo4CqEs/xUG2JMCJJFIJBLJI1AhxGfpJBi/Ahwug4/IwP384JwFzBsDi02EoLQUICEzkVFCjjLER/FZ/K8i3QvGtIP3+8GZUM3CZkSgG1bQV2xvtxAFw/1gsAeOnBbb/p2Oxht5TqTbOOjyNZiJY8+Ngc3zxLGL9GtOk18SKUASiUQikTwCtrsg/v4h9e7jjiM4OTykYm812G+B916FqbuFBHxHM7AqsY9L1nDgABgbw6FDsGE+DBoGnr+n1l+/EaQASSQSiUTyCMQ4waaDEN26E0JhPElesHQzXGhVSbpUCMvGEfDMv2CcLrj7wA0PTYeAznDKDC626icoQoQ5cAbqxHbLSoU71UHaHSFCR8X2KqDmdzSoWJOI+/cOASK+r/0FS7ekAEkkEolE8qiUgf1uGNQN3nkFXn8Xeo8Es+uqBk/30wRFQmC+y1dqC8E3WjOjIdUd+n4MnUeD4QEhTtNhnaEQJ81o6r8nmoQA6u2ELYeE7NmAtTWcVFrLnQVTsbx/dxgwDCJ/QamTAiSRSCQSySNwwwwsRCZ+xQXchKR4eYOfUg/IB1wvwcb1InN31QTW4LId2rwEH3wI738An7SFT5XpUzG1gbc/gb1i/bsIaTqzD/pt1LxKEwKltw12iW0rEvS76P25BU01qkNSUSxkyEbIY//2Ih06wzxxXN5C/qq+r4ToEfmdCFA+V3fP5vNn/sqf/u9Nug8dxZgxYxjaqz8rziplhOkYTZ6G1gY3quuSMer/If94bQR2Cd/RvlBFJbcs5vHs0+8w62CgMqyKhgaiz2yn85N/EWnyEoOXnyFTWVwdju643nTpsxnfIFdWzBqN1snv6PyhBcVhjkz+8mn++4mnGTLnCGcsdtD+6f/hiX+9w+wTPsT62TDqi495r886XJO/fSlXJV5i5HtP8j/PD8Qq5iGNBqsSOT5/CE8/8V/85fWvGNS3J117L8HuTu63n0C+l1oycvIoqXjwmuVJV9B6/SVe7LmBoIf0dCqRSCSPA/EhUNKcgYjbs58jLB4Dn30EXw+Dw5ehsFV2dFaI0dXWFZ1bEH4FjgZrZlrQKO63cQlifxUQI77/rrpHv2mE3FzQg68+ho4jhTxGaZb/ivxOBEiYYuolRrzyMt/oXqUoPQR3rwDyFDssj8Zi2TjGTVqJ/U2lIWAaxnMGMOiAn2o9hdyoa+yaMo5ZSy2IVvXGWU/0VUs2bDjKie1LGdR/JV5FrTL6+li29PiAf3RYT6hyYZdmER4YTGZ1PY0ZXuiOHs2E+Zu5kqiWlcKwy+ivWoOhyQEOmFoRWqRa3II8rKd05JV3FuAnVimPsmfgO8/x4fwT5FdXkXLLg8D0e2JTmXYbkw2zGLlAH58sEbf6GPRH9mTAnBUsX7YOcx+VkrWikZCj83jr7TGcThOzJZ6M/ux9uq27hOq3VxiG2QZthg5bwslbyq+miZrSdHxsbTl/wZbDm4/hHR6Lx/FVfPHaK4xaf1Yp1YUMH3Zu2cTWQ4dZe8AG72yRINmuzBk1hCWXM5QQEolE8tiS6QMjO8HLL8OoZeAchPqe+x0kn4fly+H2A9qvp92AmWPBv0Cz4A9IfRbEpmhKswS5sXDdCUz2wIETEJGj+eIX5PchQI15WM34mlc6rOJmViquNg5cvBavLj5rKsRuxVg+6bdDNSBcvqs+nXpu5041VEfaM2HMFBZvO8jW9QtYbnGT2opQ1nfvx6wDt6gvC2T11GGsuvqA7jPzvJjU4UWeG7mRK35++EcVKMKqpjaOPRO70mnuOSH7VZxdOpCui6wprkpi+6xRjNzt9+13u7WRrO/yHv/ssBCnO5Hc8bZg6Huv0mHyNhw84inTPD3UF/qzftA4Fq7dy561K5mz0ZHMpnr8906mh64TdU15mM7ozusDthHduqCoyIdZbV/n2fc60KdPb8ZM34BTiHJsBZzUGcSHI4xQdCXScAyvdtbhppC57Ot6jPiyG1svRlNUXk1TUw7HdabSV8tRVaQaYDyLD/rrk9ZUjN2cSYxaZE+FSHn3Azp0m2jF72XgYYlEIvmlqGxxL04JhP36cNAS/EK/uz+bygTYNAneewuefxaefh7eeg+mbhIS9DCDEtuL8BCSsB0WzoEVumDjLJ5v773CeDTEfivEk+9Dm6GLzC1PPKs/9PsfSJN4hle6CPjwU/jyC/j8c/jiS/iqI7T7DN59AwbNU40O8ovxuxCgUu99tHu5B3pu31bCAr/jjP96GLt986jLv4Vu11Ho2t+hvDAVy+l9+WSgPqpOMmuLyCgo4ObeiXw6SAeP2HD2z+vH+yMPEVdeeU9uNDQmOdG3azfG7vVQDTZ3j0Zizm7j6/ZLuJ5dTuLFjXzy/hgsAuLxMFxEp7dHYRNeJERFE7yZtEsM7jmC5ZZ3VPvKuLCNQV9P4ET4/Vu/ZTCeV79ahI/qYi4nJyufjBv76NRtMReTiwiyWEH7r+dyNqn1wDJl2M7uwktCEoPu3ySF3gf5WsTrdFI1aWd06dJuGqciRaC6ZHbNGE6fldfudtGe5mzIsLYjOB5VSVXIcbq814vtLnHEnl7Dlx17sdEtg8qos8xuPwkzv1SKChQdkkgkkscX9x3QVojLhx/BRx/Dx21Ehi4y8zavK5msmMRn50ctLBfic8cBJswC0wsQlwJZ2ZAptht4FTbOhfV2P4MICZk7slGIyCCYIwRrlthf86StDcN6QYeR4P2IJTRNItMpFtuIiBRx1shefauSg3oR5vtK0h6F37gANVCcFkdQUChR0RGEhSZSXHN/dlstUjA+Pp2SauU1UTkpiXEkZZWqM+XGKtLjw7gdEE12qaagrbGS9OQ0soorKM3PIDWv9Fvyo9BQXU2D0kPVt2ikLC+N+JRsTalNA0VpqaRn5JOfm05cWiG1D1itvrKUyrrmK7OBqspqah54odZTmBRF0K1QUvM1jxV1FWTEhRFw6zZx+Q+o/1NbSlJkMCHhkUSF3yEyvehbx1RXmklwQDCx+c2qI/ZUUUhGUgbldwM3UVWUTVxiJmWag6gQx5qcmUthTjbJCdlUiWRuqMwnLi6BzKJ725JIJJLHldhgVXc+D6W8CLJ/6Dhd4h5bXiruva1y/op8sNqpPBY/HA8D8BRxeVDO9YMRElL/qBL1A6iLg/lLhWxdE/EWAnfMCaKCQF8X/Fu1fvul+I0LkEQikUgkv208DGGHkA+rk2BjLSbx1+EsnDkllotMvns/OOCiCawgDEU8A1P7sCbewnJsdoCep2ZeQYS9Jba3QkhQQJK6z59G5YFU/M1PEPveBVpGkPxdhvQjyIsEAyEj08bCQBH/IWNg7jI47S3irQnzKDQJods0Hdp9LfahBRNGQp++MGgVhBRqAv3CSAGSSCQSieQRKC3WfBAk34ItM6HDx0J8hsJuK4jN+XapjIs+dGkrwnSHrl3vn7opA56KydBXE7glQnAumcO8iSLcV9BPiMP6AxDxM1XIrM8DJzNwDHyw6BQK+bLYA25KQ5tHoCEXbt+ErJalTZUQmSjk61cogVKQAiSRSCQSySOQfgOGtoOX34blR4UkaJY/FGFDd0JFZv8dEhHjAmdjNTOC+ipw2CaEygROnADrk2BnLWRrGUzeCOevC5loURn7UUj2EMchJG7aXPF3JaxaDavXgM5S0J4GG22gpFET+CfSlAqHhbjtPARWluKYxDZ368Dc5RDaQihbUi4k75YrFAszq60REtXaKkWc/K9Cjqr58vcjBUgikUgkkkcgJapFZd0idXPuo2ZgLGRFeV31o6gTYuQHtkKk4lqIQG0FXBOikFwqgigCIKa6cnAVIqSMGl8n5Oe6kAnnYNXbsp9Mk9jPjXNwSghYc1Mb5TXb9w5b8SNpTBdpZAp7RDqdsFIL0JFd8FkfsLyjCdSKmmwwmA7jZglREnI2awZ0/Rwmir9as2HmRGgvxC1KCpBEIpFIJL88Siuwj9+Cd9+D995V//2oDXzyITz3JPy1Czi0GtfL9RSsXwdmQgJMzcX3QjouCHFShoI4Zy8y+t1iecueoL+HDCFBW0Q8wn/GvkkKMyFGyMhlISc7toDJaQiMgMw8qH5EIWoQMhMSBrFiH0VC9ApEvMu+p12NUudJhdi32zHorfSi3UnEL1X9irHgJsw/KOLXupH0Q5ACJJFIJBLJI5AQDpXf8UqovAByslrUAxIfvK7DRXeRaZeKdTPg5FE45ClkQITNS4dr1nD4lib8D6RcSEXZo1aCrgMnsW/zlpW2W5AshCgwVkjGI4pWQzJojxQSM1r83ST2eUMc/0oYrSOk6CHvEBvLwGiGuon+BZHmKoqERC6Dnt1hoq5Yt0Sz/AcgBUgikUgkkkfAfSd88TF8/oX4+7m6U7/mqd2X8GY7MBQZfGsKImDVUBGuH6peoScJGdhtLjL0HTBmIHirOrF7CEK4soSInDWD6WIbbd+Bv3wNV4U8PQqNmXD6BPg0j2Yg9uN+Ekz8VB+hWMS5M1gHq7796dTDCSE+2ouE+JjCJvF35UYhMfOE/MW1kMUWlAsxUprK/1xIAZJIJBKJ5BGICfzufoBK0yChVaZ+XU9k+Gsho+WrpFr1tm5HPaAFllg5yBFGfaZk3PDlCCEh1yCtRWlJbamIx89QEVppoXVMxG/WJOj8PvScoh6c9JxY1re3EBa3BwvKD6EsGfYL0bEV27DbD47uUFMltu8Exx0g5wFd3d1FpJW3EL7P3xDxGgOLp8PgCUIYr0DJT6j4JAVIIpFIJJJHIPgY9BeSYCMy9QzlFUwx7BoPr7wJY0QGvXA33GrVc7LZZpi5XAjPQ1o8fR9JQXB4B0weDcOGQsd34Cmxz2AhQb9ZasBqJRgqpTjpMFCk2UYT9XAeQUlCFPOEEAnBUWTrQVWMyiNFWg4Gc03ruHRPOCKk8MABML2pXvZjkAIkkUgkEskjYCtEJEFTJ6ZeZM4Dhfi0W3SvOby/DZyyvb91Vo4Iny9kqTgT7LbBLCFD241F5h8qlj2oFKcOfMU2xneBf/4D2vaDfafgTiJUavrNqasS0yP2odMkIn3TBTzFdjNF3DIy7k3KfLyQjv1XhYx8R52nh9IE4dfAyFUcvzf0mwYOMXDdED5tAx++C1/NhsjvkLgmsd+kYIgWwpQZJaTTCWJ/Yn0kKUASiUQikTwCJUIWNmhDz/bwzDuw87y6BKMgGo4JudFZBoHfMXZWmAOc94eTB2BsV3jxDeg9A26kagK0phpC3OGgEVhYwFExnRVicdYNsn9iidJdiuDCcdh7RuzfCzw87k03bojvHOH06YdXVP4hNAlRi4sUu1KMUCRUrhArpWWZ8t4vT2kN9q33fxrEcTtsVreyGzkd5s0DbZFOhkIwM76nBdmDkAIkkUgkEskjUCmkITVFZOQl99eNKROZemrWg1/nXN8Bn78JHwph6jNGZOInIEqIwMNQhqZ84PCUzdTBrWDIf8RXYMo+lDo5VT9BKH4MTQWweog4/l5w6qqYrGG9HlgLwYrO0ARqRZUQzY0zhVSGahaIuCb7wNY9YBmoWfYjkAIkkUgkEskjcPsoHL4CFcJ0FEcp8ILOL0LPJeDtCbu3gq2f+rtmwiMh5iEZ/YNorISjC2HJbnC4JNYXwvVL0VALWfFwXhzXHiOwOwtXXNWv2x7xDds9skFnHuwV21UIuwzThRCNmg+e39N5ZJVYNzYO8oqhuBDKf2KkpABJJBKJRPIIOOiCj6ajw9Aj8PzfYbGDel6p+Gtrrq4gfbfajMjAr54TUhEOaUJkkkSGr5qSIT1LXcF57xxwb/HaTCmZqW3O6Ctgv9im0TGxbysw3AtnhWD9VBG4jypISYDMVqPRK2SHiv3ZwBkhYDeFID0KDeLYUvOgRIhdkZiUoS1UreXE8Rc/rEVXORyaCW+2gQ0ina31YOEGOC4ELepH9P/TzG9cgOrISQzH93YQoSkFDxiYrY7CuDACbwURk/ddbee+izry07LI+snr/0Tqy8grKqTye5ruNVXlExHsT1BIBJll3766G6sKiAgJJCAsgZKfTc2/j0ZKCjLJVx53BHVlOWQXlT2wmFd55inPjCfQP4CggFt43/DE01NMXn5EpxTduyH8CtQUphMbHkfRw94v/wDKs+PE9RZA8G0/bijHccML/8iU+ztBayglNiSWtF/7mvoZqSsuoqio/IHntCgljBs3vAnPKKC8spqaqgefeYnkcUF5ZeRvD7PHwZSNEKcZiqEkA4KEmIjbHmkF6mUKjSLzv+0D4UrphQhbIdavr4ZgIU3dXoGPBglBEoLR8rbSKH5mZZq+eaqFoKxaBePHQJcPoH13WGkgJCxaxOVRf45CRDZrw2dDwP6GELJWFbLLwkBrBHj9iNKrByJkR+nteq2YTA6JyQR0dYTQrH+4zFSnwrbZQvw0g8Smu8C8FbBgDTjGqJf9GH7jAqTQyI3143nrz88zziKwxQ25jqB9Wrz6+muMs20xYtyPopHsqCss7vkRr4/agFfer3Qjr0nm8JhOdBy5hbAf0mV3iTfjvn6Hf70+jWtpLXLviiCW9viEdz/S5kZzp1W/OMV4bJ/CF69352BoCXk+Rxn99uuM1nNRHhweSvKpJfRZrE/c3TLgYmJiw0n/RR2hmCsb9bC88oiPKq24bbWA9hvO3e33IyvIjtFffELnSWYkP6j1xk+kLsOHgwZ7uPaIHZv9WMoi7RjwQWcmb/S6N76RQl0sW/qOYL6Bv3o+y521e/ZjH/Tzt7utSvLhwMKDhDyCrEokvxbu+jB8KEycDJMmwoQJQk7Gq/9OEct6CJkwFRL0QERmbyEy8TfegLkHv2MgVfFbMBLbfO4jmL4argSqXOXnR2x03XQR/73q2WQhcPt2wmoRR2VA1LFfQ6fREPETSlxa0pgC5y8K0bsFoXfEJMTq9mXoOQyO3NYEakVFvpC880I2xTq3giA2Ai6eAYfToPLLenWJ2g8tCfsdCFAx1zfb4HTUhFl9BrL2QrJqadzFU5y6eo59y0Yx005orwh3YeV29PVtcffywPHIZbJUIR9OSdxN7PZfFNdfLWdnj2S07hmxFYUyXPVm8OL/vMj4jWJ7lw8y9PNODNt4mluetszr3YnJJ8OoTr7OMp15bD5uz7bJg+mx8QJR/icY98qT/LvXQs64OrN24jB6L7mgGlQu1XkPYxdswuKSI7sm9qX3mN2E5yVyQkuLLYdOYrpwBN0nbeNO6/wkw4XlJxw5vnMh3XpvIkglTYnYmdhz1eYQczsvxU3VY2gWtgvnsGanOZYbptF1iA6emcWEO26jxxufs8TOFxeTreisOUmqeMIPObqGYV9pcTk9n2g3Q3q9M4ETofnkeJ9h12pjAvPScNq8lKU793NszxLafzKIdY7x1FcEsr3/UAx9Feuq4Py80czTuyRS7eEkn11Phw/fFk8qvejVoyMdRyzmXKKwoeo8rh9awldvdGGL820u7Fkv4n+RnIosLhktRWudEccOr6LP+73YfCaIqOsnWDZNF9srjmzWGo72cW+yw+0Z0K4Xkw+GU5kfwsoxHWi76SoFaVeY8sUgJq+xIzRGZNZtX6f9yN3EVZXgZ7aYzs8O50hIGY01Ceyfo8OeUzeJ8LVh3sx1mB07zMIhHegw15T4+6SmDq8jc2i32g6l0UIzdbGnGfjGJ8y1cue83jie/utobIPT8DWfzHNPvc0gXWu8PYIJcrNmodYajI+YsW58Vz6bosfNhCjsN89nubkTF01W03vEVlxSCwh32MKQdv3YeimMrMzb7JmxmK3HHHA+vpVe3aey86wL1rO68uJLbVhw8ALuPqFk3S2KqifypD6Lp6zHyt6YMV/3YZtXKjmehxn00j95btBqLrk6sWTkEIasdxdHVcQFEYeFW8y4cvYQwz/qw6QtrQSIJgpCTjG324d81HYIm608yFUJSqO4xrYyU2c7psf2MLnD14xZ40R2aQaOW+ax1NSRS+Yb6D9qMyedrBj6wVu8/ZEWFm4+3I68xYk1OizXE+dZfyHt2g5lk0Mg/lbraPfBdMz9o0n2MmPGklUctDFHa0B/xpqGUpp6mYmdnue/2s3lpKsn169f49DiIXSdsIvwsjpy/E6yaPoanON+3VJGyePJbZGRJ2SLX5242FrW81FVXBbP1WE+IowQlrvfiXA5Yn56d/jfJ2HFEREmRkhAMASJ6aYXOJqKbbbIyBtF5p4cKvI+8TyXKB6KKpofDsT2MxIgXiz7uR7ha0RGmJwqHkRaHoxAKYVqtegnU68IkJCZK+J5yl+ZhGi5CJE5eRXyH/JmpDwHzgpJdL4BnkIolemGt5ChcGEAIj2aRLx9xXz2H2cw1GKu6h7HxTONopizTPxmAJNX7sTyrC8F1VkcXT6EabZCAxWKQjg8dwydPhjKOiMPCr7TAsu4tnsJfUeMZMSIEYwa0YuPnuvF/hviKlaoDmRBt/kYXFCq5WdjsHg+Y3YHiM+VnFk/jNFHlBptZUT4XcPq2AHm9OjMhwPNVRYatGMOs5cfVVoTEmiyhYHDbMgvD2Buu6lie+pyw0TrzcybpUe8uJoKEzxwOGnOuildeG3IQtw0UbhLxjUWH79GSkkRzrvn0rPfDNbussA3voCCmyfRbr8Yd5UANVKU7MtZOwt2LBjAW9+MwTpW/ZOoinFkZu+v6LboKIl3S10KsNu5kdm7ruN76STrtQfSc705F1wcuSx+eU0Rx2n33kTMA+5vV9mQ58u2AcM44KcWoIsLxrJwz+XvFKAEu2X0W6pH+ENKSIoCjzG6S3sGbDhDrkiT2nAbxr7Xnb0t992YzO5VExliEalZoKEqjBXT5jDTNErMNHLhwGx6GoWIz7Gs7D2bdUfVZaPRFrvQ6r+LCFWS1HDDagOT9vqQGeyB8/VblNblYDy7Fx3XXxVC8DAeLEBJdst55fU+GIeJxM27woCByzELFqZaH8lancnMPqPUWKzCfuUA2sy1UT+taMi5foh+nwvxbVUalutlzrwBs7giAmc4LeeDEfqEaoqdbm8ZSd/ZeoTGebNj8BjMhci1pr44iRvOpziydzWd2n/EWCv17+TGumnMETJfJSTJQ38Do6c5cufGHtqN38wNVXLncXjGUuZva9WzWEMp6YX3XnWWRtszrPsIFu47zoZvuqF95P6BiwqEuPRvu5FbrZ4U7xzfRb8+h1Ba+NYEmvLFu1OwDLnf+rOuH6TPV1sIUGS/Ph/fa05YHNzG0LYd6LnYWdWfSpLTar5YbErM3XSrwdtgPrO2HuCowT6uZP5q74QlEhURrrBpGYwdBqMmwBo9CHhQCe4PsIgi8Vyf1cJoGsRv4YIhOIjbXPPqt4zh5adg4VEIFjKwdqOQp4c1nf8R5MbCgaUgftZ066Hu/bmHkLWOHcRxzQJLX+VO+Gg0iXTZsASGTYQZ04QMzoSpI+ErkW7XvqcSdEuK4sDcRMiUcvv/kfzGBagMT8sNfPn6B3zWcQM+mZXEXLZi26YzFIqbtOOKiXzwwpM833EG5l4+OJywYNeaVUydoMWmQ5fJqKjA99BujGz9lbpTdym8c4qxnd7m1W/mczlOVZxCTbIrk3u+zp+efYfpywwx2qLNy/98jk+6rcfURJf3X3mJF/uvw8rxIIM/fornOo3CwOIQi/t2ZvBqQ45smc9nnWZzyMKQ6R+8xEtvjsDI1IQxX7zBv57uzHYhaclBJ5g+oAu9p8xh0eRxDOwwmj3HzVkycAhDZ+7AwnglHb8eyKYLiXczmYasW+jN7sJL73/GCCMvamsTMNuzm8OuedTEXWBSr495+u8vM2CVNQn58RhNG0XP4as4IsSrX69+LNQ/ypqxXWnbx4iUwmSMpn7Gv598QzxFu6NkOfUZV5kjBHDVhRQaxRV5YEI/Rui5a578a4m7vIcBXT6jq8hkl640wys5AqdVQ3nhf/9NjyXHcHPYS/9/P8nTbWZzJSwC+91rWL7PpUUG30Ci81HGf/Iq/371fb4ZPJzhw8U0tC/9pm3D1ecKC/t35KvRNuQURbFp4Fs89dwHLDx9k1i3owzo0IEug4azZNdhsf18ShJvs2/acPr0HsrwyRuwvB5PvbgzBBxbS5dP+rJU3xy9RQMYsnAnvkmJnNQZR6+5u3ELcGN3jzd56qk2rLC4pSqRa6qJZe+Eb+gw14pkjVhUZ99k16jefNGuD8Pn6GJs709R9b2ferLLIUa2f51/vtOOgcpxDOnPkLFTmLP9JBH5SrhCLu2azFP/fIl2E/ZgcmAur7/0PK9P0yNY+GJDcSymWsNo16Y7w6etQM/am8LSHO44bGHwoN4MHT6WNbtsia6qpjLpKvN692OcENSiqjx8TJcx6IuODBk5mpkbHYjLTufCiv68/uTzDFlpT8Z9d6RK/MzW8/Vnw9E1PsraaT3pvNicG5fNmPT6C7z8wQQOmRox5CNxXp7vw74zt3A5tIa+H3Rn1nQdxo7uR8dRm0UathCruiQuWFkLodrP2tEjGDZ4NIuMzxFf3kBVigsLBn3Dh10HMUVnI8c94igvLyHKaYcI15shw0ezdrctN2+eYWL7d3jq6V7oXVLuctXEXthNv86f0X3IWJavMsU7rYD8cPXDjo6DDyG2uxnetRtau03QnzOWtn234uZ1Xlw3r/O319qz/nqiOn4qcnFauYDDft/Rnlgi+ZlJFeIzbzEcvS4eVsSTUZm4wVSITCc7Ac7sg8W7hPi3fOoRv9XD62DycvAJQ9WpYEGQkItP4J2uMFtI1FohT9ktXgFX58PxleJBTrlXCQOymo24/sFaeQGiLBIPwXp7wLflz+En0CCe0Z1shEh9x6Cqt4/BxUesWdAoMqBycXyV4qErIlCI4h3Ib65X8DDEk0+4s0jrUdBepNMkbTCxBzfxrBbVuuDgB/AbFyDJ7wrxpB7idYOb4VlCSjTLJJJfgYbyLIK8PLhkY8SuCyGq5sgSya+FrZCVxO/o6DDyNJyzU8oo1VREwlmxrLmwJsoaXv47LBCZeTPuxnC9dWmOEIYrBxEPKLD6KBQrRUFiyooDf18IDhfy9ahFMwpim9FusESIxuefQps2YhJy1q4vbLOEdHW5wSOhDLo6TUhMVyFyEeng4QKmIo3OizQIajVuWkuUJvolQjJvXQEjkUbnhRBdFuIZ+BNKvqQASSQSiUTyCOQHwKplYOUKGUpPxmVQWipEQYiO5S6YtEnISavazUnusHIifPy6mAYIsVEKRBXx8AMDEX7NMchuUQmvvhJcrURGHw/JyWJ9ET5RTOnZQgjEvoqEFJwW6zxy/0BCbqz2w+ZzSvn9/YjnDC6fAM/vEJQfTAnsWQN6Yj/KK+0o8XeAkK1+i4QAtaxf8CBEuqTEQkyCuvRMqVNV8hMa1PzGBaiBsoIc0jKzyMrMpaS8gqKcTDKzs8hIz6WstpGm2nJyUlJJyxLfV/+Ix77GWkoralpVkGyiprSIzMySR36/+ZNpqCY3I430rCzS09LJ0eh8VVEOqSnppKcqy1qUiyqIX0Zubi4FlZrjr6+hVDM4TH1lIem5RXw7aUTaim1mFP+Eq+aRaaK2plLEqeVPqJ7SgkySEuJJSE4V5ztN/Tkxlbzi6kf/sf2naawmLyOP4oqf68pqpDgjhfj4eFLyy2hoFFdyQ32r6/mXoaG6lMy0AqruO3/fTXVxHrl5xdT97k+kRPJtmn8KKYFwaDvMHAeTtUQGbyGERhEfkcNXtKjmpoy3FR8jpEUz/yAKxPcJLV5DKQLksAX2Cck5aQM21kK6xgpRMYITYt5a7GvBCvBXtxP66Qi52DwHRm8EXxdwFFKX2zKbEBI0+SOwEMf6KNSngV+QkBixvcwcIZEFYj/h4C62+6A+iBQaRZgN/YUwisnpllj/lBAopS8kJxHX72v19AB+4wIkaMjEbPzXdNA6rG7VlefClC+/YeJuf/XNvqkUz9OmbDENfEA/QQ+mNPQUw756lVfm2fEztlqmOMgF891nlD6uHo2yADZ+8w3LW3Zs0FSJn/0m1jura4cV+1uid9rvW03P0zz20b7NG7Tf6qqy6pY0ZvpiZn6cwO/61f3ilHJuyQDatJ/CRfEDaKY6Kxbvq9fJECe16MY+Pu29k5vi4JqyArjqdoPUH3pyfy3KorE7asTVFsfQmtywc6w39v7WeXgkGktw3j2L9v3nYh+mqVRQHM6hZWvYcNhLVbdJIpH8ungYgv4BsHUUmbGDkAbx96zIlM+Jz/tWQvs+YNCyGbyQIb3F8Gkn6NMbunaET96Bjj2hl5i6dYGvvgSfFvWGlEFAq1vVkfHcD6GtwijTIyEels1EnEdvgELNzSv6OswbJuL4AbTpAMbXVE73SDSlqiXO4iw4X4YrV8FyN6zeDOEPaWJfmwv7l4q0u6Q8AqraBzFAxEvpPdrtJ/RL9NsXIEFjznWmd5iNuY/SRKUUm3ld+MerEzifWUtdfiROB53IVFKjMYNT86Yzd/Fmts4cQueRG7hdVE280ObVe47gZHMCS4czRArrCbGYw4eDV2F30YKZXXoyY9s1MuIuMfj9T+k17Ry5WZ4s6P0af3pzPCaOp1g9vD+DZh0jS5h+YcAJxg5ZwFbjfczu+BrPfTaOE+6eHFswio/bTuOoRzhZkZfQWbyKXQaH2Ll4DD2nbsYjKYkLC7/h5edeYZKBA6f3zObjLos5G9OqBU9lGHsHD2LrpRa12ZqqCLm4j71eGVRlh7NnZGe6D5mP1Y0gHHT78FSnURyJVC7JMuz1ptLT0JfqXB8W9xPx0zYnsyQHdwMtun3am7Wn/blpt442n3/E6JPx4oJPxmrPDjZv1GPf+ul06z8Ni+BoPHcZsHPzQWzsHbE5dJH7qpUWhrJ39UQm6BqwY1p/OmgfITTai41CLJ/+ZAD6p5zYoTWEDpOOojSCqI09x6IF81m6z5gdIp26dZrFpQe1jhBkuRvyZf9d+BVpiq0qY9k2oSvP/09Hlh2w4ZTzLcKuGzNp9hx0d29gUOeBLDoXQaSDLp1f/idtZu3hnM1uenUaxiq7BAqTLzBzzV6sz9hjfOoc15wvsmZkB154ehj7z5zj4MLhfNR/GRcSyyiNdmXL1EVsNzVFf+kUvh6zHWfxGLS16xs898VgNh+0w/a8C5eOraXPh18xz8yNmLDLzBs9j2U7djC1Rz/Gr3GmsCCW/fO+4c2hy7jkdhPLreN49e9jsIsUilJ0h2Pr57Nwpwkm25cw6pvZHHP149T6Xvzjqc+YbXCK41tn0+Wr+VxLb2l+9dwxX8DrHw7DNvHBpZ1NBaEcnqfDGn0jzLYtoEvv+RzxCOTcmoG8+OpbzDp4nrP7l/Bpm4GsO+zEpePr6fLlSDZfyhDCdoR2b73ESwO3cNnZglmdP6Xb7O1cuHqaZUN6M2SmNbn54awc+BXvfL6LZPGoGHJMPHzM34XNpYtYGZwloySeYyY7WLj7JBevWrPvbBi5t08w4c0XGbnlohC0Bu44GzF17mYh4wdYNGEgE7edxs/FhI4vvMAnvVZyyskcrW86M/mI/3+uJFYi+RHkicz3vl+kyI8ct0JbIQwLjSG/9QOcmK8S+VCzq1QJGbDaAnc0TzDFkbBRG2JblIQ0ic/ms+FLIUc9e4B4Rqbtm/CFkKjuYr5nN/GdEIGIR3zArUyAHUIyLO5v1KmiVMTz+CG4+YgVrRWUVmCGQniWCeHZoy8E0gC26gjBErJ4StOw+2FkB4n4HRHCKSTzznc8hH4fvwsBUi6t22bzaDdmC1ZnzmJz/BwHZo5h3Apzrtmdwjvn3lVSXRSD58VTbJ3dk1e/mYBdsjCWsjvsnz+MLzv0Z521D8W1Tdy0mE+7tWdUJUAhBouYtcCIrMYmPE1W03m2k6pkJcdZl3YLD6J0s5hxZhezx67iprhAGzNERj9iGpssT2G6ciEbza9T1tREgMlm+g88Rr7IGM5p9WHUjguazvLS2DF4NFO2eFBSFMD2AUJWwsXPpdKXmR0XcLB1T3dVYegP6Yuuc8uyzDpCnXaxV9VMvw7XVZPRWndSeY0KcQ7M1JqGaYRagE7vmUb33erHjRjL+fRbfwRFjnOd96E1bBEeqqbO6ZguHca8K0mUeezgsx6TORKYLTLuIsora1Q/5uoUNzYN78kXbSawzyGMivueLBooyojiqpMV60d355U2awkUSZ19QR/tcWsIFqekzOsI/TvvIaYkDr2hM1mip+7dqjzAmmXD5nC9xZNLS7I99vPlgN34F9+7pTTGnmFYu1VcStCUeTWWExPgzqnDuvR870sGrPESC6s5M204K44pZbMFHNFaLMRH6eOmAvfDy+jc7iv6rbQkSmw3z9OQDiMPE606pjyODpnG+p2nMdk6jU6rrmqebnKxHNOO0aZupFw9xPyRS/DUxLko6BSL+4jrK1HZgEiLCD/OnzjADPHY1nuCiaq00s9cm/brHFWt7ci8yMDBqzkZmk3wMV16dNND3GcE4po7NIOPJlmTkXyJsXMWciBUHGOxN5v6DcekVRcEmZe20vb5r9ji1eou11BNeVkJ/scX8uH4A2h6P8BfdzC95hgQHu3J9sETOBGjxDeanV9PYt9Fcd01xLJy+ly0jyhNSeo5v28GPfYoaSlupEfn0Gf9UZS6ndFm29AapK+Kc66rAV8MNSZK2VRZBGZzR/LlB/1ZecBd1ct2SdgFtId14YM+szByTRepU8XlRYtYuuocOeL6X9erOxvcNeWk6VcY9tFELP1jOK+7jvHaF5USeLzMZvOV7jn19S2R/E7Iuol4cBBi0hfOhmsWalD6A/ouSmJg+Uj4pA2MEALSuqPBOvHDiFF69/gOYsTPuOj+W8aPpkZkeNozQU9kIb7nhchdEsfVomg5yQHe7Q0BLV7p/RQaciFBZEytG37VfkfRkiJnK0XaKh1GRgoZU+o9hbqD8X7w+Aki9DsRIEF9Arv6vcer/Q6obshkXKDfS6/Sd7fHvaK40hDWDhpIv8lbOWGyns6dvmGxnRfXD+7n4L7tLNKehtY+W9w8TzOz6yv87xfD2Gt9lJWfv8STL/bjwDELJrZ7jb+8MBy9oydYMe5D/vxGR9acPIFe/3d58sm3WWx9myT/YwzuM5yFK1ewbOki5m2x4E5eJQnn9OjecSR67kIqUgPZNXEEHXqNYdaUmeiYOZNQWYT7hmG88fdnGbfKnCM7tHjuf5/jiyHGRDaXdqhoIivUkTkjxzNq9DRmzpzJXJ21GFgFUKR6JG4g2HgBHXsuwEo83Z/fO4Zn/vUsnTedwsvVlF6v/Z2/dpyNo7c7W4e+wf+9/Cnr3eMpC7ZhXOcBLDjiQ6iLHh2e/wfP99PhamY+AYeX0vXNdoycOZtlhk6EBl3jiOkR9LdsYZHWXNbvOUV82b0KHNUp7qzu3Y5vFhtge3ANn344ih0nbdja932ef7YTO8xs2DC2I3/93/eYb+hLcpgj84Z3pef4OaxYPI2uL37GTKOr5LV6MsoLOsOSASLd//YuI5ceJ1p5B16TxOF5vfnXn99m8m5foTONxFmupkenPqw6fIxNE4by6bAtOFhspc8z/+bjPquxsTSg84vP89w7M9i7axebzIzYuUSbydN3cykwi3TPvbz/UT/GLZzNlPEjmWZwjmTllVtBCPum9qdHj7FM1Z7L8t3XSEsPxnDwRzz/1Mestw9XZdDVKVdZ+E1PxonvQz2M6NetDzO3mnF42Wg6fjqBc8nlRDmupWOnOZzxC8ZebzpP/u0lOmrbkVmZhaPeLL7s0Z/pk7XRWWdCaFYaF3cM58nnX6XXLjNs1o7mjb/+i6/mmRLZ6kZYEnkZ3dmj6NJ/FDPEtaGzdi8nrvqTqhQkNmRzduNUen/Vl2la05mx3JI7yck4rx3My//3b/qtOoi1ng5t//ocXccc5JLDHj5+5lle/notljb76ffJ0/zt84nid3GcpT1f5B/vDeLwpfPo936bf/3rK7ab2rBuTHv+55/tWHPkImccLdmpu5PVixewbKM5AcH+2B/fhe6WTSyatgDdgzdICz/LzNef59nXR3AqKI+cAHsmdelJ70nT0J6jw163aNIDT9L7jdd49r05mFmbMbbzc/zva/3Z5fkTmnZIJL8yyd4iYx4LX/eDNYYgnsuxsACRpWB9RGTYm+BMS3kRQrF5Mszbp2oR/8MQT+v7Z8NEYyWH+OWoF09vG2aJqUWrtTsXYf5o6NAOhgs5C83XfPEINAl5Wb8QBojtztEGLXFs88X01TswcDqc8xfJ1OpAa4UwGS2B1UZw8qR6OroXJg+HRQYirY+JbWyBxB/45PT7EaDfDDnYzVvEVgtXkjMyyCnM5s45W5wCEn9wHSTJf5iaEq7sncqLbebh/AjFpxKJRPKDaFSX4PzeUHqy/iUpzBQPvS1KlxTSk7+jRVc1hPuBWwTk5ojcWEy5QqQKCsV2ctXz+ULOqr6jFKklUoAkEolEIpE8dvx+BKipmDvOR1jQZwQrDHyoamogydWcyf36M2zyXrzT7iljfWU6LscOcNDMkZTWxTI1yRxZM4OePXoxSssAj5tu6GsNoGev3gyZfZzEugYy3CyY0bsPfRYfJrhQVUnkJ9FQEoOj5THMLiTQ1FjBnctm6BhfI+unFhU11ZHu54CRpTW3lfEi7qOepBuWTBw2kMGz93D6oic3fcK/c3iKX45cLmxYwIDevendZzSrTQLuFqX+klSkeKM3eSQDBy7g6OnLeN4OJKU4g7PLZ9JXxKVP337066ee+vaby6mA7+tsQiKRSCR/VH4HAlRPiMkKuvaeyoYjTvipKjrUE+4fQqJmnP4Kf2MGDR2NaYQ6m22oLeOG/hqmDtIn+oEVz8o4s2ooXdY4qQWhOphl3UVGbRmq+paCYCzsrPFQmnypqCXu1hXs7C8SlNCihllDMQGuTtiddiE2p2VVrjKiPS9z2saShXNHMNg0mKaGWvwOz6TN3EPEKy996woI9LjAaceLBKdottlYTmxyMnHRIVy7fIWAtHsvMmuyIrhwzgGL3UuZMmgu11u1tY+1WELXbjO5ollemRDFLfc7dwWoKC6AC87+ZBSXUVyWQ2zgDS5f9yCmuIqK5GBcLl0mMFUdj8aSVHwvncbByZOEPI261OSTGH0bj4vnOe8TJ1Kkiew7HtjaOeIb96DazCU4rB/GmGMPaEqgop702y7Yi/X94lq+UC4j0vWCSNPLhN2teddEWXYSqSkx+F65yFX/uG81/6+Pt6V3t8Gsvahpq1aVRuAtb2JU/WhkcmTFMOZcuSc8ZRUVVMlOaSQSieSx5TcvQIUe+vSaPAc7VV2NLAwmDOBrLTvudqrZVIbf2UPsNPei5G5+Vkeg0SZmDNYn6iE17+tSXVjWYQSmYRXUxVxi+fC2/Pfb87iekssd36ucvqauHFIRc5kF3SZzLEyxlkoclwyjy5zDuDmZMbPfEtxUzpDI7lE96bfdg7z066yaswQL1SiO8ejOGsTAQ+oeo6Ltl/H5YnOSK0oIdvcU4lArDtCNGR9PxsovDg/jybz+YV/23i6FjCvMbT+Kk0lFhBmuRXujg6pFTMbpzYzoMYfrqprg91Oa6M2uRYN479V3GTRzH7eUwSDrYtEbPIZ1JyOE2eRzbGo3uk8xIqMmF4slA5lmq7Rxg2tLJqK93Ymiimx8PF1QxvSsv23IZ/10uR53h2MTu9G2+1ICVAViyewZ+AHvfTORpYsn8vFf/8rnKxxoUUdakMupNUMYZer9rQp7NcnX0Jk0ji0eyhE1cHX7ZDqMMsTPzZypk+dhq2pimcn+mUPos+AkITeOMOKVNsw+oAxG24CH7lja91/JrdatEMqSOKO3mM7vv8enA2ZyzE9TgbYxjSPzu/Pp6Pls3bqVzUtnssjMjQJZaUsikUgeW37zAtSQ6MTwETPZ46suy3DetZwRS86pBzctTMLjvNfdV0rVlZV3W4RFHtmB1gjju2OtfJtabh5bS+e3+zJD3waf5DQurOzHhyPnYqQZKFShJNCaoR8Nxei2ujQizm4ZXy/cz5mj2+jbYTaXNCLirD+FHrucib62m549xmOlauOcyd7Fg+i09ixKAVHy2ZW0W3qC7PpCLu/RRWflMdxdjjGtzRTsFA9Jd2Ko9jJOKH0dlnixfsAUnGJiOTZ2CCNXnlcdW+G1vYz5egRHg/KouWsWTSQJaXG+ePNux44JFmsY0GMl/lEezPh8JDuuqLvJ9NmmxXit/cQXp3F44QCmOKhHKXeYOZCRC81ITIvAbKMOCw9dxdt6PZ/12MotIZEFV/czd+waghQPLPZmYfu2TLRQy5OK+gaUzojvUc7ZDcMZaxGkmVcoI+jCVfy9LZnUsy+rNCUy6ReE5A7Ux9lhF/16TcAiWn1g7nrL6DX2JAWNyez7ZjQbLdXD/aba6zJmpi5+LQqeGlJu4uh8hYjmQqNke4YOGISut3Imizm+fCgzz6o7kWymuqS0VW/UEolEInlc+M0LkIradC7vW4WW1kpsfNUlM2k+tqxZPIc52rPRmjWLWRsP4Z+jLu7Jv3ORVfPms3DRPHZYe3FfC/OWVKdx/uRRrG+qLaY+M4QTeicIaF1JpzgGm73LmDVrKYecIu7WZ6lK88NwwxyxfCOnW4w+XZnoxY7VC9HedgSHcydxjsilLMkL/fULWLxwOUdvJZLue5J1C3Q5ftUdp0O7MbY+jYWxLosWLmC9pSU2O1azYNFCVu9zJKm0lBCHvSzSWcMBSwcuHr9CQlnLau6N5Gfnkh4XgZvlNhEfbdbbeJPfHKQ8hhPrl7JquxWWutrMnr+PBJEmtWle7FuyjF221/E+54KfbzzVQlwCHfaxYK0BF91dMd97EAt7W0zWiPRcuIKjlyLVzTZrs7hsvpXZWrNYd8CBmPuKUwpx27+NBQsWsWiekj7i/IhJa/YSTNzj1SVCVcmc2bdOnLu57HUMuNuDcUNOMCbrFonwK7DyTFSHbYphX8/RaM9eybxZi9lm6SuU5n7q83PJTY8nwMOa+bO0WLzWhvACxcjycN65gfkiLgvnzm4Rl+Uc85VNrCUSieRx5fchQJKfheKws8xv8zovvPIZy08F/SoVkx+dMrwNFvLR8y/yTpfFuCQ9rH2kRCKRSCQ/HClAEolEIpFIHjt+4wJUR/TZw8ybOJkpkyYyR/cCGQ97nfUrkOxsgs6ESUydMRej67dxtdnJhMkibpNX4RicR0NZHCc2TWPixBWc9EhvUfm3ljDbg+yzdKXgB8a/Nus2h1ZMZtzsNZwNu9dKqj7nDibbFjB23DT0bW5S1LyTplwu713N2LFjmaR9AL/m4XTrsnA2XsWUGRs4H3HvxVFZijf7545nwuzNXAp/yJgUEolEIpH8QfmNC5CauBPz6bfWjPQH1FdtqMwj0t+PmyGx5FffC1Cdk8AtH3+iM0ruDjhHQykxwb743oqlTCysL8kgKCCQoMgEcivrqSpIIjA4iIjMh/eek+9hQLuOK7ieoeyrCe+t0xigfZAEVX2bGgIuOGFlF9FCfprIDPDBYe8Ken4xlh1OcZrlDyfH5xD9Zx/StGBLYc+wKaw5dJuyXDdmdWzL7ItK66kSjIf0ZNYhf3Eg6Vjt28JW66D7xlWpj7Vj0Jj5mN5R6udkY6gzjTF7b9PQWE1ZpTqGJX7HWbt8O7dbV6qRSCQSieQPzO9CgEKPatNnlTFxzTVlNTSWJuBsakdMFWTYraD3lPX4Z2dzYcssZh4OFiHK8TSz4Lx3Cum+5vT94HPGLd/EyvEd+K8/9eBYZAkZV46wcu1hlBbpZaG2GNoG321J9mCKcNIdyZA9njQ2FnF2z2Te+q930Tlxh5KMaK6dcCJZVUtYTUXcTRxMTwqNgVrfPXT4ZjVuSvP07yDP6wAd35uIVZQSk2JOTRrH/I3n1S3fSgLZPOIjnnjua3TPtmiFJajNDcFEazR9hh4gqaqOsAOLmThpG5Gq+skVXN68hD4jTFBVI69L58LWBQzr1oXRKw8RXnRfEy6JRCKRSP7Q/C4EKLa5BEgzr5Dl58vNm66Y71rNTptznNw6mU7am/FNieTwpH4sO6sea1uhob6WgKMrafOlDrfvy+eVUpBGQky3MWfMKCbrniO97PvfUVXGXmBu584Mn7sLxzOhxN7Q48v2E1mrb8z1rBb6VF9CoOMRjl905dqVK1xxuYTegsF8vfzc3VZPD6eUMNerWO1Yx9LdVkQJiWlIv4JO70EciFS+L8d0Qns6LLe7f8Tsymislq/janoDDfG2DBi3UIieckxZGC6dzsjdfvcLXlUQ82bNRcdB1fmORCKRSCSPBb9xAaolysGYWSNGMnLkCEYMH85w1TSMufsvklWay9UDa5ixyICzF21Yt3wjx32V5uhFuBzSVYUdvfIANzUlLjmBDqycPkwsn4+xfQCFd99TpWK1/zQ+zcNuF4dxaLkWc/Zd/9Zo5WrqiLx4nLUbz6Ju/F6I6+GNbHG8c08ucm6xccYoho+YhZ6rUv4jKI/BYsFMRo0Qx7BoKy5pD9w4peFOzJg+kcWmzqQU3R+mIukGO5dOEMcwga1HvVXNwesy/NmjM04sm80+m5v3OokUNJZEYrVyGuPGb+VKdJF6Yc5tts5VtjGKBQcuklz0+2gPJpFIJBLJz8VvXIB+WaqS3Ng8YQpaK024GZel7t9G0FBTSHxUAvml3/0yTCKRSCQSye+Tx1qAJBKJRCKRPJ5IAZJIJBKJRPLYIQVIIpFIJBLJY4cUIIlEIpFIJI8dUoAkEolEIpE8dkgBkkgkEolE8tghBUgikUgkEsljhxQgiUQikUgkjx2/cQFqIsX1OLM7v8ufn/gTb3YczIQJY/mmbVu+6L2E8xG5NJbHYr1qFO88rcT/eb4aOEaEmcDIvsNZvOvafb0i/7w0EWW1lqGDF+NZcG/o05ZUJ3uxvP1b/L9/f8lO3++KSR6Wi0fxyaCD6nG6fjRVBNsbMrTdW/zlib/Qc/lZChuhNtmTrVO70aHnaAxc7w0N8kOpTvdl/fCPVdfFP7st4UKcajQysbsc3A+sY+bESUwcvYUL/ur+sMsS3Vja7WVV+De6bcJfMyJ9Vfotdoz+SLX8uc7zuJio2U4rKlL92DL8A1W4F7sv4kqyZsCQ6iyc9m1n5pCRDFm4DavbuerlP4LSqGus6t+BZ8S2n3juYwaMmaC6lvoOncTO61kiwB0Wf/M6T/y1CyZBpZq1fjiNpfkU1j6848ymeFt6fjSQ9WfiNUseTmPadZaMHquKX4+PX1Slx+tf9GPs+BGMHrMZr9wfN25byvlNfPDeTJwS1ecjL8iWBeO78dpLbzDMwIviNC+2zh/Mey8/x5fzrMhWbb6KQMvtDP74eZ74ryf5vK8Sn6F8+e5n9Jq8G7/07x/M5VsUeDG/bTu0jwVpFtxPodceunTsj57PL/erpSiSg1um8tnTfxLp+jfa9hqpul+MGjiAZUf9KM32Z1H/rxhzLFIEPUW/F//M/765lJsPHx9ZTUMOlzeP4OU/PUWfFVep1CxWqEj0ZM/kLvz7f8W199d36TNaufYmMOTrCeifjaGhJp69vcXv5h8fs8Htx1/b9bUl5BZ/9/iCP44KrqweQ6d+awn+Uae5mhDblbz0v/9FhwWnSIq7zuh3/8n/vTMZ5wxNEInkN4Ryb9VM6g+/RZLPrePDZ99jvnUENXW1RNmtomPnPmy6nKDuvVlkXqsGixvI86OwvJ1GRvgdUlqOIFEmbnpLtdA28uD77mM/jAZKCyJwNF5Lt5f/wcfzrMltOYRYbSaXjJYzSXsHhzfP4K1XurEvOIuY09sY3qcP/SZt4Hp8Kp57lzF8liGXr1gxY+RoFm49SUKVsoFi/O33MKxffyYuMie0UNl4E2m+J1k6bDjz914TytSaEvzcAgj3Ps/ifq+KtOjOAb98SPfj2p041Fl6LQnuR9Ea25/haw5xO6Pl2PGtqSSvQBUZyL3IqBdfoceSyyhZqJ/BZN7+YBG+4i6far+YD94ZiuntHEoLNbf9+JN0fOMNBhl4U19XQ2lJqWrUNfKvMeTVF/hs+bn7MggVtZUUF2vEI+sS/V96gXZrr1Ev0tpn2whe+nIenuImn2i9jPdf68eRyB+fAZeG2jDkqSd4dsQ2bmVkERGUIFKkmTo89cfwwiu9MA1Stt1Exs3TzB0zAm3DyyqhVCgXMnd43mj69Z+C4eUoykSGeky7Py/94w2+HLGc0z7+WGyZQr9+87H3COCM+X42HDnPiQMrGDN2Juae6mFR6rNus2/pVPr2mcIex1A0g/O3ogr3neOF1D7PXNPguz2VK+PXFSb5Y7poEgMHDmSK/lnSxJdNKa4smjyY/qN34xPsy76d+zB2cGLXipmMm7oFr9gUXMyW8O5Tf+VPT3+MjsNtwq4Y0uGVJ/l/f32FwfvcWp2XOm4oafJyd/YLga+rL+K63ng+6TWVEyEF6iBi2U27HYwZMQuj66lQk4L5xqn06duP0ZsciE0LwHDGDNYYneO80QYmjh3LOqdImprqiXI2ZurQQQwYsRW3sFBO7ZjBmDGrOH1TLQHlsa5smz+c/tNWYB+svuJz/KyZ0r8/C7cd57TFLiZPWMvpUE1cfjDpHBr0Af/4SzsMvRKJjwgnKkU58jr8LVczcvR0dp0IFVdeFkb9P+TlD5ZyS5UwZQQ47mbciJkYnI8W3ys0kOxhwfSJ89llose4D9swYPW1b13fjQnn6Pfx33ii3Wq849NJDA8nR/OdSEQCTafzP89/yWYPzXGGOLFu9HBmbT1Lusara7OCOSLStl//ceg6BFNWnIDdhtG89cILfNJnMVYeNzm1cY649qZw+EYgrvsN0N+rvuflBjqyZnh/xs7ahUeS8gBSwrXtWvQbPQ0D+zMcWKrN7I0OZInrsDTiAutGjGLMRnHvUY2eU0PEeWO0+/Vl5EJD/FX3DXHcvrasmTtcXIPT0DsZJK5WcQ1mXmNym5dpN/ckRZRjt6ALL7Sby5WgW+gtGkHvPv2Ze8id6NunmN9/NNtPhbf4DUokvy6/DwE6v46PX/qY+cbWbB/6Hv/vpUFYh7W4xZRoBOi54Rz1TSApOIjEyhZG0tQoMuJaausb1RnxI1JbGMXxbftxPGvHhqFt+NMTr7P6YrL6y4o76PR8j9cnm6puPGm2y3jlhY7svqkeZyz02Hxefmc4pyJzKCksRBXNplQMR3/CS902EF6Sjsngj3i+j75qBPnG+hqqhUR4G4znhX93Y/Ox46zq3Y42A3cRd99DXwnezt5Eq0pX6ggyX8Crf/4rH385CXN/5fGrHIcVvfnr51p4iyC5Tst4WojZXl8hSd9JFYE2Rmw08tQM4JqH5dSveOWtOfiIO16KnQ7vP9mTfd6aJ9f6YjxMd2Jo7aORrmaqCDi9l3UWnhQrJ6GpjEh/FxwcHHBwdMIrrjkeVdy03cN6K2+NrOZgPqEdf35zNt4l9STaLObF5zuhf0sZBU2hidLUcJyV7dw3ncX9ZpLqptxMswA9M2wzPknJBN+KU6e/ijo8lMz+1f7YxOQTuGc8T/+7PStMLVk7rhPvDD3ETS8jOj35GSvt1ee6urJWqEgRtjM78dyzU7musdJEh5V89N9tWG0fp5oXlx+FPkI0XnybWZYhZPsY8ek/30frtHKGm6iurqXhRwmQoK5MiH4IV4+t5v0nnqTL3AsqOXVd1Z9XnxmBXbQ48qYm8X8TgSbTePmlrzG8LTKuxliW93mdvw/VI1m1zwLMZn3BE1/OxftbHiEEaM84ca57o2d9nDlt/83fOizhZvOpqolj68i2PNVhGqbWBxjz8Rt8s1cp3SnAaNjnvDdMn/DiCvKzNGPQxdnT+a0X+GqrG40loWybN5E+0w3wSlKX+CSLdHvviQ9Ydy6JxKsbeemVjuwIFEedZk/HN99h1CGx7aYMdo37indGG5NREc/29q/yZpedxLZMv8YKEgKua66D8/jH5N4/APBdAfoSA7coIoKDCY1Xx6E24TRD//48PZcq8p3LQSFAr7RZS2RRMvuntOPJLyZyyPogEz99hwEHruK1bzxPPjuEU8pIzaVuTH33ffqtur8ESOGuAH25ArfIRGKC75B199pr0AhQB3bcziXJbiFv/LMdK4wt2DKqKx/13IK31wm6vfsxU6yjVGvUVleL+FXhrDuA598ZyRnN7SfHdSevvfo+006EiStLOf+1+OydyKtPj8BJ/EQrfPT5/G9tWS1WKAuzoMPzH7HwShqlfvp88vTbaNsoJZSlHJ/Xnic+m4VbZhaOC77hjbZrCFMuQHEfralVR7y2JJvYSG8slw/hhT+9zYpLGTTluDP1k5YC1Jnn2s7gmsr2MjEc8gUfjDxAeHYe6YmZUn4k/1F+FwKUcWkD7z/1LkvOKneZBgLMZvHMfz/HsJ2u6kyyPpo1g57niWfG4JCkuatUJnH2tBPe0SKEeCp1OrSbQ1ciVJnEo9BYFsfpU57ix91ME2fndhOZVAf2+itLS7Cc0YnnO68itKKK2+IG+ZfnvhIZtmag1XpxIx3bjqe/WoVfoea2XJeIwYgPeb7rOiIrinBa2J2//KMLBr4iR60to7A4Dz+Tebz276+FsGhKPhrEjejuDVShkluXvIiKvxez+jxPFnQcypqjd8RcIxGWi3j/qwk4ZNQTYzmbV7sswjOvjvKoK+zccxTPlFalKtUpWOuMYsAUbRYt0GaZ3mmSyuupjrRlQrtZXMmvJNRAhwnzD5Gk3MlKIzBcOpEhY7VZvGAuOvucyBDSqaS/2fLpjBo3jUUL57N8y0nCH/QWrCKBQ4unMmr8dLG/BazcZk+s2G5txDG691rKhfhcfI9uYND0o2T+hGHaqqPtGPzPJ3hqlD4JmrSrSvbFwcmZeGFCAfvH8uzLfbGOLSb62Fye/1sntntpNK6hgdIwG3q/9A9eEZlvalU9lSX5FNUVc3lZb154YQL2UVkUVDeQdHqFyMg/Zt2ZeyPsF3gZ8MUzrwsBCqMk5iwDX/kXb44+IERdnP7CbArE9r5NPd67x/M/TzzDPPNwcaVpKA5Bp+tT/GWQLu7OhrR94t90nXdBlZlcF3F58d8jcIy/d6XfNp7M88915kCQyMEaotHp8TJ/GbiTRFWpVj6Hp7XliU9ni2tBFfw+/AzG8NyLPTALVwIXc0rnG/7r/9qw6qzySjUP0+lf8rcvtfHRnM+6CnWWVpvoSN/XX6fnqjN3X0M3xdjS4bWnab/1KsWF6URGK7/nXCzn9UPr1E0SHFfzzhPvsvZ8uvj5OjDgy47ouOTTGHaYzz/ry3Z3RbJThXR9ybvjDpNdGceWz1/mza/1+HEveHMxG/SuSNd30fW4/5VTdZwdA//yDD2Wuoi5Qg71fZ8XP1pLVEUOJ+Z14m9tp+Gu+Sk3KG7mtJb3n+nMLs98ymNP0OtfL9N/jcu37zNpl+j74Z954gvxkKMx2Ya8YCxPXSetsJLw47PE/asdOwIKyb24nvf+9SUbLmrKiJoaKEk4z/DX/86L32wjpqqBqsICSstKcBPS/sw7Q8VDThblpdVkue/g5RffZdqpSPW6gkxXPb5+bTCWMWVknlnHVx+MwDqqkpoQUz5/9kMWu2RR6rOTj556m3l2yjVbwtHZn/NE25l45Jbgt3M4/++vbVh5PlV8V0luUSl5gRZ0/NvL9F3rxNVD03npv15npXOmuJw8mfrxC3wx95TQqGpOL+jI021mcD1bFRXlSYC5X7xFD11n8a1E8p/lNy9AVQUZ4ikjhsSkRGKjokguVP9sqovEk1JcFGF37nDnTjgx8UmkJMURGabMiyksguSsYnUxdWMNhTlZZBZUCA14BJpqyE2KJzo6gpj0YtW2aouySIiNJylZxC8mhvQSdQZQnZci5lMoKC4iKymBlMxCajU5WH1VFaVFNXcztNqyPBLiE0lKSCZL89qpoSJPrB9Ncn7FvYyvpoj4qEhiUgvvLw0QMSnNTiEyMoJwkamU1rY8ygbqROZ9d0ldCUlRoUSm3xOlhqoSssQTWVlNy/XqKclJIz5BpGtKipjSyC2sapF+laRGRxGfqS6nERumMFMcc4vw+eVKWghxENtRjk+9PJXM4qp7x3QXsb9sES7hXris4uoW4SpIE8cel9W8vx9HfXk+ceGRxCeniOsmWnPd3CEsIo4sZcT9+jLSxDWWJM5VsubcIuQmMUZcW+n51N2NSD3FqQlExaRTcje96ijKSFOfu8YqstOTSBTXQ1JOsQgtEE/heRkpJCQlEZ+YTYXqomygICOeiPhUimu+nRrK9yXZSUREx5GckiSu/Vgyi+5lGQ2VxWRkZlNUWU1FUQ4ZeaVUCXlOSU4Qx5BIepGmDKJOHJcSF7EsNTWbrIxk1TlKjo8lMbuIkrx0YuJEmifGiuPMu3uNqs5bRqK41uNUaRIVHUt2udoay3LSiY+JIDa1WHV+6ooyiAmPIl0I8b0jaRLXdQlVdc1p1ECxuD4SRRokJaVTUFEvfpZlZMXHkZIr4qpKI5FuKYnEp+dSrdpQnfi9RRAal06VZsO1JXki7gkkinRLz8ggMVWsI44tS/O7+17qykmNjxIPCokkJ4t0FfeWlPzmckL1tRovliekivMp7hkpIj5JiQlCUtRpX1ecSaw41rS8Fr/L2iISY+NIzyumOCdZrJ9OUfW9X0pDZSFJ0eLaS0wmJSGG8FD1tRcaHk2W8ptqqCQnMZ5k5T6RUaAuFakvJSkmkqikPO5dHo2qayJa3FeKhWirEdeeOB+p+YqBijQU14pyrlPSCltJWCXpkWFEJeZq7h31FIprQUm71JR0MsTxJovPiSm5lAixTxdpnJKYSIa4/6ioUo4hmsSsUs09oIlKcQ9OTS+kqraK/Jwc8gtLKcrPFMcp0i8+nZycbFVcksR20nMKKc4toqqygqzIO0L876WPRPKf4jcvQBKJRCL5vVND1GUTVu08TnDe/Y9vEsl/CilAEolEIpFIHjukAP0oSvHYp0PXd5/nL397gc+69WdA/258+E4XJq+3Ie5nbYr6Y2mkorKK6ge8CWgoT+X81rl0fPEF2vTYwK0f38qbspgrLO78En9+4i983GsDl6+eY9ugT3n6//7MX1/vwCrHMJrqi3DcOp5O3eZyJvphOynk9LrJtBt2UFXJ+9eiqToPd4s1fPPxi7zcdT7OKeo6N4lXjej+wt/Ftf8cXy8+zrVL5oxo9xZ/feL/eOWDyZy6lUd9eTh647rTZfo+wprrXgsaky4xc7o2e7weUJG8JhcPSwMWzBxDj/4DmL3KiEue1znm6Eve3dcXragKZsOIOWw9oVR0rSfd6ziTh/ajV//ejJ28mcvR6lrKVenBWK6fycBeE1mx9QKZLSv8N9NUxFWTNXT5+FX+/qfuGN1obnPUSFHIZXbPG0e/3nMwOHaTcs3biNJUD7atmEWvARPYYu1K7gMrzGVzbsMM2r//An96fyjHI5qr+zaQF+nMmrlT6N6tN5O2OZJcqmy4ioiL+xner7eqZdiUeXvxTv9przElEonk50QK0I9GaXkxkOfeGoadquZlNVe3Dub1jmOxCNY0o2kqJ+T8fmZrrcUusEUly+oUzuxZxvSFe/EIiyIqIZ7c8kK8D65ixsL1nAmJw+fYLmbOXIZdgKbWYGMeHofXoqW1HddkdWbTkBWI4WotJk7U5rBHLNkR11g19DPe+/hzhm6wI678Xk2MvMDTzOr1Ln/66wv0WWSl7meoMg5b3blMm7aecyHq/VTFX2XF/FnMX21DeMwtjA3NsA9t1R9LUwYGwz/gv/8+kvNpyj4qcZzfQ1w3r7LmQjJK/aIQfxd8UtUiWJ4Riq3hUiZNnsW2I96qiuOlkRdYNm8RO45cJS72JvqrZzFjphZbHILJjL3C5qk6HLmuVqMMX2tWTprDvgvRqvlkTzOmztBmp/kNYoMvs9nwNCEFraSzIoMrpmuYMGMBJh7qqrG1Sa4sHvgZf/vvf/DhVH0C71V/UpPrzoS2T/J/vXeqK0fXRbNi0LM88a/BnI6ppL4ii1uXXUhqUU+5prKQEIf9jOz4In/6dCE3WvSDUBFtS7+X/8YbM07QwpdUlOYUqVojtqYiy4t1g9ryX0+0ZcvlDCFsYaxs9xLPdlyBb2IitosXstYqgLrKMFb3+preCy+LKzEf0wnt+XTyUXLunfL7CDo4g7f+3BF9N7UA1SScZvD7XVl4PJqGMj/md2rLkN23qSnzR6vd54w9FCCu03AW9enC10scKXngdqu4un0of3pnAEc1rTHrYu3o9e8X6LLRS7hbGNodX+N1raOkJFxn+jvP8Obg3YSmRGEyYy5bnSI09VAkEonkP4cUoB9NJVc2DeaFd/uxZf8O+j//Z14auhdNgYLIG6JYP+hjXh64hsvXrJj4+SdMFKZUFX2czi91YYOzEKKGEOZ88gxvjTmk6gukPtCUdi9+zIIrGarmqG2fe5+FpxNoLPBF+5O36DDxEB6X9/P1y70w9orkqt4KhvVfimNoOuXKfnPcmfHpK3w515YHNa66fWAiL73WD2vhKLUhh+j0ZBuWOQgVqvJl+ptv0Weli8iQ6jiv3Y1XXp7MheRqaqtrqKlukeNrqI+3o8srT/PeFFOCM9JIibrFrsFtePKL5bjExxAS2tyUqImakmySUqPwtFjDZ3/6Oz3XXRFZZxHHpn7Oix111H2rFLoy9v33GLrHk6LKMgpLlMqmlZxd3ofn35iMg7czyzt3oP/KcxRXRbD+s7f4uL+hEJV6aiqqqWshEw3J5+n/wVv03R8o5hJZ2fcj3p16FEVLc84v52/PtWGt2wOaOglSz6zmLZGBjz7gTmZaPNFB5xnzyUt8NM+S6Og7hOa2yLLry4k4b8VJv1u4HJzHm3/5E5+vuahJ+zq8to/m2Sf+xlTzIB5S1tOCBvITwkksKiPk8Ez+8sSnbL+mltLyOGcWDm3PP/73v/nvJ79ml1sKVSlOjHzmJfosdaaCPExGtOfDXrsJyU0lzN8ffzEFhKaqrwtxDgLvCpBaxDOdN/HZ/7zLIptY6kqFAH38Ab2WXyMr8jifK303HQ4SyR+OTu9PaDvjKOlleYQF3lJt1z80ljxVbeQqrtwVIHUl2abKKHYP+Iw3vljKNZ9LTGvXhi4rz1JDI4V37JjU7WP+9qf/5s8vD8bEr7lJkEQikfznkAL0E7ixYyjPvTmCs1lipiGF3aM/5onn+mASpLSPTWbTgLf5Z8/1xKhCC+kQeXppsCkdXmzH8vOZIv8IYO5nL/PxJFOUrKDSaw/v//tDVnhmkXVBZMR/fZvll9JoKPBG64PXaTvB8m6fOlWlRaQmJqlKU6Ltl/PR+ENEp3qh3f4tPtM6RmxuKbX192e7AUKAXnylL1ZKC9es84x6qx0LrWKhwJXJ77Rlumm4+KIGJ62uvPLqLDSFBQ+hkdBjs/nnPz5kvoXS14g4vogTdHjpWdrqnBfqoqHsDis7vs/bffbg6bKfTv/9V3pvvib2IgRoyme82GUlgZoGJvFn1vLak21ZZhumablSiMPC3jz94jguafLKeqUlW2kgK9u8wWdDTVH3Pd2K4tss7N6Gb3b7iEiFs6DPl3QX0qUoVfa5Zfzfsx+z1v1h/R4VcmpGB/7xbB8OB6tf0cTbLuP1/3sLbbvmM6lQT7LbNW4V3BOv3Avree1vzzBKKT1RqEhgz/hP+Mtrw7AJ0bSZFuvF3XLjmn+COD/3ilXqswLYu16HOdqzGCLO4X898STt5h3D/8YJxrcfyjFVx9GJrP78PT6aYEFxYznnV85i1KyT4prI5fCIQSwS6fYwYo9p8/afOmOk7slP+Fk8OwaNYImIa02eN0t7jWRfoHK8xZya24+hB3zFubvJkgnjWXPm4S8pvQ1G8j/vDuFUqyDZYR4Yr5rJiqOu5Iskyr6yh/5fTuSiUhTW6MeU196iy9Jzd69niUQi+U8hBehHUUtmqB/uHl74+Xnh6ulHYrHqnQnpoQF4ubvgH6F+0i6OD8T96g2i0lvc6qtzCfbx5KbvGbQ7vM4n047czcirc2Lx8vYjPD6esCA/vPxiKVHlsXWkhflx/Zo/CYVCD5oaaagpIyM+GLebkRRrCmnqS9MJCgolpfj+SkBVYru+Xkp8vfH2C6dA9XUtqYGeXLt+i0xNvlhfnMpNfx8Rzp+I72lq3lRfSX581r1OBJuqyYvPoLRV3Zaq/BQRp1hyi4rJSIwhMiaD/OxE/H188fO5SWSy5gVRQxVF6WmUtnovUpUdg4eLG7di8oR2iXw5I4obvn74BoaSVvLt0ik1TeTF3sTZ5QZxheoNNpSk4nvDC38/Xzz8gkgre3C5TENVIfEZJeqm6wpKtwNpBS06S2yiKCkUT3dX3DwjUG2+KodAfyV9/fH19MA/tEXnbk0VJAZ5cPnyZTz9o9ThH0ojZZnx3L4ZSnqRpvJNQynRt1247HyDmOYTpaEiO1JcX74kNF8A36KGtMibXHW7ge9NH9xdXAlMufdCLjfmFi5uIbQs2FIoSQzmqnsAmQ8qSlRRSfJtT1zcvcR1LH4DV72JyaqgpiQFX49bxOXdH08VNfnc8bnK5St+JKkvQIlEIvmPIwXo16apDJ9TWxg2bDjDh63GIeDBr2QkEolEIpH8ckgBkkgkEolE8tghBUgikUgkEsljhxQgiUQikUgkjx1SgCQSiUQikTx2SAGSSCQSiUTy2CEFSCKRSCQSyWOHFCCJRCKRSCSPHb9xAaoj4Yo1G5YuZ9nSxcyfN4958xaw2dCe0Fylf9+fj6LIS2xcocPqzQe5kValWdpMLdEe1qxarsNex1uoxnj8AZQneLB58RJWbDDmakzrvm8bSXY9yZYVS1lxwpeih4zl9HNTn3MHaycPIgrqoSEXj2vOnA9pMV6ZRCKRSCSPAb9xAVLju34GC7Y6CR1S01gSxs5hbXmhy2r8C9Tm0FCeS2JcPGmF9+SlpiSXpPgEUgsqVD0Jq6iuoiQ3i8SkVHLL7u+VtiH+JJ3afkL7Dgu5oRnXVBGVDP9D9Hy5DaNnWNKsCtWFYhupWRRV1NLQ8HB7qY27yuI3X+CFIYs4n9R8BE2kedsw7fPneWepGVnNkasrJys5nsSUPGrEJptqSslOTiUjI4+yikpKsjPJzMyjpLiArDSxvLic8pI8ET6FzIISautrRZgMUtKK1GNQNVSQnhhHQmqher6ujFCbJXwyeB6nk2spjj/D+KF9mHwqVnzZRHl+Jql5ZT9g/CqJRCKRSH7f/A4EqIrryyehtc6G3Bae0Rhjy1cffc1yaw8cd8/kqx7T2WmwkcEf/JtXxx/kts8lLA9fJrc+H6vZ/Zh62IWwK/p8+MJ7jN7oJrb6bbJD7Fnu4MGlHfPpNmw74SJQRex5zOw8cdHbwOyxxqrR1FOv7aKH7gWxjWoiQu8Qk/Gw0qgmUm+4cnL7Ba6bL6Hb4I0EldZSEOmJpe01vE+tYNByAyKVyBSGcvzYEa5n1JByZhUfDdUnQvhSaYQ9k4dMYPvxs5x3OI1HkjJMRRUuG3RYf9hNJXbehmsZMdZCyFk9tyydiMkvIsZpF73a92LRDn2WDPmEPz0/mWvKSAjhR+k5fSknlWHPa6PQ1ZnIRGv1aOsSiUQikTwu/A4EqB6P1VOZs9G+xQCKhZxe0oO3O+lwI+o2uhP6MUTvjuY7NSXhV9i7bROH7WxYPrYjAw/5iaX5HJy6iHnb/e6N99SCwnB75tlHiU+l2C+bTPcvujJtn7uq5OmOoS5aYw+RqgpZS0bYDY5t16ZD38WYez98dOtsfzeOr3MRa9ThuW08b3cbxLw19iImkGanQ78V+4lTdlAZj43RTtYbn+LY+ml81EOPUFUBVT63r55k2eTx9JphTLAyCqpCkTcL+6zEyN4ZB6N9zF+7WmxXH7ugGOrrKzi3bhpfDDJWjYTekto7R+k9cwX2yWKmMY7N4jinnFKNuCmRSCQSyWPDb1yAagk/ZcDYb7rzTY+e9Onbl759BjF93l6uRrQYdLIqCQfdOfTp2Ye+C/W5Fp1LcfQVlo8bx/ztltiYbGTWEn3MjDYxoLvY1uDNuCbcP2hjfoA104b2oHuPkay9mCTkIBGHS76kFFQScdmAXiIO3br3ZpmZG/FB7tjb7mXukNHoGLlSUN9Inp89SxecIEYzwrlCSfg5pvfvyTfdR7LDUhnpvBjvE9fIqKkizsmYCT3ENrt9w5j9rhSVJmOrO40Bszdia3uUhTNXss9sPzo9v2Gq/mWyUm+zdsw3dO46jI2WyujtkHHDlJnbz6gGVK0Jd2DVtgN4ZjSrXQXBZ3Yzum9P+vZdhMXVGEpLYzi8aiRdu3Zn+uEzOFuup0fXrnSfu5Ob+eUE22xmrokbzeOXSyQSiUTyR+U3LkASiUQikUgkPz9SgCQSiUQikTx2SAGSSCQSiUTy2CEFSCKRSCQSyWOHFCCJRCKRSCSPHVKAJBKJRCKRPHZIAZJIJBKJRPLYIQVIIpFIJBLJY8dvXIBqCT+5h9Hdu9K12zf06tWLQSMWY3UjlspfafDQ76eJxgcOjtpEU5OYNHPfRZKHCf16dld1UNizd2969RjIor0OJJTcPypXWYwX+3W16CXCTFq2jyu3vLniFUXIOUP6dulCl64TOOzsx+UDC+jWuQtdv5nLcZ88qI5g77BedP9mInu8lG4T71FXHIXNmrn0792TIasOEphdo/mmisjLxgwf3I+pe86T9a2us5uozbqN4ZKJ9Ow+hm02QTR3LdlQkoDTnvn06dWTAbMM8c64v9NJFfWFeB/fwPA+I9lgefPuumoaSA9yZueCsQxbuJ8QZQiPpmwuGy+n54DRbHUKu9cJ5reoIdBuPd2U9Og2H6vrftitnsnXnTrTbexcTsWJNbO9mDuuD136zMY+vEW3j415nNHTQeugj9hKa+rJjb7Orhnj6S3Sf/S2o1x29uKWdwQt+r68jxx/RzbOPEq4MnqJMqZcoBNrh/RVnd/VNv+fvf+AqjpJ9zXg71v3fPeeG845M2diz5ye6Zmens5tzjknBDErUUXJUUDEiGQBRTEhCCgmwBwBlSCSg+QMknPO+flq7w0Ktj3T093n3pnT+3Gxlnvvf6qqt976Vf3rrYqmdaR42/PxP6LFQgUNzkSWfONebHXpD7HbtYpFC5UwPvWU2uEDe8pjsNdVZuHWPTzIe3vT3RGG6KjPJtD5MCcvhVA3yjB76l5yRncTS5eZEvDyzdrhAy2vCL12in27b1LyzRn+NzPYXU7I2VP4+EcysrD5NzHU10xWlD97dc4RlS/NSBntr7jppMuKZZqcCs4f/lJCL0nXbFm6aDGLV2hxOky2dvtfo7dG5I37XtxDs9+5SvwPzlA3OaFnUVVayJyt+hjtM2ffnW+zJc0QXQ3iWR3dCHySzQ+7JfQQfTXJnHFzxv7e6Dz9vgzRWpmC/2E37sWVfD1/h/ooCvdBf7Hw8RsPEpLbJs74GxnqIvORB1ski9mq6GNobcGB+4UM9beRdOckOq4PqJRctDKS/S7u3Mxtl533PRkUPr7v/7btyPnB+DsXQDJy/HRZvt+LGsmH1jBUP53ICi0vAu/d5fGLYjo760h8eoNbT15SL2kUOmrJfR7JvVtB3HkhxFJvK6lP73HrYRwlTQ2UZsRy9/ZtYsqa6azOJPR6EM8yKqXG212dxYOLfvjfjqCoWWbOfQ1VFL7MISMumKCgCErbheLprOK2zRZmzl2FdWAC1d0jVbab4jAPVv9hLiqm50mplDSl/byKuo+vrz/hWdXvrNyFl13ZteKYLI1D2eyfM46p267TKPncU4DL5nnMM/If03D1CaHx5EGqdF+z5qcOzJVsclosOaCfZw5GLFU8RqH0+G7SQs7g/kJ69Td0F+K0ZTnzdB5IP0Y7qTHP4hbtgxV4qO1C+3Ck9PtqIYRU5loR3Txy8yGaa4tIjCke/lyHj958lp6IFv+v54zqShbqXpXmZ+IpYxasO0fZKM8w1BCHqbYKOoGyxin5oiXTVH2kK1r3Zl0S91qJ9m537oTmyIRISxQ7p+/gZKhkK9oBnuw3QnOHD+XfpBQEORcPsHKJCVHSNrODm0fUmKYdgERLicIj5uQpHmeOzo8haiKucOqcHVvE/e2i3giBwbpoTJfNZsn+4DFip6MondgXSWP2qJPSU0mI71mOGGzhz1MOkygS0Zfjw/zPlTgWJ6RefwomG9ey+2ElQ1WP2DJZn4AcSQa14q+5Hf3992l565r9xXdY88VCDoZLniAHC8WtWPmlUhR2HsVZh0mRZJSwG5sFW3AIyHqHjQ0x0N/EPRM9dm7zlea1hKpQD7av0SVYmtxSzugooHUlXXr+0EA/ObeOMH6VO+nv2jyPPiFUw7jsd5HrQojL9PoQTbmFFGRm8uLRLe4+yxb2JD1Y0Eth7COuX/Fj/5YdbNC6PVwe38zQ4ICwiSvMX2SKT7JMLvXnB7JWdRfHEySyuZNrR3RZvDtYPE0/yWdN0Nx7kviqb5IGPVRnFVOclczj64E8fFEktdPB/gJOrVmOwdkX0s9SER7/kIu+F3mcPmInneRHPuDiRX/uJpUMi+QhqjMjCQwIJrWghNrhfGotSeCqry8BoVlf23ewpSSJo9vWsHDGJpwDYqls7qChoZz8OtkV26pyyC3IJi70HrdDX9I0UncGm0gOuUlAoCc75mtieizh9QbRrxlqJPm+P77+t3hZLVOtAy0VJOfmkxETzNU7zyh6rbzFc+bHct3nIo/iiqRiarA1jf06Sih7jWwt1El2+A18/AKILJR6I0E/VakRXL8ZTEJhFa3tsuu1FsTi7+PH7ee5bzo0vTVE3w0kUAjpjZO3Y3sld/gHGZ2VqXhZb+bTr1RxuvkUqX7vryX2xmWRhvtk1gzn3lA7pQkJhD+6zeV7zynreGPhzcUJOKopsmj2VlxvxFPd0kF9fTkF9SJFwn4SvbX5UtuDPEkCe5vJK69E8pOkk1dRlEludgqPbt4mKrv29abZrSWJ3Pbzxf/6De7cuMmj1Mo3G2oPtJF2055l06agcfQ+aaLNOL9JCdOTd4h5fJe7EVm0jzxeaxFP/H25eDuSd/UD5fy/5R9CAGVdMuKLP3zEAsV1LJ05nnlax0gXnrMp0pXJq46RJTko9xJLdljgFxWNi9pyPpvpjGS7K4mDeuasipFPJF193VSXl4vK2UvwYWVWu4dJj0g/bsQ2HXdy6itIehwrFR1ll41YsOMIcbkp2K6dz5+mHhbNDpQHGfLl9uNImv76e67oqdqQ+3Zr05OE3jzhsBNE5W0Iw2TLBhyiZE3nE0c1xi22Hx4VGGGIgutHWfP5UjYqTOZf/7iGS3lvXFvN0yN8+dvFuD57S8CMoYUbOzaz4/BdmjuaCD2izC/em8m2E4l0tCbjeTGWtneOVNVxw16NP/1/fsECi6sywVV6j/Xq6hwKl+xYJhzyy8vsnLea06nvHuvoK3/CEXtvkqtGXH0nj+xU+eL9XzBNNLblb+VPbaQnOxeqcnO4c172+AQLpx8kMS8aHQVNDP1ke5NleJkwe54RF6/YM1/rEMGVsgTkepujpGxG1Ig/fhf9Rdjv2I6afTTdQ1V4aq7iw3HT0L9TQVfhY/yeJb1pWATtKf7YXIkUjmuAdE8LliwyJ2a4jDIvmvHeR0r45XxTo/qGxsJYLnvdpUhcvOj2YT6buJ/YkVa+JgTt2eP5j59O5dCTculXuddNGKd9gkxp1g4RbaOG0vajMmf9Nk0JHFzxEb/4/Qwsr0l66AM8cFFh+sH7w8KsnitqS9nqeP9NAzSGdoLNDdm1fUQAtfHgyG6WrfNDIi3FDQiw3cp0s9uv990rvO/ARIV3C6DGnGSiX0jKqpsgw2WsO/mEkqTLLP5sAop7n4qna8fXcjVLTiSJtiYT652GHHsquXMLXts1UNC69a22XRkqCGTREjMhgGRH51ywQlXZgnhpJ76PqJNWzF/sTO7rdl30+gMdmbtkG0fH7NPXQca9I3z+yUJMpOK7m6vmG5m04Rw1Qy0EqSth5pvEUGcOhzZP5ZMZyuhqb2bcL3/CeL1A8lLiSEiVXK8MN5X57LxbSHPkCQwsbYgVArK39pXoCNURZLGWP342Bw1dLZEXv+IXE61IfatAcs7Zo7vpvHQErDX1AgrzJ6H7qJjm9LvsGvcJ88wChczo4qrZLlbpPaSxNoJdqnu4UyJJZBam8zej65YwLNZkdGX7s2zCZ8xdu42dG+byi3/9DE2367gYzeG9pTbkiXpY7GXFhrU2ZLQ3cn+/Kjs8X0rPLXwaSnhCOYPdxRzds5V1F/Poq7yN0go9LmZJ7tLJZR1lFmmcJOrJGZaYepHX1iOeq1IIjjoeGi/gD+OWsFN/G/N+/3N+teIA4dE30dpmw3OJMXW/QHXCFvZfyZPebzRVT9yYsv6iLC+eOKCgakWEdNQ3jwMbFFhr5s+NMyb8+b1NXM19pxMj/YSN8MV+wuKEIEo8x/J5k9G9J3MwuUHmTDI6T2FnPRFuG/lcUQj+qhYyPPWZ/v4kDkeKit71nHWTd3A2WggnYTub5uynSJzbEmLDF4onyX1LafaXh3FoxRZkfbhG/DbPZ6NtsBBJDZzQ3IbKoXCywu34/MMJrN2pg8r8j/inn63E++UYxy/n/zH/EAKowF+P5YcujdoMVUbRPTu+WuKGxAX3JpxkyopNuMSW8+r+KVYtOUOJ9KgBOutrqKmrIM53Nwu26nC9sI5QO2WWub+QHhF1SJVVynt4GheBi6E2zvdf8Mh1G3MMnSgQ/qb4ugurFHykFbTu0X4m6XtRIf5fcvUwOzbvI6lZ8hpsVMVsjEBjmj6ez2vpyAtCdd5CzB/IxEvpHUdmznUg7a0R2LLAY2gucZAKq9bnJ1n4hTLOobJGUqQU1w0T+GjlQZIb3/Te2ioyefo4icY+2b0Hy+6z4ctFrFE15Xh8LbUP7Zi/Yh7rDS6Q3/SOFrUtgz07FFE8Jxvuzj6vxW/n2FPYV0egrjbbLB9Kvy+4YsuaJU5kvt0IDnWS+TSM+Kw62eeuNrpET9pelIOmbYL0q1e+Fkz/RIfI0V399kwO6Kqh4Skb8g9z38ns3ffpHqzGS0WDHQefSL9vDj+Lztp9xJdmYr9EDfu7kvzo4KrhLjSNb31to9e3aU86z5Kli1mmYsnjEtEL9jnC6s/moul+j7z6UU1HW6boGT/kRWoRhQUFFIveu8OWrWyxeChrYJrisVwwnnFbRC9yVB40ZsUTGfty1OvBQbpaGygteSW9zsPj+vzpc33ulzTRkeDOBAV9bks1ZQm7Vy1ksU0sfa1xGE7X5HyKpLdeies6DUxdImlsqaWosICCgiIq69tF4xbAig81CSiTnN+E6+LFbLK4Q17MdVRnmREhUUBd0ejN0sDj8Su62xooEs9QIP5e1bXQLxWh/URam6GnG/haeDQl+LBt3bbh62bjsGEVex8WSn+TUPXElSnKnlK7HMsARcGe6OlYcvVFFCd0F6PkJSnzRk6pG2HiJhlB6OO6gzqrvLKF+LvJ4klrcXgqUa1CeBhpCtt0I726Q8g+Gf2dTVRI01xAUVkjPSNVquIeS5dbcT1fNkJCVQiqm7djFyZJRSNnLdRY7TwycjNCBVecXHG/nvv6+lLqwti0fDv77sskX9yxPaxf7yMEYBc3VNdgfiVDGF4cuovms8lVJg6kdLcQ7++AjqkddyMfsU99EVq3Rb3paqW2qpqihCCMVFdhFPAEr13KzFTzHiXueugc+3BknD7M9vWnh4VnIe4GCujdl4m1R4ZbMPaQjL4OCJFigarpEwoTPZg8SZs7UuVayIHla1mvd53yljctc3OcO9O/VOaUZMhxmKGBIfLv7mXybn9p56b8ug3bNZ3IEWLgivYyVE/HyQ4UdHaK87pf4WYpbP9qCUNFl5g7aSMnY2XOKs3NkC2qjqS1tFBTW0dZgj9rl2hg5RuK7655zNC78ubVtOhIpFw05dPplsRI6sxgMrumKrH9QDD1nW98mISyx05MUvaW5kX1TUumLtzJXYmDFWVyxUybNcZP6W6OYutUS+7kvVvap7jtZ8cWL1kHbiAXFz1FjB7L8rPopgWTDLylPrsn/hRrtUwJkTjz9lgOL9+Ij6QBGUxkxwx9vGKaGWqvIGCvNssUlNh04DRJjW/14ATtufewWLyOS5mS/G/imuY69lzJlPyCr64JOrYRxIv7fjndnLjXxTFIX+/Xxuzk/D/k71wA9VEY7M8BUwv2mJuxz+0J1aPrzmALcYEn2HvkAs+EE45OiCX75XPc9u3GUvTKLoZK5Pkg5ekviQo6jekeO26nyRrrweZsrtruw/bCfaKfvSD+WTat/Q1EXXNnn4Mf4S9C8DzlQ+CNABytJddz5vylqxx324eVhQXOj7KF78vD3+McF57mjZ2TMtRG6uPzuPg/okyiO/oquH/aBgN9Y07fS5UONY+mMukmZrvFPfbsxvFimKwSt+dwxcYMIwM7bsYPC4zmfO6ePyKuo4ehoycvSt8ekRmiNOEWJ28lDL9aaCFGPPPdyKKvD5WP0F/DU28n9PX02S8cWe3rhAxSEnMNK7O9eIXmiU8S2om/6MnVJ9m0NxYSdPIgJibG4nn00dM35WSYpM8koUnc1wEDcc09Jx5SKnX+rcT4nOXq05H35F2k33HH3MCGW0myZkBGP4URfpgYGnLwygvevHVrIfq6G0YWLoTkDKupgWoeO+3B5KCvVKh+nT7y7l/h6qMU2YhIfxX3rwVwI6ZK+quEtoIITu82xdTEnSfpw69YalPxd9krynw3pjY3KBjO5oG6dHyc94m80mO3QwAZw68svomatCe4nwqldFg09ZTEcNzSAD0DK/zjhoe/JPRU8UiUq9H+M8RXfPMoU09tEn4HxPn6okyeFbwu08GGTHwcLDF3vcGrt03iNQMUvwjAwtxc/Fly5lHmGztsK+SakxUGdpfIaHkj5NvyQnE8uBsrkQ8O7mFjXr9K6KtLw9fxME4XHhEZGojHmWvcvO7NXgtzzA95czXAi/17LbG0PsqNHNF96crjyiFr9lud5uq9R9yIKhhbb97BUFM2l9yt2WNpjqXVFTIbRpREPeGeNpganSCyeLhR7K0i9Mwh9ET5WF8M5/V0ttHUR6K6VpNNpgcws7TgVIjslcyrxxc4ZGmJxQFvkuslCW0g0ttZ1D99zM7cpbC9n+6yaE4ePozH9ac8ue2H+8UQXha+Ijf8FkcP7sEpMHb41Ucv+WF+7DHUx3C3qKeFMrsaoTb1AfvMRHoszTA8fp2Hjy5xYM8eLFzduHjpPG4WIs/2niTgqj+HRHlZmjtzL76a1spYTphY4OR8kcv3QghNe2PHI/Q3ZHBFlJmBnimuD9OoLHjOSVvhP/fuwyPgCr4HhJ+x2MOZhxmipg2SH+KLifAn+va+pNW2U/TcDwvJ/V28SJT0MHqKuOVkhr6+BafDCqR+oK88m7gXt3DZvQfXwCTpqItE1GY9EdcSad5te57YEtlIR1PmI+yNLTjmcZVLd5/wIn9st6Ul5zH2+yU2ZsYex0tkSi5Wk8BJaxP0jey4J62Ttdz0sBflb47t2SiZf3zNENXJd7Eezk+jEwE8eujHfpEG86OehMQ847zzHnH9/Vx4FkPw5aPiOHMOX/InwO0Q5nuscD/hj+9Zdyz2WLDvcCBRUQ85bKiDsbExxkZGaO+yxs0/dey8wP56IgL8OBb4jOg7XtiK++0/dIaAK77sE+2DhfUFEio7aS0Mx93EEL3dR/CPffXNfljO/xP+zgWQHDl/gYEuGmqqqO/6eg9Njpyv0V9NgKMqv//t7/lkqSMJtfLmSM5bCJ+S/9QTne3rWbhoEYu0DuAXnEB111tDeHL+SyAXQHLkyJEjR46cHx3/EAKot/gxBmbW7N1nxtKF6zF+MOr1wTDlIe6s+sNPWOL4iIbal9jP+oA/LDciYvTble9AV1UOD28nUf3Nbyb+S9BXeAfluZ/y4Tb/vzq35m+ip5bYF2E8f/X2DC4Zg83FBN+M5VXzf0JvvLuU6NRMqr7xtdBbDHVRHBtPTXczTzy0+OCfp2B7Y+S13rehj9KUayh9+DP+94cq3M8rIe3mPj77P//K7xc6kFjeJQzqFb56m5m9xBjfu4H4uxgx/p/eY/buAGqkb5/aSLt1kq2TZrHT4Q7lr599gMq0O2gvmsC//3YFx0NSaZUMfDUXcNVMg1UzFHB+nMpw4OJYBmp57G2N5u79ODt6EZpYzUBDBl4GJljYOmFjoMe+0/eo+Evvo/rreJmeQsHY9w9/kZ5qUXduJSKbGz9EbqADxnv3sd9kG2u2aHLA2I7DhgfZq7OJFYtcZa8/pLQQ6WGOkc0R9qmtZKXhcfKHXyN+dwYoCHXi859/hIpF8PBrm29LJ8W58SSVv9tGO8qTuP38pbCb//sjkUOdlSQ+DCGz9i+/jv1u9JLidwDD/YfYv3MtizUPkSgp/64KnroaMPEPv2G24VFO2RuwdNxU1N2e/Y35+s0MdFYQHZb7tekCzVmh2G5Wx9jmBGevXcbdxQyNszHDr+h/YCqfsH3FF/xq/RlKRhV9V+VLjhms4Q//MoFddqc4dUr8udtiqHqUhP8MPybnP42/ewFU/uQcWz/5DT/7w8cs2nCEpLp2ysLOsllpGXMnr8bM7g5lUsczwNPdKmgfDJTO92gIPckuJSPCRYUd6q7itvs+1s2bz9wVW3F9lEVj/mPWT/iSqeoexEQGYLDkK/4wxZr4MnGsszoTNx4iobqU++6H0Fe/THlPE3H+1izeYIyd0wFWz5nLVrtHtIqa11MVh6uFCrPnTOeT99/ndx+t5+zjkteTLwfbS3l02phl+gc5arubWdNnoOEaQn19IYEuekxXUkVtvSpGDmGUFydy1mwLc+fPYIaaDfdyWumuS8XzyC6W73bGda86EyYt5mBgmnT+RG9bHhcPG7J6wVwWKO/E83kJPf3dZN1zRmXjLqyt7biUUEBnTycl4ZexNNrKmkVbsfaNp31giM7yeFzVhHNbuJX16+YzYW8QstgvGa0FoewzUGX+RnVUFXdx4k4+jUWxnLHVZYOSImr7b5BTEIvFqgn87lczMQ8uo6f8MdvmTUDx6H2ynp1DzcyKcy9FqfQU4+tkyToVbSw8b/A8Poeoa85oKbqTLvGcvY3EXndk9fJFzJywnoNnImnr6yI3zBtd8XwHnBzRk4Sjbz9BVlc/3QXBHDHchrrmXs7dvEPKqKkWna8isVj6Z375qz8w2/oqpa3NpFx2QnX1fGYvXIuhZySNoxv8tlw8t8/i3/75d8zQdCW9PJVDq7ejbeXCno2LmbfehuiGAUmLQ3bkDWw116KkoIzlxShxnbEN30BRACvn6eAZLZsGG+O4jS+/0uKJpPEYqOHZ+dNE1MkmLQ02xnM6IIxnHhbMGa/CxZeSjGgi2M6NJ0VvptHK6CLy+AFWrvZmZHq8hIaUMC67XiL/He3vQEMUhnOXorxpB6sWzme5hS+FXW08sVFmhfN9cUVBfxpGi3dg5Z3+zoZkoCEdN/Xp/PLff8MkHQ+i06M5qq/C1NnTmDBXS9hXI30dZfgfNEZt/gY2qmuge/QMZ5yPYKxxhbqBBh646/Pnn73Hh5/MEfZwCvejavzuPVFXvpzJTt/oNxOYuwo4YaDI7//l13w2SQHL81mSB+DJOSsWzp/PzKkanLiVTlvzK25I6o6iGmobVDE4GDxKuAu7binhwanD7NqgzBINK27lSvKymUv6xqiaBouGtZ+W1GBc9muxQWENO47cpqS9n562LLysjVBcMJ3Fq615mJzBTfst/Pbffs4Xa805d+UaLiZKKKuqsV5RG7d7kdw7a8hKxzvU9Q/RXPIchx2qLJkzgzXb3EmqGd2ED9KQepO92tvYobWP8/dDye0YoCMvEo/h+qRqdZ2cigpCzh1CfdZatmzfieYuM/SUF/C7X3zChvPJdDUJ21w7lWlGx7nlexxr4z2ElIuSG2zlxc3T7FywgJkTlTjoFUt7fw+lSQ85qr0B5ZWr0Dv1iOqusaXcU5PF1cM6LFs4lwnKRpyLrBLetIZLh1T58Ce/5s9fzkfH6fmYOTCD1c+x2q7E3ucyhR5pt5b339+C1cEdfPSHpdjefUVJlCuTxn3B8hPx0nqTdsOdjYskz/Yp//He71luJmyxU/ilmJvYSevTWqyuRlOa+ZDtM37LP7//JZpW92RLg0gZojHJn80TP0fB8hwppcOdqiGJ4Q/RURTPOQs15i+YydSth7mfWULiaTMm/Mc0nB/mUxR5igl/moDmkSiaGtJw37Od5br2HN+nyrhpG0W6ZbGRPbVpnN65WeoTN69fwKfGPmMEkISGmEuof6yE0/VQQkOD8bX14GlZO0Ntpdw8uJ2N+rtxOrKbxbNXs+eKZL6VRDhlEuRhxdp1CqzWdCOiuJr00HPsnK2EqrCn1bscic7P5+FJExYtmM3Ej//Ae+8vYL/jZVzMN/Cn337K+jPxdLZlYrN1OuPXO5Io8UlyvjN/9wJIQrqPNkutPKkd7CPS0YLVSl7D0ROtXN+3lvGagcKhDfDEZAu7DgVJQ4Kr7ruipbybqMYarmksQefCcLRDXyq6M1ZheD6FtuIIHLUsedLURqK3CdN+r4Tf0yTiw24QPjxyVCAJA1Y+K40o60s4yezt+wgWDVlvxjWMl6txp6qf8psWLDS9KJ14HONgza4dl4ef7w2lNyxYYXGMbKkXycVqy1bUT6eRE7KPKUZeSMe0iq6zdIM27kmyflRLhBurpq3gYlkX6WfUWX3sgcwJ1T1mzWItjgTex23rCvY9lAX8U/eUDePXYh8YxcNTuixZtoF9FyKk67O89DPnN+8tZJdkguoea2zsfXgacp39mtvwHx7kiPPTZ4pVwBgBJJls6nd4K0vcY6SfejMuMfX301m93YTdFns4cNCJWy9e0dtbyWUbY+zjRC5URuIXHCWbsF4ZirHWRo4mi4agMQ7zbeuZvcGQ8xGySKOO+LNMXuVGemsVAUZ6bN55a7gXWYrbrhXM3ftCeNsEtk3Tw/OFcHjt8ejpaWAWUk5d4jnUlZay2fQUMSVfH6JLP2PBtu3OFHb3ct9FgynWj4cn3dbgtXYSK47cG+PUm+P8WDFpHxESodKfgvECHRxvCKkxVMghczU0b+VTfNuUj6bMQdPEAguRjwcPehMxMin7Nf1E2W1mgdFp4tMSuXnkACpLlVHdc5ecxFtcipeGuEgZbIjmmH+MdFHEoboYjBRmscjICa8j7kSWvh0y20XEsX0sV5StmTRCU2o4V4QAKh7qI93fhd0GBhgY7OdCaCHJl3RZbHKcfKkDb+DcNhVWax/jtMlmtD3DZZMyBzOwWKiB+elkUYveTfn9Y+xcIzoUr1XGIEWxN9CfOpPNZrek+Zh/1UE0Giel4cMSih86MUHpNLLI5RJOrVTl4NlE2T3a4tm5QQfzgHeMsDVGs3eKyrCALMVhtQaGjjL7oyMB/TUrUPXKovDJASYbnKNgdCFK6MjGXn0qf1y5DUtzc6z2HcD5/AuaB6q4oGvMNivR0Uj1Yfz7M9mgaybs2ErY8XHuhz3Aee0a3IYbwhHac25jvngDF6XrXdTju0kRcx9ZlKOEbF89Vh+5QEr8Hfat2Upg8btkpIQ+8h84smHVctT3XiBVEtuQd5VpH4j6tE1Wn/YfdORObBlVUT4sn2ZD3GsN3M4TN/Gs9/Lpb0zj5qMHZEh6egX3MZysz9PmLpKctIRgv8DoqdFVD/bz+eRpbDQQ9d5yr0jnaR6NDjqoi0JLYys6N6VhgPDqHjumTmFPmMSm83Cct5WjQWPX7pEw1BDPgfWTmSrK0NTUHIdr4dRLkt2dgYmqNtrekgjPLgKdNVh4XAigrpeYrtbm2JNqUfYxWGuocL6wl4ogY/44eQ4aI/Xp0AWi8up5cclA+KKgbx6Nbs3jsoM+076ayZZzcTSJ51bevB3b57K62JngydppS0XHKxVfYT+2frIIrasmpmw1fCQVJGEntjHzSIj0+DibHezce5Gi0gSOam7mbIbMn2QHmTPR5ALFb42O1kReZNdUU6KHR2h7SrIpbpRNxs88Z4HmtqPSNqNcskjtglMU18SjJTrNUxR2YmFugfX+Q3jdeklH5TO2TjHEL1723K1xp1i1bR9PhRNujfBCY74tqcOureCePbsO3CE3NhR/z2tI1nSV8/34uxdAfe313LNczieKpjwrbhC9tutsXrSEHZ5PyUsO5rCOFidjG+hvy8dlwWSmb/Wgsq2VeKdtjP/zOgKL2im7Z8uMyRqcCksn+9FxlLUdeVQkcf1dhJzcw4wputzKq6Ys1pUvFiixzydDdvP+Dh4fVee3kyyIqKkn/8ZuPlqigV9ODcV3bFj86XwhVmp59eQ4ew7Zct7vEreeJVLa3EnfW73xgoDdjF+8Gc/wdJJvHWf7TgvuFtQS5rqB99cfJq5ZWPNAJb7661iy7hBhmakEOu7D2OgGjYNDRDis57P1VjxLz+Kphzkq5ifIaOkiwdOYiTMMCEjOIeX6EZTMzhOdkU6w1zXSG+uJO6/Hgr3eJMTdQmP2FBQOB5BTVEZp8nPis1+IntdKJmh4EJ+ViMf2Sfzzbyagc13iLGT0NKSwX130DK1u0SKJS+7Jx01lLl9uPMDT7GIqXkYTlVkgXaKgI+sh++ZPY+keL2KlXaYB6mPPsHz6NPTvFtGUdgev4CQaKpNw2qaHsX04cXes+cPnOwgqaKH++VmWz1dgT0AMmREBWOjocym3i+ZsfxZ8oMShG/nU5QagMG8um73Dibx6ReRHCRVCuGzZoYVL7Nhom4yzZqwXvfbgzGoKwk6hNGkFNgEJ5CYHYLRqD7eSh6PrhmmO82XJVzr4JZdSnnCVtV8ooH8qmfqKp2gsn8kSlxjaa56wY/x01pldIruohJeRcWTmln89uqMnA+vxv+MXH2kRItExeZeZ9af/w2/VvBke/BH21Ul54iW0rL2JL2wZHgXpI/acDr/7mQpBIu1v05xyle1LlmDkF05RURGFMQ9wPGjF0TtF734N0PaSw5s2YiR6/pnRQVjt3s/FlDb6qp9ipGiAX3giT05asHXPSV62DAqTb6K8vJZ2Wdz8ayoeuKK6VJPL8cU8v6DNJwsteZqXgueWNWzQ9KamvYVHR3bw5Vf7ZLY81CUabE1+O8GUp5WtNNdHYThBCA6LaxTXN9OYF8iKKQvZaB9MbUv369FSBnuoT/ZH+XezMPWOpaati5yr+5mxaCsnQl+SdPs0+kYHCKloIvLYRt5fe4Dor0XjdRN7xpCJHypx/FEqReUlJD5JprYqFqPF85i69TI1LTnYrZvJJM2jRBe+ojLlBXH5Gdw4psf09TY8Si8SjeFLnqeXU5VyG7MFCtjfz6O+KJS9c2egYv+INkmB9bVyz2opn22wJrYoi3O7N7FQ15MkUTYlRUlEvqwZtVJ8M1EXfAnLraAs4hRrdpril/AS712L+XL9fp5I6lNqHLGZ6YSct2b8n3S4W9j5Om/661M4tnIOi3XtuZEqMap+Su46Mf/95ZyOb6Ij3Y/Vyzezzz9a2EYeiRnZ5CWFYjFvFku3nSS56BUZcUm8TC1+I/wHWwl10mb+vF0EJWQRfvkoOltOkd3bL0TFQzQ+nsE2xweUC4H1uowGuqgWdW7j7AlsPhNHY/so6+8vxHHrRlbpXiE77wX7Vn7Av07fyvWo57i72GHuco6Ll+8J31NBW9cAg6XiHuOmsdbsIlmiPqU+TyRPlEeYEJXjth0nsaSChtd9mwEKnlxAT+UEkZLFLItfSkXQaou7tPbUE2SxhUWr9xCSnsEd98Poa1+jrr+By1uXo2zhS17Oc3YrfMG/vafK1ecpnLdawcf6flTXV4pO8kJmb7QlvaqICyZKfL7BmRdZL/E1nsf/+NXHbPFKfF3HByRLIvgdZMEf1uMTUyith0VFGQTfuMrNsEQe7N3CkhXmJIo2I8JNh48/MSSqqo4n9lv5ZLYq3lF5lGRnkPwyiYRn55n3wVoc77+S1v/mlACOHLTExfMSl+9EkFPVSLfMMQi6eOGux5S5e4mo+yaRLedv4e9eAP3d01OCr4MbQekjXbUhEi56ExDycsxidCVCAC0xdv+Oqn2AcMeNrHQN+cYeuhw5358hOmqLiQh9wovkr4dYy5HzXal95o/zibvIVuYRVMTg5XuRqO85R/O/FENCjF44xck7wx1wQVnkbXwuPBpeA6+XhBue+MSPHaOX892RC6AfgIHWUqIC/fH29ub67fhR22LI6K3P49mdAG4EXuPBy9Lhnv63p6UogXuBQdwICCLirTVF5MiRI+fvn14qMyK4esEbb99AovJq5Z25d9HXSHrILWlb4uv/hLw6yfDXEMVR97jkH8Lo7fDkfH/kAkiOHDly5MiR86PjH0QAtfDigiv2Ry/wNO4pt8OyqG6vI/pBCAlpZZS/fMKBZZ/z0w/GscXECl2FBcxarktgdju0ZeFibIC6ijE2Luc5Z2OOne9jyusKuGG6lg9//UsmbzFh79697N1jwg41ffzzO6iLvYm9kQnnX6SRcPMUlkfPERjyGM/9NgQml715Hy5Hjhw5cuTI+Yfj718A9RdwVHM3R28MRyJ0N5Kflk1pQzc9rRWkpxXT0g9Vjw6zUnc/MdIJc7lYzPySadvuUlX8kHXTF7DV+hJpw2vjDw72SScpD5Q/xVR9BQaXY8nKyiL6sT+X42RvqQf72mlsaqd/cIiezlaaW0dm4jVzx2YnxkEZQgR18fzoIfY530c+J02OHDly5Mj5x+HvXgBJhc0uC0Jfz557N9VPnFkw+QsWr1VBRUMH98eZYyJzBmpecsFWhUmfT2SnWwhNQrAMSUK0d6zDLk72YrWr+iXPs2v/6uhO9dOzLJ10kGhJuLQcOXLkyJEj5x+Ov3sB1JPmx4pde7ic881LwQ7295LlZ8AUBS1u5HUxMErBtESfR/3ICUJyGmhvb+DFWRPWGLuSItncMCcANYVF7AkpE7+1i78W8uOecfdh/PBmou8m564D01XPU9Q3RH93N13dffJXYnLkyJEjR84/EH/3AkhC4V03zK3dia98954Gg73dtLd10NXVQVtbF/2jX0cNK5P+ng6am1vokKxlI2Gwn87WNjo7u+hobRa/yf5a2jr/QpRWP1Wx17BQd+R5iWS5viH6Ojvo6Ox59xoscuTIkSNHjpy/S/4hBJCUoQ6KUl5Kl6v/f0V95kte5lTIR3vkyJEjR46cf3D+cQSQHDly5MiRI0fOD4RcAMmRI0eOHDlyfnTIBZAcOXLkyJEj50eHXADJkSNHjhw5cn50yAWQHDly5MiRI+dHh1wAyZEjR44cOXJ+dMgFkBw5cuTIkSPnR8ePXgD1tjVSVVNP59vLCw10UFddR9vwfhqDfdU8uXGb4KfhnLPeisnlWJqbW+kdvSjQQC+tjfU0NTfRUFdNVVU1DS0je4h9FwbpbJHsQ9bz7rWHhvpob2ykvWdg+Iv/LHpprqmhob37a8/R2VxHVXUDHb2SvUUGXv/e29sn3Ufth2Swt4PaKvEcTR2jFp4cpLu9mbr6ehrqm+mUPMd3oKelgeqaBrrfOr2vvYnqqiqqahvp7Hv72pLyaaSusZlmUe7S48RfTV0L3d+zSPraG6murqFFssq4yEfJ3zcy2E9333e74WBf35iV09/FQE8vA9+6LIfoaKqlurZlzFY0Ega6WqmtFnkk6lvb2zY7OEBfdw/fK9sG+2hpEHbQ3EJTfa20LCR1sLapk/5v+fhDkvz43nY7SG+fyLPRlxnspUnYSGNLM03iGRs73s6d/zyG+rtFfrTS/W0z4R0M9HTSUCvxaaL+Sf1bjTRv65rbpPsqfh8GhX31/zUjlCPnP4EfrQAa6KrksbcnD3Pq6SqPwGT+YlSPP6e/v4tgVwvW77pAUXM51yxU2O6TIhxjLjb2bniEF5AUYMXBoMfctrHD1PQhrcPXZGiIgYpHKC9WwTygiL6+JkIObuWPf1LmSsH/PYf3Q9KbHsjWBUfJaK0hxOEEvgHZ0pWye4seYrhWgQMh5aL97SLzgQ+W2/0oqEvDVfVT/uc0Q541ya7xXahMu4+9V+LwJxlDQ4P0teXiun0q/99fr8Yzukb6/eBABZdd3Tl6MYO/te0aak/j+CELnG7kUl8SgcWaNRjfyJP+1hD3kDuJRXSLaw7097/j2kPi3i3c2DGNybvcedXVJz2m/MVTnkVl8e51y/8KPdnYr9yA6ckoeoSwaUjxR/OAK/feuRXMAOnXTPnjH/6M0oXs4e++JQN5HF44nY/H2fKNZ7aksldxKr/4lS5htX9dWPaWRXPMwIhz8dU0ZgagMn8rp6Mqpb+1Z0RwN+IlDcJ4BkVejhEZgz2knNbi5z8bj8rxpO8hgkT963jJ4QV/RuFkpKh/EkvtJvPOXWIK6kaJ5nfRzBUdBd7/2U6CK777Yqst6TfZ/uF7TNDw4FXv8JcShG/orwln52eTUBFlO2a1+h+cPlKfBeI+bMffm/5WMqPuEZTWSF/PSw5OXov9tWyRv7UEBz8kPF22l+LfTF8JZ/WX8L//uyKXUr/jNeTI+R78aAXQWHqJcjZhj+8zSlNvordKiTPpsganLuI8i8fvJbGqGG8LHVbNWcayKR/xxZwFzPnkMz6cZsTD0lGjPM2J7FKcxSczVrJhyw6MDhzD/3mJuIOEbrJDz2Bx0IXjJ6zZNHs9h3ye8OykLhP/9Cd0vSROpR4/4/WoH7pG5H0HPvvlTMzPZTI0UMrFndY4n/XmvOtFHjwJ48YRVaZ9tIgLWeLq7dl4OOzF0MQWZ8sdLFPegXdqGTlX9jL9dz9horYrgZ77mDl1LftvFUmf5jWNaRw7YoWxmR2OZposWauFT2IdXWXxHNVbzntfrMf6QhAptaNEXH8zz84Y8flHn7DIxIWn+a9lIK0Jp5m7ZAP7vS5xRFORuQqO5PSIrHl5ncOH7XE+Zs+OpYpoHbxHSUUaZ2zscTvqwoEdq1ms40xY8gvsNGbwwQpdLj/KpXP4ulJqMggNuUtqeQY2yvOYbRxAw1ArIZev4Hu3WBzQyguvfWibH8HVxYpN05XZ5xc/9hqjqAl1Zc2izVwpljXIuddcWDLTldyeFtJCrmNrrMfGNRsxvZggSu9ddPLIeBEffDiR1evWsWSZCoeCcr82Uvbt6SX3tg1LPvkjc5QsuJlYPvw9dBRH46ZlzJFjThhuWICi3Q2q26vwNFdi+q4T3PY/yLxPV+ISXCaEXSG3zx3B4og7rlbbWbHAhMfFLdTG+GOxfTv7nN3YrbySCQuOk14uRKvSR/xu+3FKWsoI3LGAL6ZqEdEi2u1Uf1ZO3k9UYx8VkUE4HTiAw3EH1FYqselwMG/2Ax4k85IN8yZZEDes/GL8dPli93Ua6KLwxT2O7jdDTQhMzWMhosxkx0hEXFGEN2ejq+lK8mL1ciGakr9HY9ifh+uiP/LbiQtZt24NMxXMuJEhuV4DUdecMDt0nBPORijMVMPrRSktBeE47lLD2NYdB50NfPKxOVFVdcTc9eaApR3uLuYoKGzAKTiR8AvGfPQvH6Cs48TZi7d4cMUD4+WbsbTdy9Kp87AIlEnJ1OPGbNM6Su7bBtOWyN4pi9kTmEVz5j12ffYeP5+vyZlLXmitWsJKq2CpaC59fBxjq/3YHNnNUiEi990qpDb3Drai7ji5ObBz+Vq0bS5xx1WPKf/xE+aYnSbQYzcTp27leEQVjXmP0Fw2kS822xMcHcZBjSV89PE+XrbUEHNWg5/9cRJ6wka7O0s4r7+BjfZ3SLp/GSebIzi5HmDt4nXs8ogTpfYOetKwm7UFF3G+jEGyfC2Z+fufMm3bAc6cvUJYWhTOOjps0N6DwdrlLNjoSZk4sirsNKZ79nLQbg8rF26SdhI78/yZ/qUu1+NTCXQ0ZKW6NdcicqgpiuKotS0njgk73boCBcsz3Lp2mPGf/IGP11vhefYqYan136OeyZEjF0AMdtcQHhDIo5hXsi/KQzHUWM+BKNl2qFXPTjF7+mFi/9LuqKNpjEJ9vTH2waUUhtgzY8I2rox4wsbnGH8+BW3PCCpKS6moqaOlRyKN+nh5+TiGBjdpak3hwq1IyqQtdiGHtPXZdjpd8oGiB+5snDKZ+QqHeVogXGVjNFZTdnLrVQu55/RZtcmal1KlNUiYoxGzFroIx9PJLQ1lrC5LrlHLKXUDtKzDRjXmQyS57mClmg3Z0q53L48P6jF3+TEqxKdXd+0Yr3SavLcGsPp7e+ge9pCDbWUEuxoy48tt3CkbpD/pFLO0DhLaAF2pVzBZJXrV5UVcWDUHJfNLFJaXUl5VS1NnG2Gum/mj8kEiCssoKa+kvqmD3oF27rlvY/rhh193wrWZhNy/Sqy05R0k9aIV0z4Zz1JNG66E19KXf5VlH+/iXpGsF9/8wpEv5+pzs/Dd8kWS/oqYK6ivWcEaM0M01qzDPlyS8lEMlOF1ygLryCZ60q+iobyQhQsXomLkQ8lQDyGG85i72xfJ7nDSw3vfNYLQRexJUxTFeZJzR/9p+US+EWiDXbSMvFftbSXlpg1Tp2/g6KNMHp7TZqr9k7GvlnqKcLVWYa2PpPFtI1BzLXsvRZIZYM+yL9ZxKaWc0tJyahqb6Sp/ioamOmbB9dJTX93xYOWC09Jyzruwk6XW55CM1zQ9PY3B+t3ESbIs9RIK0+1ILH6J1WollhsFUSwtvxpa2t9+NdtD9qNjbF6+HmNTfZRn6ROU8kYiyegi5KIFmgHDoxM1YZgvW8ScBSIvFi9g8ke/4avtpygePXoiqIr2Yovi1/NOcddFCkYbSU8mDiu+YvPFjOEvhhjoH6Q1yY8NH84R9TKHspIyquoaaG/JxsFsC2s8M6VH9mcEsX6eE8+iA9i8YjHal1MoF/W0sqaBti7JkE02Vst0OegrOiSSE4a6qMyL4baXLYumfsico88k35J2woQdu1y+LoDak7AWAsjMT3a/dCGUtPRPUS3+n3PJkRUrfKjpSMZwmg4n7r4RvogjTi2ZxWpTX/JF3peJvG/skFy8lPPrlTh8r0T8vwTbNbqYHX8p/l/D6f1bUDiTLDmZ9rgzTFnlRPRwUaSe3YvFyZsUVuVyyzeGzrYY1KevRMU+hPIymV9q7+x9q2yH6U3HftZWXMeMLjVwVW0N5hdiX++j2FtbQNQ9f6zXizKduZe0ipdYztXB6bqkk/KG7pe+TPlwMp9MmclGxxHbbufG3lV8pH5CdHTKKK2ooqG5i6HBBi45aLDsRIz0KDlyvi8/XgHUU8MDV11mTVvEdtPdmJroo3/4POltHdQkP8RGVQWtnbroGdkSki9a8m/BYEsBN49s4Df/9mv+PN+WmJJ+eksfozn5t7w/bzMHAqJICTnPiskzmadiwIHjJ7n4JJs2iS/rL+ec2XI+nL6PhAqJRx+kNMKDL3/1K/5j1mGeJQXjZHuGM8fsMNA05OTNYILddvHB//gVS4yuC8FUSdBeLabNUEJPWxvt/e48Ku6k+KEz83/+70xUsuHGNXdmvvdrfv2pLo8yR72f6irBz0SDabOU0d8lzj1wgpCSTtrzgtFf+TH/9G/j0bC/TEbjG5fYWhaPz5FDnPE6xSEzYzZp6mLt8oza1gJ8jGfxP3/7GVq+Afhpz+NX/+s37PJKpKEoFK2Fc/h8xTbMbZzxepxCRUEGnttXMeXLlRiY2+Ds9ZhXVdVE+RoxabY+NxKLaRtpDHuqCRVpXjB3OspHb1M0rDiGasLRVtvB/nuSRqOH5MvWzFq8nB0Ghuhu20NAguR1ZAX3r3vjlyBpbt7QV5eK7xEr9hyyx8X2GmnVstZ0sCGbyy77MTY2x8btLNfv5X1tTotEcLwIOMbyj/6Vf35/CsYeUaNGRL4jvVn42blz3PkULsbG6G1XZ5u9P2mNAwzWJHN0yzqU1+zA2MQJz+vPiRMCddJHv+Y99YNcu+TCml/9G7+dt5eUykru2+/koy8Wss3YEvfLN3meVU7ODVfWfTmHzVr72autwE8+msd+n1TKM6+gOF18v+8UZw7oMPt3czjsHYCt1gL+6b9/hJ53GvU5t9FcMoUpijswNT9B4KMICke95+sofI6biQX7D9hxyO8RueKZpXSW8cDTXuSlKTauJ/C+nkaHaOSeX7Jk3IfT2eD6BJk19pN3/TCf/I+f8tupGzkbUyr99lsj7Piqiz4Tf/pP/GzSVs7dzx+1sXE78T7WjP9sFut0jDnq7cv9BCG6X1xh59Q5ogNggd1uNX7+h6lo7gsUnaKjKPx5Mqt2GGJ+4iphEcnEBB3gT//yO75a702xEERpV44w4zMlbH0CcNg5j8/UjxEX/xiLz9/jf/1sIZ7RlaIWD9OazwU7NT747/+T3y7eht05Dwyn/p7f/FFZ5Ecghos+5X/96xycbxdQGn0ejQ2rWattjNW+EzzOKOFV3hN2LZrLZ8s02X3YBZ8nUTx2N2f2L37OHDU3AoWAGvfvv+KDSfuJf1VGgK0qM1bbEZubwnGdBfyPf/mEHe4xstf1g2WcXLeICYpWJLfKnrAq6hyKcyYza5MuVntPcSsigYqvCbhiLrtq8ef/9e98ukRLiGuZkC584MTCX/6MT1bY8LJeCM7KELatmscKPXcunjBj/u/ncyyhlrp4H7ZtVEBRyxhLYWdP4qLxOriZ//Pf/4SG7U3OWyrzP/5tEtoXQ6kqT8BpzUKmzhBi2tqV0/5PiL7jxJxP3+NnKy2IKO+R3luOnO/Dj1cAyZEjR44cOXJ+tMgFkBw5cuTIkSPnR8ePWwD1lvPghCVKSps5eP4FTSNveAa7qcwK5viBy8SOTO4dquXxcWccXC7wKOQahvM+Z4qKM8kjb8d6K7nnrMuaNWtQFn9KSkoobzjAzbiyd7w6+Rb0VHLrohuOoWPfmb+hiXA3Oy6EZH+/0OG/QmvRM5w1lFBS3ced1FGvAlty8bXVEenUxu16BLFP4qnq6aW79DkuHpd4nPtmUvQPQWX0BTTWiedQ28vtrJFrtxBxzkKa52uMHQiv/A7RO/3VBLtZsE5pA4e8n/PmLV8vaTdcURXlqLTJiItxVcPff52+hmyuO+pLy1xV/xjPoqKJyy+h8a15LN+atnyu2e1CaYMGLreCefIijVeVb7+PkDHUUkDQRS88vtFOvoGhLgqiHnHN8x4l32ig/ZSnhOJ96AqZzd/Oynor43E2VUNJ0QTfF5KpryN0k3Ldia2S/NxixuVEWQTfCC2ZD3Ha40RY1XcowxE68vCw2MkaZeXXdVDyp6jpQULNX6uFA1RlvSDgxFUymr5TjZUx2EnW4/N4BIYwpsia0nGy3CZ9tjXrNDl8/weK0PoW9JW+wM7Ul/hvsKG/Tj+5wWfZoCjJT1HXJGkYzl9FUyeeV31XDzRE46tYLu6/QNyrHygKrL2Mp5cDSa6RpbX5VRTuuprSZ91xIoio58lkpxa+e4L330BlzF0O7rk5NtLvB2KgsYSIO95cjUwhJfwhYfnfI5xWzl/kRyuAejvLef44BVm1G+LpYSWmm56nQhi0ZN2MlhRf5i0w5FzccKM/WMVDt0OYmjlwLSqWW1778M9/21GW4aBvyA7v4dDf8KN88bOv2PP0TePZW5vPs8fBPE+VCaPGnAQinr8gLqmM7oFuXmUmEBaRTXN3H51drdR3yBqEnpp8IsOjSS+tobV9+Lv2Blq7RmpgP5WpL3gc/IysypHpuML5tVZRWVVGbkocL5IKaH+nr+qlPDlKnBtOTrVsOu5QeyUxl62Y8pUKzjcjya1qobOtRzqnYaAxBos5U9h+qUB6rGQuTGLgU4q6+mhOOMeSTZpCuKUSFxVFeuUbIdRRlUWoSHtU+qi5Ee0VxIQ8Fo18tmx+QmcNtxzU+GiVIZfDC2l7faBACNab5mrMnjWT1dZ3kc1LbyT81gl8M0acey9lqc95HBJBRs03xX7J6KuMxtFAE49k2blZ162ZsvUcpX2dxJ51wmq/HwV/yS/3F3Bi80oWqZyleFTb0l+XzK3wRMpa3zmN9C/TFo/2+EXoeKYOf1FLaFg0GcXDaempEU7xMaEJubQKM+ivT2DPLkXWno0gJzGKF1nlvJkd0Ul+XLjIixe8an1T8B1V2USKcvA9YML8uW6isSglOTqKxJJ6ejobyH4eQXxOOZ19vRTddWLml5Y8rZIVRHddHs+CgwlPLh01v0bCEKVPfNFfZUea9NB6/A2FIDwTLX7pJvKEPdaHL1M8as7QCH1tFTw9cwwz9U2sVPGi6jtk2xsKcVEYj1qQZGKwjIH2DvqlyRciJzOGR49FHRm2cwn9LSVCwIdw7+xB5nxuQUjpcP1qKCBc2GZY4qvXnZi20lJyk+N4EplASWsXLSXpIj9CCc8oQzJPerC3mUd7VFmn6Ub+29NU+tI5MG0J5ldzZJ8HOyipqqKsMJPnz2MpaHxzQltFJsHBT0nIq3s9Gbm/vpAwUW6RycWvG/D2hnIqKl/xMuYFSXm10nrVXhKO2dblTNM5TWpBk/hugM7adnq7WylIjyU66jkZr+rp7WkmT5R1QmqpNH0dFRkEPw4hJmusOJWsb9beWDe83EchR+eqceKBbJJ2W1MdTc29dDWKfMlIJOzJCzJrRWXorSE+IpQn4UlUjiymJuiozhHpekJcdo00XbVhx/j8T9vwf9lMR20BYU/F/bMrZfndVUGCyP/Q2Gxahs23q7mKzIxknov7ZJW0vc4bSdmm+dhhftiHV5KTm2IwXT6XZftHLVMijq4Vfu5JWIKwTgkd5Mc/5fGTGAqa3iiZtqZaiivKyIx7zovsCnqH+qhNuITiyhUoH7xFYW0XQyJP2mraZH6sv41iUY6leamERyVS2iGeqquG2OgXJIi87OlpEf43iuiUIpqHs6K/sZAXj4TfSykeU18LkiK4+eWPEAAA//RJREFU9+Qq+xYvxvKKJHCln+wgBwwd/chul9VBOT8cP1oBNIb2TM44uXEzvuLNaMqr2yxbZsLZWJkA6m+p4WWwD04nr5JQXEdu5G3czz+hcnQPoK8EV4MNfDV3OZN+8zPhgHx4M2bSQ/ghJT6dtBwDSyNWffxr/nWGGclNzTx21WFfsCw0vej+HZ4lZpAR6sSM6VOwiGwRuiqQZfrOPBM3628pJ6+6ibJQF5b/ciZOIRV0lgWjr6rK0WiJ8Gnl8u61zNLwIi3lNjpf/okJO7xoEj3TW/u0Wah6fXjCqYz2rEC0VDQ4mSRxqY14GyoyfYu3aHYF2f7MXOHIizce5A1d5Tz0NGX+l3/k83mq+DwtkDmtV3dYL3qK5vcroC4Mg2nr8Rc9rtvma/li2koMzfVZ8NGv+MMqJx5e3MPcL2eiamSG2rxP+Of3lhFYDQ2h+5li7s/bYy4dVTncP3lf5Gk3Cce1+epLLe4m5xN1z4MLGb0MVd5l/XIdvFMkrWw95zRWs3D7WV6NEiejGWxKxGLdfJbaR0k/F9+yY8oSR5JG0jtQz3NvcxYtVedyxtenN1ff28sX/3sCh57UDX8zREVUEIcMTTA3M2G39zNqx6qEb0dfFU9PmrL084/583x1PILzpY42+64jy1Q9kDQ9HWn38b7/gobWEjxMFJm7/6mw3QY8FVZiciGBtoK7bJ/8CXO3GGGutZxf/rf3MbrxgrvHrNFxeCgNt07w2M2UGUeRjB0VXNjJYrNT0oiwpqcebF+lT7hQmAMpF1kx5RCJDY0E26jw+YRF6FoYs/LLX/GTcXtIHdWVro8+j9L4JbjGyezw+sF1LHN69GY9pP5aws6ZsHD5NgJyhV1LaRbi6AQhkja3PxldhQ0YeWe8Ech/K/25uCz+E39epo6lqGfKaoe4lyOeoDeVw0s+4atVWliZbuaj//Z/WOF0l+cBbqgbCdElTm0MdWWqEEDRdY2EOWry2bgFaFuYojjxfX7xhQE+vjZM+I8ZmF+R1dWO7Bc8vJMk7L6XW0bLUHR5Kv3+5XEjNL8xDH4Ruy9ni7auhMtWi/nVR8r45XbSlXQJ1ZnbeVhWTpD2TnZ7xosTuoi5c4OAF0VEu2/li4lLpXmv+MX7/GS6BmdPH0bhgw/YdEYS+ZWP6Yqt6J2SRL+14G2rwVp/yXPWctFMkV9O3E+ixFe1xqKvdwTveEn+d5ISFsSj/EKuGijw5UxFTMx1mPXBz/jdEjdK3mW7XwuDH6DosSurPvgQlTPD63YNlHHn6hOyRJWpeXISxUl7SG6v45b+LozdI8UBfSQ9vMGV8Apasy8x7ePV6Nu6cj4ojNwamaTJv2nFxx/NQnO3OZrz/sh/e38tbt6uLJv9FQsco6XHjKYr1Y81uww4ny1TGPGndfjFJxu5MRwN+jaNSd4sX7abh5KC78/n8KqlrD90k+SwU8wd9yfmHggTNtiIl+JKDDyTRdmlYGKihXW0sKXOLCwU5/PppqvUNOdwWmcaPxu3g+D6fmofuLJhri5RQl+3hjszYYUr0njEbD8WaZhwJaeeFD8d/vDJYnStdrNhwi/4/00wEyIvFFt1Q7yzhNEMZGIzfwEmfinDAq+BgK1qmAv7el2X5Pwg/OgFUOXLWJ48yZA13kM9b1bUrXrEypUW+Ka9GU3561TgpK+DmofEOTRxQXsVU7adplB68Xauqs5ghu6lUYpfNMLidl1lUTjvNOLczTvcffSEUskjtCVxRPTs94RLJFQvTaKXnh5xCc11m9liGyu+K8FF9MROh1XSkX6RNXNX4RQrqx65V44we74bksD+mL0a6Dk+lH4f7mQtGoQg4R7f0PD8JCvnKnIiRfZUqRcOMHvRMaQuPtOPGctsiXir7e9rLyP80n0KRjrRAymYTZyP9QPRfFYHs2mXPh4ZItG9iRxZpcKVxGTcNqximfmD4RMk9PFsnzITV+1juD8sZbB/kLRrJowzvUBRj+i7jmoJJT310FMPGOmfDpQ/RuPPP+enf1biqmjFBzI8mT5FjfMpslY5w92QDVuOkPZXvEZbeSrBN89httORp3lvDzc3ct/rAAeflkF3PVkpogcdHU3CywIahPNzXDeV386zJLpa5ngltIccYLGODS/HDEAN0FScSbw4V3L+6L/U0oY3wrsnjxu3IsgZHnFhIA6N2WsxPZ9A+GVzJu3we51++vqEyZZw8oAa6y9KRuN6uLFtHXuvJlAd6cGycUs4PTpz62PRXa3AJjdZeHTBdTtmTrDiRW07GRe0mG/hKRW+Nfcc2bhAhVslPQxlXGXFdHvSGko5raHEvF3Xx9jv1xbHFikpTXlO0JkD7DoSRNHbo2CDtdw6t5/Dwm4l1ETe4OrdYF7Exoi8iCfS35LpCibcevU6R6R0N5aQFP/1vItPLaNjzKHFuK0ax0YfiSh4Q3fhbdTHTcLowZsuCb0lnNBdwyzd29L635fsw/zP9LkTn8xprXXM0bj4ZnkCCYNZWC3Tx+5qofgwRHX0FaxMLPEJCcFJayEKHpLGXdidEK+au0Qdervt7c8YHgGSiYeB1PMs2Lmfx5JHKryDqYI2IcVZuC1XYc/5kRFAcVx/FZc15zJdy+v1UgsyXuG5XokjwZJWvBL7tXpYnM0S/6/l5L7NrPaS5UFjlAdTV7qQNFwPWmNOsdnClcAHgXgFCzndnyPStRSlQ7IwfhlD37BYYx5Oc1Vwvzc6Qq+Rq2rKWPnL7GqoOwfP3Xtw8LhO0Alr1s85SEZzMcdWqmB6QiLsZEgWF+3MuMyc8duwtjuEqoI+gcOVNeq4Gh8vdpT5oRGE7fg5aLDyTNLwF29oifZAaYcuV4tkD937KpjtE79knmkQdaPS0ZL3koTMPBIf2DNhugEPZWZIuOUWtuz2o6GnAS8bddb55otve7i5fS3mF0U+1sewS1cd81BZFGmcr+ikqV6TlkfXc2em67qRKu7T/uI8OooGvBDJaHziyFdLj4kcE2l9eY5Za7fj/iKdwP3rmLjl4hgxkx9kz7wvd/BYOjRVzhnFBWx3eUSTdGn6du5rb0LX7s4Y3y3n+/PjFUBdFTw4tZetKips3SqMf/NmDL3DZQbWms15Wx00NNTQ3HGaxFGN2zfSV82j42aoqaujrrqHq5Gy8YvCJ55oiOur2F8kv7WTnIen2bpli+h1OvA4o3ZY4UNZ5E1pGHahtHXpJ+PBcem11Pa78zQ+ndSEOxw11sHI/hZlQ30U3XZHT0PcS/cY8XXiKi1ZnLfWFenQ5GhQspBMwg0+92ePmjhm+2F8vD0x0lRDXd0U7weFbxpcwWDdS05ZarN58w6O3X4pPXegPAoHi23SPFDXPULwqHjn/r4WCjLzyYm6irWWEGTGR8XvbeKkGu6eshD3UMfw9Fl8DhmjLp7RXPS0q7o7SA5wRG3LZjS0PYgslL3AKou+irbqFjZrWuIfVShtiLrLojltZseVsALps0hpz8XXSAsVVRUsXe7yerpPXz1JYTeJKJGJnr66FC7sVhNp0cLuTupwY91C+LVjHLqdPibddBRy5YA+2nvOEFM66l1XRwlBrubiGluwPnufV39FA/c1viLUxwa1rZvFOZvROXCKJ1k13221394a8kqLSHsSwH5xLTVDB0Jy3ijQ6sRADqiJ/NpixdWYQjJCT7NNlLGGjR2eHo5YSmxG2424mn4GqxNwttCS2oS9fzjSaTC9pdx13I3m5j2c8buEi38YZZKi7S/nloOpyAsP7gU/4dGFZ7wqS+GEtZ6wAU0OnE8WZdNL2i03tgv7VdnmQmhGzZj8bMsOZp+wIWuPEMql6+YM017EdWczkTdbxXUeUyYtqhaCPW1E/VNlhzi+RnqhblL83dEVNqOqtp2jzyRC42+go4Bz+41QVdcQdVAX52uZso7NCC15+DmaSOv6nhM3yG+R1L4WYnxs0dxiyAlPP476PiBNOn+km7S7J9gp0rp1+zGep+fx7KorapI6Z3aJXJFnfTUJHDc3xOp4EA+DzrLf5TIREbdx3SGpZ2Zcfl76ZiSrOZNjB/TE+RqoaZlgf+0OXi5GaKirYeHlhbflTum1TY+JutLRRkKgo/Q5t5ufJVGaOb2kPziDqngeNQMHgnOLSPCxY6cob2PzY3ifdmOHpOxVjxKRX09R+FUc9niTlJvGBTtTaT22OB45/NpYXCvoGLZXXwxPARBIRjsvivIQ9XOHwVmii9+x8FlrHmfsjKTPqbpdl1MxMjGQHeCKrri3ht4xYqsledpMpNchtPUcCXp0A3crKy5ES5RGJ/FBzmwV6dLc7UlqcT6Bx6ykz7bH5QERIb5sU9nK9pO3qeofoib6GpbCd27eaY1vtPA3YZ7skvgzM1sefW1Yt4nbVpbsPRk+RqC35Idhb6IlrZc7rS/xctSrz/biCI5ri+urGnE6QjaHLu/xCdTFPTQPy+rTHkme7jrIvYxCkvw9cHK4SXbOC+yNt4uyM8L+hA8OtqKOiOP2+VzgnImwPVGm+7ye0djdwnPvw+w0Oc69kEeic3uXl1WSp+sh6+4Z9EVZbjay40aqrEvTmPmAg1rq6Lue5ZKLL8HRBcIKRdXMDUBT346HI6/B5fxg/HgFkBw5cuTI+S9FddwDTjufI+avzP/7h6C7ludXHDnoF8HwnG45PzByASRHjhw5cuTI+dHx4xZAgw1E+jqwfYcRp25ljAqNHKS1MomrZx6S+vr9RzPPfc7hcfYaYRF3sFo9nQW7PEgfmTLSV0PoGWt09PTQ09Zi+/bt7DI4SXjOqDkHfwu9NTwOOsepyG9aDbeFGM8TXIsoGPta5wemtzYRT7Md7LJwJ7J41Lug7grunt4n0rmH8w+TyErMoL5/gKGGTPwDHhA1+tgfgOrEa5js1ELH8gSRZSPdoVZi/e3Zpa2Dto0HMdXfZcZxEzG+juzarofH7bRRcz4GyA/2wliU43adAwSmSKeFj0Iy4TmQ/bt00dfTwcAzjKbedqJvHGOXxAZ0TTkXmvdWpNS3pK+Sx8KWtu8ywTM0msS0QqpqRw/sj6KnhohHd7gaI4vK+fYMUJMVT+jNcCr/whvellfJ3Dv7kIJRUWR/iaHGLLzsjEWdsud+hizWRkY/OQ/OYijJT73D3Ewd/Rt0FL3g4gkfEuu/y3vDYTqL8LHbg46+wes6KPnTsrxM5siq1H+B1oosnl17RH7Lt3jl/Y0MUJ5wl+uhL6gZ8y4mm1P25ugaiGfT243bkzGzW/5T6a9I4MThAFKqv8GG/iqDFEddw0BLkp+iDhroob1rhzRvd9qdI+l7lFl3Qy6PT98mrWL0jJjvQV8DCfcekV4nS2tvfTr+B8ykz7rb5zFp6fmU5pdJXy19H2qSQnCxf0j59zGVb6KrgfSoOzxMzCIzLpKkylGRBnJ+UH60Aqi3s5Qnt54PT5Dr477lKmbtvkBVr6ju3U28enKM6bP08IyXzb8Y7HlFkJ05BmZuPEp+yT2fA/jnv928VeAoHNxIGHzPi2N89ZPP2B0yPNNOMNReS3Z6BvnlsnfsHVXF5BUUUlzSSN9gH/WVr8jJraZr2F+PTDIdbKslL6eA8sY2untGHM4AA0Mjs4iGaC0vID0jh6rWN7VyqK+dtrZmqkuLKCitHzsn4jVDNJfmS8+tGQ6xH+puJu/xUeZM2IX3i1zKK2qormiRNujSMPi5U9EOHF7nZaiGp553yW3vpOKpM7MVVXGJLKQov4DK1/tYiLS0VpEp0l5QMSqsrLeFwsx0sgqrZfN9xOeI88ZM3HyI4Iwa6U7srxmqItBQmS/Gz2Src/iwWGkm4vZJ/CQbwkoZoqk8T6Qlj6rhtHwT/bUJuJhuxzVGJtaSL5gydbsPVQPdvPQ/zdET94fDZb+Zugf7UbBwGzNZM9zECGPL+98tYqMtDu1xSzHyHZ69PFTM9bshJEr2fpMw2EZpjsivVzXS/OooeYLu1mWsPR9LVXE+hdUtowRxP7XFOaRnFoxZk6ivtVq6LMLFvbrMmulCanMDJYWFlDZ10C9EXGV+Hq9qmuntbSPJz5pJn5nztFpmcwMdNcJ+08ktfXuOyBBVz69gonhIFm1EJWd3rEbrQqL4pY+ECydxOf14TATiCP2dNUSetkdzjTKrtl/+q3n+l3nFsdUTxoTB09JMR7fMFlorC0UjmE31KNsY6mmkKCOZECE6p3+8m5BSWS0Z7KwjJyOdHFE3R8ywX1yrRtSlzNxiGsQ1e5oqyc7IJK9Klu/9bRVc11FGUeMYBaPyXMpApmwS9LWRNYD6aW5vo6mugrz8Iuq735Rcb0slGRlZlNS+saKhDvE8Iu/zRk2a7+9qpbWlgdKCAkprZXbcU5uMneEWluy5TunIq6B+kYKBLmoriigqFPWyoY3+/k5qJGVd1iidq9TXUkGGqJ9F1W91Xvp7aKouHy6XEtzmaXDqsWz+T1NtBdV1vcJnNlMrfFd2Zj4VkvUZhJ0W52aSlVtKa9+bStzXVi1NV3GN5B69FNw5wkcfqHPpZQu97XXkZgv/UNkkS19/C69E/mcWDfsGwWBPO9WVJeRJ7tPQ/bpcJPaXF+SK+b5TZLSJ+3ekcnDdQuYZXUE6LUlKH4VP73PjfvRwWvpE/cgmPatQ5P2oZ+zpoLGliYqiPAprWkTeiA5xzj00Vbaw7UQ4tSNh/b0jpdBHU5sox5oycgtKaJaYlsSvSepUtSSfu4T/LaCorP61X6erjvw0UY+H815GP3UlOcRGB2I5dx7mVzJEmXUS53sQ0+MBY5bakPPD8KMVQGPoLsTHwZHLEUVvBMJbYfB9TRXE3XLH4uApQjPLSL7njbXTbUpGG2VfKW4Gynw0cQYf//znzDX0HRXK3UfM0S1MmrcBa4f9rP/ifX4+y5KkGuEwD6qx95GsCS26d517kfHE3dzHFxMnYiHZkrsskBXGbkRV99JZm0dKSR1Ftw8x96eTsRfiqrs6AtPtGtgEC6fUX8EZXQUWGlwmPfYyKh/+lk/UT1HVUc9l8+0s2hY0PBFSRlfBffQ0NXEOrxOV9hXHtVYwb9dVaUPVl3qB6ctseVb7xjmMMNiYg9+RrUz4+EOmr93N/ZRqqTMakoTBr1qF8Y1Cul49RGvyRq5klhJ8QIXpCzeyz86KFZ/+lj8oHuPZDRuWz1iK7gEbdJd+xb/8RoFbNVD9wIpJJhd49cYzSJGEwT/weEAjrTw9uIUvpxgTkVfKi3snuZDey1BdKJqrdnEqSlxElKnzxlUsM7g0dqmCUQzUR2O0ei5rTsqiZaoeuTJ9ni1xwytiDrQWc+eoFrOWa3On4F1rAYiiuW/DnMnjWLFJAw0Nyd9m5v95IpoHH8om1H8HBtpyuWa9lWkffsyUdeYExg9PqH98HKVNLuT0CrERfgGHyyHUtpZx2liBWRYP6Ogr4/jSFZj6JtNZEoz+gsks33UAWxNlfvNPf8D8bhJPTx9g14Hr1PR3E3HUgIkzjkrFW+YZDeabeEjD4GseuqC6XG9MGHxCoxCmzlpMn6OEpd0B1k36D346cR+vl18SVId5sPKrVXhmSQqulzuOm5h/5N7ribb9zfncsNdk1ioDHpaMNLJtxHmdJkSyksBgMjpKmzG/nDeqYfsb6c+V7gb/+xkK0rKYt8aCm9lCRPRn4bRuMtM37cbx8A4++6efouj6mMS7HmzTOU5OxwBld2yZ+Kk5L+pbiD6ux7SZCljYHWLT9A/59ThDzp624ONfTMDYT7bre0PiIy6dDxF1pZVrOktZeyxM+v1fDYO/IsRtewHnDKbzk/9YyfnUBuqfe7JxuhbBVbU83K2NkUc43b213PM6h2dIPoneO5k6dy17RN5vnvAhv5y5jVPOu5n33q9ROh5LX2eqqEObMfCURIE1cO6QCkoXJCK6DI+di/n3r/aRJKkH1SGobbfm3HAYfEKIPwGpedyy3MiMpVs5aGvBwj/9it8vP0H5SGM9mneEwecEHWLer3/Levfh8PTuAvxOXiequIOSB26smmLNy65mgvfooO8SLOy0kWDfc5x68EoIC3+mf7IOq5OeXLhyl+gcmbUUPzzCpHHLMD5ih8GyP/Pf/7ieo2dsmDHhY+bYPPuaffRkXkV5lyFn0mWZnnBal198uuEbw+BbM66wbpkRQZJQ1qZETJcsR83pIYmPHBn/p/eZYfmIzv4yTixfgbEkmq4pHgMDTSzDhGdsSUR7wVQ+2XiV6sZUnFS+4F/+rMrdsjZeBdqxZp4hMeKytY+P8NVSF2kY/OBLT+ZuNeJKbiMZ13fz1cQ1WDkeQWPae/zzNAsiUyJx2qmLW4yQZm0J7J01D+OLKbKHpZbLmzSxOh4xNipRzvfmRy+A6rISeXg3TqbaRbUaGByuWhUPWLHCnAspf0szVoqDvg6qHhLHU4nblmXMNbk6HLbciO/66SyyuCX9NJqOomfYaphz/UkIdx+HUCRRYa2J2OxSFBVOtsZMe2U2wf4OrFbYwq6TkhDZYumCZKefltOS7I3SfEVOpspa+vzr9syZ5Ui+SE/0XnV07e+J/w3yzGEvyqqBYwRQ3TM3Vs5fy3nZVvCk+x1m9hxHciVtWLqvNAx++BFe09dRRfyd57xeALYnAaPx89grWfun8hEbd+rhntoj1FUCRxRUuBwbi53SatYcjBg+QcIQTy1WM22dg3RdmzcMkXbVhPEm3hSJ5Lwe4BL0NhYTcurea1HZnRfAmv/4Kb8av0EaBt+f4sHkGVpcGh4Nyj5tyNqNwvGPCvD6OoOUJIdy9coJjDT2cSf97VddrYT6H8QyuFQUQhmRj28QEBDA7Qdx1Ir01z48wEoj2zdrB9HOPR1djC3vijNH009VSji3xbmS80f/hWSUvxHePcU8DkuhbGSopOcFqrPWYHo+jicXTZlsMGodJ0nm9JTgvl+Vdb6SUYUugiS7wV+Joyz0GEsnKOAvUTQjNMewU0kRtbOy3ciLgpyZP82OtK4+sry1WLhHFgZfL4Sg+nItQmqFEaRfYeV0e1JrCoU9K7HUePRSBu9gsIHE4Dtcdt+Lxm4/shveakWHmnjge4A9wbLRw+b4m5y/4EdAUKDIi5tcddnOJCFaHleMVb8dlek8uP31vLsdmknTmDauAJeV49h4QRaSPUJnTiAqX05n3/PRrxPKOKa7hnnmj2WjNy8vsXS8Jc+yMzihsY5FOjeFNY5iMBPLZXocuSwJkRZtYtp9nA7u49yNQPaqzGbFCZl9S8Lgt+1yG17+YhS9aeyXjABdkQmoftEoztfaxwNRvwbzb0nD4IPzU3FYrMGhi7JjpAzVcHHLbOYbX3s98iOjmHPrFLF5KKlB5dgp62F+WlK2NXhIwuDPj4TBn2TKyqMkDNeDxjA3tu47yYOIB3jfe8VQXwYmi5azxflNiPo3MpSD0xwVjt+RLLIxQr10N3jLi8PrAPWXEGRni/NxXy7YGrF6zgHSG/JwXKqO1TnZM0kR9tuVfolZX21Bf7cxG5UtCZVUeolvcN7CJ0qn3iz5IKUOX3t1VpxKGP78hqYXJ1izXZfrxbIS6869xcbPvmDVkadjRENPWS7pufnE3T7MV3PNeTY83Bgl8mu9kSc1nXWct1Fn7QWJwOvihiQMXnQoJGHwOrrq7H4dBr+PKapXpXW8I9KJaTouJIvybhVCVkdRnyih7xueODJuxXEkVxpK92aeiiHeSTlc27uGKTtvjbGtwgA75o3TJ1za3FRyfu0yDD2j6B6QHNXBA72NaNveHuO75Xx/frwCqKuMG066LFm6jJUKq1i5YgVqx+5TJxFAzcIBWm5g6dKlKKw9Suw3DSGMpreS2/bbWSbOWbpMB58nspbn5fUjLFm0BAXrc2Q1NBF7yYbFS5ejtG0vQYnlw6HSQxQ88ma3wRkypR3jfl7esGHZkiUsNbDn0fM4XoT7c2DbVjQsLpLb1UneNVs2LF3Cso02vBAN1VBVHPZaG1m+Yg3W3hHS0YfqZ+fZJXme1Sac9jiO2sqlIr3qnLw5dm5Kd3EkhzXXiXPXcdDvubSSDZY+w3qnAkuWLGXVFkvu5r4ZFu/rbSA9Npmkx14YbVzBcnVrrqcIL95XSaDTDmm+bXV247SZujQN26yvU9ZWz9PTpixfthzlLY6EZNUJ6TFA9v2TrFm2jBVrdTkXmkWXyP/OgmBs1HZz/mE2XSNeojWTM6JRWibKS/twIGUjCeiuJOzmBR4WyBq2jlfhOKuLZ1qxnt1+L5BGOosUhfjaYX49ZUy6JVsnXDBTY7OuEyHp1W9+6yjiso22EMArMXS5Rlbt2y2ZhCFKQi+gtUzkr3gmZaf7NPS08tTXWmoDS5aux+HO8PpSfws95bzMTCP6lg8mwiZXq1lwXdiJTA70URByDr2Vy1mxUh+vp9kk33NCQdxvucke3J33sUPYxJJ1h4gSNttZEIqZupLIi7VYez6mrFNkRms2vqYaKC7Xxcn9OGauAWTW9jLUnY+3qRobRV5cCwzion0AaTnR2OluFDawAqPjcfQIdx/hZSXutxyFdYe5m1hKz0j5CFoz7mIs8t3ALojMhlHNTls+fgd3ivxchcmxIEQnWNDM3eNmLF4s8s5RiFppy95Fwnlb1gmbWbx8DYce/43bRXTkctxE2JzIg6XLNnPQN3VM/vdXJeFiosJS0avXd7xEep0o8YFqHjkbs3qZOrZHj2Pq6Et4XrMo3WYiffahJNK6cr0toQlpPPA+JC3b5ZqiLncIUfVK1BF1VQwc/LnuZcsuUcdDQ69zYLUogyXqeD4tfvN6ozEVO5MtLJXU6TUaWPsGcOKAeBZhO1onTnJSe620rmnYBlDWWEPIOXPpc67f5UpUuSgfIayj/GyEXS1HUX0vt1KzeX7SgjXieVR2HMHD5TCrpeneT2hODZn3TmO28zgxmYmcsFAT913KTruRXfe7ifXch6HHwzfb/3SXctvNgCXLxD3VXXiWU4e07R1NSzauVurimcV9lDbjEil7tZ9x8ZDwRUtZscmG55XipMFq7jjrs0FlPxcDL7B/mxYnwyUirZ5gT0uWiXSt3elGXE4mvod3SfNA+9ANHge5sXThYtY6Xae8t5ei+x5oCvtYscmQU0/SSXvoirK4z1LRWbxT+Pa8mFqumFqw/0zMKJHYQ2l8ECZq64TtrWCT4RmiX0lWxpZRn3aLfWvFc69Wx+5OpvS87Lv2rJCUsbGltD7tlNQnZWOCkrMJ97DBwtKftIwwLFQUxHOrsNfxNNa7N4hyWYHh6VMc01gpLUc998fUt9dyz8mAdZq2XLtxDR8/L55Jt1ZqI9bbho1LRD0W7cDFmFJRvkOUx1xEZ40CqoeccTd34tKdRJngKbkrBLUNt4dHx+T8cPx4BZAcOXLkyPkvRD9FIVdwsTtLfN1/gYnDPfVEX7HH3OMeRe9+Ay/neyIXQN+TgcLbbJ+3A8+wKqHh5ciRI0eOHDn/CPzIBVA7KXc8sd7nSODzV29egfRWE3LBBesDHjzNkk2Cbk7xY/Wsxaw1MmKjwg68QqO4fUQfbYudbJysj29wifQ4KU05+Jxyxt7ZAZsD1uzduw+3S6GUfqewIEF7IQGn7xJX9A1DoK0F3LgVxOORnev/UxigONIf+/2H8A3LHfNevS0/kqOH9mNz+gGpOa+oqpBsyjhETU4ct6OLxqzM+v3pIi3En737D+N0KUK2urGEjlJu+Lhha2eD8/lI6fycv5XeqmR8Du7H9vhN8ltGzUEZaiPx3llRjnvZ63qNl9Vvz27tITfEB3tbB5ydjnDc/xnSBV+/M83EBroL+7MnIDadvKJKGr5pa3nxbOkJUQSnvT136a/TVpFPUkQykjdB30RvQyExt6IpH7vfxDcjyuGWp4N4di+iS9+8NkVYRElkAHbWIg8PexCa83omk5TuygyCAx+Q8102kB2hu4ybZ9044uiMg80BWXnttebA8UcUj9lV9930tFTw8lkMZX8levCv0VQQw9P41DGRd7QVcvmci/AJTtjbHcUnevRO+f+59Nekc8njIdn13+JV/jsZpDLlMQ5SX7afI04OHBH1XeLXDnkGkS17z/ydGOyqJOFmJPm1P9SITQc5kVHkjWws21nCIw9nqS043XxB8atK6itqvrdPash8wYVzkXynlTf+CgNddWSEx1JUWU1RRgp5Td/Bmcn5VvxoBVBvh6gYVx4ji3jt5Lr+chZa+5NbmkvwjefDETwFOKydwzqvZGGU6VjttcXhdiQ3bZRZu2EHukpORGREYLtAC5frWdJI09d0JGE9TYubwxumZ5/azK/fX8/1/DeNZ1dLA7X1zcMhngN0tLXQ2tJCR1cvg4N9dDY10dr+dmMrjuxupaGhha7e/m8YdRqis7me2obW1+GjUgb7pSGeTU0t9HxjnRqko6mOusbW1/MnejryOKm9A2X9uzT1tFCUkEeNJNRV3OelmwZzlN/s55V95w43biTR2JCJ7ba5jNt7k7q2ZhpFOkY/a39HM7W1DXSOdiD9HTTU1tE0/GVfZRRm+roY+SbTMSpEWEr1E8y2zuG9P67hVPRI45/Hcfs75Lxe82WI9qZ66urbxs79+RpDFN85iMbB4ai9iodsWaeJzVPJFMxOoq+44Rk5djrmuwhz1WPc8vO8NWf8b6M9Hp3xK9jtP7wNRHcGZy/fJDpvRD3309ZQR32rzC4aMwPZsnoea72TaW9poqVr7KyjsTY2TH8nDaWZ+JluY+o0Z9I7u6R21y7saVCy87ewu7buPga76wk9ps8Xfzbj2XAYvPTcOlFG7WPvI6EuLgiLtfukG0FCES5bFDC4LJmwP0BGgC/nr8W+c07UQHcD0af2o7RoJav1bsjmPXxnynBXnIBa4KhJuvXVNLbJmry+jiZq64TdjTanoV5aaop4etKciR+aEFIus5aBrhbqausZtZKDSH8/XcKe6xqapbu/D/UKm62rp2k433vqc/HcsoTlGu4Uvq03hrLZP20xu68POwVhd4MDfXS1t9DU2jmmfogHpU48Z9toux/oktWP9lHN99AA/X3dtIoyax8+tr8tnzOH9Fhn/5jmjjEV7N0+pm3Yx/S2i/TW0TImcwT9XdSVFlAhfcByjs3X5EyobPZwbUUxryol5/fT3SH8Ul2jyC/Jgf20NtbT0PRW3evrFOmqp1UaD95B8kULfv9bFS6mtjIk7tPUIPLyta8Q5VJXS33LaHE0SFdnK42S+3SNrdWlwaex3HOUmDrxPL15uKgvZ/q206OWI+gk+cZlfAIjXy+10NUi/GS98IejM39I4ic7aW5soVvq1IfoKYvEVPgi04spdEjTN5a+gX56JM/V3Caz8YEemptFnRJ2MST8bkdrM20dPa/nJw12tQr/Vy/q3OhriTxrKCXp2hGmf7CDy5J90XobCDmxB8uz9/7iel1yvhs/WgE0hr5yrtrbcP5x9tiGojONE1ZHuJ1eK4x4UOiHfvp7e+ntF/+XtgdD9PWJRkP8GxBfjKkWjbHs/uIrvhj3GT//zSeonI553esYKHvKnrULWGvizIkDqvzpf3yEyYNSegqCUNxsyul4yUhOC8/vnON8WBLX9yvxb+9JonLaKbztzZ7N54WbHyQ/NJbCymLu2i7nV1MV8SsYpCcvEJUVJgRm19Gac4etsxUxPheIt+ZMfvPzL9j3uIyGlPPMnKTDlfTREW5D1CZcZMvK3dwuaKAlI5D101ay+2qmcLBlOBvsROHAM7pFesdW/w6SbjiydNqf+OP0dRy9GkuzNG96eHZcjU/XuZDTUMGVbevZYnKNus4yfHQXs2jbQU4dN2XKv/4WZcdbPPC0YO5iLVxPHUVl8q95b+0p0VuLQl9XBb1bhfS/NSOzI+UW16PTaKxN46DiDGYbXKWpr4BTTkFk1ndTH+2L7np9kQ+Nord2g23Tl2Ao0vKWax9mgJRTmny+2ppkaSEVsX+9FjucYoQzkzRSvdSm3sNivQJzdLzIfudoQjv37HX4aomHdHf170N3TTwndyzlyw++ZIWeK+H5snIqDfdky3pb4uuayAhyZPeZO1S3lnPGWIHpJkJoNmVwZP5yzC+m0l0RhqXyQtabHcV93xb++D8/50BIBjEXbNhl4SnKpIb7h7QYP9OFwsEBElw2MtPwBOVDg5QE2LBhiY40DH5QGgZ/kHjRkMV6mLB0pSq2J5xRmfEnfj3LlpxRFab88TGWfLmWy1LtMcjjYyrMPHhLWPKQqD8DNBTH42m+nhlrrXj+ehRNNEqXz/BAoi97YtFS2oL1jeK3bOxvoD8P14V/4L1xc1m9ejkTlhoJGxANyaAQ8dsXsnjHYU65GjLhf/2GLafCyAg5zy4tW6Irmsi8bM34zyx5XpTDecutLN9ozoljlsz58Lcs2HuDUF8j3v+XT9E9l0SP8APlEYGctL9CYUsZ5zUWsemEbDPUvxwGv5g9gVk0Z9xlxx9/zS/mmxJTVs19+11MW+dHw1AHIfv10He7T3VtDhfsHXC5m0tagBmLVmliJ/J+2/TP+cMCHTyO6DDlZz9luVMYzdXP0Vi4EWPfXJHXlcJvbWTl6WTRkBfgpDKbn362l+Re4R/yA1HcZMyJWInMbCfqtvAxLzJ5eHgHy9drc9T9MCs++4A/K59jZD/eMbwjDD7jojlTf/YLVjs/oa2nl77WTDxsznIrsZxU0Zgvm36QNCEUn9sZouNwg4q6QvydHbAPKqA115/pn27Bzvcqfj7+3IoqkfrX0qduLJy9ngPH3bFU+pJ//VIFl5N7GffJH5ix9z4t4j6jfUJfXhDrdxnhkSIbm048o8svP1lP0DeEwXfm30ZzpT5+yZW0F4WwY8Fqdrpf56LBUt7/yYcY3SykOfsSCyZvxyu5ncGG5+zcuVX46Qr6a5+jOm08n66/QlV9IgfX/ol//t1GAnKqeOltjcICM+I7Bym6YcUni5zJEHWqI+YY0zboczE9n3vCn8/basUpj73M+/l7LLC6QXb8DQzULXhY2ED5Exem/kGTi8kjXYEqLqzfwQGP6O+9gKOcsfzoBVBT4UvuBYRR3jK2aSxPieLu3QRa3+7FfVsaY7CarMGVtE66hbDZOGU5lldkUS2NoUdZOl6R6+8YVKh64IDakfOEJYRx4VqatPc0lHOF+cusuVkoMf8BypMe4WKmicJMPW6lN9IrnNq2HdvwK+ynJGg3nyxzQBKFLhE1T02V2GB9ifzMEPav3MJVSePU9JTNk43xTxr9GmKQeC9dPlVwJUeaFb08MljJun0B9A7UcWq3Psp2kl3oRyOeJSWDvII3Yx7PbXawcOl+JJHocRe0mX7wobgyJNhro7PHl/ycx+wcP5PDMaOr8ivsVBez2CZu+PMwNZHs0lHD6NHoWG4ZPel3uR6ZNBzV0k+yjzmf/+In/G7dCYq6Ool1N2PBgiPkSn1kB0F2W5lselu4/G+mqzQBX59THLIyw3TfRcpGdbRlFHDM4KRw0q8oSLiFm5ub+DvFgzjJat2DhDrrM27ZGSFO30UfRc8COCU9Z+zfxRf5b4R3bxlRyfm8DqJqfcammUqYecUR7GvMFPNbbzawlNDziuP7VFh7QRI23UGg5lqsL8dQ9OAoyyat4+bohcjbYti2VpntfrIw7qIbbiye5SZSBdneWiy28pSGHTeEuLNT0QDJElSkX2bVdHtSKnNxWL+G1XtG7xj+dYZaC7jv6815Z3O27DzNy69tJNxKyJUDmNyXjdB0pN7muLMzbscleXGCo2aKfLVuHxFvrT3VUhiF16mv590p/xjGBOkN5OK88is2eA+HZA/TkXGVzV/MxiFpdD0vx0VPmYUHwqWCqz/1KoozDvP4eRCqy1ZhcufNJrRS+jOwWKrL4Uuy8c6Owkg83ew4fdEbPeWpLDseLv0+/aQp23e5kv+27+h6yf6pSzD3l52f6mbIDgNZqHeuvyMrVvlR35fN3jma2F+TlZGMGnzWzWKZ1e3hzyMUc2btag7fl9hfKbbKuph7pIv/13Bq32YUzsnWkWl8fpLJK52RLv0jqHnkiLoQKGGJYfjczGewJwW9eavQPJEmO+AvMZCF42wVjt0evVFtHVdUlbDwjZfWdenCqGdOcvyYJ+4W21k2ez9ptdkcWbyNgxdkSzCM0J3mx8zPlVHR2sbaLUeIq5FcoZ9Hdhv4bMuFt9bSqsPHTp1lHm/5CUHjc3dpGHzgK5nddKRdRuHDL9h0MkH2TMMM1peSX1REbNA+vli0nxfDGiPm4GbWGp4iq/AF9qvW4y1Zy6rrhRCb+pyPER3S5hdoC19kFiILg4/12cdklSvS0cq2CCemaTuTIPxFc+RZdBX1iBSn1D9xYvwqd2kYPFm+LNayxCfsAXtmzhBCarTz7+T6oS1M1AkUNVhQ9ZiNEw3xTxyxv3YeGmxg55Gb33N0VM7b/HgFUGcJ1w6rM3XqDBYsWczCBfPZ5HiT4tIU3PUUmDZjNouWLBLfL0HH6zkdX4sJ/QtUx2CxbQWTxk1gtrI5DyW+fqiEc7uWM27aHLbbBZP98jY7FBcyZ8EKTE8EkVkz4i3bCBViQeVIAJJN3hmswm+vCuPHT2K17gWep0bid8INvc2bMHC8Q2lzFffdNJg4fgLzLM9T0D1IZdgZdsydyYIVWzgUmEZXdylXtRczafx09CxcOWykxoRxE1my/jSZY1rTXnIeHENj9iwWrFLD7maGED89xPiZMnXSRCZMmY3+qRAaXnuUforTUogOucP5g5pCcCxmk8116bYJTQk+KM+ZyPiVG0QvzgGj2eL/kzbhF1tNd0Uc+zVXM2PeAjQPSHZi72agu4TAvduZP3MeC7Yd4Fqc6Gn113DbRrKtwklSGvterwnUlnUPM6XpooxmoXM5/s1rFdELtnUNJK1e0sj1k/XoBMrLZjF/7jaO3UiRrSrdmckxYwe8R8/ZEhQ9Os7WFevZe/oumWUdr0cguiW74m9dxIJFyhicfkTFO179SBxYrNduFkyZyFcTprJJiKfC0ZOk/hZ6SoiOfkHwpdPoLljAYmVtzoXlyXp+gx0kX3VAZc5cFizUwuNBCnE3DjJr8kQm7zDCxc6cDRPHM3GxBREV3TQkBaK6aj5zF6xkt8cd8pv76K+Ox01NkYXztnHA5gBbLTyIKmijry2VoxoKrNC04cIFL1wMPYhMfIq12jK+GjeN7c6i99lfzS1HLWbNmMviVXsJFMJt9NSglrRb4pkV2LHXhxev6t+8Em7LxdtKXdjHInTsL5JUJrH1Zm4d1WHShGksOXSTSul1uog7bc2CceMZP20xex+MjDJ8S9qzOaq3gWkTxjFhqgJ7vVLGvHLrKHiGhcpKZgq707LxIr68m/6OQq5aqDFvzkasDx5ii4kTtxIr6KxOwFVFgelzF7Byz3mSC4p5ctacyaIeThMiO6N9iObMO+isUmKXzQUuuJqIBvQ4j4P92T1rIuMmKHEyuOhN49uQwkFdReETxjFxyWrUrEzZsWASEydv4qjbcVSXTBN1XKT5jLDTnmL87bZLn1NB3Y5nxR309ddz19WISdPnsHSzGVfiU3l6VJ8FEyeyatM+jjtYMXvCBCZNMyM4q5LEq/ZobrTneVocTuK+48dPYcv+YGRNagdPnXTZcvja8C78wj21ZOG9dzNTZ81n9UY7HqaV83rB+RGaM3E0XSfyYAJTFijiECbrmKRd2MPSiROYtsJK2N0gQ73F+FqpsGytJecvHkdv9Xqcn5YxJMT6Vadd0nStVHXgeXoK5/ZsYfy4KajsucYt3wOM+2ISy20vU9bVzku/QyhOEb5ojTau9xJJvG3LQlHHJq7R48bwshevGargvIEFB88nvRk97G8i9eEZ1JSWCdtbwJqdboRmV9ErTdcgpZHe6C6cwfwl69hzKYEOib8xXS3SN5ntRs7Yme9govCT85VOkl5bxl1bE3bpeZGSGoKewgzGTVTA9Ig7ZtpLGDdpBjuOH8dx3UwmCBtRP/qA2uZSLpmrsHTjfnwvnuPoUVsCX9bSXfMSZ731TJuzgK273aSh8f091Tx21GPBLCX27D2EuqkN5x9lyd4aVD5mx/aDBKTJ5c8PzY9XAMmRI0eOnP9CdJEaeAY72/Oiw/Rf4GVRXxOJgY4YOfqTJtuzSc4PjFwAyZEjR44cOXJ+dPx4BdBgHw25IRw/aIzS4lnMW21LWJFshkh/QyZ+hzYz5WM9ApNkg8b9jcmcszDE2t6Lu/f80J7+IVM1XEgemWPRV8V9BxX+9Jv3+M3nC1BWVmLW50vR3H+N/JZ3T8T7i/RUcdv/GM5PvmlKbRMRxx3wCc35hom9PwC9DTw/dxS9VXMZ//EizE8mDk/C66bwuTfbtiizRlmXI8fP4br3Ihn11cT5GTJh4U7OJLw1f+Jvope6V3V0D7zp9VTG+LBNeQF//M2XbDuVMDyhvIXIU/pM/OpDPlU9TETl35rPg9TlPcNOUwXFlYtYs1lco3T4nWBvBXdPWaC0ShnlLSZcGt6P621KHp9FbeIH/K9ffITiTn8kWwt9P3ooCfXBdLMCqzdtw+60K3tO+PM8/11hwgNUPD/N6uUKbJXsV/Q3MNSWw2ltdbaucybj7bkqI3SW4GOtxbKvzIj4NusKDLaRHXoG9S3rWDFrBSoHblPRMVyGvWXccDdDUUHkp8puriSODdt/dfcAX7w/B9fE77GUQ0c+p8w38+nP/ze/HjdP1EFxL2UFpk/R4UZm01+eWN1fwy17E9bPMeWZZEfk70hXRRwuW+ayfM+5sa9Bm9JxNlnNf/zvf+G98YrYPBg9x+eHp7+rjdoy2arHfWXROOz2I77ya5Pavh1DnbzwsWD8zJUor13Mpz/5DZ9PXSrydhkT1utyNeM7hrD3N/LwrCXLP9Qk6Ad5vTNIWWQQzodOkyyZGNaUx41zB9BQXC+1BS3nk7gcPoHP9RE/9rfR1dhIw/CGs1Wx9zi89xYl73oj/r0YojLcF/1NCphffU7CrVM4+D+lfCQIVM4Pyo9WAA30tVFZ/mYCTOppFeaYn6VkxEc0P2O1ghlnYkYm+PaQH/GIs7ZWmHpdw9vVmJOvfxumrxBb3V1sOpokPnQR723OVxO24pc14tR7yZdsn7B5M1p7/cjtaCPl/B7WrV2HjtUDGnvque1myloVd+IyXnLz3jWuSh1DL1mPJNEqZjgHhZKU08JgawlPL58jOHN4Ml1HAdf26YqKvpnDlyKol2iB/maS7p7l3JUrnLc3R93AlaiyrzurodZcLlnuEuduxe7aC+lEu8GySA6qT+eX733B3I06+Ga/8eaD7Zk4rZ3NXF2RhmFx11dbK5tgXP6ILTpaWJy7gJW2Jnt8XwxP2u0i7cEJ1CVpP3D9tVCof3kXc9XNbN3pRERZL0PVsVis/IT//vtxqJjdGF6mQEZXXQHBx0/gvH8LU1ZYECFNeh2hgcfxSpHdZagpG//DO4WjVsXqSgzNf6Hd7sy9z551W/DLlx3UEHuOOfMdeNlcz/2D25k1dT1u16Kp+Su66tX9fUzQPU7K91nDZoSeHGyXzWaxnodsqwZBe3MLLS2SjBiiOvk2B3eIhl3PhuA8SY7XcdZGHUUHP84f2sVWax9ymmXPMdSQgedeXTZvlmwzUjg8H6WV+OuObFfRw3yXNkuXnyQm9TEHNdej5RNOXXUaZzXWse2wP0WSupB1lZWTrXlaJblmHzlPPNFS2Yy6hS+ZsnC/YQbIuOrKuoXHh6Pg+ol0V2Pe4Qei5jRz01KdmdM24R4UR/3o0wRtlYlc9r3PPRcjlq2wJukvzVT/a/Rk4rD8S9aejWVgoIec2HRKaoYrdXcZd47vEfmhhv2VhGG7HKDw2Xn0tmphvduAeeP3irRKHrCBsLPWqAp7NfUKl07GHWwv5L7rcZyszFHVP8ytpAzCPfaxSTSua608eTlcXpmnzNDc7kzO261sexL7pi7G3D9DFE6vyEs/zl26hJ/7ITS0DnI/azgoob+B6EBnUR83oG13kyJpXRmgOOwiu8TzbDcX92oQ5dFeTPDlE1wIuMpR053oiGPLewcoDz/JzD/+ip+OW4v79WQK82MJOP6EstpCAly0WbtuA7ZBybQ253B++2b0be9Q19dL+l03torr69re5NVorTQ0xNDAcEV6KwpsoL9P9JNKibjuiq3NHrarmnIuroSq5CC0RQdJeZ0BPpElMvE52Ez87WMiXevZcTCAAkn+FFxl+le6BGbUk/3oJGvWKGPhHSHdY6s5/S42wjdsNnTg2SvhtwZqCbvpxZ5D1uirSrbKeTVs0xIaCLKwwPpUlPS7jjRfVnw5FcNbb4Uk9LbSUFMtnWzcWxmPx24VlDfuwulBhiwQoeMV9wJ8OeYfgMdeLVT3+1HQ1ESijynvi87t72YYEhSdR0ZUKNfORIvnHKQ25T525y5zzcsJdXV9PF9UM1ATi7m2Kur7HlDVXMjFw2qsNzpFoqTcBK/C/bAQeb3Z6owQazK7GahJxnX3NjbutcBg0TKsr0qWkBC1LjeAHYaOPCqSq6Afmh+tABpNZ34wDqcDePl6VT3B693gZStGDA300dlST019K32DQ6KH1UFDQxt9MnuW0VuIvZ4OG/d54bx9Op+scGR4bz5BPVe2zuKPH01h1WoFFs+eytSdR6WTKXNu2GDsKdm8sYvooEfEZzfSXReOydalmEt2H657hvr2XRievElqSZ10xKe3IYo9E9dz/PEr6hN92bZWnQBJMIggydOUSTMP8rK1kqsaCqJC3RTnDPHUzpyVGy+PWaem5pk7quu2c2d4gOPFCQMmzDxAhsSLZF1k5nJ7Ir9hMKenIQ1fy81M+dMnKBpcokiycZfIt7Xq23CKF61YVzwHl2zANyqBYyoLee/PM1BYvYqFs6azwewkvtYaTPrN5yxWWM3yBbOYqKjLffEc1Y+smWzm99YmqcI3VeVw3/22dK2eztRrrJfsFn3sNvdEL+liTj99L08xVdkKyZ6sEmId1JilYEHcN3Uu+yrws1Zh3Oo93IhL5Ka9BlN2XqB0lODpLotgvxAHeyWboXbWkBz9lNDQUMKj0qkb3qis+J41E7SPkfwXF4QboD4nkXBxruT80X+xhbVCLoylvy4V3/3b+PwjkT+mfhR3dvHC14RpVneGJ0R30dTaQX9nEW6WG1E4I4ng6SZQRZHdPlGUvfBG8Ve/YfIiBVavXMS0GUtFo3cXp30W7A6QRfAUBjixYJYLkk9F/nos23NamufN4WfQlkSBiXyT7gY/1Yakylec017BL/84lZUS+50zlaUqbmSO8sk9pc+wVJyDsrU/8clPsVm3Ah2/BKm9jtBZ/AQrjQ3sDx021sESvNX0cL76mKfBnih+NZ31Ns+GR/jeIBG/UeFfz7vw2CLaRt+gNwvHZZ+z0ukB5eX53A8MIaW4jd7qJ2h/+Cs+nbUMRYVlzJw4hV3nbnLRfS9b3WS7mPen+LNi2kFC4kIwVvyMDyYvYvXqFcydNovNh8Jorg9Dc9pm9l+R7J8vGJSswTMo+hk5uO2YzaKjodKv/9pu8GaXMhnoaeO+6SaUNN2lUWB5/nYsXHqe6p5cjizSwTlQVkb9nW00t9cQpLWQDz+cxAqR90vmTGfqDlsi0iOxW7wQixuSKIsKbBS1MDgmifxqwuuIGmt8JJGBgxTetuHzRXbESBVfFWet7fB8VCAEohAkd++SU5vDkTWz+O2ns0R6VzF/5lTWGvhS8rZRSvhaGPwQPS3J2C9diOHrDWgH6ekXedPfQaKXNaumWIhGPhfXlToc8ZNFwA12tdPc1iuEih+TP5jMlOUbsBuxCXHNFydV+NkHX7Jk9WpWLJjJhAVWPEiIxcFYiWUnvr4ZavOLkyjt0OXa8IB5iqc+732oyJWCdw/RvHp4iK82OpMiLaM+7hqsYsFOD/LLUjiwYwWrTsvqU5CaIobn4kSWJmFstJ094RKR2sMDFwPGbfGnfqCbLH9DPt9wgFihoNojz7JjqRbPhGJuf36MSQrHpLvBk3eZpVoWXMks47H9Kv7tw8msVFzNsrlTmbbuKHdu+mGiZEui1PAlm6GuxPziyITudh7obkRHvhnqD86PWgD1CYHw/OZD4SBlIzSdRZkUjMQfl91myRITfNL+lu5oCbY71NnoIgs/zblqxleTVnM6TrZpYLSdEr+fpo90fT1h2q+KS6huHGSwM48Lh1RYa3SUG3fiZCMpjbFYb12G2VMhwJoyicyQNE1NXDLfwVLN+6LBLOTIzHU4PyxnsC4MrUWLUPOQ3HeI5x6mLNa5LXq4gzwx2cJOO8kO3oOEHDFhxebLoq/0hu6iu6jNX8xOL0l4aj+hbkYs1b8j7fH2Jp9jynxrnry1yHB/aw6XLKwISB3+oTECs5nrOREtlFLZXZTVd3EyXTiezmgsFyrj9bKQh3uU+XSZFfFSJyzEQFUR4d7GfPm5ImeSZK1oY00ZJdXdZAeaMs7Ik+zGZlqkoVsy+hrzued0Q7j6YQZruKo7j1/8bDGX8sVxdcFsnrIE04uStPQSvNcQHeMr32K11lYSLpzBzuE+FW1jDx6qT8HjgAOBI73zUbSWlVJS3EzhQyuWWp4jv+MvCaBvSW8abrvduPZsuOda/wT1FZrY3Skg97Ej0+dYEDGc7Q3FFbQ1ZuMqROg6P0kwezv+W1ei7x0rbPkuG8ePZ6PUJgSD9eRliAZk/SoWa/gLSxog/rQ2v/nFfOwCUkm6YsT0Ha7k9veS6WXE+N99xYHbOdTGeTNr4l4Smlt5arOFP8815OmwATWW5vDqXdWjJZ3zJ51wfpzFyBuwEfprEnA/4MitQsmJjTw560tE8aiLVN5m5exN2IbI6szfThEuy75gzZmxO5sPNscLW/yKacaSeiGhmdzcLK6ab2XyfHvyhbnWhjrw0c9moG3hiqHiIuaqeEvFiaTBK80W9WwgDbMFO7G5KmllB0k8b83y1ZaEl5dyzXIVCidlu8HH2e5EcYuz9Jpj6E7BbOIcIQpl4iHJSRd1/bP/f/beAjrO5NzfPLtnz3/3/PdSbvAmmQyPZzxkZmaSmZlkktmWWbIlWWZbsiXLYmYLLJbFzMzMzGAxPFvdLdmSx5PMTJK9yZ1+cpyRWt1f11f11lu/qq/eeqX9Mdv8OvMXPxPf14rN7rVsVLaXRWwNtlNTU4jHra18MuUQ0sTvgvLSCupqM9Bdu4obPpIpQQnXFfaISZJk4K7l8ZWtKDyNomugh1K/B0xYqE70UEx5f7kHe3ae5tI1dcxTJbXRgNmRZXy5Wo0U6QJxD1UleVS8LeAkDGSgOn09ms5DIlBKNaabFcSALRNAfeL6u5ZtR9MpgVQ3McGafpmkzmZcDm1i3UnzoTrtoLq6mspkK2aNO4mVtxcqCms5rBUjnQwUu1zmqw/WY5ois422AjHRa8jH4Pp2lj0dfcSBhK40K9YeOo7+8OO4jmIMhWj80+R9OAz33cFaYr1c8E0uozTNmhXfruSO1Bk3Y7V/P8oPQ8Sd1/Dk4mbWmUoeUb7CesdKjhgKwVUfieKR3ZzzyKdbiJ7gZ+eYsMlcKkha/NWZeOAuKUKItwTrsGOJIkFiSGkPuc/4aSrEd/ZT5aPGF198w2ZDH17qHOXrrw7hLUkcK2jKKSTDR4sV4xZyJ0pcsSOFq5M/4Zvl5wmUPpJoxG7bHi48DJKFycv5m/HzFUD9HVTmpRETG0NEWBhh4l9CcaNMcfe2kJeRSHJyAvGxuTRIjnz9S4gZeUV2EvGJSSTFp1JUI+uI/e3VJIuZS3haAe3i4gOt5cRFhRMRl0HtiCP3e5rqKCscPqJ9kObKPBKSkklIz6G66RWdbdVkxcWQmFMjXK/oXGW5pKQkkZCYQ/3QLKYqJ4nwsChyh767q7aItIQkEhMzKcjPIzlB3FNSKgXlbUMzi2G6Kc9KFJ+NIb9W5vUGO2rJSEkQ35FAbFwalSOEwcBgP93d4l9TGclRYYQn5dEkraJOyvNSSUpKJCU/l/w08d3JyaRnVUjvq7ehiLhIce8xudR3DNVpVx2pcZGERSZS0iAr92BPKxUZOZTWvglHF2qVwoRYYuJjSc4sQ5LYXMYgXe31NEpPlpUgnHdGrPRecuqHnKF4rbo4i5QySZbvEfS1UZQsrplcODQoDtHXTklmgtQmUgpqvrM6M0xvSyVp0ZEk5Eoy2/+NEANWt6jfzoZyksX3RybmIn36NUxPPVnR4aJsSZQ2ddBak0+CaOOkrAzysjNJFzaTmCTqV9qMXZRkJYi6iCRdEpYuvcAgjUUZxIQnU1hRTcVQnUtEaWNhOvHJuVQ3tNBW18ngQBt5acnCBhLJyB/aC9dUQqKw3/CorFH2K0FSH8nC/lIK3loyFPVcnBEvyhxOauFwXfWI/pdBnGjT2Lwq2REFkjIU5ZEq7DoxLpaM6lGt8pcR35Mr+mxcsrDBuAQyipvfapd+6orTiQwPIzG7nKEFPDpEHcZGxJNXXElZfbt4l4zm4kyixHsjhb119veKz+aQkJxIfEoxsoPQXwlhlCzqvkyIkQry8kuFWCkjV9h/clIaJSPtt6eZzNQEElNSRH+MJz49TbRVIokJ6RTk5ZOSKPpMchI5hbI5fmdtnrSckYn5NA9tSeprrSA+OoLwWOE7XnXSJMqXmJREWko2+Tk5oq9J6i2bmjZhQ83VFGYU09TaTFF2mrh2PCk5taLWZXTWF1NQO9oPdNaKehD9Myoun8YRE4/XiD6Yk55Igmif+Ph4coYSjraUZIs+L75bYndDldpekUuC8HFltTWU5mZRVCebWHbVF8jqNLGA1s5XlOemkyx8TFp2JY2NlaQmxRKdLepb9mayYoRviE6iSNh6e20hifFJJKdmUtE+ctlPQj+ZVrc5r2pIVvNIu3xFQWqstC9Hp5SMFuSi/UqSogiLEL5nyL+1VuYSL/pTsrQ/Zcj6U2I65S0ddFSViHquoLW1nuzUJFKSUsjIzicjK0W0XzxpBfnki3pOEjaSXlAtrev2anG9xGyq6htpaX9zKnZfSwWpoi3DhG8tH/atvc3kJkQTl11IVVkdr6SN1Uu20y2OaRiT3vaONpHzV/HzFUBy5MiRI+d/Fl01xHn5kPI/Iht8HfEBrrzMHn0cpJy/HXIB9AMZHGgiJiCUuJhwtE9v4rR9Cv0jopTkyJEjR44cOf88/LwFUE8jsQ6qrJt9iCfPh49276M2yxfVrZtYuGgWM7efxTmzjcGudK6o3uSOVzrRthe4bOWM9eVrnDrv8/rxSX9DKrpH5vGn33/AmIlzWbx4DlPHb0fTPo6fEgkvefbrqaXLXf13h20OduTjcPUatvGyp+p/D/o7agnWU2fX7Cl8NX4nxkGVsscK/a/ICTJk29olLF6uxB1dC0y0PKjorCXU8CTTt98iqPztraw/gsFe2uraXj+OkNCY4sTuRbP59IOJ7NKNHFrOf0W4zRXGfTGWL6acweN1xN0PpZ/qVG+ubVRg7owFKF61pXj4kWdvHmYq+1mwcDGLd17FPeftRzKNuGufZfKY9/jNB9+wXc2LbFHGAx/9kV/+5yfM22dEluS5549ksLMGH91rrJs2n42KGpjpaWPql0DDO2xoUMwS/e8eZePRS/iV/5jvGqAhxZGj+49xzTpz6LXv0prnzVnF7ax7GP69jwJH0t9ajNv9k6xcOIfpW09hm9ow9JiljyyPp2xYMl/0izWcM4uRPeYYZqCMp/tWMXOnCTU/eaW/nfAHSsz+4gN+86dvmLtYtJv4N3vCMq675fCXDnPvKA1G5cxhDtyT7AX5qXSTG27KwZm70fcYjryTUeijzdpJH/Ofv/qQuXvvECVN+/B3YlCStLUR6ZPm3lJcVK5hGfl2WMEPZZDqaAv2fzuJhaI+J3/xJ/44dpK0bqd/s4FbjjlvPWr8oYi+F+GA8q4VXH7x/Tb4YxgQPthO5w5GQ/suG1NDMVA5xnyJLaw+zBMLA26bOhPz9knSP4S+DtrbW6WP8yWn2RtdVMOn8G+/0tRbn8jj68fZqeJIbMwLHj1xp6Dhr/Clcr6Xn7cAkjCYw8mdxzhpMRTV0F2E7v7VLNhlSd1AJ75qh9ipHUZPXzlPTh9hzfJNbJw7lgnLFVj+zTjGTDmLX8UI42yKYNf649zwkWxt7MRLbRefTDiAV9XwRo4u0t2fceTIUW5ZRtHU30So9gWUTpzmkVkyXd2lmN+6whl1D8q760l2DyI6WtaZ65JecPP8FbStgikor6OttYzYly9IHk4s2ZyF9dVTKB66jF1UsUw89DaREmCP60tPTG5f4+pjD94RCS8cRxpmF0+gePgajnGyDbhtWZ6c2jCV3384m61XHxE+Yh9wV54b+6dPZ9+zhKGBbJCG3CKpGOyOf8o8RWV0bM24pHwNi+g3oahVkozh4t4v3HtOwdCOvm7hTPTPH+HohQeElHXQUejN3lkf8q/jVqJpEDM6H1BjHoHOjzh7YBsTFl8kWJqlvAVPKxvM3Yc2ZvbX42emgaLiSVFXsUP5wt5NbaAex/aeInBo20q0+TVmbrKkobsSg10bWbnmEh6JFaP2SoxmkHi9fazUtKWkLBunBzrSMNl3CdYfSuVLDcZO2oFR5NB27946iqrrkG17aCbOWgslxWNoOcZLN8y3RJtzQuEABk723Dh3HeuIkqEBqZ14u3ucOHIMDfHe4Q2UgxI7UVXm3DlVdivtYKeuC6ZPrnJKxYmixjrCrG9w8oouwWWSu+jk+e2dzL0dKLtmdxmeD5U5cuwMxuHDUTtDvMri5sVD7LORTSYGywM5N2071jmtVLrdZM2SlVyxCqX6bV/e30FmjAvWdpYcUdiIklH6TxxQJXTgdWsnE7ZYySJmagsprBmOnemnMFDYpLC/c8983pSjtwq/J9c5eVKdMyc3MPdOkPT7+yti0b5wgqOnHhJcIqmLPopinDE1esS145fQ8s+joyYBbZUTHDpyHvOgfFnqjf5UTi84xA3r76byyHNW58vxV4iQGHVvJeHmrvh4OvP40nlumUbQNGRoDWm+3FJU5LSqOam1QwXtqcLbWJUjRy9g9FKWUb61IAEvkxf4uOhz+bgaLsnCTqoiUVn0FX/6zUzOmvhRXFNJcpAnWcKGkj0MOXbyBEpPvSltayHOXoNjak+IkgS7duZir3acoydUeC6u84ZB+vp76JU2Sge+mhtY+cBD/CTo7RE+q5uWyjS8njzjvsY1lB87k12SyfMbZzh0+Dj33FJei93mrADuHTok7MuYROn5EjmoTV3CBft0OorCeHz0MIqadmRLDLuzANtH54Wt3cA5QTbJq00Jw+nRY1SvXeGmTSQtIwylyusuBy49I1Pa+Trw19zF1wtOy+p6BLUFpVRUS3pDEyHWd4SfOM4D00jZpnPRxiVRwXhYefDC/C7K53WIqWyjNtWW7Z9+yqdjFHjomUK16OsR/j7kSy7zqpggYxd8vRy4e1aZR07p9A7W4a0p6uKSMTn1TcQ5aXPi1B38M2SFkYS8P1MXda10n4C84Ulbs/A/dzhxVIOr5zcz8YqjLGv9qyRUD17GIrD8r+gXct6FXAC1xnF482FOWb5xVoNChDg/vsCS9z5i8vabJNa/Hc7xZ2iKZP+Gvey/osa2iR8xX9n9jdH25fFw4Rj+8NVs1qxdzpTPPmTyWUvqOxt4oSM6tK8k0V47wWbuZNV10Vkbyi6FLRwwzBY9JoPbC/ZxxyqEogoxs+vtpjbKhB2fbcexsIMKtxus33mBSOko14LZ8c3M2WZKYVU012ZPZ780MWITj3ceZOfl0WHG+TYXWbtXhUTptLeeZ4rrmSsEoEQ4VL+8z8QNptLQ8+/SS3GcPadXTmLMR3O4YBCFJBCqPeYxM7ac4YW4nX7hOA7N24NXXROBJxfywYcTWLFmFXPGfc6YLZcxM1Dmq88+Y/aK1ayYM54/fbIFi/hqQq1PMvuOLLnkKGrT8XW3JU7cZ2+2I9unzeWcqQcuts+x9Sqjv+ol+yfsxzpd1mZZpkf5cvEFAr+TlFPGQH00ZzYvZ8l5azJKMjC+sIM559yk55DI6KXAT4ftW/ZhkvGKgY568nMyyczMJK+4VtTjIEkGisxYs5KVop4XXjAjU7Yj/Dv0tteSN/TZkf+yC2r5zj57IVyj7e+xbuYYPpm9FbPoanoa4rm9fSP3ImQrUc0lpdQ0d1Md/Iz9C3bgIjGfQkeWTb6Cd3wIlzZ8zXvfzmP16qVM+uxTFiv7UBBvzPGTqoRJvX0e15U2sNVeCJlKJ2nCXTeJ5moVNnxkL5cDJe63Ddtbu1n4JIb2QgeWTfiAL2ctZ/WyOXzxwWSOPEsd4ZQ7CHt4hjmTD+EQW0CatzbrJyrh9fpwLaGf6pLQPLKbdZohr0ViXaod+08bkZyTTajuQcbMUhxK/DuSXhpL8r5Td5lZ2ZQ1j3xvB953tjNmwTV84uPxNzLiRVQBfX11GB2fyS8/mcqqtauY/fWHfL3JgIxMH1RPKmGeIbmLLuzUd7BYx59Uu8tM+9WHzJRMdOZN4uMJK3gcGonZ1sVsvuoy1H/6aahrlCZMbk60ZPOY7djmiOv0JXNq/iHU3yGAcp7fYKwQQFHNvdRn2rDiq9WoOElWZvK4fHQLiu7pxGsfYv9NV5nAaKujtKSeziJPVnz6EWNnLmXtirl8/uFETjz2wVPvIhO/vUis0BID8Q+ZuusyofVikiUG79XrbKR23J5sxZ5PN2A0FAYW/1CN20bB4m77yUvwFuKina7EJ0wc8z4TF65i1aJpfPL+fFRc3nUI6yt8bgoBdN9dKr6l9LURb3GFcZ+fIXhoItFZV09bVz9duc7sXr0M9YQqsnSOsFvVTiZMOxooLa6juz2FG5MnMWn+Jk7de/l6stIeZ8D4X7/HhIUKrFk6nY/em4emfRBmlw4xY4kespSkI2iJRnHNES5Yy4QhbYmcXTCRmYecRk+ghhgs90dxwm5MJI5EUGh3lm8WncM3OwuTUzuYtlwPSbBlkcNxvj5uJq7RhO3p8+y/HCH5NAW2N1n/9TFC6kX/i9ZjzqebeBIpauRVJAf2buGC5PiSjijOT9qLVbpE6OVyYekxNG0yyA+4z2f//j4zlq9h1YJJvP/xevReeKClrMjDMJnnCXu6n3HnbF6vhha5X2TSsUck/9mjNuT8WOQCqCcVpa1HueQ6FHbbksSpHUtYriM9vYFMYyXeW3CLjB+6Jt6dwL61h1CVrgA1YX9hDV+tvEC0dELViOHWSYzdafQ6FL2ivFa6278jzwc15YNixqeHd2S2bMbUn4vKvoMcNJKcndFAcpKkjMIBndvNDkVDIYRiuTB1H04lg7yKfcL8aWt5GCXp0B1YXjzM2gvBYthox3bbGq48lziGZvT2HuaAWsSoFY26wLvMnrYJvUTJQNKM0RlFNl2TPQYo87jJ+NXPvpPhvCU/AmOV+wyfBTmY7cDe8ZuxFWUh9RmzDqoTLjz4QKY9R5bsx6ellwSNVXw0V5n4oZMGmhvEPdmrMvGTdRgkDb3YWE9DfTlO2vuYftOblp4OXo3ULu0FBPo4kCLzW6KOanE9N4f//espXIsUrrUlhuMz5nHAVNZ++danWXRKh/TX3vp7GKgh6Kk2Nx/48bbe7SkK5o7aPTyKh8r4FunP9rLwmq1swKqJ5fLqOUxYcQn/nHe53r9MbaghF0y9KBsqR5HtSWYcuEVUQQoP9y1j+9Ph81Y6qah7Jd5vwjEFJUIkRlPshMJUFUJyk7i5bj5zFR1k5RI0lVVT7K/JlOnr0UkRQ3hfOufXjWPsAT0iggyZP0uIVqGFevPtWTZ9HHNuedPQ/0rM5LeyUEt8Z6MvG7+axcGnQ6dOD3RSW1bzzsdFkoPwHt64R2DR8OrLMC346d1GwyJVtlrSFI+JacjrlQ9xUcJubGfecYM3xx38SEK19jJ+o/nrPialvwbzEwp8teDO0EGNwpRKq6hLt2Ht7HkcdZL0rSaMj8/nw43KPLl7hEnfLkcrViauBruaqG1tJeTybo5qvpDVaXsqGnt3ceyOL3lJDiiOO4CrJMfuYDKH5+5FzXFkqLiMMnd1xo67JBUskMaJuUo89pOohnyuHduJknexGFyPM3vH7dc+p7mxgcYcP/ZOmcYWneHw/laqmlopCTBi+Yx7Qj6Jr43TZsZuNWKaO4l7eoOVq40p6htksDqU85N3YpYwZI+9BejsUOKa5j20TGKkYq4jzYR5ny7gquvQql5HCzWVw5GDowkSAmjFg5ejfEh3qg3LJ14nUvIVg1UYHt3J/luOpCe6cnTXOu6ktVJhc4KZW9UYOvWC1iYhHutTuT1XiEAzV4yUt7L2koN0JWYg157Fn8/g9HB5+uupamshwfQ2K1aafFcAdSRxbs0xLhlnDZVrkIqAe0z/+Ct2acsOVpTQV5GBl2sQmSn+KC9cyM6hkPoyp4ssOq5FrhBtSfpqrNpoJ/XBJY5nGX9S0rfrMVY8wV7ll7T2D9IcacXeyScIltxLZxi7ppzGNqNfuOdoDu3bjWq4mKS0hXD827UYSSZjTcFs/noqiw9aEuGlxYwvl3E/ZqgiumsozvTk0OIZrHsqyebfj4/6an49Yxf6sbJekP/8LHPPPv1Jj9TlfD8/bwHU30Z2jB/unh64OQeRUzW8UNtNoXjdzsYWz4SiH7zsONhZS4K/Gx5ekuuFkj80kjYWJuLm5IBLbJ7U2TTkR+Nkb4vLyziqX6fTHqApJ4vU9PKhAWWQhsIUvDw88PCIJK+yjrraUmL93HELzBTz8j4qEwLx8PbA2z9RDFTiI/11xPg4Y2vnSXqVbI5alxqOl6cnPj7hxMdE4Sm5nlswWRXDCmII0QmjPJ9ja+9D1tDJuV3V6fh4uuHj5YqrbxQVI8656e3t4VVbBw0FMbja2eAQki6b2XXVEBvijbeHG37xccT5ivrw9iI8sUQ64HVVpeH63A77F8EUyGK1xUBSTpSr5LvdiCyUDVu99SUk+EWRVzvcJoK+FjLDvXB2dsE5NJE6WTEFA9LTXctrh4f6LgrifbCzfU5Y2pBCk2SGjg0lomi0KOlvKyXczQmv8Kw3M1rBYHslUaIubWyeE55VPcrZv6GTvLhAnruKNnB/gXd4IS0tZcQFeuHr54uHuCc3z1Qa3zWK/Bn62trp7W4mO95P+v3BCZUjBqJ+qlJDsbe1wUnUeWNbLWl+L/Dw9CU6Mo5g/5d4ebsTECtZLh+gKimE53a2OAQnU9s9dBftZQR5uvA8II6cwlwq2mQW3lqaiJd7IKl5pVRWl9EqGqytJAlPdy+8XgaRJV3Zaic7yAN7GzvRNwpHHEcgGBT9JtEP2xd+ZEkNcphuKlJEOWxssBW2WjM0sPc1FRLo7Sr6ii8pFUO131FFePBLqd25e0VTNeoL/hI9lIl++0K0h4+nK74hmWKwGvrTEM358bg72GHjHUmR5AYl9DWSEPgCO69IMvKyKBpOpPmqnBAvYZe27iSW1tNcnEqgmwfuov/kDD2Wahf14yPKn5BXRFZcOInZheQkRuLp7YmHX6qw0TflbyqIw/OF6E8+7nh7+hHk5y/e5y7eF0tcXAjuHp64vxTlknTNlgJ8HUU5n3uTUT3cB16RH+ONg60DvhFFtLdWEvHSU7S3D0Fh8YSF+4rruuEZX0hrSwWJcRGkC79RnhiKtyiP18t4hp+W9zQXEx5TSPtI59YrJiTC5u2EzfmnV7xD2HZTEhXECzdxrRcveBlVIntPdy1RfsJGxL0ExpYJCxXXr8/G38OHmIxCspNjCU8aem9zIX6i/9s4epFR20pdZiTeXuJ6/nEUlRWT7OuOk3MEpVLF0kxaiKsojzOhyZW0NRYR4PlC+DM/4nK++2D7VYIZisr38C8d4TMEbaUJuDnYYmPvTETBSFncTXGSn+hLjgQnyx6x9dbn4iPayMsziMiYWPxFX/YRPjMoq4ZXjXlEiNcK62rJE3UtaePQkBgiQoKk7egt+lNsbJDoi57CR8dT2TFAT10WXm7eJOSWUFBRTW3HkEF2VBLrK2zLxo3orOGjIV6RFeEpfGMoKTmZFNTJ+sRAuR/HD6nhlDBK0sv5G/DzFkBy5MiRI+d/DoNiohPohGv8ux/a/3PRRVaUF2YOCa9XceX8bZELoB+MUOdJGRSkRXLr4BrOOMmOdJcjR44cOXLk/PPxsxZAgy2ZPFWcwC/+90wu2w2FwbdWEvvShZcpWcTaqrPoy4PYp3XR/yqZ8+eUuWIfQ4iVMucNzXl68iwnrvgLaSRZ/W8l20WTRdOnctw2jtTkl1zdu4SxS9VJ+Ekb1/ppa6qjpu31c563GKCjrpaG1q7veTzz19OeaITCqUd4BjlzVuk0Kn6yMNquQn+Ul+xA0y6c9Jx0fM0vs/6hB2W5gZz//Dd8sPwKki0mP5W2TE+sIyWbKd7Q3VJFZowD+7/+Pf819xoRtZJF4z6a84K5dXkPx+2SaBrxuOGHMNCchcX1M6jYBBPpfJ81C49gkyh7ZNZXGouzuwehSdlkZORRLdnp+hZdTdX4XF/PZ7M2YxBRxfDq9l9HHwnGp1l1TAPPxExyUny5sfkShm65Q8vko2lKNmfaf/2JqatMZBEjP5gOvM4t58PPl2GW/a4rS2jE89RS3v/V19wI/M6ui+8yUI+PyU1O3bAjMtyRcwrrUHZMk9pnX0k0zz28CE/JJv0d9dmSYsDs/+ffmHnQdvTenR9DfwflmW4cHvc7Zlw0JzU1jczsBOw0n+CTXv3O+ntDDc92LOC9/9yHT+WPfGY5guZkO7b/8Rd8ufcJRSP7gOR08TgLVv3hIxZdsKao/u85px+kJCUUR58hn9bXQXVlw+i9dD+G/lbiPQ25aRsh6tSJQ5/ORemeh/g5BG0DI9yHEhH/aHqKeHRwLv/yf6zEMuUnXmMEgx05WN+4gIZFMG19veS73UVBYTM3LAJFWVPJSvVD7cAplLVCX0el/XA6iPXzwz9R1sv6O1upqmrmR7qcH0T5C3Vm/vETDlsnU5voxKXz17BLqP27+fmfMz9rASTlVSJHtxwZFQUm2ecQ66zFloULOW4WI3t23VfI3ZPH2LLtKIcUJjJn+162T5vJuOmXCB3a1NBX4ovSygksPnydO3fvcfn0ae57pgwtX3ZTHOSE1p1rnD2xmxWbVHAMi+WZGGB++39+hqJ9Hj3NKVxZOZPlV6yJdLnJ7JWrOOsnBuT2LLTvqnDw+CWuPjXAJriYMq+HbJ46i1vSBIJtxHoZcHTrHvZsXcWybUrYxeeT6H6bee+PY+fZO9w8soYps/diK80gPoL+JsJf6HF4y272bF7Jsu0nsUuvpzbUikPTPub342ax75wBqY1vut9ASxY6u6fz+YTV3LEKQ6pFhih2UmfzvLVo6Gqxc+Ecll9yp0V03YbUIEweXOfUmSMorDzMbY9iIfCycTZ+yPlTp9ilsIOLD7zJiHdg19d/4oupq1F9kTFqE+arqlz8jHzISbdiw6Q5nLBMk8QGEfj8EYZJEhnaRoK5FqcP7GL35hVMW3ce69i3Epm9ZpAsG03mT75O8tBAlWx7kq/OWFM32E6C/SP2bNjA5s2KqLukfe8SdInzJZYpqRL549THn6UyTI9lEycxZ+9VXNNHlL+3gViHm+w7dpgdS+czY+dTcpo6iTO4xqzZp9F9psqqr6dwyCyero5aEryNuXLxCqf3bWXbvsck1QmF9ioXo9snWLZ1Fzv3rGXpzO0YeLtyed7v+eMhXUpqM9FZ9hWfzDhKmGRTV3cKd1YocFeSgKw5Dw9LbZTPnGX/mi0cveZE+YiKaUux5eA8BZ6lyyq0JcaCZd8IsVrTSJztA3avW8+WrYe55Z4p3Qs3THt5LHqPfamp9GfPsg2csc796c6+L4f7iz7hi5UHUFG5zO5Dt/CWhh6/Ii/CFjWVG5w/uZMNG1Xxy2+iuy4dkwu72LDjCMe2rGbsmHME1Q/QmheHzSM1ziifYJ3CQdRtogh9cZsFH45jzdbjKF2+j7WNEReXLmfN5tV8NWEl9/1loQIp2qfY92eSoZ6zyRLjaRm2Kqv509jVXLp7l/3LZrNgj740EW9ruiPXLx9n8xYFJs7cy6OgStrqEjB/fJfzZ46zZfkeNC0SKM5y4+DKyXy8QpmnD08z7ctFXLNNoiTakhXjPuSPsw5g6PKSx1f2Mm/yTVLri3G9voz//ZuP2WOWSFtrNvfWzmT+CXsq6jNxlfTFkyfZsWo7yvf9GEpuP5p3JEMtcX/E5hmfMGPLIU4oXccyMhLjy0eZs1iBJZOni0nUc6mobctyRePqcTZuXcukGTu5419Fd64V075RwjWtEI87B/lq5jppXdfV5eH0VAvNc2fYtXE9SgbexAQboDB/Cl8qHOCc0g2sAsreiNqOFC4dVEbTWZIYVvgh56t8+el8dFO/p+f21BL8+CbHDu5k9/rlzNqhSUBhIyVhWsydPomZ+zR5orqTceO2YRFVRIqDKl+O+Yivll3DPcCdc5vXs3aTDVUtuTw7uUj4ya1oPNRk0+yZrDnvQk1NAufWfst/TL5NVksxNudm8i/jdmFf0EZ1jif3NDTEhHoP6xXOYBdVJapR+HDn26xav51dp/ay8svpnLeR5HUTdIlrbbrAM99SuQj6GzOse8S/n6kAekcY/Gv6c9FcN5U1OuF/YfYooyfPlaOH92GYVU3ora18teEW0lyDgsFiF+Z/sYR96ha4u3ngFxRGZpEkyqKLEP2zHLROp7MsBmcvX4okKwmdadxWWsM5SSbSvjqc7x9j7ISZbLnlTKnUsRbycN5edH0LqAp6zLZlu/EYGiuLXG4xZfxFMupzUFt5Ag174RQGi7h5YQdbpIlC31DmosEmMVhIA1EE2TZqTPn2DAnC+WUa7mexiilvn2c4ODjcDQcpTfZGdccivtp8n4yuAUocNVHcdoUUoQnbww1ZMVO8Xh7P8UXLWHhAW9y7Gz7+QaTkpGG5dzXzF5/Ayt0dDx8/QpIyqOmqxenAek48CRg1SEqQZIP3fCzuX/LLYB22pzcwfsp2LtzTxCZ/gK5QTVHnKq+TtxaaHGHWkgP4D+2D/g79zYQZn2Xe9OWcuHierZO38zRgKOrkNR34PDvJfknyx4pgLu1fwaJFi1i74xbxYlytdr/K8uPXvyOABgcG3nJWncTonGOd+Kzk8yP/HTILGyGwBhkY/uCrSqItb7BU2M1501iyffRZOfk+WaNm8l0E3r+GwgZJglPIc1JmxlVjXlposPLTJWjaeODm7k1gRDR5TQWYHDzJ0QuB0k/2F/lwdfl2nleJdrM+wpLLz6SRV43+OhxbfxpJIAudSdxeuQ49IajDr+5m9vT9GL1wx93rJcHxyZSNSh7bS1GwMavnzmLxqfMc37KMXQYRsmiv17TyQvcE+xxzh35vxElZQUwk5rFo8RJmjPk9/z75OAHVby2nVUdxccfa79Td8rUX8ZUexjJEdzqay79hu42sPw++esWrV720Jluz5f1JnHz6HLcXov8Fh5ImRM7dS3vZaCp7nN0rhMfa6ZoklGaiuWUNk0T/dXV3w+tlALEppfT354j6OoaqWeabtu2sJMrhAUumf8yse7J6lQogxXcLoCuTF3HWPEX662CaEfMVL+NeO0hfthNnFRTxSArj3MzjPHYfeWhhDU+XzmLRTjWcJeXxCyA0PV/I/UEijY8yQ91H6p9iNQ6heN6E6vZq9FW3s0ovQfrpzngDpqy8Q4S0j/cT/vAyNwx8qWoswUv8t1X8z2n3CuauOIO1h+iLvv6EJGdSO5wsbSRCAGkK0fzgtQCS0ITdrnWcN4mWboCW0U1RgjcaWxcyWUwSUyuSuDD7KHftR4fWdyabMemDr/njV5PZazI04IsJqMvVlXywVhlbDzfcfUR5ovJo6arH+s4elj6JGnrfGxpCHrJu3xGchxaOi59f5fPfzeBe/HdXlgYH+kizPc2YHY/JGlqIjFdfy0whgora6jFT38M6aSb9dpz2r+OsUTR9tVEcO7qLM96yvUUpdjeYtM1SKuw6I+4z7eg94sS1mkOecXT1Yem5YvWB95mwShupx80Sk4Fj17AIdOOcmKTs0RTjgOhHL4OCiS+tIsnmAevmaSGTb9VYCVu/ai+JCJMgfNDpjRxQey7t43L+dvy8BVB/GxmeGnzz0VfM2GNCluRktIEWUgKfY25ujpWFLuqn9Igp+Usx1OJSLaX43j7I2Pf+xBJ1DwqFTy4LesS0P37B6pMP8IvN4qX2UcZNW8q5x+Y4WTnhG5cmWz1pS+PBinF8vfM2IRWSAaWfijBtZnz4O6aoOJEb5YiWmTkvnK25cfQcV7QiKE8yZel/fsD8o1aUtFVif2k/0+YfRttIB9UL59HwzaUoSo/Jv/mGZacciQ4zZOFX7/PZbj0y3oRPCT9VjNnpXUxffIwnRk+4oiw++7KIltwoNJaP4VcT16Fln0j9kKOQ0J7rwaU9mpjZOmNnbsydS0fZc9eDCjHTsd0/n88/WYlZYAy2l9bxy39byJOwcgq9bzN78gy2qephbeGGf3QcqUke7BMzpmk7rmNu7YjDywiyyypEZ1/Hwt33Cc2oeLNU3V1LiJ46e+ZtR/dl+usD0GpDn7F+xmqeSp+5VWBxYiNLVx7iqbE2pw9cxdApW4jMTvISg/FOrRolZHvqcvG2tMXaQJtzD80ILh4aSHsaSQ50ldqAjZUhDx96U/6OhLit+Qk82TmNX306k9Na5tL3mz+5iMKWc1jHDZ+A/GPpJFhXFY27ujx/YYu5viYHtyhj4VdET1c+RsfXsuywCqbm1ng5exGTGojyipm89+lJ3MTMW0txIv/y7U7skuJ4dmQNn87ah5Z4r5ufD4GptVSG6rJh8Tz23NDD+MFJJv5fv2TOKX0CPR+xeN5arpi9wFJ1D5//66ecMA0hyVmDSf/7d6zQ8KOxPFQI2dmMX3cBcwsHHH0DiMl6E1U3KNoozssJK2tjHp57hGv40Iy1u4FEfxdRPxZYi/p8pO1HpbCnxix/rq1ezLYLDlQOqaSB+kjOjP8D73+7Gb2Xud+78vZOeuqIePGQ5X/437y/6jJ+iVVvBuSBWl6o7ebjb9ah8swcN393vMSgmuJ4nzVfLeXkXRNMxcD3//77h6xSsiU2yICV06eyWtyHhZUXIcH++Lg/YcbvvmGh0gtqe/qJ0bvApG/2YCoEyYODM/nmmBH5+Yncn/MFv/lgA88zm0YIpSqCbFWY+C+/4KvtmqJsabx8tJlffjGLi57hBN0Xdf6rMSjZRxFveY21G3dxTU/Yn8VzQjLySA03Y/m4WSw9+RDL547YBySQERfIpXVf8guFSwREB3N3wed8MHEXbskZmF7bwsw9uqSX5WKtsoF/+80crou+IO1PPTmor1zKtFWnCa6Vdey2zOdsmjqDmbvVMbcV1/cVAlEajjYCMTkJd7nJzF+8z9x9twktlomLmkQrtn38PjP2PaO4TYi5YmfWLVzILk0H3PWVWfDBKsxzmyhwVmPNum1ceGKOtaUL4QmxOD89zq//ZSrK+t7oHV3Jrz7ZxOPQNGqyPDgyZRrLdgrfYOeB0/Mg4oNM2DR3DO/tekTW26GVdaEoHjzHXb/hR7WDFPk8FGJ8LiuPa2Ai+qYkqtfCwY3Eyn4GO7J4tGM5q0TfMjJ9gJK4b5fwKuqy7Fkx5WM+OalPZKgjhz/7A19uuk1yZhjKe1az8epzCkqTUNs6jX/9aDc2IdHYXl/Gv369jIfiZ4+LCnz026+55pVLc5oja8at5KzuC1wfH2f8R39g0W1bPJ+e59tvVnDyoSlOvi44hRZQnxvGjR3zWLD/hqh/bbb84b9EH9iOY65Q0QMF3Fx3igd2WaNWxOX89fy8BZAcOXLkyPkfQWdpIPfOneOZd/qPE87/wHQVR6B1+TQP3ZKlh8zK+dsiF0A/lr5mcjMLqG55+wGNHDly5Mj576b3VRsdsrwd/9wM9PKqvY0uufD5uyEXQD+QV2UhXNiyig2XjHEwPcuJ2/d4qqVPaMlby8Ry5MiRI0eOnH94ftYCaLAli6eK4/nF/zOTK7ZDOWToIdVRlyO7rmLqZI3G4UM8CioVby7k1mMz7DJbKPRUQyc2mxTdZ1w9IssbNfiqhij9s0z9+it2aL/A29MUxQ0LmbJFi4y/vIXouwx2UV6URUbV94WH9lKblU5BpSTG6u/DqzQbtpzUxNBcm+1bDnDppWxjZk95BBrrd3HxsR2+ocE4GVxg40NPynICUR77Wz5YeZnhzBY/hc7iUFzjR2euflWdTaDrE9Z+/Ds+VnhAqvSk2B4q4504e2g1O54GUvnqR8762gp4fl+Zs0/scHxyieXLzuGWKUvdMFidiKODFbZufvj6hZNT8/YN9VNflMS9bRNEv/kDZ5zzRrXDqyRTZvzy/+R3GzSILh19+vSfZ4AMRxXWH7qIgZs/YcFOXNt8GSP37wmDT7Fgxu/fZ/pKI2Rn2f5A2hI4Pelbvp5wnfTvq7bmRE4vHsdvf3GAgJGhft9HSw52d85zXtceey1lli2/iHeuLAnBYFU89g7W2HuI+vSPJHfkCd+iLtOM9vO//s9POerwrvxTP5DeZtJCTdjy2X/wjeI9vL19eOn3ggcnNHiR8pfC4CvQ2TqfD361968Lg0+xZ+f7v+DLfU8oHLlI3N1AkvdD5vzn75iiqE1cyY+xiR9PdW4CvkFDddlRR1pCAfXv2tT8Q+hvJdrpESceOIg6fcrmP0xkxwUj8bMNl24/xCnx+3zUX6CnmEeKC/jF/7ECy+ThZBV/BX1lvLh7DdWnHtR19VMZrM/OLZs5e99GlNWboFAXru47xaXH4by9P/0v001GVCSRKbJoh66GClKSSkefpP03otjpOjM/+JRDVgmURVhy/tItPMS4I+dvz89aAEnpTObY1iOctJRFpfTmunJk4xruxstUS22IPgsmqhDf2ESk8QNOrl3LprXrWCv+K/m3Tuku/rKwLPqKfTi2dgYbVQ2xsTJG5fh+lC3ChjbsCsGS6Mezu8oc2LMRhb0PCEhORFtxPr/9vz9lj3UW3U0JKC+byLwLFsT56LJu13YuBdRJFAFmWips263E+SeGOISWURNmwpEVK3gQKIla6iI7wo7Tm8R1l81jxYEr+ORUkhPyjI3fzuPQxVtc2bmEqYuO4/HWMfFCuZEWbMWJ9RtQWDKPlYqqvCxto/qlPju+fo/fjBnP+gOPSByKEpPQX5/AzTUT+GbRQcxfZo563l7ifJPtizdxU+sW62fNYcutAOk5SW1FCdg/UWX//h0sX3sWw4haul6VE2Cnw4n9e9mwYi+3zSPJjjZn3ae/5cOv5nPaLnlUBJEkDN7fyIOECF2WT1qMikexEB0NBEjD4CXt1UWeuwnKe9ZL72Xmrpt4j9ikO5pBMq01WTjtJhlD412yzQm+OWtDw2Ab4YYqrJq/jK37LmAQWvxWJNMwHUTp2GNw/hSz529HN0omQfoKgjB2NOfW8bVsMwr7CwPvdynyvsPscTNYf1GXyBFx5v1t5fjcv8rBbSuYMWsuR0wipHUb90yFefPP8VjrHAvHzuKcYzq93S3kRdhz7fRJ9m3awIFzVhS299NTEcWT01tRWLuD7UtWMmPJE+JSfVCa+l98dNyQ0uoUHswfw5j5Z4iWjGvpNqycdJXgugE6yjNw0VNDUXE3yxWU0PIplB0RIaWfZBM1Fsy4jSQfqIQY86N8fd6RFvG/YL0rrJi3jO0HLmMcKUuXMExVmhNPXqRQ4KLBksX7cSr5K7Z69mZzb/FnjN9xCX19XS5c0iUwSzK4dlOZ5sXdaxc5uGcDW/c/IqbyFf0thTiqH2Clwnb2b1zN119cILSmk8r8SPSvnuXQPtEvjtzENzubYINjjJ+xio17DnL4hDmRUR5cX7WUBcLWPpu6Cf1IWfunPj79vWHwkiiwC3aZdFYlobVrIbN2KHFL/Rzzpi7hhKnM3jsKXnJf9ShLls5j/PyjGMfW09mai4vhfY7s3826lUd55pVGphAj+5ZPZtOVe6grruLrRWfxKGilPOwZcz77L349bhNaNi8xfXie9QsekF6bj92lBfzrbz9kt3Esrc0Z3Fo2hXnHzMnNTuG5jgp7921jxYYLmApbfqfdviMMvirIjKMKE1mwZQ+7t5/mWWgMjrdPM2PmXKZ/PZ1tqt7CAkTvLA1ES02JxcsWMH6OIs+iG+jLk4TBH+dFZim+DxX5dPwCzhsFU99aSaClLqqK+9mwfivXHKLITHRg/4YlTFyzG8XtZ9D3Kn5Txu4sUQcX0LCTZEWDcg81xn06m0cJ3zP77G8hyVobpR2rUVi8kIXHdImvbqc6wZQNq5aw5Ogt7p5dx9fTDuCcXEK8hTIf/+kPfDTjJI4vfdA8psjuXfbUtJdgf2MrY+cd4OadqyyfNoOtGv40VkdxZPnX/GbWA3Ka8zE+PoX/mLgPp+JeuhpLcNG5y6WD+1ixcS/3fHPp7u8kO0D4/NWiPIrbUfhmFhdsh6Li2qI4sU30m+Cqv9tk9+eKXAC9DoOXCaDuHFdObNnEkxSZUKgNMWDBuIuE/IAZsDQM/sh+DNKKcLuwmm936TCc1Hqw5AWLxs5j3fFb6Og8xcTchuCEUjGAdBL45DTHXXLprY7jubcv+RIv2JXGHWkYvBBA3SUYquzjyxkrOGkYJMu5NTIMPvgJO1fuwXM4/NvpJpMnXJKGwd9YeRwNB0ls6PeEwbveZKvCQfyHBE6W9XUmjztLghihhsPgK753u1Mnyb4mHFw8g4kHn1HQM0iJw00Ut10lVdxDe7gRyyVh8BWJnF4qBNiGy+jq6GBgYoFveDhmB9YxZ/pO7ujq8NTAGAuvIAraanA5uIGTT0ZnrJcgCYP30B4Kg+8pQXfPKqYvOc6tp/ewzu+nK/wWX2+6/joMvsDoMDOXHESiId9JTw2e9/czfcY6LmlcZ8/Ujdz3Gjo87jUtuD48xmGPLKqDTTi9cSMbN27iiLqvaIduorWscXXMoCRBn7nf7MPS1xsLSztiqhvwUl/HOr2QISfdTaKx+A7p50f/O2sXLYvOeYuB2gxcNQ8xfYwCaraROD87ytQ7AW+JsQ4C3gqDn37VGD+bW6z8cCan7z3lia4+ZvZORMe6c+z4MS75y44aLHrxmGVztIQlQY7Zoddh8A3+OhxZe1IaBj+QbMGKaRrEF6dxfdNKvl1xXtivDvrGZrx4OTo6kK4KXtzZw/SZG7gs6nPXFDEA+48+0FKS1Nfh/mEOPB8Kg29P4PKMuSxQ2MDGzcv54te/Y8YJiQiV/XmY2nhrjuz+bt3tFgKraKTQeB0GL7t+Z10DTS3dtKfbs+1PX7P7mhZPnuhhYmmFX0IYD64psmVEGPz62Rr4hDiya/kUlpy5i84TXYxMbfGNqxH924blB05jnjVS8reT7vWMNXPHMPsHhMFLzgE6Yy5L1Jsq3ndQSZZ1PMfqNsuXGVPdkcSpqUo8dhuZfrgG/RWzma1wHC1R98+MTbEKjKehtwyTzetQ95S8txSNtUc58yhJ+v6n17Z9Txh8N/5ioL5lGkR9Szl+Zr7UN8WhOGchs7ep8FRHF0NTC7xDMl9HWo7iOwJIQhM2O98Og4e63HAe7VvBtOmXSKlI5tKcY9y1H50gVhIGP/H9L/nDV1M4Yi8TL6Kn46aqwB8XH+Ce1DeYYCkEUFVrrTQMftmT6KH3vaEh9NGoMPh824t88vu5PH6dNXk0GfZn+HzXk9dh8LE31jBj5y2K2+owUds1Kgz+zKgweFnS7JFh8B1hd5l65C7x4lrNoc+EGJSFwTdIw+C1ZGHwmeYsOXQJu4w8rM4t4MO1p0U/eoKekRl27nEEWTxk6yLtN2Hw29dw2XYo6bDo497yMPi/Cz9vATTQSWnkU2aKWcqysy6UNUqG3G6SbLU4sksFO1c7bhw5yF2/4Y75/Qx01BFnepGpX3zB5qeR0oSPuc6qjP/TZA7dsScpNx9XtR18OXsLD50DiHzpR2BCKjUSJ9OUxL1lE5my/zZ+0nXzAeoTTVj+9UcsehBARZIrunYuREeLGdQpIZZuBFKT78LGP3zJuqse1LYVoX90CzPXXOO5jwsPrpzmrEM6VRk2LHx/BluuvyQ7/Tnrp4+VZjYuHU4CKRh8lYXW/o3M2aiGi48Tty+d4pxDFu2V2ehtn8h7Cw5gG1JA64hJeVuOG2e33cTWM4TQAF/Mbp9kw2Vbitqq8Tq/jknfbsYpKQe/e/t477frsUypIdP+EhMnLeS0gTvB/uFEJMQRH27D+okzWH7WkIDgUHzCYsgsLcPz+BoUjukRn1P1ZnWpt5lkZ33OrTuJfWIJw0+7it1vsfCbFTxLExXeX8CT3atYtUNVDM4OYvZ4gUemSaJFe6gsSCOhuHHUDKpPkjAyJIwgFxOU7z7DPXsoc3lfG4Wp0QQEBOLvYcU9TUdyW0a6dhlNpbHc3HSAo0etqGjpJdlSmQnTThBW2011qi+nFnzKZztuE1v+Yx4RdBKkdYkb9wzxjwol0FOIrs0neeqaQWWqK3tnrufSYydRtkhe+iRQUy5sZ8cKPht3jbCsLCzOz+NXs4/jlRbJ7a2LGLviIs8DgomKDyc0Ph3PG4eZP3kfBi4+GJxfyf/1r2M4fD+cjKC7zFy4E23vUJwk4eL/8gHHdDxx0TrMr3+1BN2Icgo9NJk2cQ6HhAgNDIggPDQY6RmDQ/Q2l5Mg6jPQxYjzd/XxyRt6rNHbSkFKlLQ+X7pbcu+2C4WdXZQlO3BwtSL3vIcfP4u7TzRl+u++YO5RXRIqf+Rjkb5WsqIs2fbpL/hi90OSCprerBD0VWB1Zh0fTtmPvkcAsUnB+EZlE22iypIv16Fp4y2EriL/8r8/YMWehzy9sp9pX23koZMfQdGxRPpHEGJ9ko8mLeLSy1IhQnsI1z7D5IlHcIqN4cnh2Uw8Z0NVVT4GClP48Ks9+BS1v7G37ibS/B4z/1e/Z/oJA6KSE9DfOpvJ806LdsvB9Pgq3vvoAF55wo88O8nyTcfQcw8gxNefaPH3OB8tZn05j53ClwRFhOAVHkeMpxn7vxzLttu+ZKe9YO3nE5i7y4qqlkoMr25itpIZ+bWluN/fy68/WM3jQMmES9CZyuWVCsxfewpf6fkDfcQbneSbSUu5YOJFiF8IIZFRFLz91LenhcwwfVb8fixrzpuQUSOT7c35nhz95guWnbGRnh3UV+iIwvylHNX1IdDsKks+2czzslbSTc6xfL0i2i4BBL8MIjYliZdWV/jTrxZz09ofnQPL+XDqcZ6nl1CbbMfWL6ex5bwBAWFx+LuHkRL9HMXVExmjZEJZ2+j+OCg5RFPxLPdDhmc7vaTbXmXWpNlsVzPmZUAAYf6e2Ng5EVXSTW9LAqqrF7FJSRufl1Yo77iMhU8JzWW+7Fj8Dd9ccSArIxDlCZ8y7dAz8vPCOL13HTvueFFWk43WocX8+puT+Kbn8PLhJn49fSumKTmE393FNx/O4EFEJa2JFiz5ZhO3n4fh9+w4Y//4W+bcchWTxqes/GwWinfsCIiMJ8AjitykF5xeM5vVFw3xFZPKHX/8Db8fuxm7bEkdl/Bg3XHuWKR+z0q0nJ/Kz1sAyZEjR46c/xG0Zr9A/cxFLMNHPpr956a/JhXjG6e5aRdB87tW5OT8VcgF0A9ksLeDhtp6Wjq/uxIgR44cOXL+MXhVV0NT1/+AIwP7u8SYU02TfNnn78bPXAB1kxv8nMc6pgSmyZZOm/PicHTyIsDTCZeXMdK9CAONmbjZG6C+8yJ6TyOk+zU6y5Jx0jPC3MyEZzqPefzkGfaR+T8humCIjgqCgnwJLfqexyW99SS6uRFX/DeIlvgzNGcEoqdrgHtYgaidN/Q2ZOJi+JgnDn7kVNdSUSHbXNhRlU5CdgGjMiL81fRTnuQp2uUZFl6xb3IS9TYQ72mFoaERRh5hVL5r48xfoq0YD6tn6Bj7UjQqhKOX4nBXdB6LtjRxJbX67ZbsID3IFX0TC+xCc/nO1sr+ZtLcrDA1sSPkXW042ElZYhzZ5Y2j9kn8EBrzwjAVNmb6MpYSIcJrqr//6IWu2nxCk0t49WO/ZKCd0qR0ypv+XKV2UhyZTH7pD4087KMo+gVPnhjhlSjbOzFMT2027sairh/r4vR2vxlsIzc0iJTyv8LWu+uI8rTEyMwMUyM98T2S73rCM6eXvH3A8TsRtpaWkkdl0/dugPthdNWRmZZA8YhHqIOdVUQ4i3JZmGNmZIJ3UsWPtomfymBjDm5+om5rf/p9tRTHYGGgI207Y1MTTAx0pfVrYBlASetfcSd9TSQmp5M9KkLwr6GLwowsCquGn+X1URzhjaHEFmx8SKtspr2yWhpI8NfQURaLXUAcFR0/rFf8OPppyMmhoLiUwuw8an50x5bz5/jZCqCeVyV4mLuSK+1rzZjuX8wiFVeamvJxMNTAo7gIh53qPNTU4eoeY2mIcbTKXR5pRbzel9KbbMDmw+cIkQ7Q3ZgdXcivp10lY6Q37++lp3fYaAfp7+8X/z9AvyTh0+AAAwP9sp+/wwC9vX1v9jC8i1HXHskAfX1/vqMM9o3+7EB/O74PdjD7pg/9gy3EJyQMiYB+Mq2uM3vcOYa35OVHWaJmn0p7eQJ3lk1n2REDSrv7xH0MvWGYwX56enrfGiwH6e3pEd8x9GtHIdYqB7jmlEHf2/XQksrdlV/xyy83ohM6NIB25WPnoI+PZLfuEG/fy7sZoMzbmLO775AqKWdLCKdWrOF2iOTo/B6SrUxxDH87D9h3Cb24i69/8V+sfhY94lj6Nl5e3sz7X37FUd93BKP3NhIToMuWzxdyzSzlRwx2zTic2M3ijUZDgqsZXzcjtD1lWyWlDPTRO9TWfbVp3D0wgw8UDSgR7dH3VnsMfo+9DIiBJ8VejUl/3IlxVJ2w0aEPDg7S97pRO8nxf8j0D1dw3eHNRvGB3h56+t5hv71FGO85wsOXktxJ/fir7WPDaX3Kxdd3lsRho+PI9wW8l3mYc3rHEj6bdYPEv0rvV3Nr/WYOaw9brjCfhlpKh/dkDfYJ+/yucu/vqCXC6Chjlh0cseFZ1IWw2+/cqrDxXmHjw/Y80Nv7pt7FpCXo1n7mjN+MgzSyYSQ5nFqynl0PhvNfDSGu1/d2w0n7TO93fIG0PG+/KBjoF31xqDyDA40EPDzGSX1/WnpHF35A+KIB0cYDA5KLCN8k/ts/4oL9om2/ay79VKSlIZsulqOieJKTtrK+2VuSQFL18MMnUV+iLnqHCiLpo8M/v0FSp6LupD+2EWdymM8nrOBerGxjWb/kMyP8mKw8b19D+Elxjb5Rrw9SGevKxT038cmXbBuW5P66xLeTtmKUNrTPT1AV580jDVNe50v9Xn8qKcsbXzzQloP5lYNcd8v9rj0MI/z66zIJPy/pU7LfRD2Lexr9MZmf/E5TDvRQlfacLZOWo3grTtRhA94PVLmi4sWIoFw5fwU/WwE0ioFanG+pYuCVTG64JevmzGbeggXMnTkbBTVLfGzusW/bNg7v38r641rEDWVGb000Y93k9/l87Kf87sM1PHBLfb05V5Lf6962texVeYjx7UN8/LspnLSII875PlvHnyVEsrTUm4veFV384jLxvLWSX41fikGW6Ghpxiy/ZEF2dQXRUeHE5JUSen0jX/xyAWZZwimUenP08HEeeqRRFG/PXgUFTuu8wPDKOv7zf33OGZsE8gIfs2L5Rh5JMnaOoDvbhYPCaen4pIvZuSXbly1DySSNjrYqrM4sZYmGAxUNbYzylcI5xVpeYemXnzBh4V60Xd8cNR9/dxfzFh/GLzsXi4u7mbHTjlYhoJ6f282WY9fQ17nKrE++YrmKJ7GuN1i/TZTbQBvFGd8ydpkaCZVpaK9YxDnTKJo7Rw9GdakxeFlG0NqVzo0lM5h/1I6Ghlye2+nhViKqT9TDsdXHMQrPplTcy/oZCpwxSxxd9tf0kKh3jjnTTxIpFajNmKtvZuGDUOF++ulsayQz9DmXdixloZI+ha8bciT1eF61xNvRipMrlnHCTrJ5t5coG0teBHly7/Q6jrh834b5fLSX7OC6YfyP28jYXYKz+g4mfzKGedsu4RgtS8YoiSi6vus4Wq5xZIWYcuKcCh5lvRQ7nWHsknP45eXgcGon6/aIe6nJ4MG2NRxQ08ZIfQ9/+s10LjsX0FToy/mdSljG5JPtfospH+7BOr6AAI3jrFykSV5/D2XuN5n06WlZZF1/CifnH+aWYx7NuZ4cFwLy7GNDHh5bxr//10Ys00bYWn0ExyYu4LStLBrrVdR9Zu67gFtxj/DrHdRLQurvKzFz4Xaehr8Ji2+IfI7lS0kkUx+OV7ax6ILPT19V7S9AY9Ns/uvjiSxaNJ/pS3dhkCQZoCsxObKV7afVMdJWZuL7X7PuVhhlGQ4c2nodr6Q84s1O8snSQ9jnt1Hk91D0pcNoGetxavlY3luujN6DA/zx95+w4vZL6moaaa9MxOCkCs7xOQTe3M2C3RpkiIbuzXTizJJt2OS+tSvlVSJHF21g5914ITyKMVT4lF/++ltUvHLJ87nNpGnnCSitJFhfnUOnTEkrScFY5SiqPilkOD1g25pdaBjoc0ZhCu/NU+VloDk7//if/GqJMuE52Rie3cncfc9p7qrDcpsYQG+7UVObj8Ghb/i3BYcJqO2jI80OxY2ruBMuiWXqIVJHE5PAFPKCzNi7chNX9YxQ2zmb//hEUUw43mG1r1I4t+sQivqyqDYJrenO7Pvg17y37BKhxbXUV6dg8OAq9wOzyLA9x9cr1YhtbCLKVJODx/RJKc3A4voRLrun05pszgphU8rmL/Eyf4SudwL1jZ3Uhemya9MOLj98iuqOxUIkbeXBY1VW/PbfmXbKnLzqOpo63pSvpzIM9S3CrpJk6nkgx4E5n45jv/Wbco6kv+QlJ48c47ZLCiVJLhxSWIaiUQRpz1WZ9st/5eujpuTnh3N67UbRXjF0dCRzc9EiLjtl0lIcKoTs7/ndoacUVqbyYN77/OL9eTwOKyTZ7jLjZt8gvqubbNMjTN50mtDmPlrCnrJlygYhiqtEXzvMpoMXefpUnSVjv2D6sRe0d5ehf0KR69bhFGe4sXP8cvbeipJNuPrL0VU5zub7Iydgcn4qP3sB1FaWgZuND3mvl0l/OK3Rumw6dBKvugEq3K4xZcZunhfIlm9fxRkw8bNd2L8dVT3QgtczVQ7eDyLT3wv/8EzpgNiX68ShA9vRSZUtTVdEPefi/jVMWH0ey7h6aIngwoT9OBe2UWx9loVrThEm7d/9BN05xwIFAyrrYlCcfgqLRHEvDSHsP7KPq4FDMeFDpOsdYf56ZaKl6749eKueZOFqfWrFdV5qrGetbtDrwUhGP011+cJRvVmWjjVU4vNpN5DkxE65f4wDJ59JZ4TpwqmtXGNJVW0Im8avQdV95GpII4arpqNww2fo9yH6sni0cjlqbt8VDg0Z8XiZ+A/NdsQszvo8Y/7vXzN5ryphwmeXPD/L5ytukzI0QoYLAbj8yGOK/ozCaMkL4qnmPe5dU2LLPkNy295SS73lWJpc52Z0JeV+5qgpK6OsrMJTpywxQ2vD95IZoQm1vCr0ZN+y2czdcRk7/yy6Bkp5clKBwy/ebvBhCtFZuhM1kxRRawNkB9pwUXrtkf+uYOCSKD1YU8YrikoLKKgbLmONcIwbmSEGttwYXWbsvs7L6tFCLc3uDBPPmEtXLPPNrnL40D0CfQyY8dVB3Ec9herA6eZ2xis9l60u1Qeyc+o5nLPryTDRZP+K+9Lw+P5kK1ZNuk64ZOI8kMqZRUo8cEwjwvQC38y8+b2rOFJ6awi0fMIjzWsc3HmKx86Fb9mW6H9xOuzUc0N6G215OGtd5vjFy1y4cIGrZ3YxZd5q1INlYfvDDDblYK97/a26E/8uGxFRMOLh5EAeKgrr2KsZNEp09hc6s/CL9dwPHrm81IbN7kVsuvtSNhPPtmLp4UvYZxdhe0GBKWd9pe96TVcuGso72GYpC6GXPHKLfvGMJyYmaCguYMz2qyQJuxzIdeXcsh3Y5b81XHWloLR4Eztvx0l/7Uh14MzyXThLzv+s8mbz9Cu4hQVx+fQe9jmMDB2v5snejczZ5/TWisEAUepCjJwzFdIeEp6ps3K1hZDsHbjuW8PJx8HSd7WGP2Lt4TN4DJ0zWuhhyHlFXVKzgrEJTBCD7yteXN3LhJX60uv8WTrTUd5zhMOGkpDxN6TpnuPAwbvkSCu9hVgfG27rmPDk7GY+m3yV0JwkUXe7Rd2NDKUXl0uxYPXKeSzZuJl1+x8SXyuxlh78z65lzqY70iMa3vAKtyObULrv9Z3H0S2J9ih+cxjP4qFW785Bc/E3jN1hNLRyNcRgH03l2QQZK7N01RFeDplZlPYl5i54RBmdeChu4LRBjHi1CfNjp9l7IUi8WsDjVSvR9JUdVZBlcYyll54iqdLm4GdiUnaUYEnlZdixauI1wkQB633VWHH0CpGSwhZ5cHG1Ii/igjgyaw2nLEf3ompvFb5UuEqw1PFVorXjOEq3YobauxmXy2dZt0NMBqW/y/lr+PkKoI4SbK5u4euvJjBn4ULmzZ3N6msWFLz6Ybq6IeE5hyd9xUcffcq4w3qkC2fXVxHA0Xlj+WrKSu66plKS6MihVVOYOmcpR8+bEFfdJhsAXqVza+9mtj8IRfrYeKABz/vb+OTDj5l0Socw/xeYWd7nmMIqtorBLKOhhlAxWI15/2Nmb9Miq7uPUu+nrJk2ldmzVqFsFER9VxUWFzfx8fufs2ivGODVt/PpRx/zxdZbRNSMdP+9ZDprsXKK+OzsNVwyEZ/tGSBZ/yzzxnzER2OnsuesC0PrDII+6gsjcXZ0x/iCIovmzmSL8mMiartoSbDjwFef8enn67jz8CGbpn3OBx8t5ZZbCV314VzbMY9xM+ayafd9AvPreNVRhsXl3Xw2fgaLt5zAMCiPjs4GvG8eZt7O+0SWtb526l1FQVycNYlxX07l1JPA1+df9JcEo33vPn7lkorrIcPlLlsnT2LO4rWcehZMoyRre0cBRmLWqeo9+syRigADts1V4JiaOYF5da9nUAM1cdxWXMvcucs4+cCO5KJ3ieFG3LVOMG7MV0yYpUpUbSfFoV5YmUr2hJVhsleBsR9/yKezd/MssZbKcD0O3HOgQKpnG3h+5xBfClsZO2Uz+pGj98N8LwOtZCcE4WRjz53donyzFnP0oQOZTRIr6qc8zIqTS0Q7zl3EwVuepMbYs2+xaIPxczmlfZ8Lsz7nw0/mctc9g+IYa/Ysm8S0uSs4edmS1KYuujvKcRGD3YxJyzlzRpk1e06iaZtIY3U8t3bMZ8rWy1iYP2TDmTu4h6Xg/URJ2NdHwjlrk9XSRvJzNRZPH8+cudvR1POhYOQKnhAIers3s2K1Msa+8SPCll8RZ6Mm7GguCvsuYhFYSLcwzzIxcMz+8iu+Wn4Br6GDfRoTHNkz9jPee38syzTtKfsxS0Ht+RhfXc+Xn3zMx2MnoGgZPWJP2yCt2R6c3TybCTPns0PxMWGlTbQLAfbs7Ba+mbOeg2dOoah0iHteubS2l+N0eS8zv53G3K1n0feKIdDkJGPHfMpnW64QKtRmf1sqmjvXsWKXGmYG14X42McjD1+Md8/ggz9+zJZrLrIjLwQDzRnoKy1mzIcf8smXS1A1s0Z32ww+++hbDis/5KqwxY/e/4wlO0zJKsvC4vRm5sycy9xN1/FIb6SvuwKnW/uZPF6UZ8EprIJTyIy0YK+oq8++2Mi9hw9YP0XYwcfzUbOIIUrU99JNqrhGR2BwfonwWZ+x+OZzqqRuoRU39aOs3qFL/vAelt56/J+eYrboV3PnHkTbOpTy7rek66t8zM6u5POPP+GzrxXQ9pRNYNrSXVAaP4ZPP1vMo5fFDHaVYnFyDVM3ncbEVJsN87ai8SKHnpYCrM5tZ57wD3M3X8ctMh5bjQ18/MmnzLthygujk3z8p89ZrWRMaWc7EQYXmfDtROYu3sUj7wjCzW+yeswnjJl0kBfSgy5H0FuFrWRiZjZyxaeb0nBrTu7ZwLTZ4jtXKPHYKZJK6T33U+irz4YZ05g1ewVndLyo7B4kx/oqC4T9jJ97DO3715n12ad88sUOzIOScNJUYslhfaKTvLm4aRwffPoNex494uaqb/n042mcu67FmW2L+fD9Maw75kJ1RxEGR1cxY6m4lqkBKmvPYB6WT3N1LLcOLOGbaXNYs1UT7/QKunq7ybC/zZovZ7Fj2xkOKh1hr6otpRLx1BCL+plDPE4YvbIv56fx8xVAcuTIkSPnfygtxLjocFZMatNr/tptzv8IdJPuqMOVKw+JqPwxMwE5fw65AJIjR44cOXLk/OyQCyA5cuTIkSNHzs8OuQCSI0eOHDly5PzskAsgOXLkyJEjR87PDrkAkiNHjhw5cuT87JALIDly5MiRI0fOzw65AJIjR44cOXLk/OyQCyA5cuTIkSNHzs+Of3ABNEDO89ts/HYqc+fOYtzYTxkzYbr4eQ6Tpiph9sKN+xpn2as7lCflZ0Mf9en+3N65hElfzeLI3SBGZnTobe+mv6eNdLc7rFa8jVfBWycb18ZwQ1Ebn6wfcproAO1VCWif2830iTNZseEAm7c/Ibysi5aKENQ2H0PLLEX6zlx3c86ffzHiFOmfRk9REJcP6hFR/sMO/OrvbqdrdF6Av5repjwc7xxixX0XftK5Y4OVuKlcxChw6DTqgW66e7q+kwrib8VgTy89HW/lm/peBukoDueR8hamTJ3F0q1b2aCqQ2BFD80FnpxROslFZ9nJvtnej1DU86P+r67fXqoTPLixcR7jv17AOd2Yn57j6zVd5HnqcfqEEhZp78jA/xcY7HlF53cy+Eqow/WuNrf1E35QGfs7S3DRPs3UmQvZck4bUz07AiJyeVdr9L8qxlbtMmf2m1A4os/+ZXopDbbi6pXzmCZ9X7/tpzbWletKu7kbWDL02p+nuzkbs3P7WDBrBluOPyOtcajUg21EWlxjueQE6oU70fZ/K+lJcxIq2xTYoZMw9MLbNPFSdTfTvvqMj8ZMYNZccR3xb/rk9TwOqXgrGejb9FERZovqlbMYxv8VaT97moi1uyFNjxNeObI1qnh+dhfjP/2ID8bM4LCq7985rUQ/vd0d9IibHmjPwUb5IjaJo5JyyPlv4h9cAPXT2d0ty7g7WIrB6ZXsspUdbz7QKQyqpwbbu3tZeNMWX2st1AzcKRpODDPYSKiVFpev3MQp7u3UA4NiUM8nxiuCcE9z1FUe45/TREthEOrqD7ERzqO9IQVjLQ1uO8VLc81016QT4G2D/p073LZ5SVp6BvH+Efja6nLjujlJNW8O2q9McEHz8iWumflT3jnU1btK8Na7w11DD5JTi5Bm1mrKwureda6oGhBd8S5X20Oulykqly7z9EUcUrfXVYmP/jG+/WwKi7aewjhalo9GQldFHDe2TOLfx6/kpmkCNcnmLFM8hZaTC1p3H+AYL8um09tWRrxnEpVD6Qmqkz24f/MpbkHR5DaOLEcrccbCCU4fw7gNxzFxT6G9u5F0n2SqpZqqiJvrD3LkliQx3wC1mWnEhRRJxWhHeQouwZEEu5qgds+QyLJhEdZLScRzboh7UlHXRFPjAU6xZa9TYEjoaCgizjOFeulR/Y1EWWtz87E9EXG5NI/IGN/XnIuh4mI++dVsTjz1pFTyxY1pWF6/wuWbhkSVvGNQ7K8h1OwRmrrOJKblkZ/ky2P1WzhFl9BWk4qO2l0MbBKQnB2bbX6UZWfVMTd6zI0HliRWy1KK1OXF8SIqmUQvczRuSV5vpTjKkWsa93FJkWSXFxbW3URufBi5dU2Ux5uy/v2vmDzzEFaRJaNEUG9TDk53VblyTROb6NLvCKRXFUn4eVnzTPMW9xxiaemoIchem8uXVTDxSaNjoJNsVw2+/vILvt2gQUCaJC1AI4FWd7l89T7uSW9lp++vx9/yBos++ZLFG09h8CJXOOcKAhPTKZPcdHcOaqc2s9VSkt+pj5r8OLzSZffUUhRDSEQIfs5m3Hko7rtqOD9cD3mhNqhevsJ1jZto3tTBI7LyTZu2FuKitZ+xn0xj5T7h/KUZuftJe67HlUtXMHkp7kP2ThoLIvF0NUf7xi0ee2WMFhED9QTbPhD3dQfnGFmfHiz358KCtTwdSvrbVRzFY5UrqD5wIGc4Q0J3FUEWd7h84z4eGWJA7avF59ZOxvz7RHZctySlsJDgAA+Mnz7k3gN3CtqaKQxPJD19KI9ebz0hjo+5dOUerrHlo2xVcu9hapuZsuIykTUy2+wqLaa4qEpW9p5aAuweic8+FG0hq8dUc02WLr6Lh485tzWMiRnuG/11BJqL+7tyixdD75XQV5WEwf0bqGlrcGrZBh66vMROS537Hgk0tJTh+1CN++Y+lEjabzCPRytXoOI8lGdL2Je1xMeo6BP11oSitzIczT3b0EuRfX9DpA7Tl90isbWZ0EfKrFmhhKOw1zc9boh+Mbl6YYGZ+W02LN7Ek6Rhp/s2zdhd3cqsQ56yX9urqW4dPpW5n+IQa24Km7nnLPOx0ldFHzR+cIMbT25yYv4qtCNl0qQiwRW1K1e4bRI6lBuwn/I0P5wdjLl7/QFWsSVUp/vw4JrwKzftSK2V+eOW8AdM230Zj9K35WgdFmeWMVXFU9pO/XXZvAiOIMTbjlu3H+Od9UYSNWcF8kT4qzsGPpQONVVfTSKWQshevW9OsjRX3wClmdG4hUTgbaGFur4bJaJ7dJSHcXnBRD7/eAV3XOOobW4gNzGKsqZGkr0sUdPU4KZjNHUdQqw5P0T1mQO54nM9BcHcE3Wj8dSD4uFuJudvzj+4ABpBTxHPTq1gp7VstUGKEDl2GluZeslL+qu/0hYOqLlQVRzIsbG/4fPZq9m6fiGf/OK3rNGNet2RB19V46i+m/dmqpMiebEjnB3TV3LNJg4/o2vMPugsFSh1PqpMOaFLenMlnuc2M3fZJVIlF+grRGOPAl9tt5Z13Ewz5o7bgaUw/nun97NdSzYr6kkwZtW4VRhkFhBw8SLnzliR19pOQ10rBS9uMOu3HzJz1UbWLZrI796bikbEm07XWxOJ6rZVXPKVzRTK3VT59utDeEk0THcc29efQzt6eNh4Q4bjeSZfdZENKBmmLFx/AIMsMXCXeHJs5ibs81vJf36Fj6co41cvvifPlUvH9qIfWSGER813MrKLb+bZ2bUc95OUrY8Es7N8MPUygeKzUMytDYc5fjeOntYiNPdtYPoxL9pfVWB3aTl/Wn0TiRuutldj6+pLJAv/m2t3mS9Xmkhn1lU2J4TAeEKhTFfI6G0mSFeJD+fcIl0M7olPbnF8yyOSmtpoqGqie3C0Oy730Wf53KdIhotCYyVWHNOSJegcTEd5xTI2XPUbkSyxk5CbKpzYrUtacxt1VZJBs4eAC6c5fNhGmoS0zPUhi+c9FncG6YYHmH/mqSwJY7UXmxdu4bypD4+Vl/HZbgNpYsVyqyNMVDhGpKjwjiBDdk0+S2TnAA0JZuz4cBU6oZLvqOWBEKvnHmdIrjSCLqqz86nvGKQ3246tCgrcj39T2r7WMuwPr2GugirD6SabyovJkyRxGkjhwsTVqDmKknalcvqMIlejRa02ebPs/Q/4duFaUeez+cN/juWoYaJUlL6hkEfz9vLMX9Km3UQ92cXE7WcJkYwsPUIAndvGNhshjITAvLd3Gku0AuhuKsFs51JmrdeQJkktcrzJzDlalIqf05/tZPp5K6kwyNK+ws6N+t9dBWwIYM3qy9hKGqcxiNMb13E3RubZU01OM27GZSKK0jDcvJBlh42GBrk3DAj7VRAz9q/niT69Zh5/+tUYDukn0CL6yfVlmzDLayLnyT6++OOXLN2wieVTP+dXU3Zi8sKIjfuv4SGdJ7SRnZZCqWQMLnjB+mkaxDT3ke94mrHzd2M5tFj3SvSJ1fPXcdgsT+iXYI7NUOJ5kcTuOslMyqSo4c1kZ5jOmhSMVHYy6b2PWbDtLlFVPXTleaA47QTuUgN6RXpiFmUtHaRYqjNrhqxvNHhdZJKSNpFxzih+/jvGzhXttm4+H/3nn9htH0eOvQ5K+5+QJ/n6aj9Oz1TAOK+HZm8xMTlxizTRsP3pDpxYugdXaYLTPB6vXo1mYAFV3prM+e0HzJD4mMWT+K/3pqAWLu24MnpKeHpqDeP36JHZIAZkC2UmrLvPUBJ1KTUJNhxcswY1P0mPkFHsdZeLFqHU1VbgdHoTc9aqk/HOQboZR5X1jFlwAXsPD8zV7onJjhCQPRU8Pjid330+h41b1zHtk9/x9U49Auz1OLn3IVmSe20MQXneOkwiU7A8voLffzKFdVvWM3Psn/hyxW0SCqJRnz+FrbcDZF/VV09OcYXUb8fqH+eLNXrS5KSvoh4xfd9VPEreFkDVmJ5aylRVL7q66gl8tJ0P5ynhJ7R5T6wJe+cf4GVjOzG397L7rq/Utrsr8snIqCDV6QIfSXIubtjM6tlj+eX7G3ji6sHVfXOZcM5devXg09vYddFBKq4iHqmxYbe7tA9We91n7YebscmQ/EX4nmtXeeyYLP05PSYAn+QyYm6u5+P3x7Fq80YWjfuYX07fj0/VaNkt52/DP48AEsON6amV7Hk+Mmv4K1we7GWRdqL0tyDlnRx94EVjWQAHJn3DduPhbMOD1NS0MWLxgGxnNb6Yp4HE9OiJ4cRiRfTcU/DQPsu0HU5SY00z2s/v5+zAuqSFGs9HHNqmSrJ0sG7DWfMI47dZyQbXXDs2zRWCIi0NncPrma9oI11BoMQdpVk7cchpoLK4jNq2Dop99Ni/YC/aD84ze/xydJKHDbuDmro3XmSgMY4rYgBbfTdK+ntn5BNmzb1OlCQraGeUGCyP8zDi7RWOQWJMjvLtRVsx5AotkW7JUsXLuEl+qX7J2UVbcZAqBStmLb5OYMMgAy21lBRW0dVZitmZRczWFA5BcqnXlKJzbCVHPGWrRz1JhkxdrEG49KvLubnhIMe0pLWIr9YZ5h6XZXuv9rjCxNPmUpFQ8+I2e7aqSp11d0My926cYcf+/aho+35noJPQJGaik5c/JL1ngMbKMkprO2nOdObwBAV0w0dnt89xfMCiWVrkCGGUaXiU8QtPSIWdkDJo7t7P/rsxI5Jg9lBdWkp5Qyd1wrEfmLgZ+9wyApQV2XnYWnrfcTrCeX60H+esWhIkA7uSrnR5vD/Vig2bjmJe0EmWw2khut2kTrHRU5WVp++I74fWICP2zL5ComQZpy+Jq9N2YhgjkaJFXFc4wukHMbT19DI43ORiANJX2o3SE1eSgk3ZuXMzT9JGD67Fduoo7rpJpuSag614a51nyz59MoqDuTJjG1oeol2aojgoROyFwBr6ip1ZPnY2p5yGH4F0Ut/SKl1+f0M+t+dsR8tTtsrQ7K/JikNDmaqFvNE4vpldNrIBz19tAwqPw6U/Zz9T5uBxPSTVW+n6gCWLdKWDTKeY5eqpHGHb3v1cfBr87izitb6sWnYGS0n3bQ3j6KI57DGSZVKvdNdk+hJtJCVOf3SCQ+dNpdnsR9Jf4sX6b2ZxyDp36JVuGkV/6igP5sLczViUdVL0bDefTRED1/AY39tBVYQJixceQC92qK+I15qbXtGWYs3ycVcIEo07kG7NKsVzWOcNKfHebK7sPYSSlagDUdbD49fzMGxocjLQSp2YxLzR7L3Emxtg6x4rHewk+J7ZyeZDhmRn+3N44iZ0Y4YURX8rTV2dpNncZ/kymchrfnmD6aeNSE5xYdeE8eyVfKeUAeob6gm7c4gZ884SK/nCSi8OjP0WRaNAYi3PMldRTBLEyw1+91g2dhrqniXiU2U8Xq6AZlgFTS/VmfLlYh4nDa8rjvYxb2gn1cOca+eMSCh7I8ClDFRid/8aj8Jk6eN7CwIw8U2grr2HbsnqfFcOGms2c+h2qPTvoxnAQ2OHECAuo31KVwEPdixi6g7L15OT3oYKgh4cY8ZMJSIkb67z5+g3E4U/N0Rj+wqmbNEWdyajr61BfK4LHzHhPa0TJH2tPcmGvduOoOWbSqDeGSZsMpfaaU/0I+HPVfCvHtUBBO3YnlrGNBU/6W/9sVpMP3yXeFHPfSlWHFl5jFAxMUm8t415x41f22N7awsJFmf5+ss9uAwX6FUbHV0NuD8+wIKHsuz+YZd3c0DdTfzUj6/6RdZut6dW9PvBYj9OTdzPcyFipbQnCR96glu6BhiYxYtxp59wlVV8Nv88CUOV1tsh7KbljcXJ+dvxzyGABhqJtbfCwNgME31zPGNk88vG7GDMDE0we+6At58XLsammBi5klolGURaiPWx5omWNrZ+yTS9ZT8Fnnf4dull9O0M0LZwJ795aFQSM4k4TxtxzXBy8zPIr66htTafAOHkTEws8U+QOIJuvLTPMXnzHaysddF1iaDh9fUHqUrywfCxNjovYoeeLXdRX1NGYpAbhgYOxJUOOaGWfF5Y6qGlZcjLpLIRTnWYLnLDXMQ9aGEXmC37e08t4R6WmJiZYPDUlICs0c+SuxsKCX/uQ2xyGsHetpiZGGETGECgnRnGZpZ4ugfg9cIJczMjrNySqWprpSY7EXdrQ4y9Emgf9QymnXR3a4xMxGefmeP9MhZ/L9lnHTziSU0IxNRU1Ll1EGkZiTy3NMbM2B6PlwE8d7LA3NQE56AAXloYiveZ4BaVRW6MPTev3+LZ06c81dXhjsYVbvtm0zn8vd3VBLrYSL/D0SuFyuYaMqP9MdO3IDBjxOx1iIH2MiL8XfFLHXokUp+J47MnaOk7kVHz9qyvm6b6CtIifIQdWRGaM5Rjvq+RKHdLjF2CyS7MJTq/9vWKSX1OCDraTzD3yZA68d7yWGzMjUX5LHEICMTLyQxTY0t8Y+KIeG6OqZkp7iGJpIV4YW1uiql1AOWv+mktisDZO5D8xpGtPEhTQQTWpnYEJ6YTFeCNV1Th68Gipy4bH1NDYXdWBCVXSVcwe2vSeGFkyovIdNLDPXALSqGlr5uKmGDRrjFIE/8PNBDnbspjrac4+mbSOiy4JAw0E+3pgKEop6GhKQ6hcYT6OUjtxDY0UcxCRd2Yin4m7CQ5PRZXO1PMLC1wDfLDW7SJibEjgf6B2JmLfmcm+mJIPtl+ttxWv8UTPVmb3jyvhrVf6uvBjVflBLiKejIzRv+ZJRHFkr90kPrSTpTxCS5RskH/VXE8robGog87iDYYapuR9DWQ4GUu+oMudl4ZtPa1kO5hhYmFKY4eCdJHxL3VyVjpi/bXtSYqf0i0DNYT81xf9LMn2AfmSFcJ6G0iLdJLlD+CQG870YZGWIdmSMVybWaYqA8TjI29hA1JLOEVib4WaIt+aP0ynbaR9SkspanxFe11RUQ4G6L12BivzBHybaCJGFFmLeGHHIJzaarOwcncEDNT0U98A3ByFv3ExBjPLGHb4r1Rnpbi/h4L20qlZahPtBZGYa3/DFv/SJJDUoYeP/dSEOyEibkHCdkFFMQWiVJ2UxTigqm5GZZ2wVRIzL+tEDcrmY/xTSod7WN664l2MkHf6iVFr0YIhN5G4r2txWfE/fom0jL0p+bsMOyf6fNMz5vsWlnf6qxIwc3WBFMTfUwcE2h6XTcdZHlaCRszEfdngINX8uvryOijLNobgyfaaNn6k9csu9n2YtG/9PWE/URI77VqyIhq0wIw0tHmib4P+S2dNKQHYWMs2sjEjfQ6SRu1k/zSHgN7X9LSk/B2DyQ5K4MAdyuZL4kteC1QJWNDkrONdDwxF33JytIVO0dLzI0NcQgKJMBa2LmwVQcxbkhkc09JLGZPtIRPsSepUua7e2ozcdfXEXZmjn9uDXV5EVgaiT7hYI+XvzcvhP2YGNkQmtdAd302vj5exJdWkeMvaTMTLJ+HUTXU0VvLU3F7mTlqH2drcQwmTx+jbeBIgpiAy/n78M8hgP7GdBf4sm/NdMZNmC1mGBGyx0U/gvIIIxbNmMT4SRu451ow9Kqcv8hgF3mB9tzYr8D8+fPZcEwDl5hSevpHeUY5/0wMtJEeZse51ctZINp00967eKeV0ynduCdHjhw5/7j8LAWQHDly5MiRI+fnzT+4ABqkyEOb3TPmsGDhfGZNn8q02fNYKPl5/jlc03/q0mA/dUnePNK4iFXyu3ah/PWUBWqzdtlcFi6Yx8zp05k2U/y8cAGLVpzCLa2MJLs7XNGxJPvtbTw/gL6WfByu7WPxrAUcuabHfd3baPqVMtBdi7/FbfY/eInkAcJAkQ/n7z7lZenwQ5V/AAa6yPXWR+X2fUIqhtfL++h7a3PzO+muwN7wJiqe+UMv/PPT11qAs/5NjuhF0tXfRb7/M/armBH71uO73uJgrh1+RuQPPBrgv43qaG4+eIBV6jt3Av0w+lqJdTZE44gBGW9tSfkh9PYP8E5zakhBS+s2ejF/KQR5kM7adCyvn0fPPUn2yOw1A2T5PuHwswCa+7upiDBD8Yo+wWWddFVHcFtNgzs+b4WMfw+DvbUEW6iwZP5MFkqDLUY9W/v/h8FeWZStHDk/Q/7BBVAf7a9e0S19PFyJ0dlV7LaXxcP0tzTR3t1BQ1kmL/09sDG0JTC5ju6OMvxN9NAztCOy6I1Aai+IwVrnKbY+KdJon948F/Z8tgzt2Ho6i2JxNNBDxztFtm+hoxhP66c8NfSicEigtBVmE+ftgbm5NV5JFUJC/TkGaW9uG3pPMTePHmWH9lD0WlczzX1dJD29wJ4dV3AP8cPKypOs2uGBrZ00Lwt0nhril/3WPoiBdjICdVCYPpe5m69gF51Pn7hWeVkB2XXi88KZhT09wLenzKmUOLWOapILymiUbGzoayI/K5HU5EieW9gRklkr3VMioS4jEAtdXQxMLLC2tMF9KJT7NT2N5CQH42VniaFDCNXixprEZ/REfToEZQ8NEGLwDvPAxM6T2IJa6guSsLW2wS2smI5XFQS6mmPlnUSj+GxtkB77Fh3Ao7SRdCtlpvx2LofuOpHb3ENTdjAWps5EpeVS2T68E2eI/g5KS/PJHNp/0FCUTGpGCoEudtj5JL3eM/GGQeozgzHT08PINpzKDtkdD7aWE5maSXKEN6ZWLiRVjx7ihqlJfYmBji5mQZmye2zKxd3BDGszR+LKW+msTMXD0Bg/achyDxlBtqLdzAga3qv0qoaMgABc7K2w8I6nrrWaKFsj9PTN8X+9d6sNtzvbmXTlhfgOUV7/m0zeeQmvstE7wvo7GiiML5btP+ltJCE9g6SEcOwtrcW13mwMH2zKw8vgGYZW/rKwaEFDUTwhfq6Y6tsQIInN7SrF0/QZT408yB3an9tTl4mjmR7PjJxJqRwOVe4kK8QVcysf0opKaZA2RwuJL0zQ1TMlpOAd6r2rgfTCIipkHYnSnETS0uJwsxb9Jq7k9d6qUYj+5m+qy1MzVzIbZCKgyO0ecyZfJ3qoC9dlBaIv7M1qaC+WlJZCfA3FvVr6U9bRR3PhS04u+poZm85gl1hJV1sJSTEvcTI1w9JPtGF3C7nFhRQ1D9VtZznBdqIerDzIkd3cGwYrMN6wlzOXjHCxNMXaJZ4mqfkM0lZbSEJJo5BCovWinjBr2wmsC/oZ7EzhwqF17LCWBV80ZoYKf+FIYFohtQ0jhWsfZUlenFgsJnZL9qP1PFHqkwYaM3A20uGpXYDwO0NiqL+FlOQYPFxsMTf1p2Bor8wwPcIGn4u+a+4aS1NvG2meTljb+FPe8orieF9MLV1JlYa9ifLkhGBlYkdgvChPdQ4OV7cz/r0VqNqGUSm5bGcJvkZ6PDV5IfrY0Gb8gQ7Kc5PIKcwhyNkW25BcOrrriXGzxsIpjKqOoXL2VBIi2Q9p5ECydN+UMIW6fAKDX+JgYolbcLHw4zWEOQg/4BFDcWntm3aUI+e/iX9wATSCd4TBN2a7sWvpeKarhQy90kF2cDTlwsd3xz9jzbpd2BTUE3V7H7seyt5TlxhFeEwxzfk+HPlsAquU1NA1D6F2yOeXeGjy1W8+YcmOg+xc+g3/778vRsvBhoPz57PkiLvU6f0ounO5cegQ2x7ED70gI8dcmTXLjhIuBoo63/vMnPeIlIIADiz4km8XbGL/juV88B+/Y7l65FuDRjE3Dp/kmKUsKqMy6IGYQc7icrBs0I0zP84EZVtqOmp5qbmGL7ddILqxiUTtg0z7aA5PUiTqxYeV449in11LytMrbFl2VxqtVeZ0mW+2mI4OYe6pxV9tF1O/3shz6R+6sN89ife+Xcx+xe1M+8Mv+XDzLTydH7HonIUYdDuprammWfjPwhfqTFxvII3eGEjUZda+q/iKAe5VvAVKy/biLtEN1b5smHSNMDGW9iWbcPL0ObxL++hvKKWqbaQI6Kc8TIflC2dxIbSaxhRH9n49ltW3AsXfWni6fz8bzr4c5VS7a7IITc6VipfAR4f5do89DW3F2FxYzH/NOkVYh6gK70dsW3BUGg30mtYULu7ZzWFDWdh6mdMNZk3cjrNkn3W5B7uV9EmWLHA0ZeEVGERafiRHJn/Ot4s3o7hjGX/8tw/YfMUcvav7+GKsMvFDiznFkdHkSwb4ohfsXrOKu/GS3We9vNQ9wJRrL6R70doiHjJj/zU8R55b0l3LC03JsQ0aJLQ0EmdyiM/GreCBJGS+LpAT09Zhnv+KcscrbDqhKz0GYKAqm/CgeDJibDnw1Zfs0pNFSrZ632Dme2NYtHUf25aM599/PZUHYbnER6Qh2d9ZH6jL2m9OESnar9juPIc0DMht6aO1plKIEBfWT/2cSUu3sn/LIv7wb++z+XHSayFNXwvRBgeZuHI3TmLQLXBSYf7733DRV1K5SeydsRt1p6FY8yGqg27xzSdfsGTbPnYsEf3t32bxKKKBxhgTls64S3Z7DeZHlvLhV3PZdWAHMz/5LZ8p3MHb+iZ7T2kjiQkbrM0mSIjrNtH63ke2cFniI8RgbrhxHlMVbkjfIxEu6TZnmL54DUY5vbTEPmb+9ntkSAZ+0Y5+IcJvjNoMWInx+m0cU5VFCZW7qDJ/2WFsYiO5s3Mi8+74SCc4vSlGzN97Bqt80Ut7s7h+Zhu7HEqg1J4lh27hW9BCR3MN5d8Jne/F/9Qpzl/2l/4W+vQkcw9aSTfdUvuSPZMXcskpnkTrU4ydshatpNErgpJ+GK11iC0qz6URp+05CYSEiAlRexJXpu3CIFqiQMu4ue4oynrJ1Bf5cWH2BQKrOuisEv1H9K2qEBNWztWRHvNQaX+eZQfvkClpzJ5ETi1bxvbbgeRGGLL647Ecloq6Su4uXczG816iNrsxv6TIokuh1OeaMPuLMczfuIddqybzi3+fwhn952gencMnB82km9NFJWOx7Tg3H4cKsddNdXGtdMO5HDn/nQzrHvHvH1wAiSHa7Mwq9jqNDoN3fbiPRdrRsl+78jE4cxBlEy/CHW6yatdh4YjrCbi8ljXqHq+jADpfddFR4MfJSevQFDOe0zu2oeomc8x5tlf46us9eL4eEHvpGmzG9cpFth33+QmzlkruHDvCLp3hk1xkFNqocXDvLSRbqNtDnrFi8VPS8zzYPGURp2zfnOLa194+WgANFqCy/wiHTYYGkqYYVA+uQSVcNpVPlgigcw5SR9oSoMmqo6okSG680peLS3fiJBEdr0LYNvk0jjnd9NbnYnbqICvWb2TfPVvy33GDHdmunFuxHzfJZwfL0VkjROdp59dicKC7i9b6KsrrmqlOsmDV3N3cdMol3V2dCSsNpCH5jX5qfLloKzppDbxKtuXoEkV8JE8f8x1Z8c0FvIraeVVfR01lDdV5QdzYu4A1BjFvBlcJrUmoH1rDhWDJ3XXzfP9GLliliZ87sDh2ir2Xg0etzLXGW3PgwHmeeUVgdf0QU/c4SUVGe+gdpig9QRKE3Rb6jENrTzPqRIGWBE4rrGCjRpj0194kSw7O2cXzEllLZLqqseG8DrZiRvwio4vBupes+3ouJx3ePPro7uujLsKcFdNvkyKpfzH7tVc5xolHdoR6PWPbto1opcosMkgIoGkq3tL67IrWYube6wS8FbbbHKXD5BUPkNwt5a6sUTyDmdR4orgmBIldRS+l5kosFjaVPjx57+mke6ARZ0k9WSRJXyu0UGL8hE04jTgbtKU8mtsHT6Ch70mA1W22TVMmRtRHd4Noi9oGioIN2LV7M6d17rB+mgIqHm9WnHrbX42q865kU7bvO4KzRCwPpnFn+TqepknuLJOT84/yUHqQ1RuK3S+L/rYXF5meFwzQ09NPTag+C2c9pKirkidblzH78NDREhIGOonRP8Gy3TdIGhYtfR20d1Zhu2s1Z59FSF/Kt7mB4l5NJMdgSejLcxa/78JUNFNLiCbfrrhB9HC7d3XQ0TlSZJTzdOl6lNRlNlDifJMtGy6T0DFA1L2tKDwOlr4uOWtrwa5zOEpDovNRP7mVfQ7For2bqaiuo0FMak5u3samq8GjI7AkYu2EsIcLvtLf/G7vYdyKh9KjACTXubd4JWo+olJq/dhyWAntxNd3P0QngWqbWXbGRNq/JPR0insoC+bchI0YJAgj6E/nzNyVrFNypkxMgior62mqiERjiaij+94keeizYvYjqUDMeKbIxGVnCZE+uaxFa99+dqlJTtiv4KnCKm5L/9CO1baDqOhIJnNdok+dZM2tBOozdJg6djOmGW+mh33C/pNtTzP1qvPQsQjd1FXXUNdQRrD2JTbOOUHQd4M65cj5/5V/DgE0UEug7gNUbqijdu02lv4yN1Gb6Iqm6g3U7z0lsFTi9fsoDLfn9i19fCMicLIwwy5UNijVxL7gxoXznL9lQnxlNcn2T7iuocYTC19Sov0wvKHCxXvelAsv1V0Rh/HtS5w/fx/3iAJK0vy5c/06ajeMCMmVzKxaCHUzxyj8jVB5J711hFjeR/XGDdRUNHEIK5YOcr2VCVhrqHLjhhaOji7o3r2JuvodcV+l4u/iXvVuc/H8eTTtw6nuGjEQ9osZtqsuqmo3uHHtBuaBqaSG2KGmps51AzvCYgMxfHgDDc0HOEbG4WurhbradR48d8L5sSbX1TUxNX2OpaEuaho3uKvlSViwK6piJnrl8mUuX7rIiePq6DhkvnHWXeX4Pb4hPnsDA8eYodlcFxkBlly5qMx1LVtSq8Wssjqf+ChXHl1Sw9g/V/Z5SVivoy4ajxyJjo8mLj2NyuoCfLRFfWioY+YmOVm6mRh3Y0z9EigTDrIw2hf9e2rcc4hk6KDqIfooCLflurhXNQNDntsY8/iGGrdum+Ly3I5bkjq+rod/6oilnM4KvIzvoWHgQlToS4wMXYlOisLqmSYa4v1PXZxxvCfaVf26+DmGplHf10HaCz0uKyujZhNG/Ug90ldP1AtLXISYe013JUGWd7mofAltsyiqq7Ow1NZEXUMDoxc50navSXLn/s3HuAZF4mlnjqVfFuXZ/mhpqqFxXwf3mBhemNxFQ5RH118Wki2lqwwn/QfidTUeiXuxtX2M+g3Rro6OuOje5YZ4/Y6BOyWi0geFmNG5doHzF2/hnllOSag9d0U9Xb9lSdLwo4nyWHQ0L3NeWZPnUcVCwHST7WWE5k1D/KJCxXfp4ZFaSk15CekBDmje0MAibEhwSx4Pa6tz4fwF7ok6e3P8g6C3njBnHWGPN7htZ4eLKLOaKJuenh32FsainMJu1R1Irxv5IVGeigTMVS+jfFED88hiuptysHyogYaGJiaeEpU3QEGQJSrC3q6o2ZJUIRMDvWWx6KmKe72gjkOcbN2yPiMQXSNXQmMCsbsl6WP3cI0uF0K6k0RPfW6oqaFm5kGppAhNqdjcvCj6uTo2oYVvrbRKkDzu00X5whVMxd8ldBaF8uSuGuo370v7mI/1Q9EuN3jsGUaMn5W4vjo3jBxJyCokPzMII9HPHlhFvHXeVS+5IQ6oXhf1cf0qKuLv0gXFDB+0LymjfNeaZMnztoEGgu21hd8R9ekQzNCT31E0Z/hxR9TLeVUtAnKH1lqyxGsad3EMjCYsLp64kib6OypJjQnB7MFN7luE0yCx5/YC3G31sYsokk40ekqF7aiI+lDVJbxIoix7SLXTEW2mzt0nJrhYWaIt2va6ug0Bft48EvetLt77MqNFTNSysb95BeXz1zEKzROTmFB071xHQ+02z9Mlj/LbKc7PwN9OtIGGARGSgwn7Sniua4dfslwJyfnv4Z9DAMn5+9DXRrbfMw7uWisNS194RAOH0HSaet7M5OTIkSNHjpz/icgFkBw5cuTIkSPnZ4dcAMmRI0eOHDlyfnbIBZAcOXLkyJEj52eHXADJkSNHjhw5cn52yAWQHDly5MiRI+dnh1wAyZEjR44cOXJ+dsgFkBw5cuTIkSPnZ4dcAMmRI0eOHDlyfnb8gwugHuIt7nJk7VHU1M+x5Jvf8pHCUdTVVdircBoN9RNMnv4tU1QDRqdM+Bsy8KqMMFtJ8stRiYL+GxmgNNSZG4eu4ZxS/jq9x19NWz6R2ZV0jToN+e/BABUJYdg5JEkTQP5FXmXz4OhsfjfnMuFDJxn/89BPXXkq8aXSVKp/lsGmZO4qfMPXO9WJfysHriTlS1ZcPo1NdUQ+28kfPpnHWc/XuSN+MD1lUeheU0Lp4nGWz1vA0Vsm2NrEUvej2rwZv6ub+fqzCagFvZU097+NHjKdTbm08xSnD61h7tRrRL7Opi+puzyamusI1dnK7z9ZwAWfEXlAfiBN5UWkp47Kkvc/i44S3M19SSgamRPm+2jC8+I6vp61HsO0v2zbP4nBGp6fWMaXC3Zglzv65HDJSdol6TkUlv0gD/J3pS3XC6U5f+I/9z+h6CcmNyv1v8PEb8Yy+Xqg9MT476O7LpO4ilZaM15w+Ns/MFHpmfT0dzk/nX9wATSCdyRDlTg3N639zD7zkCdXNjNuwWGep0qOg++nozwa7QuHWbNyFUqabpS/GjF4dlfiY3Kfs9uu8+T+ORaPm8Ohp6E0tVbj/lCFoyu2s2n7Dg5ruxLhZs6ty1fxlZ6d30NOiBXHF85j5ozlnDV4SV3XKzL9jDm9ZCt7dm9n1ZF7xA2f7D7QhN+TPYz9ciyrrjlS1VWH8+EFTFx+Ap+MCjLctNi5WYGFay/hIMrd01GEzc0DzJo6jfETd6EXW0NHUx52GgfZpriHLUs3oWQeT0/PK1o7umSdpb+TXF9tdm06wMWrd7AVzv51ConBLrJDrVBesY19u3ay4oAmwenJ2GjsYcbUqYyfpohVWh2NCdasGfMf/Ob9L9n2LILmV5V4a11ix5oVrDz+kAhJlsxhxDUzPU24cU6J2zoPOLBoBksPGZHb3k9fdwOhZrdQXKPAon0qeBe00N6Ygf7Z4xxev5s1W/eiamrNs2s3uaURKM1X1t+Wje3d48yYPYslyy/zIqlaJma7q/G4dZJlszewe9tyPt2rQXD1mzbsay/kxdMLLN66n13rt3HqdiAFFSmYnN3B6uWLOfDQg5pXbWQGmqK88SLaj9TYOmUmK89YUtjWTKKrLicXb2Pnzm2sO6NPTkuLuK9n7FFYxfK1Z7GPqaO3pxYPPRXWibpVNrDHP66BvrZCnJ+cZ7XCctYf0yeprknYhDnnVh3jrrYme2fPZvM1J2r72gh5coD3//Xf+Wj2Pp4l1NBcGsHjIxtQWLKCEwYBsjQSPYVYah5jpqizTauXsXn7DRJHjkGNaTzaPZX/9as/MmWNDmkFcVw6s5PtN5+IAX8Rc/dqk9k2wEBnI7GO99mxSdT9usvYJ9WNytFVn2DLyi8+5Pf/+RFTll/DLysPL/2HqJ7zpLGnmSir66xWVOXRbWUWzFzCObMkegd6yHK8x86pk5k6biZ7HvrSKjG67lTuLl/FvaCRQuIV4cZH+UrY+sLTZpR0NeN7bgUT5+7HJa+R5mxvruzfxqrFm1EzT6S7p4M0Zy0hxGYydeJsFB8G09bZSuqLe6zbfoCd27aw46AJuSNMr7+7Cg/tS6wRtjJ//RFMI8voox2/p/t4//e/53efTmLjA7eh3FOChhTu75jM//r1e0xfr0dGQTTKp3ayU/MJytsWMv+ALtmvBkQXaiDa4R7bN4i6W38Fp9SGEXXXRbqjKl/89hf8xxgFHjjk0F6bgcWdo8K3rGT3VUcKGhqIc3rMyTVnePRElY2T5qD4OJBRidu7i9A9sYYvPv6aTXqxdLRmcHP3DCZsuUtsRRGBpjdZL/rbhv33iCzpoKsxhXtK25g6YwrTVpzDLbud3o4Knt+5wtGVO9iwbTtHHr+kaWjE7KxKw+q6Ehfv3OPm6Z3MmLGdJ36SvGt9VKf780BxHauWKXDOPIKGpnJ89C+xeJvoOxu2c0r4x7BwOy5uvE94kaTCuygJM2X3usXMmryWSw99qJJ2vTZint9h2bJFrNi1mQ2zt2KVNSJ5YHseBgemMmb5Ubwr6wlT2cSkr1dgkNJEV3kMD3dvYP1hNYz0PCkf7OeVGNCtrh1ircJitqhaSNuCwWZCLNVYtHwJq3eI98/fg3PRiIrsFT5afTP/9qtf86fxJ3iR3sSrsiBUj6xnzqwF7D1hTHrjSFUgxFKEM3fOH0L9iRan1sxl9uY7xNT00l0fj8ahLUybMZmZqy/hk9/J4GAvRYFP2bdlP8qXbmMfn0tdZSpa54+y6fBZrpv7kffWhKbQ4SzLFY9x48JB5s1Zg5pNnDSNTVvmC87uWsL0qRNYtEuLhGZJY/WS62XIqU1zmDp3JSpOKXQKsaevtIIlTxPpLH4hTfA9bbYKwcXDddtDuqs6k375b/xhzBJUAvNJN1Rmz/aTPLx5mgVzt3LfV5ZmqacmC0fts1L/tFHJgPi6n6jKfib8cwuggQZsb+9i3gNJ8sNBAs/t4NgtJ/LjHdnx3kcs2XGIw0eOcvzkKR4H549aJSrwvM34tXrIUqsWoLZoA5cNwomyuMuSJU8plr4uHEuOO8fHH8a3rpM0LUU2Hn1AofRCbdgKZzp/hwVl+V5snHwWl5x3z4aqPYXBn9cjpjITk9suVLeU8uzYOn7/tQKHjhzmqJISVzVtXzv7luII1DYu5et1llKREKy8k32XrHhnxpyOclzv7Gbpuv3ctYsa7XQlVHixYYISZjGjlxXq8wK4sGIRk3Y50Sm6jv+pbSjd96W9OYOrm8fz6bIdHDl8hGPHT6CqEzrqu7tyPTk58TAvZBVBmPoa5ikpc2n/XN6bu5Gjhw9zTOk452/7UNtbh92ZE2w84iFNRCqpN5e7p5l7OoDBgWROTN7NgxdDOdUK7Vg6bxM33CKxvbgTVW9ZHrfWiAdMO6CGf9Xo6U6yxXEmnDJDsg7Rm2TE/GlfMW+7oqzNj1/D+GU5vSWOzFt2jRfFkrJ24nBsD1sP25KX4IDC5MsESzNJtuGwZwnjv13KgSNHpO1xQtuahMxwrh3dwbxdF7CMKhNjfCy7pkxjwhJZ3SgdP4m2XTzNhd5snHiK57nCBVX7sOXAAW7HitlpRyzqS9ehn9FFZ/g9Jkz6luW7D4vyHRPlu83zAG+urz6Dvoc0kyYlduoc2HqZ2Lcm4c0RD5m2/wYBktRjLdEcO7abMy8lBS9Gd+06HrkGont0PX/4ZjWHRN1L7emWPXmjrjNIpslt9i/VJFM6aA4QaXKZiTusxXxe2IOvKhMP3iFJ2E9TkC6HFI4g/QoJzcVCEO/jq6VbsSkS9diZgObSlW8JIBkNwVacPfmI8KpcLG7Zkd/VTYGtKvN++y0bDx7hyFFx7xevY/f/tfcW4Fkl2b73fe537zlzes5MT08bTePuEAIkxN3d3SG4u0twd3d3d4K7hQBBgwQChLhAEoj8vlXvm0Cg6Zk+c3rm9szJep71vPvdu3TVqrX+Vbuq9s2y0fvrpxyY2hWzhsHsk/zeXZxJ+5BB7H32iSIX32e2tyU9Nt3U/s8+TVBrJwZtVN8KS2KstFvQjDjtswqUcXIy+lFjOKlQUcZpkX0I/Y8qbU5ktpsHM3cfZ3ZHN6q31MpO6e3wSZt5oD75V055dxjXP4AA9ZX3tH1YCtAy9Qgv07N+LDtwl+cXVmPfdjhnVbzbyzRfiF9959NZ41LubB9Dp5j9PLoSy7pl23hU8JjpRi1pbeVb1t+6MWDlQV5pulYpSVd30r2dMSFD9mm+VXZl4XCsHRbx0/m/TLaEdaTP0P0a51t6Zz2hXg50HdUbE+N2OIdFa2XfbTw7r77i5ra+tO6+mEflY4r7GzG1G8ruxJecnT0MZ7t5aFs3jy2jfDHqOIO5A4YxYPAhzXf+Sh7uY6CtDysSPrZ5b26sITg8lKWqLxQJUHZwY9bFpyTtW0hEewc6DF/JNYXanuzC27wpbTwjiI7uLH1pEPO2H2ZB94FiC09r0iq8uZnetkFsfPiJLjzaiXdkNDPi8si/vByH5v04VfZZvvubetHQbIj81yi5lqTPDG0rZTqrtYG35weLjg3npsaclPL44hY6tRYQPv4E+e8yODwzAju3UMavPU2GZJ0WtxY3F3eC+8/mxKOfzjrdWBaN9cA5PFRZlibQxy+E4JnlfiqbGwdnYdbCgd5rb3Nt90B0Bm58/wFbDRU9EX/Qni+qN8O36/zPtK2iJJZ4OTF4wy3Nv8uTuhDRdR4pcn13zQTs7JfxLPUcQWKf2toFl9mnXsxaJz5BE6OSPkf/JAComDcpFxju1gabCTIKfaN1hMVvEpne1ZbWw/aSm5vCan8L7LouITk9gfGeBjTzmcFVGYlkvbpJ7IUkirT+WkP3to+iToso1t6QznlyPp5+Q9gd/4QjU3vQpl0M8fnKMpSQcnwe9rWcWHQ1hzd3N+DR3okeS8/x/P5xhoixHLrzMdnifI3rhLLsQpp2VuYnVMzddcNpYxLAco3hF2e0diAtWtkydn8CaalpJN0/x94lw3GwCGT5xXvsmxRNE+fFPM9LY1OYA64d5/Gk8KepF6Te49DK7SQWykh1ZRf0u8/kRnZ5RYvJjVuJeV0/ph96rhnVJq7sh5lVBJuu3WbT8HBa+qwR0PSWQz28CRywmodJ9+V+AC2aR7I57hlpmc+5FnuFtOIPwsu/vY2QOhYMWX+dlCcnGO7Zkdm7rnB2eT9067ozX8BmWmYq8cevkZaVwLQgf6z81woYKqG06Blzu7jRwmeFZvbs0MhAdL2Hc+LBU66sGkX4wBlcy87lyMQA6toO48S9h5ycE86339XAcNTe9x8lLX0ncaf4Ujd4KrfUe7uCeEbaGWPsPZVrKWk8u3eXG3GPybq3AcOW7gzeFk/K7b10D+7M+F0PSIqdjl69TmwX1KmSfLx9MM1kdDVsazxp6clcvXmbK/u3seFkPHk5iWKYu9Oh32qWiTNoZt2VnQkpZCTd4/qtm8TLaNmiXhCLL6aTc3MFFuYO9N33lHe5FxhpZceInQ/IS9xLJyMj7Dsu4W5aGk8k/bs3zrGijytGQaM59yCRPcO8qP5VNULmn+B9EwplnJpMG9++bIp7wtP4rXi72xO5VdLMOkPfdnr0XHeBG+sG06qVHeMO3BZ9SuH+tTPcLJ8eECp5l8PRcV0w1e3Koed5FL7NYuuoQOpZTeVebh6313ShnvsAjqXncX/NIKwNgth85jA9jJ3ps+IMdw5OwdrNm0UJAuYSt+JfW5ceG29/1Ke0VCK+bQLtDT2ZfUGZZ7HvD3fg31YX60HbSEpLJzn5DmcObCDK1ZkOs09w+9Ri/Br6sznxNS/2DqWJUzRr7+Rq2uUDFXBuYXd0DLqzPeEZjw/PwDlyEseey0g+6wJdnOyxGbCHjNeFH8VLOzGRNn792XYjiaRrG/Fwc6DjjofkZZyglziL3psucX31AFrqODDp8F3SXr3k3rWz3MqqkEpuAmN6euE27TgZWdcZ72tGS98xnH2SRmZiPFfv3ObclknoN+jKvmd5pMTG0NLUl+nnXlGh25TRa05MjkTHZABHX6r2KeDoeD9qtgpn9aVnpGc+4uzleHZO7YiO/UjOP73BAi93QrpvIqcwn/2jo2lrOIkEjX2qSBlsCvfE1mEsl54lcXTeMCKjFnPrySl66LfHuftKHojsH8Xf4vatBPbPDaFu4ETicpRVKCH91HSatQhg3sVX5N7chI+ZNV3WXODFw3NM7BLOtHOJ3FrVDyNTH5ace0DC7nG0//2f0e84l4QKmODdg+34OovObL/N06vLcf5jFUy9B7Fg3QFOxqWQ9WAvfcVBr714lSURDrSxGMLJx2m8TH7C7ctXODyvK4ZWoay9nEjchqHo/P5rzPqs4EFFLPlwO+6BwYzYdZO0Z2cY4maJ3citJKUksmFoBF0Wx2pnKssp/TS9m5kSPT2W5y+uMi20I6MWHGLfku60dozhyvPrzHR2JWrwTl5kPePYqm3czS8Um90Loy4xbNy5gW3x6bxNOUoHyw5M2Hz/Ix27tbqbDLz6ceB+EhdXTyQ8bALnctPZ290esx7LeHDnsAw8fAhfcIMs6Tsebf2YskvsTFqG1FnklHiK4QEmGE/czZn1g2hpEMii00kCxipW4jGL3G3oNDNW+nciW/v44uw3XgY5eRybGE3LdqNJeJPOtr7ONLTryd47qWQ8ERsWH8+zykmgn6V/EgBUSlHhW94Vl1D87i1vi7SKUVpcxLuiYkqK3/H23TuK5Lq4qAgJpqXSIgoL8in8SJG0lLR/Iq3dFvCgpFScQdkIo7SYd++KJL0iSUvFKS1LT3u/XOlL3hWSX1A+G1Eqz95JGCnLu+KPOkZFSty9jg1H4sj9JEDRW3EoBW8/GEopw9u377TpyHWRpK3qqC3Hz6UuUOdtIQU/qefPlE3+v32rrU+p1K0875LiD9cq7lsBVfmFZWWpQMUP99O1TTS7HkubSLt8+rxIE++tBgyWSprvVNnLyq/yU+1UUiT1ep9ZibRTgbRr2d/3VEyhpFPW3B9RqaqTpPlxOkJyvzBf2lzy0NC99ZjaDGPP4zdS1r/eZuXt8UHUJbyVsn0sWnUvn4JCbYGLpQzatKQsoifFqs5Kj8rSUPV9n5zoakG+qmuFBKWdNfWsWJBPqUR0X7WP1LlIfotUvUVPipQ8K+jmT/SpjJS83qqyKfmIHFRamnZQfUjS0chSyqatg3r+oQ8UvS1rg1LpDyqeRnZSHhXnM2V+dmgza/deoCKGUFQqQFvV/d37ipanrf6XaOuk5FbWrz+TtJDopbTHhz4tZZLyKJlobMPn+mAF2Wnr/TOyU3r7GdmVU6mSV/kz1WbKtmg+HCz10MhEK8u3GlmqOnxI+wMVcW33Mpae/WgOQEjb3woq9jdpj3LbVKL6qUpTteH7tqlIuWyN6ECvEQfIKZUylKn/eyrXO1W50hKtnN/3HSm/KrNGh39q5z6tw7vCQm06f4FUu35qjkpVGVTfKvuvJa0cCyrkq8qj8vioX39KShcr6kiJql+hZpD3E3p9icF6IZoBarGU66MwSsaiMypPZf/K21djTysKUfWbgp9JX0PiR5QN+yRAyXt/pU2/vLwlqp9KeyjdL7eJGjuiAig/pLF7P62/Ro817S96IKz0TvVrrc96n/p7+/TTFCqpIv2TAKBfl4pSb7Fu5SKWLlnE5sMPfr2FxD+hYpKv7mXq7BWce/a67N4/Ob17xek1y1m0dBGrt5zh1d9PeP99evOc/dtWsWTJQpZvvkzGpz6jkn5FKuXVjcPMmLWEEw/VOrxK+pgKuHNwHXPmbOVGhZm5X4dKSLl2nNWLFrFowTrOPah86fGBsrm6bR0Lly5m6ZrDPM6rhASV9IF+8wDoXVYyty6e4/Tps1y6ep24S+r6DBeuJpKR/9v3aCWZz7h+9gynz1zj4avXgtgLZQz4j+2ERbmvuBX3hKy3//V8SwuyeZaaq1l/8Euo5HUOWRk5vzD8W9JTs8nXjKI/UMmbNBLiHv3X2rf0DYnxFzh9/hbPM9/w9s1rzVqFz1MxOcmp5PzkNcJfp4L0dHI+ec3yKZUWZvIqI5NPqvXzVJDKzbNnuXLrmWb9xnt6m8PDa0rfT3Pt/gsKPknvbd4rHr3K/gv1/EBFeZJHeT+Ku8bVKxc4I/3o/LUEUhWIFfklp2SS/xenof4fU3E+Gc/SyNcUsZS856lkv/4tI/BK+kdQQW4GzzN+K7t0K+mfiX7jACifO1eucOO2Uu5MVvRzInTrQ82TpGPiFBI/nUb+7VDOvd0EWtvgNe0AL8umRbPvxjI5YAS7H3yyyvVvoOeHZjNy5TEqrtX8tSkrYQf+ZvWo1W2DjKP+OhUnHSRARx+H6N2/YIt7KhuH2vKtdV+Olgvob6Sci0vxtXNn4W3t/3v71zG251qStH8/ppIUdsQEUvVLd1bGfX7R+s/Rw73jaFHFijHbyhZtf4ayEvbQrWU9jDou4ekvwFfPj08jpP8SHr8r5eWBydi692Sz2okj5Ty5aTvxP5fG63jm9nal+VemzPrJ65RPqLSYtNunOPxQgYVc1vlEMHjaBc2jl0nXOXLgIFPCdfiTw0jifqvrBdKuM9TNhFpNR3HnTRbH5kdT8ys7Zh3TrjP6r9E7bm6KYdyuhLL/lfQXKfcO62aNZeOd/14//XvQo6NT0GvZGKs5V8vuVNLPUxG31y1n5vQjv+wIkv8B9BsHQBXoM7vAnhwYQ+Ma31HbdzwHYs9y69FddowdQN9xM1g2vS/tWzkxcP0VLm0bhvfgaWxZOgRDI3+micNIS1gj9xZz7Fwsy7fs4eSFm6wZ6k5Vk2kkFmZxcX4I1ay7slKcqXuD2tRtGsXyo2c5d+Eye+f2x7alPyvuF4j3PUmfDr2Zuvt22chUKOcSHfWbYjx894cRfVEB6WlpZL1+TXZmMgfmdqb6F1Vx77WIQycv8jAhlpgBUfRasJF5XVxp12UF8Tf2073ht/yhtTdL9h9lRlcv2oesJjnrCcuCrLALGMLhG/fZu3ESweN3ciVuH9NXH+dFxa1gGZfoaqlDTd3J3E2/w6zI5vzbH/QZsuoAm8Z3xsyoD+ey35G4ZSydhk5h7abFRHmG0nOZdrfB2SWdaTd8O6nJFxlsaIhHz23k5CYzP8KVpvozSRaQempGPzoPmMrOHcsJa2eFY7cDvCGFbUN70nfyHJZP7o5uCzfG7nnAy5tb6ezRh0WbdrO4vws/ugzgaEqF8ubdYIi7HlUaDef6q0SW99Ljd39sRY+F+9g5qw/m7aI58PSTOY/iXM6uHEybxnVoFdCPDefKoU8pd7ZMoMvg8azatJzOPiF0WSIo6fVp/HUc6TZ7F/vn9sDYOoQ1D7J5cmgKHXrHsHD5VELbm+DdfxvJ6fdY2jOS/nM2cWDlCPSquzFe6vEwdiKmevqMuJBF1r1thDVsSqeVNzS5anZodJ/Hk/wsji/uT+SgWSxfPBTHJmb0XnapwivXPPb2dcK421KBg4oeMcKxA92nXiQ/9wXXju1iVu9QTJ2iWHT2+YdZJ+kLK5Zv5dzjNyQfmoihyTAu/2KL9pxlXiH0Hx/7EXh+eTQGXbNgZu85xPwuvlh7TON+XhqHYvrRR/UnaWODlg70WXOzwhqOUpJjF9GnS19mbd7Jgn6RONgO4HByLnd2jcHkawtG73tK8btXrB3cj8HTd3FqxyQ69Z/I4uWTCWxnSvCo7ZyU/lm32g80i5hObOx5bhxbT5jPANHl5fR0cMK7925NWV8dnod1uzFcVrg19yyR7Tszc39FmJvHsRFe1P3Td7gMX82x45c4u3MaQb0GMX/NfIKs7QlafJ03L+MYa6WPe4+5XHz0iD2Lx9Gtx3iWLhyFk2F7QpZc+lDHd49FXs345uvaRC8+wuFFvWhu0Jv9yYXkPzhETJdoRq3cxaaZA3EzDGf5lSSuLOuAkVc/YpNSuLluNN5Gjiy6V8Cb8/PpM3El8SkfUGbqhYWYNvmWP1oNZJsa1F05zuShgxk+dibzRobRztSHOfuOMiHMkD//uwUTdxxnz4xutDYLY9amTXQya8EP37owfedJTsY9IuHgbLr1GcXsJbPoZGGOU8cVXI/bQfjwuew5cYz1O7Zx4Goaz4/NJrrXKOYunUlHc0s8esxg5RA/Gnz1e6xGbOSMtJOhXiDTjj7k8dlF+LYyou/ayzxO2E30iKms3Huc3fu3sO7Ix3uWnh1dRm+vHizeupIoM2Oil1/8aN1MYcolpnkNZc3Rk+xfsZUj0kbn14/G6Ad3Nos9Tb6yCKPqjgxfvoe53i35prYBg5fsJ/bcbZ4kHGF0cB8WbN/Own6+OA9dzsOcNNaL3dYJnc3pU6sJam3L0A3xPI/bxRCPaOZtWU9vWxNCF5wg7dFxejf5nq/bBzF/+wlOiu08tGQUdp5j2LBrKSEtfqRZ0HQepL/i0LKJdO0+jqWLx+BipEfAgvMVZrVLSDw4H0/v0azfPgsPHVdGbEggNfEMk7xGsvXcBfbMW8/x60kV6p7D0TG96dFrMmtm9cXCPJjNtx+ye4ALX//venSbu4fD60Zh1NSUiJn7OLd7Lt4mxvTY/1S6WQobB/aj18gF7Nq2gCAHD8KnHubOiSU4VDFneuxL0p/sxr2ZBZETz3Dz8CjqVvmaet7TOHlyDcG6NgxYFU9Bxh0m+bhj7DiGU/efcXJBP4Yt3cOlQ9ul/vu48/ccTf9G6Z8IAD1mYW9HgtfFl91QlM2WqWGYTTqmcQ7vbq5Cv4Evc06JOyn5YKbfZiSyb8dGFo3tRLPa1gzcoja553NuxXDsjA0w67aQay/ecH93DK09FqHG9yXXxTB1juFUZhGJGydjbzP//dZ4TQfYu5TeIYOYMn05Ow7c/eQ1RArLfdvxpyY9OP9+6U+p2NJ9RDR2Ykqs2ob7mFEunek3+2qZsc3n4fWTrF21iIHuptTWG8cdufto9TCiwmK4J73vxd7Z2BpNJ1G64qlBwUQNWa/ZwkzuPRYPDcTAwJYwQfcvP3l1lHRwCrouszXpcXslVpH92JRURHHiLvo7RbI77ixDzDsxebN22/kHeseppZ1pM3SXOO1sdkV3okc/dQ0Jqybj5rWRBzeWY+rVm00a4bxhy4BBhPY9RdqD9bSrH8SquBxK37dFIjPdLOm5WTtV8/riLIy7TuRMhubve0o7PZe2DpO5rPzE4y24RHZjkTpv5NUxhtp6suT6xzNo+TnZZKSVO5U8LiwaiIluJ2LvX2akVTRjlt8te1ZGLw7hr9ud1VekcVKPEdalM2MOHmWalRHhc89IS5W8BxsXlkbTNHqVZqs9xfH0suzF7CPSfpkCfCPdGXdRzU6msMLXjdE7tbOTlyd3JbrPQm4JgO3Q1JixJ1I+0sePKZeLG6bg3zmazp3CCOs5g/Id4u/p/lqCpi7lsuYsgmIeHF9MmKMTHu7uuHs4o9dQB7uhR3/RqzCpPMu9Qxk44ePZwxeHx9AmejJXpHHTjs6hiwCQAwJErJr6Mfvkq58pf5I4Mz8C+u3X5v3uLiMiXXAcr51dStw7Ho/he3h06yIHd8byIjuBkbpt6bD0ijz9IGNl4JeNCcZutjYexTkkxu5lw9JpRLTXwz5kiQYgpscuxFYvhivqeJS8c3Qw6MLsA5/M8xXfY66bM6N3aw+4oOAVZw7vZPmckdg308d2wHG5mcvGIFf6r7xMYdJ+vKxt6bFT0vmZNspP3MdAG19WqyQzYwnQ68PWK484GNMTG6d5Wt2QNDeP8aNlh+3SP/LZ3bUrExce4ca+Gfi5RNKt1wIB4bFcv/fpKZfqOIIutB28TVIQddw/nGbmHdhwP5/SCouAsy8sQM9xImc1y3vy2Brakd5D9nLnzFqcDWO4pGnMJGZaGeA5eq+UQGlxORVwfctknMzaox85izOJ15llZ4zv+IPypPRDOxTfZbarM+OOqBrdY7BdZ4avTCD3+VEG23ix/Ja2jz0+uhgvW0Na+Qxh09X0D/GFSt+85MqxraycPw4HwwaYTtZum/9Apbw4v5pO9iYYm/Zh25WXvH54gJ46HdihzE9JPD3NezLvWCqFj/fQzy6QzZrjNoo5Nj+KVmKLPur9xc9ZNDIQ+7lqBqiAXZ286D79MG8KM7lzbhdrlkzDx6whrYdu1titpxvHEOU/lEtliaRd3EJPJ38Gz5rOyA7dWXHhCQVP9+NrY0OXbWLUSj+vE0U5L7iyU+o5dxgOddrSecY5jbwT983C38oQa6dRHLmdUaENxDq+jOfg9jXMGhpCEz0TRp0XJJ97Av82vVh7Ta6Lb9EjsDM91qijHZ4yr6cT0TKAKE1YQnvb6PfyT903BmfrALbEXWCycRgLTygD+pxpfj3pN0cNXF+zKiYE2zmX5bqAvZ296Tb9qFyL3vfphXeHXaIfQjm3BEj6Ydjeht5Lj5BS4Uin/yn0zwGAipPZOiCYJlW+5Ltm7kzdonVoz07MxLDud3xlEMqWu8oCvBVkPh1HQx2MnX3o1W8BJxIT2BsTgYG1H1OWzSfS3Bq7nuu5eGQ5MXMnMSDYn4BOczj9IIPXz4/RxcwE24gJLJ7aFz9vF7rHxAjCr8fX39gweV9FgPCGo/NnMmTkYa0y/YQKuH9yFX3CQvCyssXDwwMPWz8iu87m2vMscXpDqP1VVeqYjedaRikFyccYYNsOs64TWDVjAG10Api0UkbX+rWoUtWc8XOX0NmmOX/4Y3N6LzzN+dVDMbXqzJJdp4ndMo2h40bS2TuIbqN28CjzwwiTrJsMdWvJF39qQcSYJUzoa86XVWrhOmUeC8JNqPKHb7EavI5bV/YyNMoZA0cPAiPHsPfmC14mbMKt6Z/5oqYl865nkn5qPo56bfEdOpMZYyJp7tiLLWfvcmntGBwbGxHo35PQAHta2Pfj8K2n3Nk3CZv2Opi7+jNg8GJOPUnh6a29RDmYo+/WkZ5dfTGzsaXryksfdse9vs+k4PZ88WVD/IYsZtpQB76qUh2rcXNY3NWOan/4Gv3o+dx6/06ulLSHF9kwexZL5owmxNMVczEEczbd0LRL3r29DI6Uetl74B85jgPnzrJ4mB/f/74GVh3nMG+SP1W+/o4WfVZw8/YJ+rla0MjYieBeI1h+7C7pyfdZ28OP9rrO9O3WE1NLS+w7yMjz5Qt2jAukmY43MSsW0dfAiah+Szh/fhMdan/PH76zZsm5Zzw7uwonfT3ay6ite8xMtp1/VmG3Wwn39sygQ0AoA0bL6O7IvTJdKuLR8eVEiM74duzNxKWxPFWzBnkJzPfSpUk9I8aqLegq6NtkNva14vt//5LGFsPF6D7j7M5ZDNl0TWPwP6J3KWyd24Um337LD/Xb03/HdY3zKn1xXkbLjfj9j03psHARk5wa8fWf6tN7xXluH1uAm0lrjJy96dVnDofvPCWvwpC+KP0qk3rKCNzIHif7TkxaFcv7c+hKX7Ghhx3NPQVYlTmcrDvS/jYmNDVzIbz/WNaevkvc9vG0qfMd31h15cDTYrJvrcLZyIygYXOZ188HY4NIdpyOpb9DU/7v71sxcNERNk8P58v/+Ibmvst49N5wv+b8jEgaf/UNrT2nkyDYNHnnOOwMzOgydRExYR40tYrhRlYOp8aH085pKAfuPCfp/CpCWrWmnb07fsPmsfdUeTsIvXvKhg4mVPuyGiED5jOtvx/fflEFfa8l0s+S2TY5Cl0jc1ztwhg0eRNJZcIpTtqNn4kfk9XhTW+vM8TTiZApJ8UqfEzpcetxa/0D/9nYjrlXFMLN4+KSQVjVbYGthx+dJm0kPimT7Lhl6LS0xinEHzc3JyJm7OVR0jWGubbiyz+0osfiOA3QyH9xjsFe1jKAssOv0yAWHr5Jwt4VTFo4iYHhQfiGT2J/XCo5qecZ6GFFXX17AroOF10/y+6RYTT7+ltM/WNYIPZPzaTV0h3M0csnGO3liOOwndyMXcf0JVMZ3Ckc36ARrDv6qMK6tXfc3TkNyxZ29JoieUrbN3EfzcUKOyXyxc5NGDmDmAFd8A/ow+qT98l9/Zw13expYhPBosXT8fD3xLVbDDHeban+dTWCJx5GHfNTmpPExkFROBope9qdyWtOcX7HGHTrfM83rp2YM3sUHlW/5gfdSBYtmol7Wzs6xSxj9iB3mrkNYu/JfYw2qsP337dl7M47ovvvuLxxOCYGLkRHRxMRFkT4uPU8yC8m5eJqQnVa09bWHV/Rw10n7pSdY6borQDKIbTVdWLQAvEjHsbYBMZw5Pw+Jo2axuheHQkKHcq2q08/yKb4Jav7hmJkFsWsxbMJcDLHa+gyZg304mvRJzOPycyb2ZPq31WldtA0Nm6OQa/ql1Sx7MyupHyexc4mUL8NNq6OuHedxqGrCki/5vDYIJoZuTNx3hyio9yxiprL7jWjaFevCt+4RItMRuNZ9c9819SbzdefcWnRAEzsIll6/hr7pk5j1qTBYrf96Tp/Lw8yf9kQ6l+J/jkA0G+JSl7z6NIZ9m9ax/IF6zRGtpIqqZL+WUh9ziJJnJ+a5VDrh9RrCvUaR4EPNZJW9+Ve6ZMyVodUKverWIVXc1HacKU8EQir0lP/1f2nH+Jp0ixLX5OGun724XkZf4iv8i+LrzmCsDzPF5QW3OPw7E58V8OfWScefAiLOum5PFxyWZpqRkytCVNpqt+nkocKp+pVlt5nw6nyltdN/f/0mfpVr2HVtSqzSkul+aEuH5ddPVNxPpHn+/iqDuXxy8ui7qlnisvTUWV4TklZ/FLNM3VPhS2Xsfqvyl6xzCp+eR4qjOLyuCrdZ7x5uZ1p/qFMWHeKSxcTSEi4wOH10znx9GZZOVV8Ff6TOgiXvC+fSlPlrcJUrJvI+RPZlGrKUF7HctmU56GelZe/vLzqWqVdrqOfk0d5GipNxT8nExVG6YIKr+49lbiqDiqM9lnFsv41VuDxX4EqAVAlVVIl/Y+gotK7pL/zJOOdv3DAPw8XB1FAuDivcHE7wWR+Lkwl/w0cSA6hFBJGkfBbQsgtCdLc/3z4Ss545yccJCBIAal/fvrnAUDFr3n+JIkXqa8Fff6dqOQduW8+Pajrt0OFOWkkPU+j4L8igMIcniYl8TL7DW+yMnkl8tPWr5TC3Dfaw8pKC0l/kUZW3v+8KdC/iYoLePPTUxv/y/TudQEFf/+vz/4qVPQ2X/uh3OJ8XiWnk1v4t5S7lALRYXVMgYaK1MGDhX+3/qYO4yuoUE4tAPIWAy4O7m0Aj5I8uJnkyZ0n7ly758ZV4fgnPqQUBgnIUI7wY84sDianKJCn2f68ehtMbmkwL3L9SX4d+Nnwv4iLgkgv8OfhUy8e50o68v+z4X4hZ5WGkF0STLaULfN1AM+zAkj7TLifY5V/ap4vdx96cOepJzcTvUjKE3n9N8v1a7KqW/prX24+cOPGSz8ypb5ZqnzFAmCKAkh85M7NZHHUAmiyJHyWhE/L9uH6fXfuvPInU0CkCp8lYOdFqhfX5H5iVqBWZp/kpclP0sn+BfXPFL16+spLo1MJ5Tolad9O8SdLA66CPxvv12alp9nFgbzI9vtZXf7bWYGg4EoA9I+k/IvTMe81j4TMl+xeu5QlV379g77Sr63BsW01anbdoF1Y/AvpddxGpq6PJfPvhso+UFHeS04f2MehU2pK+6/T49Uj6NJvEU/znrF74Qz2Py57I511g+HuBnxftRsnUv8BBf+NU8HtnUxfvZfnvwD/pZ+YhV3NRnRZq93x9Z5K0zm+bgZrb/yClYQlmRycH0G1760Ye1BNP/+W6R3HRvrQvKkza+/8ZFXRT6gk+RQLl61B803iv0BJRxdgV70OfiOP8Euh1PO4nQyff/4XDYDubulNvWZm9D34oa9UBEAKKOTluTIi5EeMe1qSQhgFBHHrsjnrr3trQMRrwiVWpHAY+cJpT+3o5foHvrBrxelUH3ZMrM539aow9Lg3hcpJEirSUuEjNLMJymHkybVKQ/1/o7mOkvKLYy4J0YQtUvGkLCr9vGJxMOLE1WxPgfwvkuclkqZyvumSVtb79KPKOIxciaOeaeP5sWOcHjtv+fDgvD7Nfvwj9j2tBAh0lLDhvBaHr8JmasKqdCJF9lqQUNHJ5Uq6yRfVurU6jD/nI2UL1ciiVBMnQv5rHXmehFOzJ4WaekXwRgBElvxX4VS9VB1L5LpU4qs8MktDRQ7afFW9NPckTKGkXVQmp3J+J/HVs7dl9czRyCCYN0X+nDlkwtw19rwo8GPrpHq0sGnJqTehvDjXDsfgJqxN8OHytjb4urfkpIDTSzsMWXLEmVevvVjSoxbtvVtzOjuYB5dsOPTEj/w3TvQ1rUWnSXa8VHmpdpCyZUl5c3LdWT5Yj8OpwVJOqbemTB/KqAFeElbDJaEUl3gwKag+Pr2teCH1yn3jxb75TdGp8Sd859nxojhUA4S0uvBx++ZI3sWatKWtSj+0q1a+ZTKRe9kS7q2w0pkSeabuq7hK1ipu1nM7+rb7M83bNuXUOyU/rf6puOX5aNtSqxMZRao8anZR244FUk9N3p/lSgD0D6XsBxeZFWJCU4cQZizdzPwBDnz/fSs8hsxj49pYEh/GsyGmB51Hz2Hh5L54GYWw4NBlDszw40/fNMF77Dp2z+9L+6Z6dF2wg/3rxmLV2JpR629Jp6tIbzm5KJp2w3ZR8O4ZS/t1x6PDSMZ080LfbDRxMmjNurSGmNHDmb96NzvXLGD79TiWhFliaBHIjKO3RbHLknqXRuzSARjVMGbYoWRKCm4yOjqEzlMPcefWIUb1Hc3cObPo5WOJ3aCVxN06xUQPfwZMmEpnG2N8xu7g7pUt2NWpSbPWUUxbt5l9lx+Lglag0mQ29RzFxGlLWLN8PRtWxmreEGupmJcJh+ltaY6paQfmb77AzeNz0K2mg9+g49JRIPf8CuzajOZKahqHpgfz4xcerL34jCvrO/NjleoYd1nAjlXDMW/qzoLz6RQ9P8WwroFEjJnG6FAz/vwf+oxYl/DRTqKM69vpZ+/P0GmTCTQ2ptPiEyScXEDbqlXRt+nL/I3bOHHmGKtHDGbk3PnM7BNIW8v+7LpT0VtmcXbhRIbGTGLOlH5YGfszbPUZjqweRLtvahO1+jTHFg3FN3AaV5/dZVGAPjVr6zN42S7WjI2gTYtwqcdDbhxfz8CeY1gwfyKBDhaELj5D6uOzzBranb4z5jMiwhvL6PUkZT1mTVcHDI28mXLoJncu72Ro79HMnz+DaHcLnEZv50XmU7bN7I1HzwnMXTAM98b69F1X9lFORaX5PIidi3uTlviOXM/55CT2TRxJ7/5jmT9rKPZWPvRcfEkMSwXKPE+Upw8+I1eyecVYbK0ciF4RT1FBIssmxBAzdjJT+wdg5NyB1Tcqyuctt7YuondEP6YumkW0ryfO/Tfx4MFpRlo3pontcOIzC0g/t4JQ3yjWxT/l4vLJDBs/hbmT+2BhGspY6UfDgs2o+jsj+s1ezbp9F0j9BIW8e3SEQb060Wn8LCb2D8JUN5jdt++xopcdVb7vxKmsAp4e387Y4OEs37OXlTGriUtJZO+EcIx1bBm65QAruthTT0COz5D5rN54iJO7ZmCtVwu9qeckh9fs6hyOl+coNm1ZSg97Z9y6LON87DJcq+rQZ8UNMh7H4t9aD+uoXaSn3mNKpDG1nXqxM/Ye8TuXM3rYKKbOisHH0pmASWd58zaRBV170L3PVOaP7kJTEwf6/yUA9NqdydHf8XXdb7Fxqo6RTh3mX/SVdgrizJp2dApvSsy8NgR5Vseulwn3S8O5f7AlraJ0OJwZSv4zS/wi69I/1ps36c5MjGpE78ltmTKsPm2tGrH4opf0uzZYm3xHr+2u3D5lTKDen/BZ7MirJFuG9GnM5COOIqcfada0BhvvebF1al2q/fsXuA9pz+JJjTAwrsmUq/4UF3swr0Mdwnq1IqZPDb76+g9YjLPkwZtgAUHiAMVh3jrcBqM63+Pex5BrzzxZ1rce7WxbsGyzHn5G3xKwwpk3xd6smqNLv4E6jB9THxPrmoyK9dSAl/KZAuUgU+IMMA9pxKwb/mQ9tWGgY016TtAlzOI7PMeZc/miMabVv6BumwbM225IR8tvcZ5hzeNHtnTU/QrLSCMeZHoQ41eVOs11iCOQfaMaERTQmGF9atPWoj5bE1yZ1+tHqvzvr4iYYMD8ZUZMG1qHejrVGH3Ui+xUB0aFVCdsgS3PCoM1wESBoBxpO/WqKkec+sNLxoT6teNamhvjPOoSNkwBj0gK0h3oHFkTn6Uu0mMEiIiMXkv4G7vb0bVPa45J+5VKO8cdaYdxiz/SPqwd53MVSC2bpVGzKG/9OLq4CY2rV6XLPCtuPXFiythmdOyny+RRDbFyqsXoAx4CGLXgohwATQlrgH9fK5JFjrkCLl4LyLm9uwVNf6jCqMOunN7bhs5DdJkyqxlObaszaK0Td+OtGRbamDEL2hLt/QOuUyx4nCH6sKgFnUaITsU0wtqgLtO2mjPK6Q/8udkPDF9rwcTuNWjUrh4ztlqwYFRtGug1YsMjf+7s18OtWW0mbDJjWs9atGvfmI33/Xh43oyR/ZoxfE4bojxqYN9Vn+WLm1Lnj19gFdqKmRstOP7Il2yp/8fAp5wrAdA/nNTXdm0GzUXzUeCMU0SK4Rx0VC3kgttrxmDSdgQ3ytBB3OouNPKYzwMxnlHdohl9RjmPJOb2dCZ8m9rF9YKFTsEMn31OkHVFesepJZ1oO2SLZgaoUIz56d0bGN/RBZ2Ggex8rGBDGgdm9xRnoI//sFUk5hVyeVw04T3mk/SZefy0yxvoGTCCJctXs2blOUHsb1jTy4amnVfyJCON1IwsXhcIDCt9R9qTy+zfsIBIu0bU7DibVOmel+eNxsl9pWbZ2uco8/pWepob0a5dR1YcffhJfXLY36cbXTqt1SyJUwvflgzpjuPQk5p/uRdW4tB6aNlXso/i5tybOefV/usHjO4XRNhmta89heU+zgzZdFvtBWbGwG5EDF3E2nkT6By+lLtvPhmLl+STfPcMO1dOx8OkLs2HbJWb+ewc1B/fTtozke6uHUS9Jj05/CiNV6llpypXSKb04RbMGrkyfNMNcXqpZOa+fv/tqJKkfUSoHUndV5Bc5rAzL2yki15vTqp1fgL8Tk7xxr5fXyLcrXCafoq0tFTSM3MoeJvN3hED8PDZJCOoilTK1Zm9CO84ncTXqSzqbEmb/lt5mZFKWkY2bwrfcX1lDHbGU9Fucn/BqgAPRu38eGt90aszjLZ1YW5cPqXx82lj342197RK+WrnMM1X7rdoP/qupYwzhHt2Yeh27c2krbMJsRrJljVD0LXryLobL0ktk89Hn31KO02UgJ6oDWWHMrw8Qg/D1vQ7KlpbksAYn8FsP3OPGxd3sEGh9iebMWzgztgdCe/lqdJ7d2sjzm0Gc0hzWmMJ8cuH42tlhZWVBwOmrGVcWFeiB8Vqsii6v5shDkHsVOslH67F0G4k+5KV3r5g1+hIDFoZEz5kGy/y3vFs12Qi3XtzVr3lKoxjggCbGae1Gqi24e4a7YHHQgWActnWIZpeA7Vn/JB8gB4BXsy4eJWVLuHErFRHJbxhS/8BhPRSW3ghdk4EemOPUloQR7SpE35jjpKq2jcrh8J3hZwaEYRfv6WaJZ5kX6R7rw70P/Zhhu1zM0Ajw6tjNchGShNJoThVNUuRnWSJt3sNOmzx0Iyw0++bEab3NQPP+pF8QgedDq01AKjgmRV+Hesx+IQnp1c1pGGgPjdL1FqdIHb1/gHDju1IFOd4aXUbunfU5+xlS4Z2q4WRZUuW7rFi4zYnMsQ5p9y2ILpVfVbdDxF860gHkwaM3enFmzxnevSoQ/Amd3E4Aeya3gCPHm1YvbQV3n11WJPgT4HUQznfTHG2+ak2BOnXZ9xeb6mtL/O7NMK7q6XII5jts+tjMNmaW+faoWdag+GH3UlO9eVJph8pBR8cnHp9UiB1Tr1ugElQAyZf9pOBYjD379uzUUChv9UfqRWtx8OiQA5MaY6DlxFPpA6nVzeiRR8jHuPH5h4NiexoLFY3jGsbdbGxascNCZOX58GRQ2ZMHFCT2rrfMfR8gPQDazx0G7HwnI8G0KjZp8TYtrh21WXeaj1GrHfR3C8HZxouUkAlkPiLFszdZs+jojCprx8ro+oS3t9YyiAAKMWWzlE16bjDQzNb8qbUn3NHLFi+3YGn8l/Ncqi01CwPAlBOzalL+6hWnM74AILUjF7yVSNsWjZl16tAri1vjLVHE47mqpnBIPZPboyecUvO5QsYFgD6WQAk6SugdSCmJj/UryWDczM6tPyObhuceJbqw8NMfzLyvZg7ug76U+00eSoZqFmv+4fbYlP/Byaf9eSFhH2U4S/PQ7i1XYCoZ1MO54STececKNGddY9CKHxijpVdE+bFeXNrrx5BRs2IzVGzPb6s6lsd/5mGAihr0i7AgPg0P56k+ZBcIDpX4sZQtwZ0nmwvuhL2V173VQKgfyilXNhM51ZV+eLHlgT3mM70UQFU+eEHWg5Yw2NlZN+9Yve0aNpY2BER0YnuvadzIekZx+eF8P2fv6NRp+kCPoZothQ2jpjKvm2zcPrT19TQ6cKhCicyZ97agmezr/j3hu4sPXWEcZG2tPceycrlMTjXbsPQ/TeIF0C0cPwYhg7qTnDfMYKoX/Jw3WCMjEKYse82BT85R6SY61vmEhWyQtymlvKfnWGkoylt23vQsf8kFmw8xa3jK3BvbUvU2BUsH+NHQ4tIlqxfTqBOXf70vTcrzpc7kAqUd4UZ42czfdwouoR1ZuyC3Tx7v3e3iPvHF2NRuyrfVNMjYuFBrl9aj3Wt7/myfid2HjvNlAgD/tf/aUjP+Sc4tLwbX/2+Ku1C57J2RX/qV/+Wup1iWLtgCOZf/ZGaTkM4fGI7IyKcxaAOZOCAPvTsP5FdccojllMxjw/OwaKJLb1nrGNOfycaO/Vjw4Y52NauwXd1O7P3tgCswudsGx1Ii7ZGBHfsz5xZazmTnC3OqSwZMVf3dk/AUl8X68CODB22hKNnDzCyoyMtLKaQmPmclZ30+PIPYuzWnOSJAKDQGnq4R3QnMiCAwK4ruJeWT1rcRsJ122DoEkLHsfPYeOA6aSnxLBroh6mrLx07DmbhulielxTxbPtYLNr7MnHXTV7dO0R/C0P0zCXMkGks2XKelOe3WD7Ei3am7vQcOxjfes0wch7A4afvBU5JXjwT3S2x6L5GjFoq19aPxL2dIX4RwfhFj2fbieeambf3VPCC7QtG4ePgT0RQBN2HTufEcwUR09k3Nor2dfQI6NiNQbO2cOX2849m/1KvbKCzhQG2vqH4RPdj8tKr72ficq4toH0zM/rMu1Y2w1lIgtTPTK8NtsHRjBixlNjzhxjbwYavfteQiBnnZYT6U8pK2E4PL1NMPTvSv39HzKvoED56LuN7ufDlH+vhN2Izh45sYOzQqYwb0pvOnUYT+zRDcMdyvAyc6bN8HztG+1Lvj99i3XMdz6Tyr2+vx7nBl/yptR8bbqWSeGAFvX18CIgIxK/7cBYdV7M1bzk/vQOtDRwZPW8h/SKtqW/Wn+MP0sWZ9pd+E83Wa494fGkDwVZtaesSKkBnBjtOx/H4yVViwtxoZhNAt/49cTaoh2H0PE5fOsnMMTu4lnqT7BJfcfLi3N56sX1sfZpX+zf+s1ZVxmxy4rmaSREA8Foc4N1TBgQbf4ulbx3cOjRlwhpXXqY6MdDtD/x/f/ySrlvt2DqjNn/+4t9o1teI21merOpfCxP9agQJKArqZcCpRwHizMJ5+8aVEaECtHqZkfw2kB1ja9HSQZxtXqi0kS/bB1fnm//zO9x667NkSiN++I8v0A1oy6LFjan93b9T1VWHQ09cmBNUG6fQRvQa0JTOXZsxe58LL9R6H+WwxPnm5zjR3+VHHAfqsWGN6H713/Ndk4bMWaePU5vf8btmtVlxz5uzK5pjXOfP2IfVp9NkQ3afdZMBlwBC4aQ7lnTW/wGXkPoCPqx5XBDKk/OG2Db7gbAYQ2YOr0F9ywbMXquPW9P/5E8/1mHyakNCbX/P/636PQOPuJFwuA3Wbb7BZ6QeE4fW5ke9OszcYs2UrnUwtG3MzCVtcLT8FvfRxswfXouv/u/vselnTqLIX8085Ir8z29tjs0ocx69VetZtM43s0g9C+LGkbY46H6DuWtdOnZuQGB4MxYe8+T1a3fmjG2Gs1dtXMKbMmWds/SmYC7t1sVC52vsAuvToVMDfDq3YPUVd87s1yMyugFR/ZoxcJQhh+N8NOuDysGWAiOv7pnjo18F/zmW3E3xZOOYhujqVsU3qC6hQ9qwIdFfwI/EkXLnFQdwZpcOrav/Jz82rCp60JCw0JpYOtQSYKYn4CpYAyav7WuLic43GPrUl8FGW5addOdRgh0jfWtg51RHBvitmL7JgRev/Ti4sClNm36LY1hDRi01ZN1+C8baSR/68o9EzTZidsdqfPfv/0n4KDNWTa/PH3//BXodjDh7w44JAgi9pJzeUfXpusCWx8VhpD+2ln79HU1MahAercuqHRasXtWKBn/+glomrTj+Mkjziu4jwPkRVwKgvwOVUFKaJZxZ9vuBlQH/QNrRqpbU/fIwZYsqNc/yBPGqMX75nL5yHVpXoL0uX8egnmdXyKf8BYVKQwEjFUeFUfe16WpZxVfeWuWZJVfKCaqwudq05J4Ma8hKfkbCpROsnTmBYy/TKC3Lp6RUla1iGXIkDZWfykPdV/X6tJw578v5nuWetgzquQr/oS6KP8RXpMpYXj9VVhWvHHFoUKT2UhOnoqzKrzM4vnoEIYPXcSclh5RX2dy/tJt1G/eSWfIhz1KNfFS6qg4qrYr1UGlpy6gtjyIVVrnfD2lo+L08FKlyq3TL5VPxWS43lo+mfTUvVtwov1/eDko+5eVX8crz/rid1b1SjQxUWPVftU+5PNQ9rew/xFNpacvxoU3L81PxVDj1v1wWirS68j5sGZdq6q7CaMtSnp42fDl9Jq4mL9Xuij70A+0zlaYqxwd90LZLuczK5Vlettcf16OcJb42nfL2VKziledbno6SRVk7auKp/JXcVLkr5qnKUS5DdV/K91EbfainVj9Umiq8Np9Seaa9r8KruKp85XErtq8qp4pb3k6qf6m01ffbLpP61pW0t96kvfMViQdJClrOx4/0tz7yrIw1zwM1z97hT1aR3Cv2k3Da8Gq9TcXnme98yCj1l/vqeaDk6Ps+vdS3vlKKAJGMNo8sCa/iZ2ief8inUMKomQ1tmh+u1WzDnSMtCRvQll03fHj0KoD7AlTmrjPlSopar+T7vswqn0JJP1d+370vS4BIQnudVyLhivykLNp6vFVlV3UrK2v6+zoGkKPCqvtFvhI+UMIqQKfSV3X5kKZKv7AsvQJVb0n/jVyrOuRK+kq2GZJHpiaOCu+viVOg+dXWUZUjS9ol8aknF69YMV7A06nnnmSWltWtAme9z1vLKp+cYiVnbRuosmjaRPJU91R4rSzKOUBAo/a+Nr7IRfJJlzb8NK/yupe3V3qJX4U2/kRnhJX8P+SjZU3diivUQ9LMe19vKYuUXd1X5dHKUcojclT3PrSHkq2kU6qVrfb/Bx1Rz1SbqOtyfc2UX216H/JQnC3/tfJQ7aPVGRXv03CfZy9hXwFA5UP6f276TQCgktIMMSBq0aAosGaL6me4qIz/Xvd/RU4XziyRTinKmems0GAAAC55SURBVFOqdoh8Ptw/E2eWqMWR6r27qpd0lJJA6dRqNPD58D/hcrn/nPx/7t6n/EmYbBlRvVFT56XasijZfxrmfxx/Rk7/UvwzuvCXWI1oU946cO/1D9x//ePfn9/8yANh9fvZ53+Jy+NWuH6QX43H76rxRPjx22o8LBTOrxDu783l5Sjjz4b5JfyX0pB7iQU/8kjq90jq99/K52/lnyvb38pl6f0kzZ+7/0v4b433q3AV4Wq8K/30qwH/nPQbAkDhZcaq4nRbMLniaB9cNaOLTzUsHJqy+pKMeMThqffCr546MKlnbRyCWrL9jhrVqMWAgdw4bUQ356rYhbVkW4JCuCHkFQdy76o5vcKrYenXlGUXPclQU31/8X3n385ZkvajG9bMmNma9QmC2kt/blHZb4czS0V+WW7Mm6/DmKMeMir6S1OhQWSXBpH01IkVE/TYftWLdLUeoYI81S6ONwU+bJzXFEubqljaVsXK7kdco9qw97aMbgglr9Cb3ctaYGlXnYgYI7btsuFioidXThvgYF8VC4mn4ljb/4iVbTVCR1qSKOmqXSEVy/JzrKbNc976sWeDLt3XO4njDCDumCFdpppxJSuQlIc2jJikx/LLPrz+K/X9q6zyElB454IJPSYac+Sp/1+V4a/FmUUik3xv9ixvIXKqineMKbfy1ALZz4d/z1Jm9dpBs5sly531K9oycJ0jqVLuj3a4/B1Ys133l+ahZCtlenbPhmFdamDh1YCew5sSMd+Se4VBPLtlQf8JBmy7J6PeIm9WL9Vh0G5XTZwP8lfX4X9XziqKIPdtMFfPWDJili03MkMFnEd8NuxPWOIqHTw8qy1TN7qQ8i6MuAPGjFlszqXMCFLuOjJ7ZjvW3Qomv0KaWUXhoncRZFdM69diKVNeaThPEuwYEFUbS4/mYjv9pO9LfpLvZ+N8wtmqbMVSzpIInt5zZv6sdqyMC5C6/kK5/Bc5S/LLKfn8s59j1W7q9ef5/RZMHmTO1Typ938xjU85R+r34qEzswe1ZcfDUApUfVU+km7yIyemzTJjy6UAkW8EWZ+J/ylnq/Lk+7FjriGz5jryuDRK/NpPw/19OVQ4guLSzyzL+Cek3zAAEuMto/qr15w4FedFPpFkP7UkzOUHep7w5eWZNuj6tWRfehi8cSQ6qB6dVrnwIN6BM8kKDEWRe88YY/06mh0FOSVBpBWGSG5RPDzYFs8YY3GA2ved5QY2W5zjnThb1u+35VySD0+euLLjoBX7r3ryIseL48ct2H7GlSQJm5nlzdXz9mzfZ8GOyx6kCch6+cSJTRtN2S3/U8W5P7lmQpRxDSbud+SYpBN7V03RhpD7zo8rF61YtdmMQ7c8eSUOPY9gnid5cOGMLRt2WxL7wJfsAl/OHDdn5RYzth6yZOs+R+7nh5Bf5MeZI+q+FZdeqenSD3VQOyWepnpyKdGNYxJm/SkXnr5VuyYEjJSIPMUwr9hkzskn4pwJI+uND9dvO7Bvj4Q94cKz/AAepnpzO0NNKwtAKfHj4glzVmyx5ORTNe0vjlbSynrtzbHDVuzY2BanVnUZs9WNTKnzT5xmsdoK68vKsAZ0G2YpYTry8pQuzav8mc6Hndna50cMo9rzkA7SNqHEH7HleLyAL7mOW9OGUHtdbtNVnnWgsMCPpNwAyrdoqrySk13YstOCw9fcSHjgxI6d5uw45MyjbD+uXrJi7UknHr8O4kWmN/GpYmzEyJ1d3YhGQa04khVCeoIRjl616HfYC7WVWeMslS4IkH6Q4MHtx+4cj7Vi7yVp07e+nD9iwcaDTiRKmjki9xfPXNixzZS1exy4mx1EgejTxTWNaWTfkHWPAsTQ2bNB2u/AVS1wv3fThpWbzNgf7406G6R8C6wCi3kC1K4+dOdKghM794kOPPTV7EZRCzXzXnsRu8uUlTttuJ6mbfPysuYqcH/Dih42VbAPaM6qWAf2HzJjvdT9wWt/Es5bi/7YEZ8RxBule3ecORhryZZ9dhzd3Q4zix9wHGJK/EMXpg6qgXGMGWckzpZTzjwuCNa0Rbbkf/iACSu32ZKQo6bcZQDyUvTsnB2bd1uw74YXqapfKB2UZy9S3Dh72ZbNWy3Yf9eXrHyJL2Vavd2Kiy/8NX3g6NIm1Jf+0X2eLY+lb+a89uTAXhNW7bDn3mvJV8CAamcNUMrzYuvCFtg3rUKv+VZceeTL8xxvrr1Q58CE8vhMO4w862kW7RYTxGN1Hkt6oNgBAU3P3YhLdOX4MdHXs64kC0DJUXITe3PtghUrpR9uOWjJ5l0io1cBmvw0+iVt+eK5M5u2mrL+oAN3slV6IaRmeHHuvjsXRUbrD9tzJ1d0QaUneT196MiWzRbMH1+XRlG6HEsN0pQhS9JMfubMNmnXvedEV++Lru4wZ9NZsVk5vsRdsGHnMdHbwmBS0jy5nykyknY9NqsJLs5NOZoTSmqCKZH61Zh42kfkL2VUsha7du+MIXbWVTDracC1pwGkZHpx4rId27dbcOi6N8/T3di23ZR1++24lRkojlT0rtCPhHg3ric4sH2HFWceC6iRumVKvz5+xJKdoju3M/wkLU82zmyKTfOqDFhqw7VksdEyaDm5z1TaSdpB6vdW9CNN8jx51Z6duyzYc86Dl6rNFIt92TmjASZm1Riw1YlbNy3pKdejtttzXOzHoZuiN1IeJdeXMpjautGEdaddeS6APresHRRnSz2fyfN1W0zZcFTsYJ6SufQZGSDfipM+JTI/If0lp8iX3VMbYVC3JkOXGrN2uznbjrvwMNufGxJuyyF74sQOqLZKeuzIms2mbDou/Tk/mAIZvBxb2oJ2bVtyPCtYu0Vcowdi78QW37jjwAGx92tjnXkqslfrdlaIvVe6rxnMKb174MDmnVacELv+7E0g6YX+PHzhyZM3qg6STq4nR/dasm6JDpaBdRl40JXrJ6yl7Z14lOtP3FVbthyw42ZqoNjsACmztcZP7IvzIEXsQGGBB9Oi62EbYiI2s+zohDIZ/WO4cg3Qr04/PwNUxqJsyhjGnzak/0QzHhf7s61bTfwHGHFf0D54MDGoLm495ZkohQI16r3p2U0GjJprzq3X0sFE+TKzPNiyuDkeTj9gGa3POXEkORJWzVqoQ82u7NFBv48x9wsDuf/UQwxTMHHbW9LcuR1xAsDSLrbFMLw5K0Rhu9t+R2PzNuKc1RkbfmwYXhevKbbSCUK4tFsM6gk3kpKs6db+W3rt86Ykyxpn3boChty4Jo5h0xk/AQYu9Gpbg+EbXLh/3QSLpn/GtrelOJBOlGbb08P/B6KP+Ev6jnTRqcXk496k3DbBp9kf0PduQHTwD3zz//0HQRJf+xooiITT+ti0+U9MJtjIvXBOzqpLC7sWAsqs6GXyB5o71KNrpxrU+rd/w3K0PtP8q9DUsCEHctS5EKFc2NQUXYPvGX5eDPA9I6xtGrHyvlqH4MUEnx+x6W7IyQsmBAS3ZH9WGMUplrg0q8Wwre7i0D8PgN4JAFrTsTp1qn+Dc2BNjFt8i8tgI+JyQ1Dvu6+caE+Q/Z+pXudbOk624PYbFUfaY31rrGp9T8igVgwZ1pRwnxZseyTlKnOM6WIA1VqAk+vaES1t/1zA7Y1NTdAN1edmlhcHT9pw9KGAn5tGOBj/CfeVThI+nIR9LWkZocOhDO1WZt+IuvQ9VAaARNfUO/8rW1vRrOqfCZnpIAbQgyGeVdDpZCaGLpD1g37EcpoVyS9d2SyA7bY44Mtrm9DAtS03RAZ3draguUU1ImXkt0KM2Z13SrbuDHX6hiZmNenUpTaNvvl3mgcZ8qAkTNt2+b5sn16bGg2rMCTWh9zn1kS1rc7sm34k7m6JVWgLjmaJrufaE2lTFY8xNryUvDTnowhQ1eyCCWpAn4l2kl4n8u6ZEugvOnNdtZ0rMQ6iZ9vt2DKxBlV1ajL/trofTXGaLaFdGjDoXID8D2DFiJo072QsaUs9I2sSPNxUwLY+hjX/iE1kYyLcvubf/v07hizSx1t0u32QMcmaPqAFj6o/PbxojH+TP2I9xELkpZ75sEec5cmkYFJvGePaqC7rnwmoipd0o1uxT4DowyO6tKrxJxw6NibE4Sv+179VYeZltf5Ce56OOrE39aY5HXUbsS9bRqAZDvRy/ZJWg415ioygE4yxDWvI1Ku+3D2hi6HBN3SPFSd01gDXev+JqZQlG28mhdfBpZ81r6RMs7pUwWmZq5TPixjbWnSfYS8DF+2ZM+qsnPQUF1ZvtuepOOKTM5vhaKvLiQf29Hb7km8ddLkpenhyfENc/HW59jqA3bMbETDWWpxrOOeXN6BegA7H0rQASNVB1eXK9lZ4TrKWgUA4l+Y1xCm8FWcEdF09bMZRsVMvLrfHtfrXdF3kJOmEEbeuFQEeTTmcLXbthQ39LKt/AECSpjoTJj/Dke696tItVuT1zAo/8y9p0N1U6tiR0gJ31m6044EAqwvLWmJn1JILWdIfh9fih6+rMfdmIFk322Mu4HHWZTc2x9Sh705XcpTDf+ghfSqMl5dlIKffhGNFHXhzxxDDZl9hFdiQCM9v+eMfviJiugG9g7+mWqA+98VOKjuidEFzbo9c39vXjiipw4mCKErz7Oln9A0dN7hTUuhAgHEdhm10ZNu8elRrUIWwPo2wb/bv/J/mjTlcATymJDsLyHGU9gli78hGOLnpCaB3ZZRzHcYeEfsq7bl5vQCFu/48Uou227fmkvQDnpthatmIudcDKHnjRKfoWkTu8CAn1YWVW53JED3f1r8BLj6q7GIbdrfBTK/VewCk8s7KdmNB2A800qnLtjRVPx9m+/6ZWoY16Spyb/Wn/0PDjvqcOmVOL4uWnBD79fKJJ/eSXVnbrxZ6TRqwPzOMp6fb4hvZmhOZ4dI/jbF0rsmgU34Upkpfl7QX35Q+WexEtGl9hq5y4uYNe9bFqrp5Mty0Bt1mO4o8/VkzqDFOwSYkSttUAqD/Hv3mAZDmFE4ZlRwSA3r+WaAoQ5iMJoO4faoteu7N2ZUWBlm2hPjXpccWd3Fi4eSku3NQRnRnM9SMTwjPBf2nvlOHf0VI/EjeZtrRVa8Bc455aUc9ko9idQLqAwE+Z/e1xcy0LiO2u3FupzhC+3YkSLynsTo0d6rHvHgZAa7SxdahPXckzcIiD2ZH/IjXLFsx1KqDyCixIIiXSbYMtK3JrFtSDunsIQYNmXXUjZNb2hIV0Yadp03FoNdg5FYPiePP4m6NCehrTYqkWVAkTviQHv52VXBwasDYrS4aw/rocGuMZRQ8Pk7VrbNwmJRbHd2unUXIfu3G5M5VcV/mRCkdeHxUF72Q1mw4aIhv62/out+3LF6EdPBgEva0Jcy9CQcy1HbJUNKfCrgLq8moq5Lm5ba0al2PxbcCJXwoh0fWw7dTG5bMbSIOviVn3kpd82wJaF1DgIstSe/CBLioQ9w+jNzSBRwo57w6vAE9xtgKMBWjpDquet1W6k/sWhlBXfcUQ6fuB7I0sDpOnQ15Junc3dyGIGsdLmtmh7SHdOXIiOpxhnTCMqClQNebNAe6D2hM5Dh9lh0yZ+aIOjj1b8uqVXYkl4qDeOfBrF7V8V+vnF0k9w+2olWEOLPX4RSlWOMfXpdBx3wEjGl1IV3iUOhEN8sGjNjqKXH8mN5fnNVoB9GvIDYPr4nrEnvSn9nRv2djBq20YtX4+jRz0RdAHMGj/S3R9WjAkAnNcfBszpYnqv0dCdP/Hh8BVEV00dalSEbrhdp65Ci9TTTFKbIR024E8i7HngE2NVnwIICbKxrQyr4Je9OVDHyY1qEerj3NRUZlB+FpAJAvSwPq0X2c0sEOpN0wwsuvFlNvS975DvQz+JbOa1x4pYBCZBMWJgRQLHlmPbLEJ6oefY/6SPv7s3pSXUym2Gtksbt/XaInmHJQnHDLlvXE+Kv8VTuFShv7smlUM1zDzEiSdMoNsQKlapHslu616TDRkhdSz/xCdxYObkqvUUZs26iLR8v6bH0eSsq5NrSJbMH2p36cXNKExgJuDrxWba3yCOZlgYygJU2tfEJ5ed2U8NYN2C5x1fMDU+tgNc5MwFoUr++ZYBci/UtkV1LozLAO1el2yEfCBbBK9LnrUkepnx8LuzbCv7+1Zvv5k2umdPKoiq1LbXrNt+WJyFH1CY1eyWj71VMbBoc0YcoGcxYMbCgDJwE9Up9L6xujM8BUc2jepflNCezUjrgMN8Z6fIf9DNW+kdzc1pT6ro1YHq8WnWpn69TW+/R0ZxnB16LzDBP27jZidFgT+vZrLrbGhVS1jVoGc5Pt6jBosZP0lQhubtLB36MZx/PFzqTb0c+8BlMuaremK9monUo5ybZEdhJ57/KUOgaxY0592o2xFLAQTmaKHcPDGjN+pRlLRzXG1bIVF0qiyL9vhkPrZux+Jf0j0UTAYyPm3PDndbYvtx86s25sHfTCmrM3VcDMNWNC2zXmSEEkL0/o0LR5bZbc/WB/1ILqk2tFJv1NeKBexb53ytoddXGbWxPi0pgDYqsL8xwZaVeDCRcU4Hahq1VDxglAWzikJq18DUSnVdt34G1xIKkyENW2RQjJD6zoE9CE2TssmNmlHj4BBtxMtidatzYTjniJPKKE1YxLAHF72mHeVkCM9O/sBCMMjRqxUGzYO7H7wb5VcVviwMP7kp5/UxbutWBqZF38wgx4JO324EBbTNrrcPaN2BUBQArEqXN8EmWQFuXUkJ1p4ZS+caSf8VfYSj8p0cggkpy3gaTk+ZOY7Mnl8yZ0MqhOf7ERN86aEC7gMfatgOWJtWjprcOlIilrsgVuHtUIXevM0wcWRLWozfJ7ItM8O4JkUNxhshWHduvTUWz3tjNm9DCsQb/FzjKAC2TDUAFAER/3u38cVwKgX50+C4A007vBJMZbMqx3fYIj6hEQWhf/bi1YGa8OKxMD9dKRGb0b0HGgIedlpKVO6rx70ZTenSS8OLWAEAkf1Yb9D/1Jee7A5E7yX4zk2KU23C2Q9MtmEpQzVTMXSXcd2XnAkAFRDRm5wUGcpxjEfG+2zm9J9GB9th+1YsdxG06ctGBAl/pERDdj3kF3zRS8Omfi7A49wlQZB7XjUKI7e2Y0JSy6AcPHt2f6NB3CpVxdY8w4fsGc4V2aSMe3YtPi1sQsNWf/fiM6d6xPeGdddt7143WB5Du+Ca6hcq+D1CesPt2Htudirhi+545MGNpQ6ifAaL0t93Ol/DJS0QCgfAFjfapi1rUpA8PrMWCuFffyQ6R8YsjSXVkwsYlGLkOXW3H5jgPz+0r60eJ0tzuRUhLIqR1tNGUOHavPiTRJ75Ujs/vVw1+M6OTDrqSJ3NXOg1unjOkR3pBRU9szbZ05++75kPrCgXHSTv1X2JEk+eWK4Xpd4MOOVTqEdGwg9ZDybHHguXQgzbqTkgDi73pwM96GOSMb4C+Oedox9SothDvnjQmTeodH1ydIyVS1pXD3UabEy0i54toW9Uru0RVz5q8154aMvjKSnVgzw5BTr7SvpG6dVrKV/AfqsOqYFbNiGmm2v47dac2WFa0kjwZEzzYlLluN+tQrRl/2CMAN69SADl3aMm9ZOym7xB/ejqU7jRgsI8bw7mI8TzmwbX4LIkfqsW2/GaPH6LH5hA3zpzWV9OszZLMNB3YIwIysx/Bldjx57cPepS009ekyzJizL/w1r1k0U+y5Hqyd14wI0YGei9qzYExTIiT/zjGGXMyREfAdKwZFiww6tGDdFfU6TXuSrnpFll/sx+GNbTUyDhMZd1pqK7obRPyR9nSLbMasA7bsXWXJiUt2LJilzaPXKhseFoZKXF8Or2jHhOlm7DpgQBfJM2JYC6YtbsdIkUt4Rx123fHl6T0bxvQVPQhpyvxdTly5ZE4P1T4dW7Hmgpe2DtKueVKfG4cN6aPK0qk1O+/4i+4Fcl7k0KVTS5YcsGTBOEn/gCspue6sH9+a6WvtxfFJG8ZbMKyHaudmzN/nwjOxAVmKJe0M6b9j+jWSPtSA4L6tmbvDlLEjGkofbMyUfTasX9BcrhvQe6UFe3aK41DtHdOa2fN06S/XHXvpsmCpvlYPpMwbz7txbIWOONK6hEo9QkVuHbrrcuCxn+bVZFax8GtPNk5vTpeh+mzdZ8zEGF3mrzdgYN8GRPZqQswKfSZ3VzJoxOS9AmBkoLZNyhHYuSXTVhmwZL8NN9IFpEgbaXU1GHWA3/3L1sydYsntojCyXzowVWR/7mUg+Up2hwzoK/UI66nL5lgr5vRRdqYpc3bbsHlGc41O9p1sRnyeWteobX/12ufEBn3GTTRh12FjenWXNuzRnOU3/Cgs9mH7nBZ0HtiOTftNmDhKBkMn7Zg7XvRA0uo/0YBpc5Ts6hMypT0bDtuwdakOwT1asjnBTyP3Eb0aamxXcK/WbHzgT5oAjyldxR6LLR0punAjzoIhYqMjpS1mnfPUzMArwKfqrNouPdWZuZPbMHGHNVulLKq/DRqtx6xZupr2jBxmQlyOH5f3tqdLmLR/P102XvfS1E0zOJW2yMh2k0FGU7qPMWD7bkNGj9Rlx30BbAVebBSZB4TUocdU6f+5YrMyXFg8uxWT9jgLqAzi+lEDunVvwXzJf/dBAfT3/XglgHXZmCb0mGDEjl0GjB7bjt1nrIkZ0FDAZGMmbHQWe6iWDgSTmibpDVC2qCHjRVeflghoLPRmp+iP6sudx4mteebPy3Q39u0zkzQa03+OFXeyPNk6obFGdoPl/yOpT8IJQ7GvDek9w4Bl24zZJ7ZebS5RZYzq1ozF+6xZtc+K/Xe8xR9ZM1oGxSOk725bocuYuSYcOGIi/U7aV/rlukveGvmWy/ofw5UA6Fenv/oK7H8YK+D37JEtI/o0xMn8B6xs6zJomij/HbUt8oNx+YjFUag1UydXNqX5j7/jB6M6LFIGsBzk/Z1Z8w2hbG9uPPLk8RtllD8frpIr+f81K9CZ/sqJaTHNcDeqIv2rJl2HtWd7nBcv3moHQ5+LV8mVXMmVAOhXp0oA9HlWr+fU9Kt6j64W7f0SpK+mi1V4xdqj4z8frpIr+X86q75S3r/UovJK4FPJlfzXuBIA/er0eQCkpr6DSZGR2rIpJuy/7qN5xfPzIECFD+L+LVuWTTLlYlpghannvx+rLxF/vNX2L7GEFUOrpjZHdK6FZ5/WbLjgwIHzHrzM/2TkWRSs2fnw4qEdk5aacVAt/pW8/no+Igepd+orF1atN2evyE2z0PvTcBImq8iXU1tMWbnKjsci2782a6N2x7x85c7eHfpMOuZGWtnridx8b3Ytb4mnX136rbMn6Z32FZXaDfT0nhXDouvScYKZdjF6hRkpFffVYzvGDDAkNslf6vuX66fCZ6U6M2tROxZc9pa0QjQfkvyw5uCnrNmVVOzPiW2t8Qmqo5kqV2tjPIW9whoy45yn5rXNh3y1evfihSNLJptwKMFH8/+Xte+vzVp9ef7AluGd6+IVqMO2m2VrSopFlsV+HN3QGs+Qhsw85qFZJ6OA8sOblgwPq4VfrzbsTxS9UeHL0lRhniVYMmSZBRfT1U6TCn1EzSISxI2ThnTzq030RCM2bNdnwHo7kqTtX0g5xi8153hyIPkFHixf0Y4pJz6V33+VtXW8f8WU/v61CR7SnlMvAn6hrpexlFutQ7lxyoiOEbUJHKrLyGk6jD/qodl584vSEd1X7fzsoQMr1xmwT/pb+Xqgiqz6QMpLN3btMmLzHT8KC91ZMFqflSJ/9aHMX/tYjeySUJ7ftmDgPGNinwdqNoOob2FpdlgVB3Bqnz79NjjwXNOfP59GJVfyr8eVAOhXp8+vAVKdP4Skq4aYmdVj0AZ7zl1z5nKydrumZrt3kitHz8n9u96kigF4XRTAydUt0GnchF1P1emuQTy458wRCXM+yZd0SU8Z+OfJPjx8rk4cdeTSY+1WY+VIs3K9OX/WjhM3PN6vU8krDeTePUcOnXXkxiu1fVJrUJUhVFsa1wyvjW1oM9bGKccUqtkefu68HUfi3UmWNNQ7f2191HbiYG7u06Vt7dqse6G+9xJF2gt7Zm915Gm+2rkWyIM7Thw+68TtLO2W2/jdLdF1r8+Uk65cjXfhRlqAxlCrtJ49d+XwGal/oq92S7WqR6EvcVed2LuuNebetel/UB2z7sL5Wx4kvwngXqILp6+78igviLwcV2JCa2Phb8xDwjU7qu7fd5K6OhCf8qGu5W2SVRSo2Yo6vkMV7GdbkyZxXme5sC3WnhtZamFqABv61sPOrR0JYriPLW9E6w4Gmi3uOdfbY+LahKU3tOc1adJVMpR2fJXhrwFT6qymB6k+3Hvmzhmpw/VUdYJqRQctDlzCv5B6qMXDT25b0sPjBwKnWBCfIYA3T2R/2ZELj71Jygr44IwELJSIbPdObISJux5P6SZlDSc1P4CnGQEafXqV5sGxM9L2t9X29FCSLrbHyKQ+I7c7cPaqM1ef+2nAg9KHp0meXEtw4uBpWw6dk+dqy+vrAB4+duGUyPaetJ36OOUT+a9078IDH9KkHmpNVMZrtbvGjfNX7CW+HbFS3jPXPEjKC+DJczeOX3LihuSlFhOr02Ljrtqz/6SbXEdpdoZFOHxP9D5vyHekm3EdRmxXi7QDWdunIQFdjDhzQXTvnreE78Dr+yaYt6/N4D0eIvNwCgq92bvVgG5e31PHpyUHU9Rptlr5Kn1OTXVlwdB66Ji1YHuiB/ef+vAs048kteVfLcrf2owWLg1YfNtfs0j6lcjv2Rt1QKaAgkxvElO8uHLdiQuJ2v6o9DEz35crF6VMFxw5d92Rk3c9eS5tp9pG5Zme6cmGqQ1p0bYJa264cVfq/jLNm2uXHSSOMw9y1Q5N6e+Sx8sML+LvOBN7XnRD9QPRGZVHWqobC3rWwdGpMRvivHn6SsqS5VdWNilnlrZs1244cfaeF69UPOE06e8Xz9sTe9VVk4/6Avf1vW3xbFuDOXH+0h8+6J4afOUW+nH9pgM7duoRof8DIw97onYOpmYH8OqN+r6Y2JYXbpy46ET8Mx+Njqo+k5zuzb0kN05ecOJWuuibgBgNcC/wFRtkz+Hz0h+lrFpg48/tW44cF/uRmOankaOS/bPXgWQU+nNply7uTjUYvM2Z52IzVPpP1SaIMvvy7JkrR8QmnHniq1lLp9omK9+POyk+3LnvzHHV99WW7EqwVMl/E1cCoF+dfu4VWJbaYfDMCmeb2vTY4kHRO08mR9XAsrMY+isWzNrvSGqBJ2Oja2Ex0lYcWThJp9tjqdOc/Sn+XN9nwpo9zqS9dmWYd1U6b3HkxKqm1PzzlwTPk7gZDnTyq0bUHndu7WyJU7f2xBWohYgmzFpsy6NUR3qYf41xYGOG9K5Fld99gcMYG80H49ShWWq309GYhoT2MeSJXB9e1AyrQD0SpBzJ59tj1rwao49U+FqwcuAS7rEagSsnVPvPOHTW53SqGKQka3pG1GN0rC/5ea4simnPEQFxabeNsLSuwcCDnry4aYJ/29qsTnBnebfqtLasRd9hjdGv9Tvqeuhz7qox4eEt2ZMUSFq8Aab2Eu+kpPfCirAWak1QkGY3UgfjuvRb6ao5Mn3d0CY4BZnypMCFvpbfYOTXiCF9a1Pti//Aaqj6srL6krK2PTTf4in2Yfmg6jgKAFLnd6hRp3JmmrNqst1YPkWH6Ye8yCtxY7zND/RY6yTtonaw2BKiX4sBa1015wUpcPsmz50pnX7ka50WxL70ZP3Yanxb4zsGH/Ik5a4ZQTo1mH1VRtkiM+Us1dkxu6bWoo7+j0xXW0ZLXZngVJ1RJ3wh0xb/ns2ZcUlG7vkeHL7uJXHKdEkAkDqOfvfU+vxY/WvcIxvi716dLutcKCwNYOuYurTUq0aX4c1wbPUFf2rTSkC1FW62dRmw15OiQg/GhNXEsUMbJg+vQ9U//cjMC36iudEUPjHDwqIBk8/78S7fiW4daxK4SZzMNTOmH3YRQOxK/+CauM5y5MkdM1z1f0/NSEPNjhO1m+ry+hb4xJiTJGU9vd+UeTKafyX338/GaeSrZmZCSLxuSv9h7bn6OoyHR1qhE9CMzY8DKZVnFxY1wcG5Mftfqbqq16DBxB80ZsgkYy5lif6lOrN6owXXSiJ5sKUxjf1acSJP7dgqc/KSR4EAqQMLm9Em1FTaPYpUKa+38X+iF2NJupT35WV9jEObsvS2OO6Nkkab7xlxyZs7O1qi//1/YBljLQDcld4utQme6sCTJ5ZENK3JskRxwnH66Jo0YH6cOtq/vD9oT/G+uKUVLT3ba7ZQP4ttg11QM7YlhZCfYkOoTVUCZ1oTu6YZet//gfDV0maik28EbKjXuwooqt0/B8c0IzzEgMdq59Su5jTX+Zoexzx5eLgtFtX+A71+ZqQUSDsG1cFloDXP33qxbY4R5zODubOpGWZejdmbHkrmAwu6WdZk9rUPAEjJ/tFZYzoGNmG5qstDc0Lb/Mj4I26cWtGIH6rWYJrI4f4FU7patuaytN/TW25cv2PP9KAq1K1Wg6V3ZUDzyprA5t/QSdr44iZd/NybcTArjOzHFgQZ/kDXbbZs6N+CoWPVTtAg4i+68TDVhQmhX/GDdwsuFIbxSvp4Z/v6bHkVRsZNI+z1/xOr+Y4Uis0YGFSX6PkOItNAto+pR1v7Fuy+ZkMv5z/yB/2mnMgN4NTUxji4tOR0TqhmgKhp+0qu5F/MlQDoV6e/BIDykiywsazHsCNqS2sQ20Y3wSXQgDNXzek6sDXz1xkQ5V4Du+EKAEXw4oIBlrotOJIeyI0D+vQc2oqFmwwIdf+e4B0yWi51prN5Q0bLyPntOzcG9K5L1F4Xjk6qi+sgIxIljRLlgGQ09vy6EaaNqzHmpHJ22u2O6jss6W9V+bQzNvuG1yO4d3vuych+0YBatA5RX0eOoqTElTHW34uTVQBADL44MvVRv0eP7Fm+T+2mUluKO/LkmC4tdBuzYG07Ijxqs0BzPosYeGWcisXI3RIAFN6E+WJA815Y08ehLitllN9XHIPnRDsBMWpLtTprJYg9I2vSLqi1OLkoigX0eAfWovNOd9LEEXUQALT8brBmO36kYW26zXUShxfAppFNcY6w4GGyJbZNfiyTs7au+eIAtHXVsnLEmnMohtXAZaGdZkZEjcLV2UePEu1YudeRx0XabfBZ0pZ75jegdTd1TksHcm4KIBMHveia9mwX5QBzpH0fnmyLjm1rjhdEUPDIFPuIRsy4GcibNFv6WdVklozEy7f8qvApt0wJCavD9Fsip3fOjLKtxvB9HrwpCeZlmifHDxgSEVQT625mmi9xa4BE2QzQnomNMHDU5XpxhMhNrf8Io+itO6N8fsSkk6k4ee2Bi2qLenaiABvz+ow7o85hUmf/NMIlxJTHrwRotWvM8qsCLCVczn1TCdeQGVf8Kc53pEtkDTxXOnLvgjEdBuiydH17Ah3l3mRHCR8qAKMBbYarLewCAgXUqVmeY8saoe/RgFExRsQXCZAsB27CmnUqxX6c2G3Jwevq/Bd1Tk0I2Wl2dDSoy9i9XprybejXCD8BVgpEFOZ7ixzM2P9QgccwsgoDuH/fkZ0HLTUHd07p8SPVDGsxfq+r5sA6zUxZGQDav6ApbUJMSJK6FUlbbx5dE/sZVtIXo0iLa4+JAKCVD4MpzLATwF6TIRr5+DDPpzp9NrrKtRfjAxoSNd5e9D6YE0sFXOj/gI1/fQ1gSFW7A8vrJ3kqXbi4WQCQe3seSFmvLKhPG+cmHMxQX9z2Y0H3+jhEmZGMN3M8qzNoh5oN0/YnlUY5ADowuikhQe2lzTvwNtuRoZpt8Oqr6P6sDKtBl8Vqe7ovC7o0IqC/AIxib1aOa8zAZaYsHluXtkFN2J8h9uaJFd1lYDHvpvo+kgAgKaP6ttaeCQ0xNG3BubeRFOU6MMjsB/rt8iD/pQzQHBsx4YS3pr8kJbmyc31rfNvUZOxWJ+IOSvvrCTDN1B5hsLh7DTqutGRrTCNMrFty/l2U5v7MATUxHSuDq+IAEuJsmNGvIU6mTdiXGsK9HTKw6t6a8wKAks+LvbOpp/n6t4q3fFANvFY78+alNe7m1Yle5Sa6HsXTk3r4mtRmzbMQ7u5pRqueBtwTnYtf3ZLAwFaczg2nWORdPgNYyZX8y7gSAP3q9POLoNVUcRCP79swNqwW9s6NWHjCQ/OKIvmWJb0j69B5uhHLZ+sQOcCQC/ccGdejDvYuNeg9z44rV83oGlSPQfNNWDC7JT1G6TNtUjMZAVXDLboNU+fIiN+5GvaROmx95MvNYwYEOsl/nwbMlnyyS8NIfebAlH61sXOqQecRJlxM176CylRlk9/H18zp0rmFJrz69tfZLboEOVbDLlqHzWWf4Sg31mq25MUrV2KvOrFlenPcJe/wcYaaLbBqMWZasgMTetbFTu5Hzbbkzks3FsXUk5F9NUKmt2VaT6mbXEePM+duljfbZjfGVsrrFdmGffe0H7U7s70Njp61CR/ZhimL2rLqgheZJYGc36aLq18DZmwyY+ZaI9acdefWOWMCVf0FmCw950N6tjMzB9bR1DV6iDHnX6lvgJWtxVBApySA4wub4+1cHQe3ugze605eqTcbxTk4Sp0dXatLWtXpNMmMhPxQcRxB3DxhQEen6nQYY675NEP5pyE0RwdkuzK5X12pXw0iB+kRM7GhXFcnaKrUtY/cl3byUV9RThXnXKJeGfiwbUFjjQxcR7bnUrovx1brEjzUiJPXnTl+2pQxfevj11GXfeL8NWufpNxqDdCxjS0lPSm3avvRBlySkb8CTQoc5b714cDKFrhKHZx8WrHhkidpqm1vWzMyqBaObo1ZdkEcXIkn84Y1EP2SMg4z544433y1xXtnW/x9GzJhpTlr1+ux5rIHty+b0yOiLr3mGrNkWiuiRxix57Ahkf7VcPCpz8yL3pr8s0Qe6ZkebJnUjsNpQQJ+PszIqHUwamt4n/AamjxV+ZVuTj3pyWsFJPI8WD1NRvS+jZgn+qdm1hIvmtDBuzp2EtZR6mrn0kx0oGy7bFma8Yf06DDBiHMZ2jVAGhnJ7/Wjenh7SvlEvqFjjTh80oxuIaIf3vWZuNuKeaPraWTfYbEZW1e30vQdl6EtmTKuKUHSbr4RLZk2vbVGrx1cWrD2sA0TlT571cTduyYurnXpMcOGR/nq9bbqPyHcP29IqJKJxPHq1Y7TmUE8vWJKBymHnUdDZse6C5AKJHZOU1wkD4+ObTmRInKS+EpGb0S3rx5uj6fEt5f6Og1vz9JVOrjJf8e+zZg4uQWREs8tsDnTZ+nio8IJwFp+yIH1c1rgL/10xTZD+vZtwYy91qwQ/df0sRitDueVlM3Aie5f3N+OYI8aRExox4wh7dh93pENS5ReiRyi9Thww5HNm4zo37EuHSX+7YIg7h41ILjxjwR1ri/tIfU55k6GtJMaPMWfNCDMV+rp1ISlZ7zEBvhy/pIti2e0IiioETMPufM8zZlJA2prytRprT3J6W7MHdmcHgttOH/akHABnvaiT3Ou+VFQ4M7K4fUlvWr4Sx+8WaC+Zm5Bt1CRr1dt+s1ry6hAVf+aDBIQtkn6Tp91DrwUWVauH6rkX8aVAOhXp58HQJVcyf+KrABHCI/jzegVXo+uo/XZ9thPnOznwv4TsgAGNXC5ebw9XbrVxdqtFh6RTRm73JxjD701673KBwX/qqxm7jJTHBlu8RV/+v3v8RtnySM1u/ev0saV/D+UKwHQr06VAKiS/yeyWlirXmmpVyeaWbZ/NRago743pz4/8lZ+1anA/5L1/DkuVq+MVd3Va2Hta9/PhqvkSv6n4UoA9KtTJQCq5Equ5Equ5Er+rXMlAPrVqRIAVXIlV3IlV3Il/9b5XxcAna/wp5IruZIruZIruZIr+V+c/9fj/x989H8Xp7I49AAAAABJRU5ErkJggg=="/>
        <xdr:cNvSpPr>
          <a:spLocks noChangeAspect="1" noChangeArrowheads="1"/>
        </xdr:cNvSpPr>
      </xdr:nvSpPr>
      <xdr:spPr bwMode="auto">
        <a:xfrm>
          <a:off x="1828800" y="230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390525</xdr:colOff>
      <xdr:row>2</xdr:row>
      <xdr:rowOff>10885</xdr:rowOff>
    </xdr:from>
    <xdr:to>
      <xdr:col>29</xdr:col>
      <xdr:colOff>316368</xdr:colOff>
      <xdr:row>35</xdr:row>
      <xdr:rowOff>135266</xdr:rowOff>
    </xdr:to>
    <xdr:pic>
      <xdr:nvPicPr>
        <xdr:cNvPr id="5" name="Picture 4"/>
        <xdr:cNvPicPr>
          <a:picLocks noChangeAspect="1"/>
        </xdr:cNvPicPr>
      </xdr:nvPicPr>
      <xdr:blipFill>
        <a:blip xmlns:r="http://schemas.openxmlformats.org/officeDocument/2006/relationships" r:embed="rId3"/>
        <a:stretch>
          <a:fillRect/>
        </a:stretch>
      </xdr:blipFill>
      <xdr:spPr>
        <a:xfrm>
          <a:off x="17685204" y="963385"/>
          <a:ext cx="5436736" cy="6438095"/>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647699</xdr:colOff>
      <xdr:row>2</xdr:row>
      <xdr:rowOff>209550</xdr:rowOff>
    </xdr:from>
    <xdr:to>
      <xdr:col>9</xdr:col>
      <xdr:colOff>671511</xdr:colOff>
      <xdr:row>4</xdr:row>
      <xdr:rowOff>156623</xdr:rowOff>
    </xdr:to>
    <xdr:grpSp>
      <xdr:nvGrpSpPr>
        <xdr:cNvPr id="2" name="Group 1"/>
        <xdr:cNvGrpSpPr/>
      </xdr:nvGrpSpPr>
      <xdr:grpSpPr>
        <a:xfrm>
          <a:off x="5372099" y="1162050"/>
          <a:ext cx="3633787" cy="1137698"/>
          <a:chOff x="4933950" y="161225"/>
          <a:chExt cx="3519487" cy="594773"/>
        </a:xfrm>
      </xdr:grpSpPr>
      <xdr:sp macro="" textlink="">
        <xdr:nvSpPr>
          <xdr:cNvPr id="3" name="Rectangle 2"/>
          <xdr:cNvSpPr/>
        </xdr:nvSpPr>
        <xdr:spPr>
          <a:xfrm>
            <a:off x="5433155" y="161225"/>
            <a:ext cx="2491645" cy="594773"/>
          </a:xfrm>
          <a:prstGeom prst="rect">
            <a:avLst/>
          </a:prstGeom>
          <a:noFill/>
        </xdr:spPr>
        <xdr:txBody>
          <a:bodyPr wrap="square" lIns="91440" tIns="45720" rIns="91440" bIns="45720">
            <a:noAutofit/>
          </a:bodyPr>
          <a:lstStyle/>
          <a:p>
            <a:pPr algn="ct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Titles</a:t>
            </a:r>
            <a:r>
              <a:rPr lang="en-US"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are h</a:t>
            </a: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yperlinks to 2024 Sector Views</a:t>
            </a:r>
          </a:p>
        </xdr:txBody>
      </xdr:sp>
      <xdr:sp macro="" textlink="">
        <xdr:nvSpPr>
          <xdr:cNvPr id="4" name="Bent Arrow 3"/>
          <xdr:cNvSpPr/>
        </xdr:nvSpPr>
        <xdr:spPr>
          <a:xfrm rot="5400000">
            <a:off x="8062389" y="20749"/>
            <a:ext cx="159383" cy="62271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sp macro="" textlink="">
        <xdr:nvSpPr>
          <xdr:cNvPr id="5" name="Bent Arrow 4"/>
          <xdr:cNvSpPr/>
        </xdr:nvSpPr>
        <xdr:spPr>
          <a:xfrm rot="5400000" flipV="1">
            <a:off x="5136444" y="40397"/>
            <a:ext cx="176212" cy="5812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grpSp>
    <xdr:clientData/>
  </xdr:twoCellAnchor>
  <xdr:oneCellAnchor>
    <xdr:from>
      <xdr:col>1</xdr:col>
      <xdr:colOff>22860</xdr:colOff>
      <xdr:row>0</xdr:row>
      <xdr:rowOff>26670</xdr:rowOff>
    </xdr:from>
    <xdr:ext cx="1800045" cy="655885"/>
    <xdr:sp macro="" textlink="">
      <xdr:nvSpPr>
        <xdr:cNvPr id="6" name="TextBox 5"/>
        <xdr:cNvSpPr txBox="1"/>
      </xdr:nvSpPr>
      <xdr:spPr>
        <a:xfrm>
          <a:off x="346710" y="26670"/>
          <a:ext cx="180004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3600">
              <a:solidFill>
                <a:srgbClr val="006A71"/>
              </a:solidFill>
            </a:rPr>
            <a:t>Exhibit 1</a:t>
          </a:r>
        </a:p>
      </xdr:txBody>
    </xdr:sp>
    <xdr:clientData/>
  </xdr:oneCellAnchor>
  <xdr:twoCellAnchor>
    <xdr:from>
      <xdr:col>7</xdr:col>
      <xdr:colOff>376311</xdr:colOff>
      <xdr:row>1</xdr:row>
      <xdr:rowOff>182880</xdr:rowOff>
    </xdr:from>
    <xdr:to>
      <xdr:col>8</xdr:col>
      <xdr:colOff>4983</xdr:colOff>
      <xdr:row>2</xdr:row>
      <xdr:rowOff>73563</xdr:rowOff>
    </xdr:to>
    <xdr:sp macro="" textlink="">
      <xdr:nvSpPr>
        <xdr:cNvPr id="7" name="Rectangle 6">
          <a:hlinkClick xmlns:r="http://schemas.openxmlformats.org/officeDocument/2006/relationships" r:id="rId1"/>
        </xdr:cNvPr>
        <xdr:cNvSpPr/>
      </xdr:nvSpPr>
      <xdr:spPr>
        <a:xfrm>
          <a:off x="6196086" y="601980"/>
          <a:ext cx="866922" cy="424083"/>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rPr>
            <a:t>Go to two-year Portfolio view</a:t>
          </a:r>
        </a:p>
      </xdr:txBody>
    </xdr:sp>
    <xdr:clientData/>
  </xdr:twoCellAnchor>
  <xdr:twoCellAnchor>
    <xdr:from>
      <xdr:col>8</xdr:col>
      <xdr:colOff>225376</xdr:colOff>
      <xdr:row>1</xdr:row>
      <xdr:rowOff>182881</xdr:rowOff>
    </xdr:from>
    <xdr:to>
      <xdr:col>8</xdr:col>
      <xdr:colOff>1126588</xdr:colOff>
      <xdr:row>2</xdr:row>
      <xdr:rowOff>81183</xdr:rowOff>
    </xdr:to>
    <xdr:sp macro="" textlink="">
      <xdr:nvSpPr>
        <xdr:cNvPr id="8" name="Rectangle 7">
          <a:hlinkClick xmlns:r="http://schemas.openxmlformats.org/officeDocument/2006/relationships" r:id="rId2"/>
        </xdr:cNvPr>
        <xdr:cNvSpPr/>
      </xdr:nvSpPr>
      <xdr:spPr>
        <a:xfrm>
          <a:off x="7283401" y="601981"/>
          <a:ext cx="901212" cy="431702"/>
        </a:xfrm>
        <a:prstGeom prst="rect">
          <a:avLst/>
        </a:prstGeom>
        <a:solidFill>
          <a:srgbClr val="D8EEC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rPr>
            <a:t>Go to 2025 Portfolio view</a:t>
          </a:r>
        </a:p>
      </xdr:txBody>
    </xdr:sp>
    <xdr:clientData/>
  </xdr:twoCellAnchor>
  <xdr:twoCellAnchor>
    <xdr:from>
      <xdr:col>1</xdr:col>
      <xdr:colOff>327660</xdr:colOff>
      <xdr:row>80</xdr:row>
      <xdr:rowOff>78105</xdr:rowOff>
    </xdr:from>
    <xdr:to>
      <xdr:col>2</xdr:col>
      <xdr:colOff>365760</xdr:colOff>
      <xdr:row>84</xdr:row>
      <xdr:rowOff>0</xdr:rowOff>
    </xdr:to>
    <xdr:sp macro="" textlink="">
      <xdr:nvSpPr>
        <xdr:cNvPr id="9" name="Rectangle 8">
          <a:hlinkClick xmlns:r="http://schemas.openxmlformats.org/officeDocument/2006/relationships" r:id="rId3"/>
        </xdr:cNvPr>
        <xdr:cNvSpPr/>
      </xdr:nvSpPr>
      <xdr:spPr>
        <a:xfrm>
          <a:off x="651510" y="14994255"/>
          <a:ext cx="428625" cy="655320"/>
        </a:xfrm>
        <a:prstGeom prst="rect">
          <a:avLst/>
        </a:prstGeom>
        <a:solidFill>
          <a:schemeClr val="accent1">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Electric Target Page</a:t>
          </a:r>
          <a:endParaRPr lang="en-US" sz="600">
            <a:solidFill>
              <a:schemeClr val="tx1"/>
            </a:solidFill>
          </a:endParaRPr>
        </a:p>
      </xdr:txBody>
    </xdr:sp>
    <xdr:clientData/>
  </xdr:twoCellAnchor>
  <xdr:twoCellAnchor>
    <xdr:from>
      <xdr:col>2</xdr:col>
      <xdr:colOff>401955</xdr:colOff>
      <xdr:row>80</xdr:row>
      <xdr:rowOff>76200</xdr:rowOff>
    </xdr:from>
    <xdr:to>
      <xdr:col>2</xdr:col>
      <xdr:colOff>838200</xdr:colOff>
      <xdr:row>84</xdr:row>
      <xdr:rowOff>0</xdr:rowOff>
    </xdr:to>
    <xdr:sp macro="" textlink="">
      <xdr:nvSpPr>
        <xdr:cNvPr id="10" name="Rectangle 9">
          <a:hlinkClick xmlns:r="http://schemas.openxmlformats.org/officeDocument/2006/relationships" r:id="rId4"/>
        </xdr:cNvPr>
        <xdr:cNvSpPr/>
      </xdr:nvSpPr>
      <xdr:spPr>
        <a:xfrm>
          <a:off x="1116330" y="14992350"/>
          <a:ext cx="436245" cy="657225"/>
        </a:xfrm>
        <a:prstGeom prst="rect">
          <a:avLst/>
        </a:prstGeom>
        <a:solidFill>
          <a:schemeClr val="accent6">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Gas Target Page</a:t>
          </a:r>
          <a:endParaRPr lang="en-US" sz="600">
            <a:solidFill>
              <a:schemeClr val="tx1"/>
            </a:solidFill>
          </a:endParaRPr>
        </a:p>
      </xdr:txBody>
    </xdr:sp>
    <xdr:clientData/>
  </xdr:twoCellAnchor>
  <xdr:twoCellAnchor>
    <xdr:from>
      <xdr:col>1</xdr:col>
      <xdr:colOff>297180</xdr:colOff>
      <xdr:row>80</xdr:row>
      <xdr:rowOff>89535</xdr:rowOff>
    </xdr:from>
    <xdr:to>
      <xdr:col>2</xdr:col>
      <xdr:colOff>342900</xdr:colOff>
      <xdr:row>84</xdr:row>
      <xdr:rowOff>0</xdr:rowOff>
    </xdr:to>
    <xdr:sp macro="" textlink="">
      <xdr:nvSpPr>
        <xdr:cNvPr id="11" name="Rectangle 10">
          <a:hlinkClick xmlns:r="http://schemas.openxmlformats.org/officeDocument/2006/relationships" r:id="rId3"/>
        </xdr:cNvPr>
        <xdr:cNvSpPr/>
      </xdr:nvSpPr>
      <xdr:spPr>
        <a:xfrm>
          <a:off x="621030" y="15005685"/>
          <a:ext cx="436245" cy="643890"/>
        </a:xfrm>
        <a:prstGeom prst="rect">
          <a:avLst/>
        </a:prstGeom>
        <a:solidFill>
          <a:schemeClr val="accent1">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Electric Target Page</a:t>
          </a:r>
          <a:endParaRPr lang="en-US" sz="6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647699</xdr:colOff>
      <xdr:row>2</xdr:row>
      <xdr:rowOff>209550</xdr:rowOff>
    </xdr:from>
    <xdr:to>
      <xdr:col>8</xdr:col>
      <xdr:colOff>671511</xdr:colOff>
      <xdr:row>4</xdr:row>
      <xdr:rowOff>156623</xdr:rowOff>
    </xdr:to>
    <xdr:grpSp>
      <xdr:nvGrpSpPr>
        <xdr:cNvPr id="2" name="Group 1"/>
        <xdr:cNvGrpSpPr/>
      </xdr:nvGrpSpPr>
      <xdr:grpSpPr>
        <a:xfrm>
          <a:off x="4981574" y="1162050"/>
          <a:ext cx="3643312" cy="1137698"/>
          <a:chOff x="4933950" y="161225"/>
          <a:chExt cx="3519487" cy="594773"/>
        </a:xfrm>
      </xdr:grpSpPr>
      <xdr:sp macro="" textlink="">
        <xdr:nvSpPr>
          <xdr:cNvPr id="3" name="Rectangle 2"/>
          <xdr:cNvSpPr/>
        </xdr:nvSpPr>
        <xdr:spPr>
          <a:xfrm>
            <a:off x="5433155" y="161225"/>
            <a:ext cx="2491645" cy="594773"/>
          </a:xfrm>
          <a:prstGeom prst="rect">
            <a:avLst/>
          </a:prstGeom>
          <a:noFill/>
        </xdr:spPr>
        <xdr:txBody>
          <a:bodyPr wrap="square" lIns="91440" tIns="45720" rIns="91440" bIns="45720">
            <a:noAutofit/>
          </a:bodyPr>
          <a:lstStyle/>
          <a:p>
            <a:pPr algn="ct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Titles</a:t>
            </a:r>
            <a:r>
              <a:rPr lang="en-US"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are h</a:t>
            </a: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yperlinks to 2022 Sector Views</a:t>
            </a:r>
          </a:p>
        </xdr:txBody>
      </xdr:sp>
      <xdr:sp macro="" textlink="">
        <xdr:nvSpPr>
          <xdr:cNvPr id="4" name="Bent Arrow 3"/>
          <xdr:cNvSpPr/>
        </xdr:nvSpPr>
        <xdr:spPr>
          <a:xfrm rot="5400000">
            <a:off x="8062389" y="20749"/>
            <a:ext cx="159383" cy="62271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sp macro="" textlink="">
        <xdr:nvSpPr>
          <xdr:cNvPr id="5" name="Bent Arrow 4"/>
          <xdr:cNvSpPr/>
        </xdr:nvSpPr>
        <xdr:spPr>
          <a:xfrm rot="5400000" flipV="1">
            <a:off x="5136444" y="40397"/>
            <a:ext cx="176212" cy="5812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grpSp>
    <xdr:clientData/>
  </xdr:twoCellAnchor>
  <xdr:oneCellAnchor>
    <xdr:from>
      <xdr:col>1</xdr:col>
      <xdr:colOff>0</xdr:colOff>
      <xdr:row>0</xdr:row>
      <xdr:rowOff>26670</xdr:rowOff>
    </xdr:from>
    <xdr:ext cx="1800045" cy="655885"/>
    <xdr:sp macro="" textlink="">
      <xdr:nvSpPr>
        <xdr:cNvPr id="6" name="TextBox 5"/>
        <xdr:cNvSpPr txBox="1"/>
      </xdr:nvSpPr>
      <xdr:spPr>
        <a:xfrm>
          <a:off x="335280" y="26670"/>
          <a:ext cx="180004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3600">
              <a:solidFill>
                <a:srgbClr val="006A71"/>
              </a:solidFill>
            </a:rPr>
            <a:t>Exhibit 1</a:t>
          </a:r>
        </a:p>
      </xdr:txBody>
    </xdr:sp>
    <xdr:clientData/>
  </xdr:oneCellAnchor>
  <xdr:twoCellAnchor>
    <xdr:from>
      <xdr:col>6</xdr:col>
      <xdr:colOff>376311</xdr:colOff>
      <xdr:row>1</xdr:row>
      <xdr:rowOff>182880</xdr:rowOff>
    </xdr:from>
    <xdr:to>
      <xdr:col>7</xdr:col>
      <xdr:colOff>4983</xdr:colOff>
      <xdr:row>2</xdr:row>
      <xdr:rowOff>73563</xdr:rowOff>
    </xdr:to>
    <xdr:sp macro="" textlink="">
      <xdr:nvSpPr>
        <xdr:cNvPr id="7" name="Rectangle 6">
          <a:hlinkClick xmlns:r="http://schemas.openxmlformats.org/officeDocument/2006/relationships" r:id="rId1"/>
        </xdr:cNvPr>
        <xdr:cNvSpPr/>
      </xdr:nvSpPr>
      <xdr:spPr>
        <a:xfrm>
          <a:off x="5961771" y="609600"/>
          <a:ext cx="901212" cy="424083"/>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rPr>
            <a:t>Go to two-year Portfolio view</a:t>
          </a:r>
        </a:p>
      </xdr:txBody>
    </xdr:sp>
    <xdr:clientData/>
  </xdr:twoCellAnchor>
  <xdr:twoCellAnchor>
    <xdr:from>
      <xdr:col>7</xdr:col>
      <xdr:colOff>225376</xdr:colOff>
      <xdr:row>1</xdr:row>
      <xdr:rowOff>182881</xdr:rowOff>
    </xdr:from>
    <xdr:to>
      <xdr:col>7</xdr:col>
      <xdr:colOff>1126588</xdr:colOff>
      <xdr:row>2</xdr:row>
      <xdr:rowOff>81183</xdr:rowOff>
    </xdr:to>
    <xdr:sp macro="" textlink="">
      <xdr:nvSpPr>
        <xdr:cNvPr id="8" name="Rectangle 7">
          <a:hlinkClick xmlns:r="http://schemas.openxmlformats.org/officeDocument/2006/relationships" r:id="rId2"/>
        </xdr:cNvPr>
        <xdr:cNvSpPr/>
      </xdr:nvSpPr>
      <xdr:spPr>
        <a:xfrm>
          <a:off x="7083376" y="609601"/>
          <a:ext cx="901212" cy="431702"/>
        </a:xfrm>
        <a:prstGeom prst="rect">
          <a:avLst/>
        </a:prstGeom>
        <a:solidFill>
          <a:srgbClr val="D8EEC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solidFill>
            </a:rPr>
            <a:t>Go to 2022 Portfolio view</a:t>
          </a:r>
        </a:p>
      </xdr:txBody>
    </xdr:sp>
    <xdr:clientData/>
  </xdr:twoCellAnchor>
  <xdr:twoCellAnchor>
    <xdr:from>
      <xdr:col>1</xdr:col>
      <xdr:colOff>401955</xdr:colOff>
      <xdr:row>78</xdr:row>
      <xdr:rowOff>76200</xdr:rowOff>
    </xdr:from>
    <xdr:to>
      <xdr:col>1</xdr:col>
      <xdr:colOff>838200</xdr:colOff>
      <xdr:row>82</xdr:row>
      <xdr:rowOff>0</xdr:rowOff>
    </xdr:to>
    <xdr:sp macro="" textlink="">
      <xdr:nvSpPr>
        <xdr:cNvPr id="9" name="Rectangle 8">
          <a:hlinkClick xmlns:r="http://schemas.openxmlformats.org/officeDocument/2006/relationships" r:id="rId3"/>
        </xdr:cNvPr>
        <xdr:cNvSpPr/>
      </xdr:nvSpPr>
      <xdr:spPr>
        <a:xfrm>
          <a:off x="737235" y="14798040"/>
          <a:ext cx="436245" cy="617220"/>
        </a:xfrm>
        <a:prstGeom prst="rect">
          <a:avLst/>
        </a:prstGeom>
        <a:solidFill>
          <a:schemeClr val="accent6">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Gas Target Page</a:t>
          </a:r>
          <a:endParaRPr lang="en-US" sz="600">
            <a:solidFill>
              <a:schemeClr val="tx1"/>
            </a:solidFill>
          </a:endParaRPr>
        </a:p>
      </xdr:txBody>
    </xdr:sp>
    <xdr:clientData/>
  </xdr:twoCellAnchor>
  <xdr:twoCellAnchor>
    <xdr:from>
      <xdr:col>0</xdr:col>
      <xdr:colOff>227135</xdr:colOff>
      <xdr:row>78</xdr:row>
      <xdr:rowOff>89534</xdr:rowOff>
    </xdr:from>
    <xdr:to>
      <xdr:col>1</xdr:col>
      <xdr:colOff>357554</xdr:colOff>
      <xdr:row>81</xdr:row>
      <xdr:rowOff>190499</xdr:rowOff>
    </xdr:to>
    <xdr:sp macro="" textlink="">
      <xdr:nvSpPr>
        <xdr:cNvPr id="10" name="Rectangle 9">
          <a:hlinkClick xmlns:r="http://schemas.openxmlformats.org/officeDocument/2006/relationships" r:id="rId4"/>
        </xdr:cNvPr>
        <xdr:cNvSpPr/>
      </xdr:nvSpPr>
      <xdr:spPr>
        <a:xfrm>
          <a:off x="227135" y="14811374"/>
          <a:ext cx="465699" cy="603885"/>
        </a:xfrm>
        <a:prstGeom prst="rect">
          <a:avLst/>
        </a:prstGeom>
        <a:solidFill>
          <a:schemeClr val="accent1">
            <a:lumMod val="40000"/>
            <a:lumOff val="6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
              <a:solidFill>
                <a:schemeClr val="tx1"/>
              </a:solidFill>
            </a:rPr>
            <a:t>Go to Building</a:t>
          </a:r>
          <a:r>
            <a:rPr lang="en-US" sz="600" baseline="0">
              <a:solidFill>
                <a:schemeClr val="tx1"/>
              </a:solidFill>
            </a:rPr>
            <a:t> the Electric Target Page</a:t>
          </a:r>
          <a:endParaRPr lang="en-US" sz="600">
            <a:solidFill>
              <a:schemeClr val="tx1"/>
            </a:solidFill>
          </a:endParaRPr>
        </a:p>
      </xdr:txBody>
    </xdr:sp>
    <xdr:clientData/>
  </xdr:twoCellAnchor>
  <xdr:twoCellAnchor>
    <xdr:from>
      <xdr:col>5</xdr:col>
      <xdr:colOff>647699</xdr:colOff>
      <xdr:row>2</xdr:row>
      <xdr:rowOff>209550</xdr:rowOff>
    </xdr:from>
    <xdr:to>
      <xdr:col>8</xdr:col>
      <xdr:colOff>671511</xdr:colOff>
      <xdr:row>4</xdr:row>
      <xdr:rowOff>156623</xdr:rowOff>
    </xdr:to>
    <xdr:grpSp>
      <xdr:nvGrpSpPr>
        <xdr:cNvPr id="12" name="Group 11"/>
        <xdr:cNvGrpSpPr/>
      </xdr:nvGrpSpPr>
      <xdr:grpSpPr>
        <a:xfrm>
          <a:off x="4981574" y="1162050"/>
          <a:ext cx="3643312" cy="1137698"/>
          <a:chOff x="4933950" y="161225"/>
          <a:chExt cx="3519487" cy="594773"/>
        </a:xfrm>
      </xdr:grpSpPr>
      <xdr:sp macro="" textlink="">
        <xdr:nvSpPr>
          <xdr:cNvPr id="13" name="Rectangle 12"/>
          <xdr:cNvSpPr/>
        </xdr:nvSpPr>
        <xdr:spPr>
          <a:xfrm>
            <a:off x="5433155" y="161225"/>
            <a:ext cx="2491645" cy="594773"/>
          </a:xfrm>
          <a:prstGeom prst="rect">
            <a:avLst/>
          </a:prstGeom>
          <a:noFill/>
        </xdr:spPr>
        <xdr:txBody>
          <a:bodyPr wrap="square" lIns="91440" tIns="45720" rIns="91440" bIns="45720">
            <a:noAutofit/>
          </a:bodyPr>
          <a:lstStyle/>
          <a:p>
            <a:pPr algn="ct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Titles</a:t>
            </a:r>
            <a:r>
              <a:rPr lang="en-US" sz="14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are h</a:t>
            </a: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yperlinks to 2023</a:t>
            </a:r>
          </a:p>
          <a:p>
            <a:pPr algn="ctr"/>
            <a:r>
              <a:rPr lang="en-US"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Sector Views</a:t>
            </a:r>
          </a:p>
        </xdr:txBody>
      </xdr:sp>
      <xdr:sp macro="" textlink="">
        <xdr:nvSpPr>
          <xdr:cNvPr id="14" name="Bent Arrow 13"/>
          <xdr:cNvSpPr/>
        </xdr:nvSpPr>
        <xdr:spPr>
          <a:xfrm rot="5400000">
            <a:off x="8062389" y="20749"/>
            <a:ext cx="159383" cy="622712"/>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sp macro="" textlink="">
        <xdr:nvSpPr>
          <xdr:cNvPr id="15" name="Bent Arrow 14"/>
          <xdr:cNvSpPr/>
        </xdr:nvSpPr>
        <xdr:spPr>
          <a:xfrm rot="5400000" flipV="1">
            <a:off x="5136444" y="40397"/>
            <a:ext cx="176212" cy="5812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180975</xdr:colOff>
      <xdr:row>21</xdr:row>
      <xdr:rowOff>103396</xdr:rowOff>
    </xdr:from>
    <xdr:to>
      <xdr:col>11</xdr:col>
      <xdr:colOff>284665</xdr:colOff>
      <xdr:row>36</xdr:row>
      <xdr:rowOff>10475</xdr:rowOff>
    </xdr:to>
    <xdr:pic>
      <xdr:nvPicPr>
        <xdr:cNvPr id="3" name="Picture 2"/>
        <xdr:cNvPicPr>
          <a:picLocks noChangeAspect="1"/>
        </xdr:cNvPicPr>
      </xdr:nvPicPr>
      <xdr:blipFill>
        <a:blip xmlns:r="http://schemas.openxmlformats.org/officeDocument/2006/relationships" r:embed="rId1"/>
        <a:stretch>
          <a:fillRect/>
        </a:stretch>
      </xdr:blipFill>
      <xdr:spPr>
        <a:xfrm>
          <a:off x="7381875" y="3684796"/>
          <a:ext cx="5894890" cy="2335954"/>
        </a:xfrm>
        <a:prstGeom prst="rect">
          <a:avLst/>
        </a:prstGeom>
        <a:ln>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47625</xdr:colOff>
      <xdr:row>35</xdr:row>
      <xdr:rowOff>66675</xdr:rowOff>
    </xdr:from>
    <xdr:to>
      <xdr:col>10</xdr:col>
      <xdr:colOff>666750</xdr:colOff>
      <xdr:row>40</xdr:row>
      <xdr:rowOff>47625</xdr:rowOff>
    </xdr:to>
    <xdr:cxnSp macro="">
      <xdr:nvCxnSpPr>
        <xdr:cNvPr id="2" name="Straight Arrow Connector 1"/>
        <xdr:cNvCxnSpPr/>
      </xdr:nvCxnSpPr>
      <xdr:spPr>
        <a:xfrm flipV="1">
          <a:off x="4924425" y="5410200"/>
          <a:ext cx="1781175" cy="9525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184888</xdr:colOff>
      <xdr:row>37</xdr:row>
      <xdr:rowOff>0</xdr:rowOff>
    </xdr:from>
    <xdr:ext cx="2149191" cy="457279"/>
    <xdr:sp macro="" textlink="">
      <xdr:nvSpPr>
        <xdr:cNvPr id="3" name="TextBox 2"/>
        <xdr:cNvSpPr txBox="1"/>
      </xdr:nvSpPr>
      <xdr:spPr>
        <a:xfrm rot="19630069">
          <a:off x="5061688" y="5759269"/>
          <a:ext cx="2149191" cy="457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Difference due to rounding to</a:t>
          </a:r>
          <a:r>
            <a:rPr lang="en-US" sz="1100" baseline="0"/>
            <a:t> six </a:t>
          </a:r>
          <a:r>
            <a:rPr lang="en-US" sz="1100"/>
            <a:t>decimals in Schedule 120 rate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Power%20Costs\Outlook\2011%20Outlook\Actuals\12%202011\Copy%20of%20Margin_2011_12_final_20120111_120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QTD Attach A"/>
      <sheetName val="YTD Attach A"/>
      <sheetName val="Footnotes"/>
      <sheetName val="Strings"/>
      <sheetName val="ZZCOOM_M03_Q005"/>
      <sheetName val="ZZCOOM_M03_Q005SKF"/>
      <sheetName val="ZZCOOM_M03_Q005ORDERS"/>
      <sheetName val="Revision History"/>
      <sheetName val="Grap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9.bin"/><Relationship Id="rId1" Type="http://schemas.openxmlformats.org/officeDocument/2006/relationships/printerSettings" Target="../printerSettings/printerSettings6.bin"/><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8.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9.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8.bin"/><Relationship Id="rId1" Type="http://schemas.openxmlformats.org/officeDocument/2006/relationships/printerSettings" Target="../printerSettings/printerSettings9.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customProperty" Target="../customProperty21.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23.bin"/></Relationships>
</file>

<file path=xl/worksheets/_rels/sheet26.xml.rels><?xml version="1.0" encoding="UTF-8" standalone="yes"?>
<Relationships xmlns="http://schemas.openxmlformats.org/package/2006/relationships"><Relationship Id="rId1" Type="http://schemas.openxmlformats.org/officeDocument/2006/relationships/customProperty" Target="../customProperty24.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0"/>
  <sheetViews>
    <sheetView showGridLines="0" workbookViewId="0">
      <selection activeCell="R4" sqref="R4"/>
    </sheetView>
  </sheetViews>
  <sheetFormatPr defaultRowHeight="15" x14ac:dyDescent="0.25"/>
  <cols>
    <col min="1" max="1" width="4.42578125" customWidth="1"/>
    <col min="2" max="2" width="4.5703125" customWidth="1"/>
    <col min="3" max="3" width="3.7109375" customWidth="1"/>
    <col min="4" max="4" width="5.28515625" customWidth="1"/>
    <col min="15" max="17" width="9.28515625" style="182"/>
    <col min="18" max="18" width="15.42578125" bestFit="1" customWidth="1"/>
    <col min="19" max="19" width="2.5703125" bestFit="1" customWidth="1"/>
  </cols>
  <sheetData>
    <row r="2" spans="1:19" x14ac:dyDescent="0.25">
      <c r="A2" t="s">
        <v>344</v>
      </c>
    </row>
    <row r="3" spans="1:19" x14ac:dyDescent="0.25">
      <c r="K3" s="272" t="s">
        <v>274</v>
      </c>
      <c r="L3" s="272"/>
      <c r="M3" s="272"/>
      <c r="N3" s="272"/>
      <c r="O3" s="272"/>
      <c r="P3" s="272"/>
      <c r="Q3" s="272"/>
      <c r="R3" s="102" t="s">
        <v>275</v>
      </c>
    </row>
    <row r="4" spans="1:19" x14ac:dyDescent="0.25">
      <c r="A4" s="102">
        <v>1</v>
      </c>
      <c r="B4" t="s">
        <v>594</v>
      </c>
      <c r="R4" s="242">
        <f>SUM(R6:R21)</f>
        <v>112814346.56777537</v>
      </c>
      <c r="S4" s="271">
        <f>'CY Rev Req Non-449'!C12-R4</f>
        <v>0</v>
      </c>
    </row>
    <row r="6" spans="1:19" x14ac:dyDescent="0.25">
      <c r="B6" s="102" t="s">
        <v>6</v>
      </c>
      <c r="C6" t="s">
        <v>296</v>
      </c>
      <c r="K6" t="s">
        <v>579</v>
      </c>
      <c r="R6" s="270">
        <f>'CY Rev Req Non-449'!C8</f>
        <v>118173213.95999999</v>
      </c>
    </row>
    <row r="7" spans="1:19" s="182" customFormat="1" x14ac:dyDescent="0.25">
      <c r="B7" s="102"/>
    </row>
    <row r="8" spans="1:19" x14ac:dyDescent="0.25">
      <c r="B8" s="102" t="s">
        <v>7</v>
      </c>
      <c r="C8" t="s">
        <v>297</v>
      </c>
    </row>
    <row r="10" spans="1:19" x14ac:dyDescent="0.25">
      <c r="C10" s="102" t="s">
        <v>168</v>
      </c>
      <c r="D10" t="s">
        <v>298</v>
      </c>
    </row>
    <row r="11" spans="1:19" x14ac:dyDescent="0.25">
      <c r="D11" t="s">
        <v>299</v>
      </c>
    </row>
    <row r="12" spans="1:19" x14ac:dyDescent="0.25">
      <c r="D12" t="s">
        <v>271</v>
      </c>
    </row>
    <row r="13" spans="1:19" s="182" customFormat="1" x14ac:dyDescent="0.25"/>
    <row r="14" spans="1:19" x14ac:dyDescent="0.25">
      <c r="D14" s="102" t="s">
        <v>6</v>
      </c>
      <c r="E14" t="s">
        <v>269</v>
      </c>
      <c r="K14" s="71" t="s">
        <v>580</v>
      </c>
      <c r="R14" s="270">
        <f>'CY True-Up'!F10</f>
        <v>-1077348.5432785898</v>
      </c>
    </row>
    <row r="15" spans="1:19" x14ac:dyDescent="0.25">
      <c r="D15" s="102" t="s">
        <v>7</v>
      </c>
      <c r="E15" t="s">
        <v>272</v>
      </c>
      <c r="K15" s="71" t="s">
        <v>581</v>
      </c>
      <c r="R15" s="270">
        <f>'CY True-Up'!F23</f>
        <v>-3465271.9193885848</v>
      </c>
    </row>
    <row r="17" spans="1:19" x14ac:dyDescent="0.25">
      <c r="C17" s="102" t="s">
        <v>270</v>
      </c>
      <c r="D17" t="s">
        <v>347</v>
      </c>
      <c r="K17" s="71" t="s">
        <v>402</v>
      </c>
      <c r="R17" s="270">
        <f>'CY True-Up'!F15</f>
        <v>-2121165.7395574469</v>
      </c>
    </row>
    <row r="18" spans="1:19" x14ac:dyDescent="0.25">
      <c r="D18" t="s">
        <v>300</v>
      </c>
    </row>
    <row r="19" spans="1:19" s="182" customFormat="1" x14ac:dyDescent="0.25">
      <c r="D19" s="182" t="s">
        <v>301</v>
      </c>
    </row>
    <row r="20" spans="1:19" s="182" customFormat="1" x14ac:dyDescent="0.25"/>
    <row r="21" spans="1:19" s="182" customFormat="1" x14ac:dyDescent="0.25">
      <c r="C21" s="182" t="s">
        <v>595</v>
      </c>
      <c r="D21" s="182" t="s">
        <v>596</v>
      </c>
      <c r="K21" s="71" t="s">
        <v>402</v>
      </c>
      <c r="R21" s="270">
        <f>'Sch 95A Bal'!D6</f>
        <v>1304918.81</v>
      </c>
    </row>
    <row r="23" spans="1:19" x14ac:dyDescent="0.25">
      <c r="A23" s="102">
        <v>2</v>
      </c>
      <c r="B23" t="s">
        <v>276</v>
      </c>
    </row>
    <row r="24" spans="1:19" s="182" customFormat="1" x14ac:dyDescent="0.25">
      <c r="A24" s="102"/>
      <c r="B24" s="182" t="s">
        <v>277</v>
      </c>
      <c r="R24" s="242">
        <f>SUM(R26:R36)</f>
        <v>21264213.232160173</v>
      </c>
      <c r="S24" s="271">
        <f>SUM(Summary!C11:C19)-R24</f>
        <v>0</v>
      </c>
    </row>
    <row r="26" spans="1:19" x14ac:dyDescent="0.25">
      <c r="B26" s="102" t="s">
        <v>6</v>
      </c>
      <c r="C26" t="s">
        <v>302</v>
      </c>
      <c r="K26" t="s">
        <v>582</v>
      </c>
      <c r="R26" s="270">
        <f>Summary!C15</f>
        <v>-3384669.5995574445</v>
      </c>
    </row>
    <row r="27" spans="1:19" x14ac:dyDescent="0.25">
      <c r="R27" s="270"/>
    </row>
    <row r="28" spans="1:19" x14ac:dyDescent="0.25">
      <c r="B28" s="102" t="s">
        <v>7</v>
      </c>
      <c r="C28" t="s">
        <v>303</v>
      </c>
      <c r="R28" s="270"/>
    </row>
    <row r="29" spans="1:19" x14ac:dyDescent="0.25">
      <c r="R29" s="270"/>
    </row>
    <row r="30" spans="1:19" x14ac:dyDescent="0.25">
      <c r="C30" s="102" t="s">
        <v>168</v>
      </c>
      <c r="D30" t="s">
        <v>304</v>
      </c>
      <c r="K30" s="71" t="s">
        <v>345</v>
      </c>
      <c r="R30" s="270">
        <f>'CY True-Up'!F10-'PY True-up '!F10</f>
        <v>1947647.9504165053</v>
      </c>
    </row>
    <row r="31" spans="1:19" s="182" customFormat="1" x14ac:dyDescent="0.25">
      <c r="C31" s="102"/>
      <c r="K31" s="71" t="s">
        <v>583</v>
      </c>
      <c r="R31" s="270"/>
    </row>
    <row r="32" spans="1:19" x14ac:dyDescent="0.25">
      <c r="R32" s="270"/>
    </row>
    <row r="33" spans="1:18" x14ac:dyDescent="0.25">
      <c r="C33" s="102" t="s">
        <v>270</v>
      </c>
      <c r="D33" t="s">
        <v>305</v>
      </c>
      <c r="K33" s="71" t="s">
        <v>346</v>
      </c>
      <c r="R33" s="270">
        <f>'CY True-Up'!F23-'PY True-up '!F23</f>
        <v>-579471.49303904176</v>
      </c>
    </row>
    <row r="34" spans="1:18" s="182" customFormat="1" x14ac:dyDescent="0.25">
      <c r="C34" s="102"/>
      <c r="K34" s="71" t="s">
        <v>584</v>
      </c>
      <c r="R34" s="270"/>
    </row>
    <row r="35" spans="1:18" x14ac:dyDescent="0.25">
      <c r="R35" s="270"/>
    </row>
    <row r="36" spans="1:18" x14ac:dyDescent="0.25">
      <c r="C36" s="102" t="s">
        <v>273</v>
      </c>
      <c r="D36" t="s">
        <v>306</v>
      </c>
      <c r="K36" s="71" t="s">
        <v>585</v>
      </c>
      <c r="R36" s="270">
        <f>Summary!C19</f>
        <v>23280706.374340154</v>
      </c>
    </row>
    <row r="37" spans="1:18" x14ac:dyDescent="0.25">
      <c r="R37" s="270"/>
    </row>
    <row r="38" spans="1:18" x14ac:dyDescent="0.25">
      <c r="A38" s="273" t="s">
        <v>278</v>
      </c>
      <c r="B38" s="273"/>
      <c r="C38" s="273"/>
      <c r="D38" s="273"/>
      <c r="E38" s="273"/>
      <c r="F38" s="273"/>
      <c r="G38" s="273"/>
      <c r="H38" s="273"/>
      <c r="I38" s="273"/>
      <c r="J38" s="182"/>
      <c r="K38" s="182"/>
      <c r="L38" s="182"/>
      <c r="R38" s="270"/>
    </row>
    <row r="39" spans="1:18" x14ac:dyDescent="0.25">
      <c r="A39" s="274" t="s">
        <v>279</v>
      </c>
      <c r="B39" s="274"/>
      <c r="C39" s="274"/>
      <c r="D39" s="274"/>
      <c r="E39" s="274"/>
      <c r="F39" s="274"/>
      <c r="G39" s="274"/>
      <c r="H39" s="274"/>
      <c r="I39" s="274"/>
      <c r="J39" s="182"/>
      <c r="K39" s="182"/>
      <c r="L39" s="182"/>
    </row>
    <row r="40" spans="1:18" x14ac:dyDescent="0.25">
      <c r="A40" s="275" t="s">
        <v>280</v>
      </c>
      <c r="B40" s="275"/>
      <c r="C40" s="275"/>
      <c r="D40" s="275"/>
      <c r="E40" s="275"/>
      <c r="F40" s="275"/>
      <c r="G40" s="275"/>
      <c r="H40" s="275"/>
      <c r="I40" s="275"/>
      <c r="J40" s="182"/>
      <c r="K40" s="182"/>
      <c r="L40" s="182"/>
    </row>
  </sheetData>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DA9694"/>
  </sheetPr>
  <dimension ref="A1:N98"/>
  <sheetViews>
    <sheetView zoomScaleNormal="100" workbookViewId="0">
      <pane xSplit="6" ySplit="5" topLeftCell="G60" activePane="bottomRight" state="frozen"/>
      <selection pane="topRight" activeCell="G1" sqref="G1"/>
      <selection pane="bottomLeft" activeCell="A6" sqref="A6"/>
      <selection pane="bottomRight" activeCell="H82" sqref="H82"/>
    </sheetView>
  </sheetViews>
  <sheetFormatPr defaultColWidth="9.140625" defaultRowHeight="12.75" x14ac:dyDescent="0.2"/>
  <cols>
    <col min="1" max="1" width="4.85546875" style="284" customWidth="1"/>
    <col min="2" max="2" width="5.85546875" style="284" customWidth="1"/>
    <col min="3" max="3" width="12.5703125" style="285" customWidth="1"/>
    <col min="4" max="4" width="6.42578125" style="284" customWidth="1"/>
    <col min="5" max="5" width="6.140625" style="284" customWidth="1"/>
    <col min="6" max="6" width="35" style="284" customWidth="1"/>
    <col min="7" max="7" width="16.42578125" style="284" customWidth="1"/>
    <col min="8" max="8" width="18.5703125" style="284" customWidth="1"/>
    <col min="9" max="9" width="19.140625" style="284" customWidth="1"/>
    <col min="10" max="10" width="16.85546875" style="284" customWidth="1"/>
    <col min="11" max="11" width="19.5703125" style="284" customWidth="1"/>
    <col min="12" max="13" width="9.140625" style="284"/>
    <col min="14" max="14" width="13.7109375" style="284" bestFit="1" customWidth="1"/>
    <col min="15" max="16384" width="9.140625" style="284"/>
  </cols>
  <sheetData>
    <row r="1" spans="1:12" s="517" customFormat="1" ht="33.6" customHeight="1" x14ac:dyDescent="0.25">
      <c r="C1" s="518"/>
      <c r="G1" s="974" t="s">
        <v>516</v>
      </c>
      <c r="H1" s="974"/>
      <c r="I1" s="974"/>
      <c r="J1" s="979" t="s">
        <v>529</v>
      </c>
      <c r="K1" s="980"/>
    </row>
    <row r="2" spans="1:12" ht="42" customHeight="1" thickBot="1" x14ac:dyDescent="0.3">
      <c r="E2" s="516"/>
      <c r="F2" s="515" t="s">
        <v>221</v>
      </c>
      <c r="I2" s="514"/>
      <c r="J2" s="981"/>
      <c r="K2" s="982"/>
    </row>
    <row r="3" spans="1:12" ht="17.25" customHeight="1" thickBot="1" x14ac:dyDescent="0.3">
      <c r="B3" s="880"/>
      <c r="C3" s="513"/>
      <c r="D3" s="975">
        <f ca="1">NOW()</f>
        <v>45350.815947453702</v>
      </c>
      <c r="E3" s="975"/>
      <c r="F3" s="975"/>
      <c r="G3" s="512"/>
      <c r="H3" s="511"/>
      <c r="I3" s="510"/>
      <c r="J3" s="509"/>
      <c r="K3" s="509"/>
    </row>
    <row r="4" spans="1:12" ht="76.5" x14ac:dyDescent="0.25">
      <c r="A4" s="314"/>
      <c r="B4" s="881"/>
      <c r="C4" s="506" t="s">
        <v>156</v>
      </c>
      <c r="D4" s="508" t="s">
        <v>157</v>
      </c>
      <c r="E4" s="507"/>
      <c r="F4" s="506"/>
      <c r="G4" s="505" t="s">
        <v>158</v>
      </c>
      <c r="H4" s="505" t="s">
        <v>159</v>
      </c>
      <c r="I4" s="505" t="s">
        <v>160</v>
      </c>
      <c r="J4" s="505" t="s">
        <v>204</v>
      </c>
      <c r="K4" s="504" t="s">
        <v>222</v>
      </c>
    </row>
    <row r="5" spans="1:12" ht="16.5" thickBot="1" x14ac:dyDescent="0.25">
      <c r="A5" s="314"/>
      <c r="B5" s="308"/>
      <c r="C5" s="503"/>
      <c r="D5" s="502" t="s">
        <v>223</v>
      </c>
      <c r="E5" s="501"/>
      <c r="F5" s="501"/>
      <c r="G5" s="500"/>
      <c r="H5" s="500"/>
      <c r="I5" s="500"/>
      <c r="J5" s="500"/>
      <c r="K5" s="499"/>
    </row>
    <row r="6" spans="1:12" ht="15.75" x14ac:dyDescent="0.25">
      <c r="A6" s="314"/>
      <c r="B6" s="882"/>
      <c r="C6" s="498"/>
      <c r="D6" s="497" t="s">
        <v>161</v>
      </c>
      <c r="E6" s="497"/>
      <c r="F6" s="497"/>
      <c r="G6" s="495"/>
      <c r="H6" s="496"/>
      <c r="I6" s="495"/>
      <c r="J6" s="495"/>
      <c r="K6" s="494"/>
    </row>
    <row r="7" spans="1:12" ht="15" x14ac:dyDescent="0.25">
      <c r="A7" s="314"/>
      <c r="B7" s="883"/>
      <c r="C7" s="373">
        <v>201</v>
      </c>
      <c r="D7" s="493" t="s">
        <v>162</v>
      </c>
      <c r="E7" s="470"/>
      <c r="F7" s="469"/>
      <c r="G7" s="479">
        <v>2153.7557000000002</v>
      </c>
      <c r="H7" s="480">
        <v>10761229.5</v>
      </c>
      <c r="I7" s="479">
        <v>21918</v>
      </c>
      <c r="J7" s="633">
        <v>1584340.85</v>
      </c>
      <c r="K7" s="597">
        <f>H7+J7</f>
        <v>12345570.35</v>
      </c>
    </row>
    <row r="8" spans="1:12" ht="15" x14ac:dyDescent="0.25">
      <c r="A8" s="314"/>
      <c r="B8" s="884"/>
      <c r="C8" s="364">
        <v>214</v>
      </c>
      <c r="D8" s="415" t="s">
        <v>224</v>
      </c>
      <c r="E8" s="414"/>
      <c r="F8" s="407"/>
      <c r="G8" s="492">
        <f>SUM(G9:G18)</f>
        <v>66624.010169079993</v>
      </c>
      <c r="H8" s="614">
        <f>SUM(H9:H18)</f>
        <v>22524649.68</v>
      </c>
      <c r="I8" s="459">
        <f>SUM(I9:I17)</f>
        <v>2219642.5443000002</v>
      </c>
      <c r="J8" s="614">
        <f>SUM(J9:J17)</f>
        <v>13965385.990000002</v>
      </c>
      <c r="K8" s="597">
        <f>SUM(K9:K17)</f>
        <v>36469705.670000002</v>
      </c>
    </row>
    <row r="9" spans="1:12" s="482" customFormat="1" x14ac:dyDescent="0.2">
      <c r="A9" s="491"/>
      <c r="B9" s="885"/>
      <c r="C9" s="490"/>
      <c r="D9" s="489"/>
      <c r="E9" s="488" t="s">
        <v>163</v>
      </c>
      <c r="F9" s="487"/>
      <c r="G9" s="486">
        <v>140.173</v>
      </c>
      <c r="H9" s="484">
        <v>166272.29999999999</v>
      </c>
      <c r="I9" s="485"/>
      <c r="J9" s="484"/>
      <c r="K9" s="597">
        <f t="shared" ref="K9:K22" si="0">H9+J9</f>
        <v>166272.29999999999</v>
      </c>
      <c r="L9" s="483"/>
    </row>
    <row r="10" spans="1:12" s="482" customFormat="1" x14ac:dyDescent="0.2">
      <c r="A10" s="491"/>
      <c r="B10" s="885"/>
      <c r="C10" s="490"/>
      <c r="D10" s="489"/>
      <c r="E10" s="488" t="s">
        <v>164</v>
      </c>
      <c r="F10" s="487"/>
      <c r="G10" s="486">
        <v>8586.9070460000003</v>
      </c>
      <c r="H10" s="484">
        <v>6563899.5</v>
      </c>
      <c r="I10" s="485">
        <v>210684.6</v>
      </c>
      <c r="J10" s="484">
        <v>1567939.2</v>
      </c>
      <c r="K10" s="597">
        <f t="shared" si="0"/>
        <v>8131838.7000000002</v>
      </c>
      <c r="L10" s="483"/>
    </row>
    <row r="11" spans="1:12" s="482" customFormat="1" x14ac:dyDescent="0.2">
      <c r="A11" s="491"/>
      <c r="B11" s="885"/>
      <c r="C11" s="490"/>
      <c r="D11" s="489"/>
      <c r="E11" s="488" t="s">
        <v>165</v>
      </c>
      <c r="F11" s="487"/>
      <c r="G11" s="486">
        <v>712.07705578000014</v>
      </c>
      <c r="H11" s="484">
        <v>837014.7</v>
      </c>
      <c r="I11" s="485">
        <v>61231.1</v>
      </c>
      <c r="J11" s="484">
        <v>662890.5</v>
      </c>
      <c r="K11" s="597">
        <f t="shared" si="0"/>
        <v>1499905.2</v>
      </c>
      <c r="L11" s="483"/>
    </row>
    <row r="12" spans="1:12" s="482" customFormat="1" x14ac:dyDescent="0.2">
      <c r="A12" s="491"/>
      <c r="B12" s="885"/>
      <c r="C12" s="490"/>
      <c r="D12" s="489"/>
      <c r="E12" s="488" t="s">
        <v>166</v>
      </c>
      <c r="F12" s="487"/>
      <c r="G12" s="486">
        <v>0</v>
      </c>
      <c r="H12" s="484">
        <v>0</v>
      </c>
      <c r="I12" s="485"/>
      <c r="J12" s="484"/>
      <c r="K12" s="597">
        <f t="shared" si="0"/>
        <v>0</v>
      </c>
      <c r="L12" s="483"/>
    </row>
    <row r="13" spans="1:12" s="482" customFormat="1" x14ac:dyDescent="0.2">
      <c r="A13" s="491"/>
      <c r="B13" s="885"/>
      <c r="C13" s="490"/>
      <c r="D13" s="489"/>
      <c r="E13" s="488" t="s">
        <v>167</v>
      </c>
      <c r="F13" s="487"/>
      <c r="G13" s="486">
        <v>688.57670000000007</v>
      </c>
      <c r="H13" s="484">
        <v>879359.5</v>
      </c>
      <c r="I13" s="485">
        <v>4836</v>
      </c>
      <c r="J13" s="484">
        <v>0</v>
      </c>
      <c r="K13" s="597">
        <f t="shared" si="0"/>
        <v>879359.5</v>
      </c>
      <c r="L13" s="483"/>
    </row>
    <row r="14" spans="1:12" s="482" customFormat="1" x14ac:dyDescent="0.2">
      <c r="A14" s="491"/>
      <c r="B14" s="885"/>
      <c r="C14" s="490"/>
      <c r="D14" s="489"/>
      <c r="E14" s="488" t="s">
        <v>308</v>
      </c>
      <c r="F14" s="487"/>
      <c r="G14" s="486">
        <v>966.80443500000001</v>
      </c>
      <c r="H14" s="484">
        <v>999110.53</v>
      </c>
      <c r="I14" s="485">
        <v>291510.59999999998</v>
      </c>
      <c r="J14" s="484">
        <v>2172016.2000000002</v>
      </c>
      <c r="K14" s="597">
        <f t="shared" si="0"/>
        <v>3171126.7300000004</v>
      </c>
      <c r="L14" s="483"/>
    </row>
    <row r="15" spans="1:12" s="482" customFormat="1" x14ac:dyDescent="0.2">
      <c r="A15" s="491"/>
      <c r="B15" s="885"/>
      <c r="C15" s="490"/>
      <c r="D15" s="489"/>
      <c r="E15" s="488" t="s">
        <v>170</v>
      </c>
      <c r="F15" s="487"/>
      <c r="G15" s="486">
        <v>1671.3769322999999</v>
      </c>
      <c r="H15" s="484">
        <v>3564609.9000000004</v>
      </c>
      <c r="I15" s="485">
        <v>334873.13429999998</v>
      </c>
      <c r="J15" s="484">
        <v>7117960.5000000009</v>
      </c>
      <c r="K15" s="597">
        <f t="shared" si="0"/>
        <v>10682570.400000002</v>
      </c>
      <c r="L15" s="483"/>
    </row>
    <row r="16" spans="1:12" s="482" customFormat="1" x14ac:dyDescent="0.2">
      <c r="A16" s="491"/>
      <c r="B16" s="885"/>
      <c r="C16" s="490"/>
      <c r="D16" s="489"/>
      <c r="E16" s="488" t="s">
        <v>171</v>
      </c>
      <c r="F16" s="487"/>
      <c r="G16" s="486">
        <v>39804</v>
      </c>
      <c r="H16" s="484">
        <v>2341880.7000000002</v>
      </c>
      <c r="I16" s="485">
        <v>1244780.1099999999</v>
      </c>
      <c r="J16" s="484">
        <v>1934234.59</v>
      </c>
      <c r="K16" s="597">
        <f t="shared" si="0"/>
        <v>4276115.29</v>
      </c>
      <c r="L16" s="483"/>
    </row>
    <row r="17" spans="1:12" s="482" customFormat="1" x14ac:dyDescent="0.2">
      <c r="A17" s="491"/>
      <c r="B17" s="886"/>
      <c r="C17" s="490"/>
      <c r="D17" s="489"/>
      <c r="E17" s="488" t="s">
        <v>352</v>
      </c>
      <c r="F17" s="487"/>
      <c r="G17" s="486">
        <v>13908.895</v>
      </c>
      <c r="H17" s="484">
        <v>7152172.5500000007</v>
      </c>
      <c r="I17" s="485">
        <v>71727</v>
      </c>
      <c r="J17" s="484">
        <v>510345</v>
      </c>
      <c r="K17" s="597">
        <f t="shared" si="0"/>
        <v>7662517.5500000007</v>
      </c>
      <c r="L17" s="483"/>
    </row>
    <row r="18" spans="1:12" s="482" customFormat="1" x14ac:dyDescent="0.2">
      <c r="A18" s="491"/>
      <c r="B18" s="886"/>
      <c r="C18" s="490"/>
      <c r="D18" s="887"/>
      <c r="E18" s="888" t="s">
        <v>517</v>
      </c>
      <c r="F18" s="889"/>
      <c r="G18" s="890">
        <v>145.19999999999999</v>
      </c>
      <c r="H18" s="891">
        <v>20330</v>
      </c>
      <c r="I18" s="890"/>
      <c r="J18" s="484"/>
      <c r="K18" s="597">
        <f t="shared" si="0"/>
        <v>20330</v>
      </c>
      <c r="L18" s="483"/>
    </row>
    <row r="19" spans="1:12" ht="15" x14ac:dyDescent="0.25">
      <c r="A19" s="314"/>
      <c r="B19" s="884"/>
      <c r="C19" s="364">
        <v>215</v>
      </c>
      <c r="D19" s="481" t="s">
        <v>225</v>
      </c>
      <c r="E19" s="470"/>
      <c r="F19" s="469"/>
      <c r="G19" s="479">
        <v>501.12799999999999</v>
      </c>
      <c r="H19" s="480">
        <v>1111052</v>
      </c>
      <c r="I19" s="479">
        <v>547.4</v>
      </c>
      <c r="J19" s="614">
        <v>14800</v>
      </c>
      <c r="K19" s="597">
        <f t="shared" si="0"/>
        <v>1125852</v>
      </c>
    </row>
    <row r="20" spans="1:12" ht="15" x14ac:dyDescent="0.25">
      <c r="A20" s="314"/>
      <c r="B20" s="884"/>
      <c r="C20" s="364" t="s">
        <v>309</v>
      </c>
      <c r="D20" s="481" t="s">
        <v>310</v>
      </c>
      <c r="E20" s="470"/>
      <c r="F20" s="469"/>
      <c r="G20" s="479">
        <v>0</v>
      </c>
      <c r="H20" s="480">
        <v>101487.5</v>
      </c>
      <c r="I20" s="479">
        <v>0</v>
      </c>
      <c r="J20" s="614">
        <v>75866</v>
      </c>
      <c r="K20" s="597">
        <f t="shared" si="0"/>
        <v>177353.5</v>
      </c>
    </row>
    <row r="21" spans="1:12" ht="15" x14ac:dyDescent="0.25">
      <c r="A21" s="314"/>
      <c r="B21" s="884"/>
      <c r="C21" s="364">
        <v>217</v>
      </c>
      <c r="D21" s="415" t="s">
        <v>226</v>
      </c>
      <c r="E21" s="431"/>
      <c r="F21" s="430"/>
      <c r="G21" s="459">
        <v>5421.1571999999996</v>
      </c>
      <c r="H21" s="634">
        <v>6579586.7800000003</v>
      </c>
      <c r="I21" s="459">
        <v>14676.16</v>
      </c>
      <c r="J21" s="614">
        <v>279950.28000000003</v>
      </c>
      <c r="K21" s="597">
        <f t="shared" si="0"/>
        <v>6859537.0600000005</v>
      </c>
    </row>
    <row r="22" spans="1:12" ht="15" x14ac:dyDescent="0.25">
      <c r="A22" s="314"/>
      <c r="B22" s="892"/>
      <c r="C22" s="478">
        <v>218</v>
      </c>
      <c r="D22" s="477" t="s">
        <v>227</v>
      </c>
      <c r="E22" s="476"/>
      <c r="F22" s="476"/>
      <c r="G22" s="635">
        <v>4015</v>
      </c>
      <c r="H22" s="636">
        <v>2543662</v>
      </c>
      <c r="I22" s="475">
        <v>4000</v>
      </c>
      <c r="J22" s="637">
        <v>38789</v>
      </c>
      <c r="K22" s="597">
        <f t="shared" si="0"/>
        <v>2582451</v>
      </c>
    </row>
    <row r="23" spans="1:12" x14ac:dyDescent="0.2">
      <c r="A23" s="314"/>
      <c r="B23" s="893"/>
      <c r="C23" s="320"/>
      <c r="D23" s="351" t="s">
        <v>172</v>
      </c>
      <c r="E23" s="351"/>
      <c r="F23" s="351"/>
      <c r="G23" s="454">
        <f>G7+G8+SUM(G19:G22)</f>
        <v>78715.051069079986</v>
      </c>
      <c r="H23" s="453">
        <f>H7+H8+SUM(H19:H22)</f>
        <v>43621667.460000001</v>
      </c>
      <c r="I23" s="421">
        <f>I7+I8+SUM(I19:I22)</f>
        <v>2260784.1043000002</v>
      </c>
      <c r="J23" s="453">
        <f>J7+J8+SUM(J19:J22)</f>
        <v>15959132.120000001</v>
      </c>
      <c r="K23" s="601">
        <f>K7+K8+SUM(K19:K22)</f>
        <v>59560469.580000006</v>
      </c>
    </row>
    <row r="24" spans="1:12" x14ac:dyDescent="0.2">
      <c r="A24" s="314"/>
      <c r="B24" s="892"/>
      <c r="C24" s="312"/>
      <c r="D24" s="444"/>
      <c r="E24" s="308"/>
      <c r="F24" s="308"/>
      <c r="G24" s="638"/>
      <c r="H24" s="442"/>
      <c r="I24" s="443"/>
      <c r="J24" s="442"/>
      <c r="K24" s="441"/>
    </row>
    <row r="25" spans="1:12" ht="15.75" x14ac:dyDescent="0.25">
      <c r="A25" s="314"/>
      <c r="B25" s="894"/>
      <c r="C25" s="474"/>
      <c r="D25" s="473" t="s">
        <v>173</v>
      </c>
      <c r="E25" s="473"/>
      <c r="F25" s="473"/>
      <c r="G25" s="472"/>
      <c r="H25" s="472"/>
      <c r="I25" s="472"/>
      <c r="J25" s="472"/>
      <c r="K25" s="471"/>
    </row>
    <row r="26" spans="1:12" x14ac:dyDescent="0.2">
      <c r="A26" s="314"/>
      <c r="B26" s="895"/>
      <c r="C26" s="373">
        <v>250</v>
      </c>
      <c r="D26" s="470" t="s">
        <v>174</v>
      </c>
      <c r="E26" s="470"/>
      <c r="F26" s="469"/>
      <c r="G26" s="463">
        <v>44100</v>
      </c>
      <c r="H26" s="612">
        <v>21655553.5</v>
      </c>
      <c r="I26" s="463">
        <v>393000</v>
      </c>
      <c r="J26" s="612">
        <v>2796140.4000000004</v>
      </c>
      <c r="K26" s="602">
        <f>H26+J26</f>
        <v>24451693.899999999</v>
      </c>
    </row>
    <row r="27" spans="1:12" x14ac:dyDescent="0.2">
      <c r="A27" s="314"/>
      <c r="B27" s="896"/>
      <c r="C27" s="364">
        <v>251</v>
      </c>
      <c r="D27" s="431" t="s">
        <v>175</v>
      </c>
      <c r="E27" s="431"/>
      <c r="F27" s="430"/>
      <c r="G27" s="468">
        <v>3000</v>
      </c>
      <c r="H27" s="613">
        <v>1950567</v>
      </c>
      <c r="I27" s="468">
        <v>20000</v>
      </c>
      <c r="J27" s="613">
        <v>256995.3</v>
      </c>
      <c r="K27" s="639">
        <f>H27+J27</f>
        <v>2207562.2999999998</v>
      </c>
    </row>
    <row r="28" spans="1:12" x14ac:dyDescent="0.2">
      <c r="A28" s="314"/>
      <c r="B28" s="895"/>
      <c r="C28" s="364">
        <v>253</v>
      </c>
      <c r="D28" s="431" t="s">
        <v>228</v>
      </c>
      <c r="E28" s="431"/>
      <c r="F28" s="430"/>
      <c r="G28" s="468">
        <v>14744.5</v>
      </c>
      <c r="H28" s="613">
        <v>2801954.9</v>
      </c>
      <c r="I28" s="468">
        <v>382502</v>
      </c>
      <c r="J28" s="613">
        <v>961255.5</v>
      </c>
      <c r="K28" s="639">
        <f t="shared" ref="K28:K32" si="1">H28+J28</f>
        <v>3763210.4</v>
      </c>
    </row>
    <row r="29" spans="1:12" ht="15" x14ac:dyDescent="0.25">
      <c r="A29" s="314"/>
      <c r="B29" s="895"/>
      <c r="C29" s="364" t="s">
        <v>147</v>
      </c>
      <c r="D29" s="431" t="s">
        <v>229</v>
      </c>
      <c r="E29" s="431"/>
      <c r="F29" s="430"/>
      <c r="G29" s="468">
        <f>G30+G31</f>
        <v>2991.2249999999999</v>
      </c>
      <c r="H29" s="613">
        <f>H30+H31</f>
        <v>2434623.4</v>
      </c>
      <c r="I29" s="468"/>
      <c r="J29" s="614"/>
      <c r="K29" s="639">
        <f>H29+J29</f>
        <v>2434623.4</v>
      </c>
    </row>
    <row r="30" spans="1:12" x14ac:dyDescent="0.2">
      <c r="A30" s="314"/>
      <c r="B30" s="895"/>
      <c r="C30" s="640" t="s">
        <v>147</v>
      </c>
      <c r="D30" s="641"/>
      <c r="E30" s="642" t="s">
        <v>230</v>
      </c>
      <c r="F30" s="643"/>
      <c r="G30" s="644">
        <v>2000</v>
      </c>
      <c r="H30" s="645">
        <v>1338177.5</v>
      </c>
      <c r="I30" s="646"/>
      <c r="J30" s="647"/>
      <c r="K30" s="648">
        <f t="shared" si="1"/>
        <v>1338177.5</v>
      </c>
    </row>
    <row r="31" spans="1:12" x14ac:dyDescent="0.2">
      <c r="A31" s="314"/>
      <c r="B31" s="895"/>
      <c r="C31" s="466" t="s">
        <v>147</v>
      </c>
      <c r="D31" s="431"/>
      <c r="E31" s="465" t="s">
        <v>231</v>
      </c>
      <c r="F31" s="430"/>
      <c r="G31" s="464">
        <v>991.22500000000002</v>
      </c>
      <c r="H31" s="615">
        <v>1096445.8999999999</v>
      </c>
      <c r="I31" s="463"/>
      <c r="J31" s="612"/>
      <c r="K31" s="639">
        <f t="shared" si="1"/>
        <v>1096445.8999999999</v>
      </c>
    </row>
    <row r="32" spans="1:12" x14ac:dyDescent="0.2">
      <c r="A32" s="314"/>
      <c r="B32" s="895"/>
      <c r="C32" s="458">
        <v>262</v>
      </c>
      <c r="D32" s="457" t="s">
        <v>177</v>
      </c>
      <c r="E32" s="457"/>
      <c r="F32" s="456"/>
      <c r="G32" s="455">
        <v>31300.738350000003</v>
      </c>
      <c r="H32" s="616">
        <v>16038384.189999999</v>
      </c>
      <c r="I32" s="455">
        <v>522698.55</v>
      </c>
      <c r="J32" s="616">
        <v>3810211.1</v>
      </c>
      <c r="K32" s="639">
        <f t="shared" si="1"/>
        <v>19848595.289999999</v>
      </c>
    </row>
    <row r="33" spans="1:12" x14ac:dyDescent="0.2">
      <c r="A33" s="314"/>
      <c r="B33" s="893"/>
      <c r="C33" s="320"/>
      <c r="D33" s="351" t="s">
        <v>178</v>
      </c>
      <c r="E33" s="351"/>
      <c r="F33" s="351"/>
      <c r="G33" s="454">
        <f>SUM(G26:G29)+SUM(G32:G32)</f>
        <v>96136.463350000005</v>
      </c>
      <c r="H33" s="453">
        <f>SUM(H26:H29)+SUM(H32:H32)</f>
        <v>44881082.989999995</v>
      </c>
      <c r="I33" s="454">
        <f>SUM(I26:I32)</f>
        <v>1318200.55</v>
      </c>
      <c r="J33" s="453">
        <f>SUM(J26:J32)</f>
        <v>7824602.3000000007</v>
      </c>
      <c r="K33" s="452">
        <f>H33+J33</f>
        <v>52705685.289999992</v>
      </c>
    </row>
    <row r="34" spans="1:12" x14ac:dyDescent="0.2">
      <c r="A34" s="314"/>
      <c r="B34" s="892"/>
      <c r="C34" s="312"/>
      <c r="D34" s="444"/>
      <c r="E34" s="308"/>
      <c r="F34" s="308"/>
      <c r="G34" s="638"/>
      <c r="H34" s="442"/>
      <c r="I34" s="443"/>
      <c r="J34" s="442"/>
      <c r="K34" s="441"/>
    </row>
    <row r="35" spans="1:12" ht="15.75" x14ac:dyDescent="0.25">
      <c r="A35" s="314"/>
      <c r="B35" s="897"/>
      <c r="C35" s="451"/>
      <c r="D35" s="450" t="s">
        <v>232</v>
      </c>
      <c r="E35" s="450"/>
      <c r="F35" s="450"/>
      <c r="G35" s="449"/>
      <c r="H35" s="449"/>
      <c r="I35" s="449"/>
      <c r="J35" s="449"/>
      <c r="K35" s="448"/>
      <c r="L35" s="399"/>
    </row>
    <row r="36" spans="1:12" ht="15" x14ac:dyDescent="0.25">
      <c r="A36" s="314"/>
      <c r="B36" s="898"/>
      <c r="C36" s="335">
        <v>249</v>
      </c>
      <c r="D36" s="334" t="s">
        <v>50</v>
      </c>
      <c r="E36" s="333"/>
      <c r="F36" s="332"/>
      <c r="G36" s="447">
        <v>0</v>
      </c>
      <c r="H36" s="617">
        <v>10920.4</v>
      </c>
      <c r="I36" s="434">
        <v>0</v>
      </c>
      <c r="J36" s="330">
        <v>0</v>
      </c>
      <c r="K36" s="604">
        <f>H36+J36</f>
        <v>10920.4</v>
      </c>
      <c r="L36" s="399"/>
    </row>
    <row r="37" spans="1:12" ht="15" x14ac:dyDescent="0.25">
      <c r="A37" s="314"/>
      <c r="B37" s="899"/>
      <c r="C37" s="427">
        <v>249</v>
      </c>
      <c r="D37" s="446" t="s">
        <v>321</v>
      </c>
      <c r="E37" s="295"/>
      <c r="F37" s="295"/>
      <c r="G37" s="445">
        <v>0</v>
      </c>
      <c r="H37" s="618">
        <v>0</v>
      </c>
      <c r="I37" s="423">
        <v>0</v>
      </c>
      <c r="J37" s="310">
        <v>0</v>
      </c>
      <c r="K37" s="619">
        <f>H37+J37</f>
        <v>0</v>
      </c>
      <c r="L37" s="399"/>
    </row>
    <row r="38" spans="1:12" ht="15" x14ac:dyDescent="0.25">
      <c r="A38" s="314"/>
      <c r="B38" s="893"/>
      <c r="C38" s="320"/>
      <c r="D38" s="351" t="s">
        <v>179</v>
      </c>
      <c r="E38" s="351"/>
      <c r="F38" s="351"/>
      <c r="G38" s="421">
        <f>SUM(G36:G37)</f>
        <v>0</v>
      </c>
      <c r="H38" s="381">
        <f>SUM(H36:H37)</f>
        <v>10920.4</v>
      </c>
      <c r="I38" s="421">
        <f>SUM(I36:I37)</f>
        <v>0</v>
      </c>
      <c r="J38" s="381">
        <f>SUM(J36:J37)</f>
        <v>0</v>
      </c>
      <c r="K38" s="601">
        <f>H38+J38</f>
        <v>10920.4</v>
      </c>
      <c r="L38" s="399"/>
    </row>
    <row r="39" spans="1:12" ht="15" x14ac:dyDescent="0.25">
      <c r="A39" s="314"/>
      <c r="B39" s="892"/>
      <c r="C39" s="312"/>
      <c r="D39" s="444"/>
      <c r="E39" s="308"/>
      <c r="F39" s="308"/>
      <c r="G39" s="638"/>
      <c r="H39" s="442"/>
      <c r="I39" s="443"/>
      <c r="J39" s="442"/>
      <c r="K39" s="441"/>
      <c r="L39" s="399"/>
    </row>
    <row r="40" spans="1:12" ht="15.75" x14ac:dyDescent="0.25">
      <c r="A40" s="314"/>
      <c r="B40" s="900"/>
      <c r="C40" s="440"/>
      <c r="D40" s="439" t="s">
        <v>180</v>
      </c>
      <c r="E40" s="439"/>
      <c r="F40" s="439"/>
      <c r="G40" s="438"/>
      <c r="H40" s="438"/>
      <c r="I40" s="438"/>
      <c r="J40" s="438"/>
      <c r="K40" s="437"/>
    </row>
    <row r="41" spans="1:12" ht="15" x14ac:dyDescent="0.35">
      <c r="A41" s="314"/>
      <c r="B41" s="898"/>
      <c r="C41" s="335" t="s">
        <v>140</v>
      </c>
      <c r="D41" s="436" t="s">
        <v>233</v>
      </c>
      <c r="E41" s="436"/>
      <c r="F41" s="436"/>
      <c r="G41" s="435">
        <v>16721.672999999999</v>
      </c>
      <c r="H41" s="617">
        <v>4916640</v>
      </c>
      <c r="I41" s="434"/>
      <c r="J41" s="433"/>
      <c r="K41" s="604">
        <f>H41+J41</f>
        <v>4916640</v>
      </c>
    </row>
    <row r="42" spans="1:12" x14ac:dyDescent="0.2">
      <c r="A42" s="314"/>
      <c r="B42" s="896"/>
      <c r="C42" s="364"/>
      <c r="D42" s="432" t="s">
        <v>205</v>
      </c>
      <c r="E42" s="431"/>
      <c r="F42" s="430"/>
      <c r="G42" s="429"/>
      <c r="H42" s="620"/>
      <c r="I42" s="429">
        <v>0</v>
      </c>
      <c r="J42" s="428">
        <v>1590236</v>
      </c>
      <c r="K42" s="639">
        <f>H42+J42</f>
        <v>1590236</v>
      </c>
    </row>
    <row r="43" spans="1:12" x14ac:dyDescent="0.2">
      <c r="A43" s="314"/>
      <c r="B43" s="896"/>
      <c r="C43" s="364">
        <v>219</v>
      </c>
      <c r="D43" s="432" t="s">
        <v>311</v>
      </c>
      <c r="E43" s="431"/>
      <c r="F43" s="430"/>
      <c r="G43" s="429">
        <v>0</v>
      </c>
      <c r="H43" s="620">
        <v>568966.80000000005</v>
      </c>
      <c r="I43" s="429">
        <v>0</v>
      </c>
      <c r="J43" s="428">
        <v>286552.8</v>
      </c>
      <c r="K43" s="639">
        <f>H43+J43</f>
        <v>855519.60000000009</v>
      </c>
    </row>
    <row r="44" spans="1:12" ht="15" x14ac:dyDescent="0.35">
      <c r="A44" s="314"/>
      <c r="B44" s="899"/>
      <c r="C44" s="427" t="s">
        <v>234</v>
      </c>
      <c r="D44" s="426" t="s">
        <v>181</v>
      </c>
      <c r="E44" s="425"/>
      <c r="F44" s="424"/>
      <c r="G44" s="423">
        <v>8878</v>
      </c>
      <c r="H44" s="310">
        <v>0</v>
      </c>
      <c r="I44" s="423"/>
      <c r="J44" s="422"/>
      <c r="K44" s="619">
        <f>H44+J44</f>
        <v>0</v>
      </c>
    </row>
    <row r="45" spans="1:12" x14ac:dyDescent="0.2">
      <c r="A45" s="314"/>
      <c r="B45" s="893"/>
      <c r="C45" s="320"/>
      <c r="D45" s="351" t="s">
        <v>182</v>
      </c>
      <c r="E45" s="351"/>
      <c r="F45" s="351"/>
      <c r="G45" s="421">
        <f>SUM(G41:G44)</f>
        <v>25599.672999999999</v>
      </c>
      <c r="H45" s="315">
        <f>SUM(H41:H44)</f>
        <v>5485606.7999999998</v>
      </c>
      <c r="I45" s="421">
        <f>SUM(I41:I44)</f>
        <v>0</v>
      </c>
      <c r="J45" s="315">
        <f>SUM(J41:J44)</f>
        <v>1876788.8</v>
      </c>
      <c r="K45" s="601">
        <f>H45+J45</f>
        <v>7362395.5999999996</v>
      </c>
    </row>
    <row r="46" spans="1:12" x14ac:dyDescent="0.2">
      <c r="A46" s="314"/>
      <c r="B46" s="892"/>
      <c r="C46" s="312"/>
      <c r="D46" s="308"/>
      <c r="E46" s="308"/>
      <c r="F46" s="308"/>
      <c r="G46" s="638"/>
      <c r="H46" s="378"/>
      <c r="I46" s="379"/>
      <c r="J46" s="378"/>
      <c r="K46" s="420"/>
    </row>
    <row r="47" spans="1:12" ht="15.75" x14ac:dyDescent="0.25">
      <c r="A47" s="314"/>
      <c r="B47" s="901"/>
      <c r="C47" s="419"/>
      <c r="D47" s="418" t="s">
        <v>183</v>
      </c>
      <c r="E47" s="418"/>
      <c r="F47" s="418"/>
      <c r="G47" s="417"/>
      <c r="H47" s="417"/>
      <c r="I47" s="417"/>
      <c r="J47" s="417"/>
      <c r="K47" s="416"/>
    </row>
    <row r="48" spans="1:12" s="391" customFormat="1" ht="15" x14ac:dyDescent="0.25">
      <c r="A48" s="396"/>
      <c r="B48" s="896"/>
      <c r="C48" s="395"/>
      <c r="D48" s="390" t="s">
        <v>190</v>
      </c>
      <c r="F48" s="388"/>
      <c r="G48" s="393"/>
      <c r="H48" s="361">
        <v>1085559.8999999999</v>
      </c>
      <c r="I48" s="366"/>
      <c r="J48" s="361">
        <v>172584.1</v>
      </c>
      <c r="K48" s="598">
        <f t="shared" ref="K48:K60" si="2">H48+J48</f>
        <v>1258144</v>
      </c>
      <c r="L48" s="392"/>
    </row>
    <row r="49" spans="1:12" s="398" customFormat="1" ht="15" x14ac:dyDescent="0.25">
      <c r="A49" s="402"/>
      <c r="B49" s="896"/>
      <c r="C49" s="401"/>
      <c r="D49" s="390" t="s">
        <v>188</v>
      </c>
      <c r="E49" s="414"/>
      <c r="F49" s="413"/>
      <c r="G49" s="400"/>
      <c r="H49" s="365">
        <v>1136385.7</v>
      </c>
      <c r="I49" s="366"/>
      <c r="J49" s="365">
        <v>156149.29999999999</v>
      </c>
      <c r="K49" s="598">
        <f t="shared" si="2"/>
        <v>1292535</v>
      </c>
      <c r="L49" s="399"/>
    </row>
    <row r="50" spans="1:12" ht="15" x14ac:dyDescent="0.25">
      <c r="A50" s="314"/>
      <c r="B50" s="884"/>
      <c r="C50" s="359"/>
      <c r="D50" s="358" t="s">
        <v>199</v>
      </c>
      <c r="E50" s="415"/>
      <c r="F50" s="356"/>
      <c r="G50" s="362"/>
      <c r="H50" s="361">
        <v>1127835</v>
      </c>
      <c r="I50" s="360"/>
      <c r="J50" s="361">
        <v>157590</v>
      </c>
      <c r="K50" s="598">
        <f t="shared" si="2"/>
        <v>1285425</v>
      </c>
    </row>
    <row r="51" spans="1:12" s="398" customFormat="1" ht="15" x14ac:dyDescent="0.25">
      <c r="A51" s="402"/>
      <c r="B51" s="896"/>
      <c r="C51" s="401"/>
      <c r="D51" s="390" t="s">
        <v>189</v>
      </c>
      <c r="E51" s="414"/>
      <c r="F51" s="413"/>
      <c r="G51" s="400"/>
      <c r="H51" s="365">
        <v>1272897</v>
      </c>
      <c r="I51" s="366"/>
      <c r="J51" s="365">
        <v>190203</v>
      </c>
      <c r="K51" s="598">
        <f t="shared" si="2"/>
        <v>1463100</v>
      </c>
      <c r="L51" s="399"/>
    </row>
    <row r="52" spans="1:12" s="398" customFormat="1" ht="15" x14ac:dyDescent="0.25">
      <c r="A52" s="402"/>
      <c r="B52" s="895"/>
      <c r="C52" s="412"/>
      <c r="D52" s="385" t="s">
        <v>312</v>
      </c>
      <c r="E52" s="385"/>
      <c r="F52" s="411"/>
      <c r="G52" s="366"/>
      <c r="H52" s="365">
        <v>174000</v>
      </c>
      <c r="I52" s="366"/>
      <c r="J52" s="365">
        <v>26000</v>
      </c>
      <c r="K52" s="598">
        <f t="shared" si="2"/>
        <v>200000</v>
      </c>
      <c r="L52" s="399"/>
    </row>
    <row r="53" spans="1:12" s="398" customFormat="1" ht="15" x14ac:dyDescent="0.25">
      <c r="A53" s="402"/>
      <c r="B53" s="896"/>
      <c r="C53" s="410"/>
      <c r="D53" s="409" t="s">
        <v>313</v>
      </c>
      <c r="E53" s="408"/>
      <c r="F53" s="407"/>
      <c r="G53" s="406"/>
      <c r="H53" s="405">
        <v>-19490</v>
      </c>
      <c r="I53" s="406"/>
      <c r="J53" s="405">
        <v>510</v>
      </c>
      <c r="K53" s="598">
        <f t="shared" si="2"/>
        <v>-18980</v>
      </c>
      <c r="L53" s="399"/>
    </row>
    <row r="54" spans="1:12" s="391" customFormat="1" ht="15" x14ac:dyDescent="0.25">
      <c r="A54" s="396"/>
      <c r="B54" s="896"/>
      <c r="C54" s="395"/>
      <c r="D54" s="385" t="s">
        <v>187</v>
      </c>
      <c r="E54" s="404"/>
      <c r="F54" s="388"/>
      <c r="G54" s="393"/>
      <c r="H54" s="365">
        <v>644227.5</v>
      </c>
      <c r="I54" s="365"/>
      <c r="J54" s="365">
        <v>507227.5</v>
      </c>
      <c r="K54" s="598">
        <f t="shared" si="2"/>
        <v>1151455</v>
      </c>
      <c r="L54" s="392"/>
    </row>
    <row r="55" spans="1:12" s="382" customFormat="1" ht="15" x14ac:dyDescent="0.25">
      <c r="A55" s="387"/>
      <c r="B55" s="896"/>
      <c r="C55" s="386"/>
      <c r="D55" s="385" t="s">
        <v>184</v>
      </c>
      <c r="F55" s="403"/>
      <c r="G55" s="384"/>
      <c r="H55" s="365">
        <v>1592662.9</v>
      </c>
      <c r="I55" s="365"/>
      <c r="J55" s="365">
        <v>253111.5</v>
      </c>
      <c r="K55" s="598">
        <f t="shared" si="2"/>
        <v>1845774.4</v>
      </c>
      <c r="L55" s="383"/>
    </row>
    <row r="56" spans="1:12" s="382" customFormat="1" ht="15" x14ac:dyDescent="0.25">
      <c r="A56" s="387"/>
      <c r="B56" s="896"/>
      <c r="C56" s="386"/>
      <c r="D56" s="385" t="s">
        <v>518</v>
      </c>
      <c r="F56" s="403"/>
      <c r="G56" s="384"/>
      <c r="H56" s="365">
        <v>43635</v>
      </c>
      <c r="I56" s="365"/>
      <c r="J56" s="365">
        <v>43635</v>
      </c>
      <c r="K56" s="598">
        <f t="shared" si="2"/>
        <v>87270</v>
      </c>
      <c r="L56" s="383"/>
    </row>
    <row r="57" spans="1:12" s="398" customFormat="1" ht="15" x14ac:dyDescent="0.25">
      <c r="A57" s="402"/>
      <c r="B57" s="896"/>
      <c r="C57" s="401"/>
      <c r="D57" s="385" t="s">
        <v>191</v>
      </c>
      <c r="E57" s="385"/>
      <c r="F57" s="385"/>
      <c r="G57" s="400"/>
      <c r="H57" s="365">
        <v>1295482</v>
      </c>
      <c r="I57" s="366"/>
      <c r="J57" s="365">
        <v>194793.5</v>
      </c>
      <c r="K57" s="598">
        <f t="shared" si="2"/>
        <v>1490275.5</v>
      </c>
      <c r="L57" s="399"/>
    </row>
    <row r="58" spans="1:12" s="391" customFormat="1" ht="15" x14ac:dyDescent="0.25">
      <c r="A58" s="396"/>
      <c r="B58" s="896"/>
      <c r="C58" s="395"/>
      <c r="D58" s="385" t="s">
        <v>314</v>
      </c>
      <c r="E58" s="397"/>
      <c r="F58" s="394"/>
      <c r="G58" s="393"/>
      <c r="H58" s="365">
        <v>1747923.31</v>
      </c>
      <c r="I58" s="365"/>
      <c r="J58" s="365">
        <v>684288.66999999993</v>
      </c>
      <c r="K58" s="598">
        <f>H58+J58</f>
        <v>2432211.98</v>
      </c>
      <c r="L58" s="392"/>
    </row>
    <row r="59" spans="1:12" s="391" customFormat="1" ht="15" x14ac:dyDescent="0.25">
      <c r="A59" s="396"/>
      <c r="B59" s="896"/>
      <c r="C59" s="395"/>
      <c r="D59" s="385" t="s">
        <v>186</v>
      </c>
      <c r="F59" s="394"/>
      <c r="G59" s="393"/>
      <c r="H59" s="365">
        <v>2167840.7000000002</v>
      </c>
      <c r="I59" s="365"/>
      <c r="J59" s="365">
        <v>323792</v>
      </c>
      <c r="K59" s="598">
        <f t="shared" si="2"/>
        <v>2491632.7000000002</v>
      </c>
      <c r="L59" s="392"/>
    </row>
    <row r="60" spans="1:12" s="382" customFormat="1" ht="15" x14ac:dyDescent="0.25">
      <c r="A60" s="387"/>
      <c r="B60" s="896"/>
      <c r="C60" s="386"/>
      <c r="D60" s="390" t="s">
        <v>185</v>
      </c>
      <c r="E60" s="389"/>
      <c r="F60" s="388"/>
      <c r="G60" s="384"/>
      <c r="H60" s="365">
        <v>521924.3</v>
      </c>
      <c r="I60" s="365"/>
      <c r="J60" s="365">
        <v>113473.7</v>
      </c>
      <c r="K60" s="598">
        <f t="shared" si="2"/>
        <v>635398</v>
      </c>
      <c r="L60" s="383"/>
    </row>
    <row r="61" spans="1:12" x14ac:dyDescent="0.2">
      <c r="A61" s="314"/>
      <c r="B61" s="893"/>
      <c r="C61" s="320"/>
      <c r="D61" s="351" t="s">
        <v>192</v>
      </c>
      <c r="E61" s="351"/>
      <c r="F61" s="351"/>
      <c r="G61" s="350"/>
      <c r="H61" s="381">
        <f>SUM(H48:H60)</f>
        <v>12790883.310000002</v>
      </c>
      <c r="I61" s="316"/>
      <c r="J61" s="381">
        <f>SUM(J48:J60)</f>
        <v>2823358.27</v>
      </c>
      <c r="K61" s="650">
        <f>H61+J61</f>
        <v>15614241.580000002</v>
      </c>
    </row>
    <row r="62" spans="1:12" x14ac:dyDescent="0.2">
      <c r="A62" s="314"/>
      <c r="B62" s="892"/>
      <c r="C62" s="312"/>
      <c r="D62" s="308"/>
      <c r="E62" s="380"/>
      <c r="F62" s="308"/>
      <c r="G62" s="379"/>
      <c r="H62" s="378"/>
      <c r="I62" s="379"/>
      <c r="J62" s="378"/>
      <c r="K62" s="349"/>
    </row>
    <row r="63" spans="1:12" ht="15.75" x14ac:dyDescent="0.25">
      <c r="A63" s="314"/>
      <c r="B63" s="902"/>
      <c r="C63" s="377"/>
      <c r="D63" s="376" t="s">
        <v>193</v>
      </c>
      <c r="E63" s="376"/>
      <c r="F63" s="376"/>
      <c r="G63" s="375"/>
      <c r="H63" s="375"/>
      <c r="I63" s="375"/>
      <c r="J63" s="375"/>
      <c r="K63" s="374"/>
    </row>
    <row r="64" spans="1:12" x14ac:dyDescent="0.2">
      <c r="A64" s="314"/>
      <c r="B64" s="883"/>
      <c r="C64" s="373"/>
      <c r="D64" s="372" t="s">
        <v>194</v>
      </c>
      <c r="E64" s="372"/>
      <c r="F64" s="372"/>
      <c r="G64" s="371"/>
      <c r="H64" s="369">
        <v>281780</v>
      </c>
      <c r="I64" s="370"/>
      <c r="J64" s="369">
        <v>37429</v>
      </c>
      <c r="K64" s="602">
        <f t="shared" ref="K64:K68" si="3">H64+J64</f>
        <v>319209</v>
      </c>
    </row>
    <row r="65" spans="1:14" ht="15" x14ac:dyDescent="0.35">
      <c r="A65" s="314"/>
      <c r="B65" s="884"/>
      <c r="C65" s="364"/>
      <c r="D65" s="363" t="s">
        <v>195</v>
      </c>
      <c r="E65" s="363"/>
      <c r="F65" s="363"/>
      <c r="G65" s="368"/>
      <c r="H65" s="365">
        <v>650309.6</v>
      </c>
      <c r="I65" s="366"/>
      <c r="J65" s="369">
        <v>108877.9</v>
      </c>
      <c r="K65" s="602">
        <f t="shared" si="3"/>
        <v>759187.5</v>
      </c>
    </row>
    <row r="66" spans="1:14" ht="15" x14ac:dyDescent="0.35">
      <c r="A66" s="314"/>
      <c r="B66" s="884"/>
      <c r="C66" s="364"/>
      <c r="D66" s="363" t="s">
        <v>196</v>
      </c>
      <c r="E66" s="363"/>
      <c r="F66" s="363"/>
      <c r="G66" s="368"/>
      <c r="H66" s="367">
        <v>167960</v>
      </c>
      <c r="I66" s="366"/>
      <c r="J66" s="365">
        <v>33592</v>
      </c>
      <c r="K66" s="602">
        <f t="shared" si="3"/>
        <v>201552</v>
      </c>
    </row>
    <row r="67" spans="1:14" x14ac:dyDescent="0.2">
      <c r="A67" s="314"/>
      <c r="B67" s="883"/>
      <c r="C67" s="364"/>
      <c r="D67" s="363" t="s">
        <v>197</v>
      </c>
      <c r="E67" s="363"/>
      <c r="F67" s="363"/>
      <c r="G67" s="362"/>
      <c r="H67" s="361">
        <v>2058160.9</v>
      </c>
      <c r="I67" s="360"/>
      <c r="J67" s="352">
        <v>308163.20000000001</v>
      </c>
      <c r="K67" s="602">
        <f t="shared" si="3"/>
        <v>2366324.1</v>
      </c>
    </row>
    <row r="68" spans="1:14" x14ac:dyDescent="0.2">
      <c r="A68" s="314"/>
      <c r="B68" s="884"/>
      <c r="C68" s="359"/>
      <c r="D68" s="358" t="s">
        <v>519</v>
      </c>
      <c r="E68" s="357"/>
      <c r="F68" s="356"/>
      <c r="G68" s="355"/>
      <c r="H68" s="354">
        <v>143000</v>
      </c>
      <c r="I68" s="353"/>
      <c r="J68" s="352">
        <v>7000</v>
      </c>
      <c r="K68" s="602">
        <f t="shared" si="3"/>
        <v>150000</v>
      </c>
    </row>
    <row r="69" spans="1:14" ht="15" x14ac:dyDescent="0.25">
      <c r="A69" s="314"/>
      <c r="B69" s="896"/>
      <c r="C69" s="462"/>
      <c r="D69" s="461" t="s">
        <v>111</v>
      </c>
      <c r="E69" s="460"/>
      <c r="F69" s="430"/>
      <c r="G69" s="429"/>
      <c r="H69" s="365">
        <v>75000</v>
      </c>
      <c r="I69" s="459"/>
      <c r="J69" s="365">
        <v>0</v>
      </c>
      <c r="K69" s="649">
        <f>H69+J69</f>
        <v>75000</v>
      </c>
    </row>
    <row r="70" spans="1:14" x14ac:dyDescent="0.2">
      <c r="A70" s="314"/>
      <c r="B70" s="893"/>
      <c r="C70" s="320"/>
      <c r="D70" s="351" t="s">
        <v>200</v>
      </c>
      <c r="E70" s="351"/>
      <c r="F70" s="351"/>
      <c r="G70" s="350"/>
      <c r="H70" s="315">
        <f>SUM(H64:H69)</f>
        <v>3376210.5</v>
      </c>
      <c r="I70" s="316"/>
      <c r="J70" s="315">
        <f>SUM(J64:J69)</f>
        <v>495062.1</v>
      </c>
      <c r="K70" s="603">
        <f>H70+J70</f>
        <v>3871272.6</v>
      </c>
    </row>
    <row r="71" spans="1:14" x14ac:dyDescent="0.2">
      <c r="A71" s="314"/>
      <c r="B71" s="903"/>
      <c r="C71" s="343"/>
      <c r="D71" s="295"/>
      <c r="E71" s="295"/>
      <c r="F71" s="295"/>
      <c r="G71" s="311"/>
      <c r="H71" s="310"/>
      <c r="I71" s="311"/>
      <c r="J71" s="310"/>
      <c r="K71" s="349"/>
    </row>
    <row r="72" spans="1:14" ht="15" x14ac:dyDescent="0.25">
      <c r="A72" s="314"/>
      <c r="B72" s="904"/>
      <c r="C72" s="348" t="s">
        <v>235</v>
      </c>
      <c r="D72" s="348"/>
      <c r="E72" s="347"/>
      <c r="F72" s="347"/>
      <c r="G72" s="346">
        <f>G23+G33+G38+G45</f>
        <v>200451.18741908</v>
      </c>
      <c r="H72" s="345">
        <f>H23+H33+H38+H45+H61+H70</f>
        <v>110166371.45999999</v>
      </c>
      <c r="I72" s="346">
        <f>I23+I33+I38+I45</f>
        <v>3578984.6543000005</v>
      </c>
      <c r="J72" s="345">
        <f>J23+J33+J38+J45+J61+J70</f>
        <v>28978943.590000004</v>
      </c>
      <c r="K72" s="344">
        <f>H72+J72</f>
        <v>139145315.05000001</v>
      </c>
    </row>
    <row r="73" spans="1:14" x14ac:dyDescent="0.2">
      <c r="A73" s="314"/>
      <c r="B73" s="903"/>
      <c r="C73" s="343"/>
      <c r="D73" s="295"/>
      <c r="E73" s="295"/>
      <c r="F73" s="295"/>
      <c r="G73" s="342"/>
      <c r="H73" s="310"/>
      <c r="I73" s="311"/>
      <c r="J73" s="310"/>
      <c r="K73" s="341"/>
    </row>
    <row r="74" spans="1:14" ht="15.75" x14ac:dyDescent="0.25">
      <c r="A74" s="314"/>
      <c r="B74" s="905"/>
      <c r="C74" s="340"/>
      <c r="D74" s="339" t="s">
        <v>320</v>
      </c>
      <c r="E74" s="338"/>
      <c r="F74" s="338"/>
      <c r="G74" s="337"/>
      <c r="H74" s="337"/>
      <c r="I74" s="337"/>
      <c r="J74" s="337"/>
      <c r="K74" s="336"/>
    </row>
    <row r="75" spans="1:14" x14ac:dyDescent="0.2">
      <c r="A75" s="314"/>
      <c r="B75" s="906"/>
      <c r="C75" s="335" t="s">
        <v>139</v>
      </c>
      <c r="D75" s="334" t="s">
        <v>110</v>
      </c>
      <c r="E75" s="333"/>
      <c r="F75" s="332"/>
      <c r="G75" s="331"/>
      <c r="H75" s="330">
        <v>4094275</v>
      </c>
      <c r="I75" s="329"/>
      <c r="J75" s="328"/>
      <c r="K75" s="604">
        <f>H75+J75</f>
        <v>4094275</v>
      </c>
    </row>
    <row r="76" spans="1:14" x14ac:dyDescent="0.2">
      <c r="A76" s="314"/>
      <c r="B76" s="907"/>
      <c r="C76" s="327" t="s">
        <v>520</v>
      </c>
      <c r="D76" s="326" t="s">
        <v>316</v>
      </c>
      <c r="E76" s="325"/>
      <c r="F76" s="324"/>
      <c r="G76" s="322"/>
      <c r="H76" s="323">
        <v>320000</v>
      </c>
      <c r="I76" s="322"/>
      <c r="J76" s="321">
        <v>180000</v>
      </c>
      <c r="K76" s="603">
        <f>H76+J76</f>
        <v>500000</v>
      </c>
    </row>
    <row r="77" spans="1:14" x14ac:dyDescent="0.2">
      <c r="A77" s="314"/>
      <c r="B77" s="893"/>
      <c r="C77" s="327" t="s">
        <v>521</v>
      </c>
      <c r="D77" s="908" t="s">
        <v>393</v>
      </c>
      <c r="E77" s="325"/>
      <c r="F77" s="908"/>
      <c r="G77" s="322"/>
      <c r="H77" s="323">
        <v>4930745</v>
      </c>
      <c r="I77" s="322"/>
      <c r="J77" s="321"/>
      <c r="K77" s="603">
        <f>H77+J77</f>
        <v>4930745</v>
      </c>
    </row>
    <row r="78" spans="1:14" x14ac:dyDescent="0.2">
      <c r="A78" s="314"/>
      <c r="B78" s="893"/>
      <c r="C78" s="320"/>
      <c r="D78" s="319" t="s">
        <v>319</v>
      </c>
      <c r="E78" s="318"/>
      <c r="F78" s="317"/>
      <c r="G78" s="316"/>
      <c r="H78" s="315">
        <f>SUM(H75:H77)</f>
        <v>9345020</v>
      </c>
      <c r="I78" s="316"/>
      <c r="J78" s="315">
        <f>SUM(J75:J76)</f>
        <v>180000</v>
      </c>
      <c r="K78" s="601">
        <f>H78+J78</f>
        <v>9525020</v>
      </c>
    </row>
    <row r="79" spans="1:14" ht="15.75" thickBot="1" x14ac:dyDescent="0.3">
      <c r="A79" s="314"/>
      <c r="B79" s="313"/>
      <c r="C79" s="313"/>
      <c r="D79" s="651"/>
      <c r="E79" s="651"/>
      <c r="F79" s="651"/>
      <c r="G79" s="652"/>
      <c r="H79" s="653"/>
      <c r="I79" s="652"/>
      <c r="J79" s="653"/>
      <c r="K79" s="654"/>
      <c r="M79" s="243" t="s">
        <v>262</v>
      </c>
      <c r="N79" s="242">
        <f>+H82</f>
        <v>119511391.45999999</v>
      </c>
    </row>
    <row r="80" spans="1:14" ht="15" x14ac:dyDescent="0.25">
      <c r="B80" s="909"/>
      <c r="C80" s="312"/>
      <c r="D80" s="308"/>
      <c r="E80" s="308"/>
      <c r="F80" s="308"/>
      <c r="G80" s="655" t="s">
        <v>13</v>
      </c>
      <c r="H80" s="378"/>
      <c r="I80" s="379"/>
      <c r="J80" s="378"/>
      <c r="K80" s="378"/>
      <c r="M80" s="243" t="s">
        <v>210</v>
      </c>
      <c r="N80" s="183">
        <f>-H30</f>
        <v>-1338177.5</v>
      </c>
    </row>
    <row r="81" spans="2:14" ht="15.75" thickBot="1" x14ac:dyDescent="0.3">
      <c r="C81" s="312"/>
      <c r="D81" s="295"/>
      <c r="E81" s="295"/>
      <c r="F81" s="295"/>
      <c r="G81" s="311"/>
      <c r="H81" s="310"/>
      <c r="I81" s="311"/>
      <c r="J81" s="310"/>
      <c r="K81" s="310"/>
      <c r="M81" s="243" t="s">
        <v>263</v>
      </c>
      <c r="N81" s="244">
        <f>SUM(N79:N80)</f>
        <v>118173213.95999999</v>
      </c>
    </row>
    <row r="82" spans="2:14" ht="15.75" thickTop="1" x14ac:dyDescent="0.2">
      <c r="B82" s="910"/>
      <c r="C82" s="309"/>
      <c r="D82" s="911" t="s">
        <v>522</v>
      </c>
      <c r="E82" s="912"/>
      <c r="F82" s="913"/>
      <c r="G82" s="914">
        <f>G72</f>
        <v>200451.18741908</v>
      </c>
      <c r="H82" s="915">
        <f>H72+H78</f>
        <v>119511391.45999999</v>
      </c>
      <c r="I82" s="916">
        <f>I72</f>
        <v>3578984.6543000005</v>
      </c>
      <c r="J82" s="915">
        <f>J72+J78</f>
        <v>29158943.590000004</v>
      </c>
      <c r="K82" s="917">
        <f>H82+J82</f>
        <v>148670335.05000001</v>
      </c>
      <c r="L82" s="308"/>
    </row>
    <row r="83" spans="2:14" ht="15" x14ac:dyDescent="0.2">
      <c r="B83" s="910"/>
      <c r="C83" s="309"/>
      <c r="D83" s="918" t="s">
        <v>523</v>
      </c>
      <c r="E83" s="919"/>
      <c r="F83" s="919"/>
      <c r="G83" s="920">
        <f>G82/8760</f>
        <v>22.882555641447489</v>
      </c>
      <c r="H83" s="921"/>
      <c r="I83" s="922"/>
      <c r="J83" s="921"/>
      <c r="K83" s="923"/>
      <c r="L83" s="308"/>
    </row>
    <row r="84" spans="2:14" ht="15" x14ac:dyDescent="0.2">
      <c r="B84" s="924"/>
      <c r="C84" s="307"/>
      <c r="D84" s="306"/>
      <c r="E84" s="306"/>
      <c r="F84" s="306"/>
      <c r="G84" s="305"/>
      <c r="H84" s="303"/>
      <c r="I84" s="304"/>
      <c r="J84" s="303"/>
      <c r="K84" s="302"/>
    </row>
    <row r="85" spans="2:14" ht="15" x14ac:dyDescent="0.25">
      <c r="B85" s="924"/>
      <c r="E85" s="301" t="s">
        <v>201</v>
      </c>
      <c r="F85" s="300"/>
      <c r="G85" s="299"/>
      <c r="H85" s="298">
        <f>(H38+H61)/H72</f>
        <v>0.11620427849571295</v>
      </c>
      <c r="I85" s="297"/>
      <c r="J85" s="296">
        <f>(J38+J61)/J72</f>
        <v>9.7427922492463764E-2</v>
      </c>
      <c r="K85" s="287"/>
    </row>
    <row r="86" spans="2:14" x14ac:dyDescent="0.2">
      <c r="B86" s="924"/>
      <c r="F86" s="284" t="s">
        <v>202</v>
      </c>
      <c r="G86" s="287"/>
      <c r="H86" s="293"/>
      <c r="I86" s="287"/>
      <c r="J86" s="293"/>
      <c r="K86" s="287"/>
    </row>
    <row r="87" spans="2:14" x14ac:dyDescent="0.2">
      <c r="B87" s="924"/>
      <c r="F87" s="284" t="s">
        <v>203</v>
      </c>
      <c r="G87" s="287"/>
      <c r="H87" s="293"/>
      <c r="I87" s="287"/>
      <c r="J87" s="293"/>
      <c r="K87" s="287"/>
    </row>
    <row r="88" spans="2:14" x14ac:dyDescent="0.2">
      <c r="E88" s="295"/>
      <c r="F88" s="295"/>
      <c r="G88" s="294"/>
      <c r="H88" s="293"/>
      <c r="I88" s="287"/>
      <c r="J88" s="293"/>
      <c r="K88" s="287"/>
    </row>
    <row r="89" spans="2:14" ht="26.25" customHeight="1" x14ac:dyDescent="0.2">
      <c r="B89" s="910"/>
      <c r="E89" s="976" t="s">
        <v>206</v>
      </c>
      <c r="F89" s="977"/>
      <c r="G89" s="977"/>
      <c r="H89" s="291">
        <f>(H48+H50+SUM(H67:H68))/(H23+H33)</f>
        <v>4.9880436229990638E-2</v>
      </c>
      <c r="I89" s="292"/>
      <c r="J89" s="291">
        <f>(J48+J50+SUM(J67:J68))/(J23+J33)</f>
        <v>2.7133556429949406E-2</v>
      </c>
      <c r="K89" s="287"/>
    </row>
    <row r="90" spans="2:14" ht="21" customHeight="1" x14ac:dyDescent="0.25">
      <c r="B90" s="910"/>
      <c r="E90" s="290" t="s">
        <v>207</v>
      </c>
      <c r="F90" s="289"/>
      <c r="G90" s="289"/>
      <c r="H90" s="656">
        <f>(H48+H50+SUM(H67:H68))</f>
        <v>4414555.8</v>
      </c>
      <c r="I90" s="288"/>
      <c r="J90" s="656">
        <f>(J48+J50+SUM(J67:J68))</f>
        <v>645337.30000000005</v>
      </c>
      <c r="K90" s="287"/>
    </row>
    <row r="91" spans="2:14" ht="27" customHeight="1" x14ac:dyDescent="0.2">
      <c r="B91" s="910"/>
      <c r="F91" s="978" t="s">
        <v>318</v>
      </c>
      <c r="G91" s="978"/>
      <c r="H91" s="978"/>
      <c r="I91" s="978"/>
      <c r="J91" s="978"/>
    </row>
    <row r="92" spans="2:14" ht="18.75" customHeight="1" x14ac:dyDescent="0.2">
      <c r="F92" s="978" t="s">
        <v>317</v>
      </c>
      <c r="G92" s="978"/>
      <c r="H92" s="978"/>
      <c r="I92" s="978"/>
      <c r="J92" s="978"/>
    </row>
    <row r="93" spans="2:14" x14ac:dyDescent="0.2">
      <c r="B93" s="910"/>
    </row>
    <row r="98" spans="3:8" ht="15" x14ac:dyDescent="0.25">
      <c r="C98" s="284"/>
      <c r="H98" s="286"/>
    </row>
  </sheetData>
  <mergeCells count="6">
    <mergeCell ref="G1:I1"/>
    <mergeCell ref="D3:F3"/>
    <mergeCell ref="E89:G89"/>
    <mergeCell ref="F91:J91"/>
    <mergeCell ref="F92:J92"/>
    <mergeCell ref="J1:K2"/>
  </mergeCells>
  <hyperlinks>
    <hyperlink ref="G4" location="'2024 Sector View Electric'!A1" display="MWh Savings"/>
    <hyperlink ref="H4" location="'2024 Sector View Electric'!A1" display="Electric Rider Budget"/>
    <hyperlink ref="I4" location="'2024 Sector View Gas'!A1" display="Therm Savings"/>
    <hyperlink ref="J4" location="'2024 Sector View Gas'!A1" display="Gas Rider Budget"/>
  </hyperlinks>
  <pageMargins left="0.28000000000000003" right="0.3" top="0.75" bottom="0.75" header="0.3" footer="0.3"/>
  <pageSetup paperSize="17" scale="80" orientation="portrait" r:id="rId1"/>
  <headerFooter>
    <oddHeader>&amp;R&amp;G</oddHeader>
    <oddFooter>&amp;R&amp;G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9694"/>
  </sheetPr>
  <dimension ref="A1:P96"/>
  <sheetViews>
    <sheetView zoomScaleNormal="100" workbookViewId="0">
      <pane xSplit="1" ySplit="4" topLeftCell="B75" activePane="bottomRight" state="frozen"/>
      <selection pane="topRight" activeCell="B1" sqref="B1"/>
      <selection pane="bottomLeft" activeCell="A5" sqref="A5"/>
      <selection pane="bottomRight" activeCell="O89" sqref="O89"/>
    </sheetView>
  </sheetViews>
  <sheetFormatPr defaultColWidth="9.28515625" defaultRowHeight="12.75" x14ac:dyDescent="0.2"/>
  <cols>
    <col min="1" max="1" width="4.7109375" style="284" customWidth="1"/>
    <col min="2" max="2" width="12.5703125" style="285" customWidth="1"/>
    <col min="3" max="3" width="6.42578125" style="284" customWidth="1"/>
    <col min="4" max="4" width="6.28515625" style="284" customWidth="1"/>
    <col min="5" max="5" width="35" style="284" customWidth="1"/>
    <col min="6" max="6" width="16.42578125" style="284" customWidth="1"/>
    <col min="7" max="7" width="18.5703125" style="284" customWidth="1"/>
    <col min="8" max="8" width="19.28515625" style="284" customWidth="1"/>
    <col min="9" max="9" width="16.7109375" style="284" customWidth="1"/>
    <col min="10" max="10" width="19.5703125" style="284" customWidth="1"/>
    <col min="11" max="13" width="9.28515625" style="284"/>
    <col min="14" max="14" width="13.5703125" style="284" bestFit="1" customWidth="1"/>
    <col min="15" max="15" width="11.28515625" style="284" bestFit="1" customWidth="1"/>
    <col min="16" max="16" width="13.42578125" style="284" bestFit="1" customWidth="1"/>
    <col min="17" max="17" width="9.42578125" style="284" customWidth="1"/>
    <col min="18" max="16384" width="9.28515625" style="284"/>
  </cols>
  <sheetData>
    <row r="1" spans="1:11" s="517" customFormat="1" ht="33.6" customHeight="1" x14ac:dyDescent="0.25">
      <c r="B1" s="518"/>
      <c r="F1" s="984" t="s">
        <v>391</v>
      </c>
      <c r="G1" s="984"/>
      <c r="H1" s="984"/>
      <c r="I1" s="979" t="s">
        <v>400</v>
      </c>
      <c r="J1" s="980"/>
    </row>
    <row r="2" spans="1:11" ht="42" customHeight="1" thickBot="1" x14ac:dyDescent="0.3">
      <c r="D2" s="516"/>
      <c r="E2" s="515" t="s">
        <v>221</v>
      </c>
      <c r="H2" s="514"/>
      <c r="I2" s="981"/>
      <c r="J2" s="982"/>
    </row>
    <row r="3" spans="1:11" ht="17.25" customHeight="1" thickBot="1" x14ac:dyDescent="0.3">
      <c r="B3" s="513"/>
      <c r="C3" s="975">
        <v>44599</v>
      </c>
      <c r="D3" s="975"/>
      <c r="E3" s="975"/>
      <c r="F3" s="512"/>
      <c r="G3" s="511"/>
      <c r="H3" s="510"/>
      <c r="I3" s="509"/>
      <c r="J3" s="509"/>
    </row>
    <row r="4" spans="1:11" ht="76.5" x14ac:dyDescent="0.25">
      <c r="A4" s="314"/>
      <c r="B4" s="730" t="s">
        <v>156</v>
      </c>
      <c r="C4" s="731" t="s">
        <v>157</v>
      </c>
      <c r="D4" s="732"/>
      <c r="E4" s="730"/>
      <c r="F4" s="505" t="s">
        <v>158</v>
      </c>
      <c r="G4" s="505" t="s">
        <v>159</v>
      </c>
      <c r="H4" s="505" t="s">
        <v>160</v>
      </c>
      <c r="I4" s="505" t="s">
        <v>204</v>
      </c>
      <c r="J4" s="733" t="s">
        <v>222</v>
      </c>
    </row>
    <row r="5" spans="1:11" ht="16.5" thickBot="1" x14ac:dyDescent="0.25">
      <c r="A5" s="314"/>
      <c r="B5" s="503"/>
      <c r="C5" s="502" t="s">
        <v>223</v>
      </c>
      <c r="D5" s="501"/>
      <c r="E5" s="501"/>
      <c r="F5" s="500"/>
      <c r="G5" s="500"/>
      <c r="H5" s="500"/>
      <c r="I5" s="500"/>
      <c r="J5" s="499"/>
    </row>
    <row r="6" spans="1:11" ht="15.75" x14ac:dyDescent="0.25">
      <c r="A6" s="314"/>
      <c r="B6" s="498"/>
      <c r="C6" s="497" t="s">
        <v>161</v>
      </c>
      <c r="D6" s="497"/>
      <c r="E6" s="497"/>
      <c r="F6" s="495"/>
      <c r="G6" s="496"/>
      <c r="H6" s="495"/>
      <c r="I6" s="495"/>
      <c r="J6" s="494"/>
    </row>
    <row r="7" spans="1:11" ht="15" x14ac:dyDescent="0.25">
      <c r="A7" s="314"/>
      <c r="B7" s="105">
        <v>201</v>
      </c>
      <c r="C7" s="106" t="s">
        <v>162</v>
      </c>
      <c r="D7" s="107"/>
      <c r="E7" s="108"/>
      <c r="F7" s="479">
        <v>1999.3201999999999</v>
      </c>
      <c r="G7" s="734">
        <v>8079753.1575000007</v>
      </c>
      <c r="H7" s="479">
        <v>19470.830000000002</v>
      </c>
      <c r="I7" s="633">
        <v>1265185.6514999999</v>
      </c>
      <c r="J7" s="597">
        <f>G7+I7</f>
        <v>9344938.8090000004</v>
      </c>
    </row>
    <row r="8" spans="1:11" ht="15" x14ac:dyDescent="0.25">
      <c r="A8" s="314"/>
      <c r="B8" s="109">
        <v>214</v>
      </c>
      <c r="C8" s="110" t="s">
        <v>341</v>
      </c>
      <c r="D8" s="111"/>
      <c r="E8" s="112"/>
      <c r="F8" s="492">
        <v>74813.491620000001</v>
      </c>
      <c r="G8" s="614">
        <v>19208867.765000001</v>
      </c>
      <c r="H8" s="459">
        <v>2739139.0395</v>
      </c>
      <c r="I8" s="614">
        <v>11331927.149999999</v>
      </c>
      <c r="J8" s="598">
        <f t="shared" ref="J8" si="0">SUM(J9:J18)</f>
        <v>30540794.914999999</v>
      </c>
    </row>
    <row r="9" spans="1:11" s="482" customFormat="1" x14ac:dyDescent="0.2">
      <c r="A9" s="491"/>
      <c r="B9" s="113"/>
      <c r="C9" s="114"/>
      <c r="D9" s="115" t="s">
        <v>163</v>
      </c>
      <c r="E9" s="116"/>
      <c r="F9" s="486">
        <v>633.05739999999992</v>
      </c>
      <c r="G9" s="735">
        <v>738328.245</v>
      </c>
      <c r="H9" s="485">
        <v>0</v>
      </c>
      <c r="I9" s="735">
        <v>0</v>
      </c>
      <c r="J9" s="599">
        <f t="shared" ref="J9:J22" si="1">G9+I9</f>
        <v>738328.245</v>
      </c>
      <c r="K9" s="483"/>
    </row>
    <row r="10" spans="1:11" s="482" customFormat="1" x14ac:dyDescent="0.2">
      <c r="A10" s="491"/>
      <c r="B10" s="113"/>
      <c r="C10" s="114"/>
      <c r="D10" s="115" t="s">
        <v>164</v>
      </c>
      <c r="E10" s="116"/>
      <c r="F10" s="486">
        <v>9290.9259999999995</v>
      </c>
      <c r="G10" s="735">
        <v>5114068.9649999999</v>
      </c>
      <c r="H10" s="485">
        <v>623632.1</v>
      </c>
      <c r="I10" s="735">
        <v>4626222.2649999997</v>
      </c>
      <c r="J10" s="599">
        <f t="shared" si="1"/>
        <v>9740291.2300000004</v>
      </c>
      <c r="K10" s="483"/>
    </row>
    <row r="11" spans="1:11" s="482" customFormat="1" x14ac:dyDescent="0.2">
      <c r="A11" s="491"/>
      <c r="B11" s="113"/>
      <c r="C11" s="114"/>
      <c r="D11" s="115" t="s">
        <v>165</v>
      </c>
      <c r="E11" s="116"/>
      <c r="F11" s="486">
        <v>1448.9932999999996</v>
      </c>
      <c r="G11" s="735">
        <v>1232073.7749999999</v>
      </c>
      <c r="H11" s="485">
        <v>65269.4</v>
      </c>
      <c r="I11" s="735">
        <v>544805.92500000005</v>
      </c>
      <c r="J11" s="599">
        <f t="shared" si="1"/>
        <v>1776879.7</v>
      </c>
      <c r="K11" s="483"/>
    </row>
    <row r="12" spans="1:11" s="482" customFormat="1" x14ac:dyDescent="0.2">
      <c r="A12" s="491"/>
      <c r="B12" s="113"/>
      <c r="C12" s="114"/>
      <c r="D12" s="115" t="s">
        <v>166</v>
      </c>
      <c r="E12" s="116"/>
      <c r="F12" s="486">
        <v>0</v>
      </c>
      <c r="G12" s="735">
        <v>0</v>
      </c>
      <c r="H12" s="485">
        <v>0</v>
      </c>
      <c r="I12" s="735">
        <v>0</v>
      </c>
      <c r="J12" s="599">
        <f t="shared" si="1"/>
        <v>0</v>
      </c>
      <c r="K12" s="483"/>
    </row>
    <row r="13" spans="1:11" s="482" customFormat="1" x14ac:dyDescent="0.2">
      <c r="A13" s="491"/>
      <c r="B13" s="113"/>
      <c r="C13" s="114"/>
      <c r="D13" s="115" t="s">
        <v>167</v>
      </c>
      <c r="E13" s="116"/>
      <c r="F13" s="486">
        <v>828.09</v>
      </c>
      <c r="G13" s="735">
        <v>912070.93500000006</v>
      </c>
      <c r="H13" s="485">
        <v>6108</v>
      </c>
      <c r="I13" s="735">
        <v>0</v>
      </c>
      <c r="J13" s="599">
        <f t="shared" si="1"/>
        <v>912070.93500000006</v>
      </c>
      <c r="K13" s="483"/>
    </row>
    <row r="14" spans="1:11" s="482" customFormat="1" x14ac:dyDescent="0.2">
      <c r="A14" s="491"/>
      <c r="B14" s="113"/>
      <c r="C14" s="114"/>
      <c r="D14" s="115" t="s">
        <v>308</v>
      </c>
      <c r="E14" s="116"/>
      <c r="F14" s="486">
        <v>762.29</v>
      </c>
      <c r="G14" s="735">
        <v>1071596.2</v>
      </c>
      <c r="H14" s="485">
        <v>253301.7</v>
      </c>
      <c r="I14" s="735">
        <v>1885925.625</v>
      </c>
      <c r="J14" s="599">
        <f t="shared" si="1"/>
        <v>2957521.8250000002</v>
      </c>
      <c r="K14" s="483"/>
    </row>
    <row r="15" spans="1:11" s="482" customFormat="1" x14ac:dyDescent="0.2">
      <c r="A15" s="491"/>
      <c r="B15" s="113"/>
      <c r="C15" s="114"/>
      <c r="D15" s="115" t="s">
        <v>351</v>
      </c>
      <c r="E15" s="116"/>
      <c r="F15" s="486">
        <v>0</v>
      </c>
      <c r="G15" s="735">
        <v>0</v>
      </c>
      <c r="H15" s="485">
        <v>0</v>
      </c>
      <c r="I15" s="735">
        <v>0</v>
      </c>
      <c r="J15" s="599">
        <f t="shared" si="1"/>
        <v>0</v>
      </c>
      <c r="K15" s="483"/>
    </row>
    <row r="16" spans="1:11" s="482" customFormat="1" x14ac:dyDescent="0.2">
      <c r="A16" s="491"/>
      <c r="B16" s="113"/>
      <c r="C16" s="114"/>
      <c r="D16" s="115" t="s">
        <v>170</v>
      </c>
      <c r="E16" s="116"/>
      <c r="F16" s="486">
        <v>1334.6949199999995</v>
      </c>
      <c r="G16" s="735">
        <v>1295885.7</v>
      </c>
      <c r="H16" s="485">
        <v>251737.83950000006</v>
      </c>
      <c r="I16" s="735">
        <v>2679766.1399999997</v>
      </c>
      <c r="J16" s="599">
        <f t="shared" si="1"/>
        <v>3975651.84</v>
      </c>
      <c r="K16" s="483"/>
    </row>
    <row r="17" spans="1:11" s="482" customFormat="1" x14ac:dyDescent="0.2">
      <c r="A17" s="491"/>
      <c r="B17" s="113"/>
      <c r="C17" s="114"/>
      <c r="D17" s="115" t="s">
        <v>171</v>
      </c>
      <c r="E17" s="116"/>
      <c r="F17" s="486">
        <v>46739.22</v>
      </c>
      <c r="G17" s="736">
        <v>2084682.8800000001</v>
      </c>
      <c r="H17" s="737">
        <v>1539090</v>
      </c>
      <c r="I17" s="736">
        <v>1595207.1949999998</v>
      </c>
      <c r="J17" s="599">
        <f t="shared" si="1"/>
        <v>3679890.0750000002</v>
      </c>
      <c r="K17" s="483"/>
    </row>
    <row r="18" spans="1:11" s="482" customFormat="1" ht="15" x14ac:dyDescent="0.25">
      <c r="A18" s="491"/>
      <c r="B18" s="113"/>
      <c r="C18" s="117"/>
      <c r="D18" s="115" t="s">
        <v>352</v>
      </c>
      <c r="E18" s="108"/>
      <c r="F18" s="486">
        <v>13776.22</v>
      </c>
      <c r="G18" s="738">
        <v>6760161.0649999995</v>
      </c>
      <c r="H18" s="737">
        <v>0</v>
      </c>
      <c r="I18" s="739">
        <v>0</v>
      </c>
      <c r="J18" s="599">
        <f t="shared" si="1"/>
        <v>6760161.0649999995</v>
      </c>
      <c r="K18" s="483"/>
    </row>
    <row r="19" spans="1:11" ht="15" x14ac:dyDescent="0.25">
      <c r="A19" s="314"/>
      <c r="B19" s="109">
        <v>215</v>
      </c>
      <c r="C19" s="117" t="s">
        <v>225</v>
      </c>
      <c r="D19" s="107"/>
      <c r="E19" s="108"/>
      <c r="F19" s="479">
        <v>360.27600000000001</v>
      </c>
      <c r="G19" s="734">
        <v>418070.00750000001</v>
      </c>
      <c r="H19" s="479">
        <v>6801.8</v>
      </c>
      <c r="I19" s="633">
        <v>80754.489999999991</v>
      </c>
      <c r="J19" s="598">
        <f t="shared" si="1"/>
        <v>498824.4975</v>
      </c>
    </row>
    <row r="20" spans="1:11" ht="15" x14ac:dyDescent="0.25">
      <c r="A20" s="314"/>
      <c r="B20" s="109" t="s">
        <v>309</v>
      </c>
      <c r="C20" s="117" t="s">
        <v>310</v>
      </c>
      <c r="D20" s="107"/>
      <c r="E20" s="108"/>
      <c r="F20" s="479">
        <v>0</v>
      </c>
      <c r="G20" s="734">
        <v>86192.55</v>
      </c>
      <c r="H20" s="479">
        <v>0</v>
      </c>
      <c r="I20" s="614">
        <v>78983.925000000003</v>
      </c>
      <c r="J20" s="598">
        <f t="shared" si="1"/>
        <v>165176.47500000001</v>
      </c>
    </row>
    <row r="21" spans="1:11" ht="15" x14ac:dyDescent="0.25">
      <c r="A21" s="314"/>
      <c r="B21" s="109">
        <v>217</v>
      </c>
      <c r="C21" s="110" t="s">
        <v>226</v>
      </c>
      <c r="D21" s="118"/>
      <c r="E21" s="119"/>
      <c r="F21" s="459">
        <v>9105.3477200000016</v>
      </c>
      <c r="G21" s="740">
        <v>9598797.4230000004</v>
      </c>
      <c r="H21" s="459">
        <v>37525.380000000005</v>
      </c>
      <c r="I21" s="614">
        <v>630814.277</v>
      </c>
      <c r="J21" s="598">
        <f t="shared" si="1"/>
        <v>10229611.700000001</v>
      </c>
    </row>
    <row r="22" spans="1:11" ht="15" x14ac:dyDescent="0.25">
      <c r="A22" s="314"/>
      <c r="B22" s="203">
        <v>218</v>
      </c>
      <c r="C22" s="204" t="s">
        <v>227</v>
      </c>
      <c r="D22" s="69"/>
      <c r="E22" s="69"/>
      <c r="F22" s="635">
        <v>4000</v>
      </c>
      <c r="G22" s="741">
        <v>2146821.9950000001</v>
      </c>
      <c r="H22" s="475">
        <v>15000</v>
      </c>
      <c r="I22" s="637">
        <v>149536.54999999999</v>
      </c>
      <c r="J22" s="600">
        <f t="shared" si="1"/>
        <v>2296358.5449999999</v>
      </c>
    </row>
    <row r="23" spans="1:11" ht="15" x14ac:dyDescent="0.25">
      <c r="A23" s="314"/>
      <c r="B23" s="120"/>
      <c r="C23" s="121" t="s">
        <v>172</v>
      </c>
      <c r="D23" s="121"/>
      <c r="E23" s="121"/>
      <c r="F23" s="454">
        <f>F7+F8+SUM(F19:F22)</f>
        <v>90278.435540000006</v>
      </c>
      <c r="G23" s="453">
        <f>G7+G8+SUM(G19:G22)</f>
        <v>39538502.898000002</v>
      </c>
      <c r="H23" s="421">
        <f>H7+H8+SUM(H19:H22)</f>
        <v>2817937.0495000002</v>
      </c>
      <c r="I23" s="453">
        <f>I7+I8+SUM(I19:I22)</f>
        <v>13537202.043499999</v>
      </c>
      <c r="J23" s="601">
        <f>J7+J8+SUM(J19:J22)</f>
        <v>53075704.941500001</v>
      </c>
    </row>
    <row r="24" spans="1:11" x14ac:dyDescent="0.2">
      <c r="A24" s="314"/>
      <c r="B24" s="312"/>
      <c r="C24" s="444"/>
      <c r="D24" s="308"/>
      <c r="E24" s="308"/>
      <c r="F24" s="638"/>
      <c r="G24" s="442"/>
      <c r="H24" s="443"/>
      <c r="I24" s="442"/>
      <c r="J24" s="441"/>
    </row>
    <row r="25" spans="1:11" ht="15.75" x14ac:dyDescent="0.25">
      <c r="A25" s="314"/>
      <c r="B25" s="474"/>
      <c r="C25" s="473" t="s">
        <v>173</v>
      </c>
      <c r="D25" s="473"/>
      <c r="E25" s="473"/>
      <c r="F25" s="472"/>
      <c r="G25" s="472"/>
      <c r="H25" s="472"/>
      <c r="I25" s="472"/>
      <c r="J25" s="471"/>
    </row>
    <row r="26" spans="1:11" ht="15" x14ac:dyDescent="0.25">
      <c r="A26" s="314"/>
      <c r="B26" s="105">
        <v>250</v>
      </c>
      <c r="C26" s="107" t="s">
        <v>174</v>
      </c>
      <c r="D26" s="107"/>
      <c r="E26" s="108"/>
      <c r="F26" s="463">
        <v>67050</v>
      </c>
      <c r="G26" s="612">
        <v>27179818.172400001</v>
      </c>
      <c r="H26" s="463">
        <v>507000</v>
      </c>
      <c r="I26" s="612">
        <v>2693974.7086</v>
      </c>
      <c r="J26" s="602">
        <f>G26+I26</f>
        <v>29873792.881000001</v>
      </c>
    </row>
    <row r="27" spans="1:11" ht="15" x14ac:dyDescent="0.25">
      <c r="A27" s="314"/>
      <c r="B27" s="109">
        <v>251</v>
      </c>
      <c r="C27" s="118" t="s">
        <v>175</v>
      </c>
      <c r="D27" s="118"/>
      <c r="E27" s="119"/>
      <c r="F27" s="468">
        <v>17500</v>
      </c>
      <c r="G27" s="613">
        <v>7015395.9500000002</v>
      </c>
      <c r="H27" s="468">
        <v>90000</v>
      </c>
      <c r="I27" s="613">
        <v>319918.09000000003</v>
      </c>
      <c r="J27" s="639">
        <f>G27+I27</f>
        <v>7335314.04</v>
      </c>
    </row>
    <row r="28" spans="1:11" ht="15" x14ac:dyDescent="0.25">
      <c r="A28" s="314"/>
      <c r="B28" s="109">
        <v>253</v>
      </c>
      <c r="C28" s="118" t="s">
        <v>228</v>
      </c>
      <c r="D28" s="118"/>
      <c r="E28" s="119"/>
      <c r="F28" s="468">
        <v>16000</v>
      </c>
      <c r="G28" s="613">
        <v>2734046.9750000001</v>
      </c>
      <c r="H28" s="468">
        <v>401500</v>
      </c>
      <c r="I28" s="613">
        <v>866419.07500000007</v>
      </c>
      <c r="J28" s="639">
        <f t="shared" ref="J28:J33" si="2">G28+I28</f>
        <v>3600466.0500000003</v>
      </c>
    </row>
    <row r="29" spans="1:11" ht="15" x14ac:dyDescent="0.25">
      <c r="A29" s="314"/>
      <c r="B29" s="109" t="s">
        <v>147</v>
      </c>
      <c r="C29" s="118" t="s">
        <v>229</v>
      </c>
      <c r="D29" s="118"/>
      <c r="E29" s="119"/>
      <c r="F29" s="468">
        <v>1866.2859999999998</v>
      </c>
      <c r="G29" s="613">
        <v>1654075.6042329725</v>
      </c>
      <c r="H29" s="468">
        <v>0</v>
      </c>
      <c r="I29" s="614">
        <v>0</v>
      </c>
      <c r="J29" s="639">
        <f>G29+I29</f>
        <v>1654075.6042329725</v>
      </c>
    </row>
    <row r="30" spans="1:11" s="808" customFormat="1" ht="15" x14ac:dyDescent="0.25">
      <c r="A30" s="807"/>
      <c r="B30" s="742" t="s">
        <v>147</v>
      </c>
      <c r="C30" s="110"/>
      <c r="D30" s="205" t="s">
        <v>230</v>
      </c>
      <c r="E30" s="71"/>
      <c r="F30" s="467">
        <v>1632.0139999999999</v>
      </c>
      <c r="G30" s="615">
        <v>1235329.8986155314</v>
      </c>
      <c r="H30" s="463">
        <v>0</v>
      </c>
      <c r="I30" s="612">
        <v>0</v>
      </c>
      <c r="J30" s="639">
        <f t="shared" si="2"/>
        <v>1235329.8986155314</v>
      </c>
    </row>
    <row r="31" spans="1:11" ht="15" x14ac:dyDescent="0.25">
      <c r="A31" s="314"/>
      <c r="B31" s="742" t="s">
        <v>147</v>
      </c>
      <c r="C31" s="118"/>
      <c r="D31" s="205" t="s">
        <v>231</v>
      </c>
      <c r="E31" s="119"/>
      <c r="F31" s="464">
        <v>234.27199999999999</v>
      </c>
      <c r="G31" s="615">
        <v>418745.70561744116</v>
      </c>
      <c r="H31" s="463">
        <v>0</v>
      </c>
      <c r="I31" s="612">
        <v>0</v>
      </c>
      <c r="J31" s="639">
        <f t="shared" si="2"/>
        <v>418745.70561744116</v>
      </c>
    </row>
    <row r="32" spans="1:11" ht="15" x14ac:dyDescent="0.25">
      <c r="A32" s="314"/>
      <c r="B32" s="743" t="s">
        <v>176</v>
      </c>
      <c r="C32" s="125" t="s">
        <v>111</v>
      </c>
      <c r="D32" s="126"/>
      <c r="E32" s="119"/>
      <c r="F32" s="429">
        <v>0</v>
      </c>
      <c r="G32" s="127">
        <v>0</v>
      </c>
      <c r="H32" s="459">
        <v>0</v>
      </c>
      <c r="I32" s="127">
        <v>0</v>
      </c>
      <c r="J32" s="649">
        <f t="shared" si="2"/>
        <v>0</v>
      </c>
    </row>
    <row r="33" spans="1:11" ht="15" x14ac:dyDescent="0.25">
      <c r="A33" s="314"/>
      <c r="B33" s="744">
        <v>262</v>
      </c>
      <c r="C33" s="128" t="s">
        <v>177</v>
      </c>
      <c r="D33" s="128"/>
      <c r="E33" s="129"/>
      <c r="F33" s="455">
        <v>37990.3704</v>
      </c>
      <c r="G33" s="616">
        <v>15385760.375000002</v>
      </c>
      <c r="H33" s="455">
        <v>576802</v>
      </c>
      <c r="I33" s="616">
        <v>3298198.1725000003</v>
      </c>
      <c r="J33" s="639">
        <f t="shared" si="2"/>
        <v>18683958.547500003</v>
      </c>
    </row>
    <row r="34" spans="1:11" ht="15" x14ac:dyDescent="0.25">
      <c r="A34" s="314"/>
      <c r="B34" s="120"/>
      <c r="C34" s="121" t="s">
        <v>178</v>
      </c>
      <c r="D34" s="121"/>
      <c r="E34" s="121"/>
      <c r="F34" s="454">
        <f>SUM(F26:F29)+SUM(F32:F33)</f>
        <v>140406.65639999998</v>
      </c>
      <c r="G34" s="122">
        <f>SUM(G26:G29)+SUM(G32:G33)</f>
        <v>53969097.076632977</v>
      </c>
      <c r="H34" s="454">
        <f>SUM(H26:H33)</f>
        <v>1575302</v>
      </c>
      <c r="I34" s="122">
        <f>SUM(I26:I33)</f>
        <v>7178510.0460999999</v>
      </c>
      <c r="J34" s="124">
        <f>G34+I34</f>
        <v>61147607.122732975</v>
      </c>
    </row>
    <row r="35" spans="1:11" x14ac:dyDescent="0.2">
      <c r="A35" s="314"/>
      <c r="B35" s="312"/>
      <c r="C35" s="444"/>
      <c r="D35" s="308"/>
      <c r="E35" s="308"/>
      <c r="F35" s="638"/>
      <c r="G35" s="442"/>
      <c r="H35" s="443"/>
      <c r="I35" s="442"/>
      <c r="J35" s="441"/>
    </row>
    <row r="36" spans="1:11" ht="15.75" x14ac:dyDescent="0.25">
      <c r="A36" s="314"/>
      <c r="B36" s="745"/>
      <c r="C36" s="746" t="s">
        <v>232</v>
      </c>
      <c r="D36" s="746"/>
      <c r="E36" s="746"/>
      <c r="F36" s="449"/>
      <c r="G36" s="449"/>
      <c r="H36" s="449"/>
      <c r="I36" s="449"/>
      <c r="J36" s="448"/>
      <c r="K36" s="399"/>
    </row>
    <row r="37" spans="1:11" ht="15" x14ac:dyDescent="0.25">
      <c r="A37" s="314"/>
      <c r="B37" s="747">
        <v>249</v>
      </c>
      <c r="C37" s="748" t="s">
        <v>50</v>
      </c>
      <c r="D37" s="749"/>
      <c r="E37" s="750"/>
      <c r="F37" s="447">
        <v>359.45</v>
      </c>
      <c r="G37" s="617">
        <v>1961259.85</v>
      </c>
      <c r="H37" s="434">
        <v>0</v>
      </c>
      <c r="I37" s="130">
        <v>871983.55</v>
      </c>
      <c r="J37" s="604">
        <f t="shared" ref="J37:J39" si="3">G37+I37</f>
        <v>2833243.4000000004</v>
      </c>
      <c r="K37" s="399"/>
    </row>
    <row r="38" spans="1:11" ht="15" x14ac:dyDescent="0.25">
      <c r="A38" s="314"/>
      <c r="B38" s="751">
        <v>249</v>
      </c>
      <c r="C38" s="752" t="s">
        <v>321</v>
      </c>
      <c r="D38" s="131"/>
      <c r="E38" s="131"/>
      <c r="F38" s="445">
        <v>0</v>
      </c>
      <c r="G38" s="618">
        <v>0</v>
      </c>
      <c r="H38" s="423">
        <v>0</v>
      </c>
      <c r="I38" s="132">
        <v>0</v>
      </c>
      <c r="J38" s="619">
        <f t="shared" si="3"/>
        <v>0</v>
      </c>
      <c r="K38" s="399"/>
    </row>
    <row r="39" spans="1:11" ht="15" x14ac:dyDescent="0.25">
      <c r="A39" s="314"/>
      <c r="B39" s="120"/>
      <c r="C39" s="121" t="s">
        <v>179</v>
      </c>
      <c r="D39" s="121"/>
      <c r="E39" s="121"/>
      <c r="F39" s="421">
        <f>SUM(F37:F38)</f>
        <v>359.45</v>
      </c>
      <c r="G39" s="133">
        <f>SUM(G37:G38)</f>
        <v>1961259.85</v>
      </c>
      <c r="H39" s="421">
        <f>SUM(H37:H38)</f>
        <v>0</v>
      </c>
      <c r="I39" s="133">
        <f>SUM(I37:I38)</f>
        <v>871983.55</v>
      </c>
      <c r="J39" s="601">
        <f t="shared" si="3"/>
        <v>2833243.4000000004</v>
      </c>
      <c r="K39" s="399"/>
    </row>
    <row r="40" spans="1:11" ht="15" x14ac:dyDescent="0.25">
      <c r="A40" s="314"/>
      <c r="B40" s="104"/>
      <c r="C40" s="123"/>
      <c r="D40" s="63"/>
      <c r="E40" s="63"/>
      <c r="F40" s="638"/>
      <c r="G40" s="442"/>
      <c r="H40" s="443"/>
      <c r="I40" s="442"/>
      <c r="J40" s="441"/>
      <c r="K40" s="399"/>
    </row>
    <row r="41" spans="1:11" ht="15.75" x14ac:dyDescent="0.25">
      <c r="A41" s="314"/>
      <c r="B41" s="753"/>
      <c r="C41" s="754" t="s">
        <v>180</v>
      </c>
      <c r="D41" s="754"/>
      <c r="E41" s="754"/>
      <c r="F41" s="438"/>
      <c r="G41" s="438"/>
      <c r="H41" s="438"/>
      <c r="I41" s="438"/>
      <c r="J41" s="437"/>
    </row>
    <row r="42" spans="1:11" ht="16.5" x14ac:dyDescent="0.35">
      <c r="A42" s="314"/>
      <c r="B42" s="747" t="s">
        <v>140</v>
      </c>
      <c r="C42" s="134" t="s">
        <v>233</v>
      </c>
      <c r="D42" s="134"/>
      <c r="E42" s="134"/>
      <c r="F42" s="435">
        <v>14628.41335072881</v>
      </c>
      <c r="G42" s="617">
        <v>4916640</v>
      </c>
      <c r="H42" s="434">
        <v>0</v>
      </c>
      <c r="I42" s="135">
        <v>0</v>
      </c>
      <c r="J42" s="604">
        <f t="shared" ref="J42:J46" si="4">G42+I42</f>
        <v>4916640</v>
      </c>
    </row>
    <row r="43" spans="1:11" ht="15" x14ac:dyDescent="0.25">
      <c r="A43" s="314"/>
      <c r="B43" s="109"/>
      <c r="C43" s="755" t="s">
        <v>205</v>
      </c>
      <c r="D43" s="118"/>
      <c r="E43" s="119"/>
      <c r="F43" s="429">
        <v>0</v>
      </c>
      <c r="G43" s="620">
        <v>0</v>
      </c>
      <c r="H43" s="429">
        <v>0</v>
      </c>
      <c r="I43" s="136">
        <v>1590236</v>
      </c>
      <c r="J43" s="639">
        <f t="shared" si="4"/>
        <v>1590236</v>
      </c>
    </row>
    <row r="44" spans="1:11" ht="15" x14ac:dyDescent="0.25">
      <c r="A44" s="314"/>
      <c r="B44" s="109">
        <v>219</v>
      </c>
      <c r="C44" s="755" t="s">
        <v>311</v>
      </c>
      <c r="D44" s="118"/>
      <c r="E44" s="119"/>
      <c r="F44" s="429">
        <v>0</v>
      </c>
      <c r="G44" s="620">
        <v>663641.36250000005</v>
      </c>
      <c r="H44" s="429">
        <v>0</v>
      </c>
      <c r="I44" s="136">
        <v>302632.01250000001</v>
      </c>
      <c r="J44" s="639">
        <f t="shared" si="4"/>
        <v>966273.375</v>
      </c>
    </row>
    <row r="45" spans="1:11" ht="16.5" x14ac:dyDescent="0.35">
      <c r="A45" s="314"/>
      <c r="B45" s="751" t="s">
        <v>234</v>
      </c>
      <c r="C45" s="137" t="s">
        <v>181</v>
      </c>
      <c r="D45" s="138"/>
      <c r="E45" s="139"/>
      <c r="F45" s="423">
        <v>6000</v>
      </c>
      <c r="G45" s="132">
        <v>0</v>
      </c>
      <c r="H45" s="423">
        <v>0</v>
      </c>
      <c r="I45" s="140">
        <v>0</v>
      </c>
      <c r="J45" s="619">
        <f t="shared" si="4"/>
        <v>0</v>
      </c>
    </row>
    <row r="46" spans="1:11" ht="15" x14ac:dyDescent="0.25">
      <c r="A46" s="314"/>
      <c r="B46" s="120"/>
      <c r="C46" s="121" t="s">
        <v>182</v>
      </c>
      <c r="D46" s="121"/>
      <c r="E46" s="121"/>
      <c r="F46" s="421">
        <f>SUM(F42:F45)</f>
        <v>20628.41335072881</v>
      </c>
      <c r="G46" s="141">
        <f>SUM(G42:G45)</f>
        <v>5580281.3624999998</v>
      </c>
      <c r="H46" s="421">
        <f>SUM(H42:H45)</f>
        <v>0</v>
      </c>
      <c r="I46" s="141">
        <f>SUM(I42:I45)</f>
        <v>1892868.0125</v>
      </c>
      <c r="J46" s="601">
        <f t="shared" si="4"/>
        <v>7473149.375</v>
      </c>
    </row>
    <row r="47" spans="1:11" ht="15" x14ac:dyDescent="0.25">
      <c r="A47" s="314"/>
      <c r="B47" s="104"/>
      <c r="C47" s="63"/>
      <c r="D47" s="63"/>
      <c r="E47" s="63"/>
      <c r="F47" s="638"/>
      <c r="G47" s="378"/>
      <c r="H47" s="379"/>
      <c r="I47" s="378"/>
      <c r="J47" s="420"/>
    </row>
    <row r="48" spans="1:11" ht="15.75" x14ac:dyDescent="0.25">
      <c r="A48" s="314"/>
      <c r="B48" s="756"/>
      <c r="C48" s="757" t="s">
        <v>183</v>
      </c>
      <c r="D48" s="757"/>
      <c r="E48" s="757"/>
      <c r="F48" s="417"/>
      <c r="G48" s="417"/>
      <c r="H48" s="417"/>
      <c r="I48" s="417"/>
      <c r="J48" s="416"/>
    </row>
    <row r="49" spans="1:11" s="391" customFormat="1" ht="15" x14ac:dyDescent="0.25">
      <c r="A49" s="396"/>
      <c r="B49" s="758"/>
      <c r="C49" s="759" t="s">
        <v>190</v>
      </c>
      <c r="D49" s="153"/>
      <c r="E49" s="148"/>
      <c r="F49" s="393"/>
      <c r="G49" s="777">
        <v>1058134.02</v>
      </c>
      <c r="H49" s="146"/>
      <c r="I49" s="777">
        <v>158111.97999999998</v>
      </c>
      <c r="J49" s="598">
        <f t="shared" ref="J49:J61" si="5">G49+I49</f>
        <v>1216246</v>
      </c>
      <c r="K49" s="392"/>
    </row>
    <row r="50" spans="1:11" s="398" customFormat="1" ht="15" x14ac:dyDescent="0.25">
      <c r="A50" s="402"/>
      <c r="B50" s="151"/>
      <c r="C50" s="759" t="s">
        <v>188</v>
      </c>
      <c r="D50" s="111"/>
      <c r="E50" s="154"/>
      <c r="F50" s="400"/>
      <c r="G50" s="127">
        <v>1063196.0125</v>
      </c>
      <c r="H50" s="146"/>
      <c r="I50" s="127">
        <v>158299.93</v>
      </c>
      <c r="J50" s="598">
        <f t="shared" si="5"/>
        <v>1221495.9424999999</v>
      </c>
      <c r="K50" s="399"/>
    </row>
    <row r="51" spans="1:11" ht="15" x14ac:dyDescent="0.25">
      <c r="A51" s="314"/>
      <c r="B51" s="760"/>
      <c r="C51" s="761" t="s">
        <v>199</v>
      </c>
      <c r="D51" s="110"/>
      <c r="E51" s="164"/>
      <c r="F51" s="362"/>
      <c r="G51" s="777">
        <v>731637.09899999993</v>
      </c>
      <c r="H51" s="778"/>
      <c r="I51" s="777">
        <v>109275.651</v>
      </c>
      <c r="J51" s="598">
        <f t="shared" si="5"/>
        <v>840912.74999999988</v>
      </c>
    </row>
    <row r="52" spans="1:11" s="398" customFormat="1" ht="15" x14ac:dyDescent="0.25">
      <c r="A52" s="402"/>
      <c r="B52" s="151"/>
      <c r="C52" s="759" t="s">
        <v>189</v>
      </c>
      <c r="D52" s="111"/>
      <c r="E52" s="154"/>
      <c r="F52" s="400"/>
      <c r="G52" s="127">
        <v>1134297.3</v>
      </c>
      <c r="H52" s="146"/>
      <c r="I52" s="127">
        <v>169612.7</v>
      </c>
      <c r="J52" s="598">
        <f t="shared" si="5"/>
        <v>1303910</v>
      </c>
      <c r="K52" s="399"/>
    </row>
    <row r="53" spans="1:11" s="398" customFormat="1" ht="15" x14ac:dyDescent="0.25">
      <c r="A53" s="402"/>
      <c r="B53" s="762"/>
      <c r="C53" s="155" t="s">
        <v>312</v>
      </c>
      <c r="D53" s="155"/>
      <c r="E53" s="206"/>
      <c r="F53" s="366"/>
      <c r="G53" s="127">
        <v>121800</v>
      </c>
      <c r="H53" s="146"/>
      <c r="I53" s="127">
        <v>18200</v>
      </c>
      <c r="J53" s="598">
        <f t="shared" si="5"/>
        <v>140000</v>
      </c>
      <c r="K53" s="399"/>
    </row>
    <row r="54" spans="1:11" s="398" customFormat="1" ht="15" x14ac:dyDescent="0.25">
      <c r="A54" s="402"/>
      <c r="B54" s="763"/>
      <c r="C54" s="764" t="s">
        <v>313</v>
      </c>
      <c r="D54" s="156"/>
      <c r="E54" s="112"/>
      <c r="F54" s="406"/>
      <c r="G54" s="779">
        <v>68529.929999999993</v>
      </c>
      <c r="H54" s="157"/>
      <c r="I54" s="779">
        <v>54967.31</v>
      </c>
      <c r="J54" s="598">
        <f t="shared" si="5"/>
        <v>123497.23999999999</v>
      </c>
      <c r="K54" s="399"/>
    </row>
    <row r="55" spans="1:11" s="391" customFormat="1" ht="15" x14ac:dyDescent="0.25">
      <c r="A55" s="396"/>
      <c r="B55" s="758"/>
      <c r="C55" s="155" t="s">
        <v>187</v>
      </c>
      <c r="D55" s="765"/>
      <c r="E55" s="148"/>
      <c r="F55" s="393"/>
      <c r="G55" s="127">
        <v>837425.9</v>
      </c>
      <c r="H55" s="127"/>
      <c r="I55" s="127">
        <v>209356.47500000001</v>
      </c>
      <c r="J55" s="598">
        <f t="shared" si="5"/>
        <v>1046782.375</v>
      </c>
      <c r="K55" s="392"/>
    </row>
    <row r="56" spans="1:11" s="382" customFormat="1" ht="15" x14ac:dyDescent="0.25">
      <c r="A56" s="387"/>
      <c r="B56" s="766"/>
      <c r="C56" s="155" t="s">
        <v>184</v>
      </c>
      <c r="D56" s="150"/>
      <c r="E56" s="149"/>
      <c r="F56" s="384"/>
      <c r="G56" s="127">
        <v>1573473.0149999999</v>
      </c>
      <c r="H56" s="127"/>
      <c r="I56" s="127">
        <v>225072.48499999999</v>
      </c>
      <c r="J56" s="598">
        <f t="shared" si="5"/>
        <v>1798545.5</v>
      </c>
      <c r="K56" s="383"/>
    </row>
    <row r="57" spans="1:11" s="398" customFormat="1" ht="15" x14ac:dyDescent="0.25">
      <c r="A57" s="402"/>
      <c r="B57" s="151"/>
      <c r="C57" s="155" t="s">
        <v>191</v>
      </c>
      <c r="D57" s="155"/>
      <c r="E57" s="155"/>
      <c r="F57" s="400"/>
      <c r="G57" s="127">
        <v>1312047.6675400001</v>
      </c>
      <c r="H57" s="146"/>
      <c r="I57" s="127">
        <v>201030.42373399998</v>
      </c>
      <c r="J57" s="598">
        <f t="shared" si="5"/>
        <v>1513078.091274</v>
      </c>
      <c r="K57" s="399"/>
    </row>
    <row r="58" spans="1:11" s="391" customFormat="1" ht="15" x14ac:dyDescent="0.25">
      <c r="A58" s="396"/>
      <c r="B58" s="758"/>
      <c r="C58" s="155" t="s">
        <v>314</v>
      </c>
      <c r="D58" s="767"/>
      <c r="E58" s="152"/>
      <c r="F58" s="393"/>
      <c r="G58" s="127">
        <v>1999415.0899999999</v>
      </c>
      <c r="H58" s="127"/>
      <c r="I58" s="127">
        <v>615743.27500000002</v>
      </c>
      <c r="J58" s="598">
        <f t="shared" si="5"/>
        <v>2615158.3649999998</v>
      </c>
      <c r="K58" s="392"/>
    </row>
    <row r="59" spans="1:11" s="391" customFormat="1" ht="15" x14ac:dyDescent="0.25">
      <c r="A59" s="396"/>
      <c r="B59" s="758"/>
      <c r="C59" s="155" t="s">
        <v>186</v>
      </c>
      <c r="D59" s="153"/>
      <c r="E59" s="152"/>
      <c r="F59" s="393"/>
      <c r="G59" s="127">
        <v>1506062.29</v>
      </c>
      <c r="H59" s="127"/>
      <c r="I59" s="127">
        <v>226385.495</v>
      </c>
      <c r="J59" s="598">
        <f t="shared" si="5"/>
        <v>1732447.7850000001</v>
      </c>
      <c r="K59" s="392"/>
    </row>
    <row r="60" spans="1:11" s="382" customFormat="1" ht="15" x14ac:dyDescent="0.25">
      <c r="A60" s="387"/>
      <c r="B60" s="766"/>
      <c r="C60" s="759" t="s">
        <v>185</v>
      </c>
      <c r="D60" s="768"/>
      <c r="E60" s="148"/>
      <c r="F60" s="384"/>
      <c r="G60" s="127">
        <v>976835.92500000005</v>
      </c>
      <c r="H60" s="127"/>
      <c r="I60" s="127">
        <v>202192.02499999999</v>
      </c>
      <c r="J60" s="598">
        <f t="shared" si="5"/>
        <v>1179027.95</v>
      </c>
      <c r="K60" s="383"/>
    </row>
    <row r="61" spans="1:11" ht="15" x14ac:dyDescent="0.25">
      <c r="A61" s="314"/>
      <c r="B61" s="120"/>
      <c r="C61" s="121" t="s">
        <v>192</v>
      </c>
      <c r="D61" s="121"/>
      <c r="E61" s="121"/>
      <c r="F61" s="350"/>
      <c r="G61" s="133">
        <f>SUM(G49:G60)</f>
        <v>12382854.24904</v>
      </c>
      <c r="H61" s="158"/>
      <c r="I61" s="133">
        <f>SUM(I49:I60)</f>
        <v>2348247.7497339998</v>
      </c>
      <c r="J61" s="650">
        <f t="shared" si="5"/>
        <v>14731101.998774</v>
      </c>
    </row>
    <row r="62" spans="1:11" ht="15" x14ac:dyDescent="0.25">
      <c r="A62" s="314"/>
      <c r="B62" s="104"/>
      <c r="C62" s="63"/>
      <c r="D62" s="72"/>
      <c r="E62" s="63"/>
      <c r="F62" s="379"/>
      <c r="G62" s="378"/>
      <c r="H62" s="379"/>
      <c r="I62" s="378"/>
      <c r="J62" s="349"/>
    </row>
    <row r="63" spans="1:11" ht="15.75" x14ac:dyDescent="0.25">
      <c r="A63" s="314"/>
      <c r="B63" s="159"/>
      <c r="C63" s="160" t="s">
        <v>193</v>
      </c>
      <c r="D63" s="160"/>
      <c r="E63" s="160"/>
      <c r="F63" s="375"/>
      <c r="G63" s="375"/>
      <c r="H63" s="375"/>
      <c r="I63" s="375"/>
      <c r="J63" s="374"/>
    </row>
    <row r="64" spans="1:11" ht="15" x14ac:dyDescent="0.25">
      <c r="A64" s="314"/>
      <c r="B64" s="105"/>
      <c r="C64" s="161" t="s">
        <v>194</v>
      </c>
      <c r="D64" s="161"/>
      <c r="E64" s="161"/>
      <c r="F64" s="371"/>
      <c r="G64" s="780">
        <v>492006.16499999998</v>
      </c>
      <c r="H64" s="781"/>
      <c r="I64" s="780">
        <v>70376.09</v>
      </c>
      <c r="J64" s="602">
        <f t="shared" ref="J64:J69" si="6">G64+I64</f>
        <v>562382.255</v>
      </c>
    </row>
    <row r="65" spans="1:14" ht="16.5" x14ac:dyDescent="0.35">
      <c r="A65" s="314"/>
      <c r="B65" s="109"/>
      <c r="C65" s="162" t="s">
        <v>195</v>
      </c>
      <c r="D65" s="162"/>
      <c r="E65" s="162"/>
      <c r="F65" s="368"/>
      <c r="G65" s="127">
        <v>561395.77500000014</v>
      </c>
      <c r="H65" s="146"/>
      <c r="I65" s="780">
        <v>83886.725000000006</v>
      </c>
      <c r="J65" s="602">
        <f t="shared" si="6"/>
        <v>645282.50000000012</v>
      </c>
    </row>
    <row r="66" spans="1:14" ht="16.5" x14ac:dyDescent="0.35">
      <c r="A66" s="314"/>
      <c r="B66" s="109"/>
      <c r="C66" s="162" t="s">
        <v>196</v>
      </c>
      <c r="D66" s="162"/>
      <c r="E66" s="162"/>
      <c r="F66" s="368"/>
      <c r="G66" s="782">
        <v>224662.36200000002</v>
      </c>
      <c r="H66" s="146"/>
      <c r="I66" s="127">
        <v>33570.237999999998</v>
      </c>
      <c r="J66" s="602">
        <f t="shared" si="6"/>
        <v>258232.60000000003</v>
      </c>
    </row>
    <row r="67" spans="1:14" ht="15" x14ac:dyDescent="0.25">
      <c r="A67" s="314"/>
      <c r="B67" s="109"/>
      <c r="C67" s="162" t="s">
        <v>197</v>
      </c>
      <c r="D67" s="162"/>
      <c r="E67" s="162"/>
      <c r="F67" s="362"/>
      <c r="G67" s="777">
        <v>1675751.27</v>
      </c>
      <c r="H67" s="778"/>
      <c r="I67" s="783">
        <v>363901.73</v>
      </c>
      <c r="J67" s="602">
        <f t="shared" si="6"/>
        <v>2039653</v>
      </c>
    </row>
    <row r="68" spans="1:14" ht="15" x14ac:dyDescent="0.25">
      <c r="A68" s="314"/>
      <c r="B68" s="760"/>
      <c r="C68" s="761" t="s">
        <v>198</v>
      </c>
      <c r="D68" s="163"/>
      <c r="E68" s="164"/>
      <c r="F68" s="355"/>
      <c r="G68" s="784">
        <v>150000</v>
      </c>
      <c r="H68" s="785"/>
      <c r="I68" s="783">
        <v>0</v>
      </c>
      <c r="J68" s="602">
        <f t="shared" si="6"/>
        <v>150000</v>
      </c>
    </row>
    <row r="69" spans="1:14" ht="15" x14ac:dyDescent="0.25">
      <c r="A69" s="314"/>
      <c r="B69" s="120"/>
      <c r="C69" s="121" t="s">
        <v>200</v>
      </c>
      <c r="D69" s="121"/>
      <c r="E69" s="121"/>
      <c r="F69" s="350"/>
      <c r="G69" s="141">
        <f>SUM(G64:G68)</f>
        <v>3103815.5720000002</v>
      </c>
      <c r="H69" s="158"/>
      <c r="I69" s="141">
        <f>SUM(I64:I68)</f>
        <v>551734.78300000005</v>
      </c>
      <c r="J69" s="786">
        <f t="shared" si="6"/>
        <v>3655550.3550000004</v>
      </c>
    </row>
    <row r="70" spans="1:14" ht="15" x14ac:dyDescent="0.25">
      <c r="A70" s="314"/>
      <c r="B70" s="103"/>
      <c r="C70" s="131"/>
      <c r="D70" s="131"/>
      <c r="E70" s="131"/>
      <c r="F70" s="311"/>
      <c r="G70" s="132"/>
      <c r="H70" s="144"/>
      <c r="I70" s="132"/>
      <c r="J70" s="207"/>
    </row>
    <row r="71" spans="1:14" ht="15" x14ac:dyDescent="0.25">
      <c r="A71" s="314"/>
      <c r="B71" s="165" t="s">
        <v>235</v>
      </c>
      <c r="C71" s="165"/>
      <c r="D71" s="166"/>
      <c r="E71" s="166"/>
      <c r="F71" s="346">
        <f>F23+F34+F39+F46</f>
        <v>251672.9552907288</v>
      </c>
      <c r="G71" s="168">
        <f>G23+G34+G39+G46+G61+G69</f>
        <v>116535811.00817296</v>
      </c>
      <c r="H71" s="167">
        <f>H23+H34+H39+H46</f>
        <v>4393239.0494999997</v>
      </c>
      <c r="I71" s="168">
        <f>I23+I34+I39+I46+I61+I69</f>
        <v>26380546.184833996</v>
      </c>
      <c r="J71" s="169">
        <f>G71+I71</f>
        <v>142916357.19300696</v>
      </c>
    </row>
    <row r="72" spans="1:14" ht="15" x14ac:dyDescent="0.25">
      <c r="A72" s="314"/>
      <c r="B72" s="103"/>
      <c r="C72" s="131"/>
      <c r="D72" s="131"/>
      <c r="E72" s="131"/>
      <c r="F72" s="342"/>
      <c r="G72" s="132"/>
      <c r="H72" s="144"/>
      <c r="I72" s="132"/>
      <c r="J72" s="145"/>
    </row>
    <row r="73" spans="1:14" ht="15.75" x14ac:dyDescent="0.25">
      <c r="A73" s="314"/>
      <c r="B73" s="170"/>
      <c r="C73" s="171" t="s">
        <v>320</v>
      </c>
      <c r="D73" s="172"/>
      <c r="E73" s="172"/>
      <c r="F73" s="337"/>
      <c r="G73" s="173"/>
      <c r="H73" s="173"/>
      <c r="I73" s="173"/>
      <c r="J73" s="174"/>
    </row>
    <row r="74" spans="1:14" ht="15" x14ac:dyDescent="0.25">
      <c r="A74" s="314"/>
      <c r="B74" s="747" t="s">
        <v>139</v>
      </c>
      <c r="C74" s="748" t="s">
        <v>110</v>
      </c>
      <c r="D74" s="749"/>
      <c r="E74" s="750"/>
      <c r="F74" s="798"/>
      <c r="G74" s="130">
        <v>4852706.1500000004</v>
      </c>
      <c r="H74" s="787"/>
      <c r="I74" s="788">
        <v>0</v>
      </c>
      <c r="J74" s="604">
        <f t="shared" ref="J74:J77" si="7">G74+I74</f>
        <v>4852706.1500000004</v>
      </c>
    </row>
    <row r="75" spans="1:14" ht="15" x14ac:dyDescent="0.25">
      <c r="A75" s="314"/>
      <c r="B75" s="769" t="s">
        <v>315</v>
      </c>
      <c r="C75" s="770" t="s">
        <v>316</v>
      </c>
      <c r="D75" s="771"/>
      <c r="E75" s="772"/>
      <c r="F75" s="790"/>
      <c r="G75" s="789">
        <v>300000</v>
      </c>
      <c r="H75" s="790"/>
      <c r="I75" s="791">
        <v>100000</v>
      </c>
      <c r="J75" s="603">
        <f t="shared" si="7"/>
        <v>400000</v>
      </c>
    </row>
    <row r="76" spans="1:14" ht="15" x14ac:dyDescent="0.25">
      <c r="A76" s="314"/>
      <c r="B76" s="769" t="s">
        <v>392</v>
      </c>
      <c r="C76" s="773" t="s">
        <v>393</v>
      </c>
      <c r="D76" s="771"/>
      <c r="E76" s="773"/>
      <c r="F76" s="790"/>
      <c r="G76" s="789">
        <v>1104696.3</v>
      </c>
      <c r="H76" s="790"/>
      <c r="I76" s="791">
        <v>0</v>
      </c>
      <c r="J76" s="603">
        <f t="shared" si="7"/>
        <v>1104696.3</v>
      </c>
    </row>
    <row r="77" spans="1:14" ht="15" x14ac:dyDescent="0.25">
      <c r="A77" s="314"/>
      <c r="B77" s="120"/>
      <c r="C77" s="774" t="s">
        <v>319</v>
      </c>
      <c r="D77" s="775"/>
      <c r="E77" s="776"/>
      <c r="F77" s="158"/>
      <c r="G77" s="141">
        <f>SUM(G74:G76)</f>
        <v>6257402.4500000002</v>
      </c>
      <c r="H77" s="158"/>
      <c r="I77" s="141">
        <f>SUM(I74:I75)</f>
        <v>100000</v>
      </c>
      <c r="J77" s="601">
        <f t="shared" si="7"/>
        <v>6357402.4500000002</v>
      </c>
    </row>
    <row r="78" spans="1:14" ht="15.75" thickBot="1" x14ac:dyDescent="0.3">
      <c r="B78" s="208"/>
      <c r="C78" s="209"/>
      <c r="D78" s="209"/>
      <c r="E78" s="209"/>
      <c r="F78" s="210" t="s">
        <v>13</v>
      </c>
      <c r="G78" s="211"/>
      <c r="H78" s="210"/>
      <c r="I78" s="211"/>
      <c r="J78" s="654"/>
    </row>
    <row r="79" spans="1:14" ht="15" x14ac:dyDescent="0.25">
      <c r="B79" s="104"/>
      <c r="C79" s="63"/>
      <c r="D79" s="63"/>
      <c r="E79" s="63"/>
      <c r="F79" s="799"/>
      <c r="G79" s="142"/>
      <c r="H79" s="143"/>
      <c r="I79" s="142"/>
      <c r="J79" s="142"/>
      <c r="M79" s="243" t="s">
        <v>262</v>
      </c>
      <c r="N79" s="242">
        <f>+G80</f>
        <v>122793213.45817296</v>
      </c>
    </row>
    <row r="80" spans="1:14" ht="15" x14ac:dyDescent="0.25">
      <c r="B80" s="104"/>
      <c r="C80" s="800" t="s">
        <v>353</v>
      </c>
      <c r="D80" s="801"/>
      <c r="E80" s="802"/>
      <c r="F80" s="803">
        <f>F71</f>
        <v>251672.9552907288</v>
      </c>
      <c r="G80" s="792">
        <f>G71+G77</f>
        <v>122793213.45817296</v>
      </c>
      <c r="H80" s="793">
        <f>H71</f>
        <v>4393239.0494999997</v>
      </c>
      <c r="I80" s="168">
        <f>I23+I34+I39+I46+I48+I61+I69+I77</f>
        <v>26480546.184833996</v>
      </c>
      <c r="J80" s="794">
        <f>G80+I80</f>
        <v>149273759.64300695</v>
      </c>
      <c r="K80" s="308"/>
      <c r="M80" s="243" t="s">
        <v>210</v>
      </c>
      <c r="N80" s="183">
        <f>-G30</f>
        <v>-1235329.8986155314</v>
      </c>
    </row>
    <row r="81" spans="2:16" ht="15.75" thickBot="1" x14ac:dyDescent="0.3">
      <c r="B81" s="175"/>
      <c r="C81" s="804"/>
      <c r="D81" s="805"/>
      <c r="E81" s="805"/>
      <c r="F81" s="806">
        <f>F80/8760</f>
        <v>28.729789416749863</v>
      </c>
      <c r="G81" s="795"/>
      <c r="H81" s="796"/>
      <c r="I81" s="795"/>
      <c r="J81" s="797"/>
      <c r="K81" s="308"/>
      <c r="M81" s="243" t="s">
        <v>263</v>
      </c>
      <c r="N81" s="244">
        <f>SUM(N79:N80)</f>
        <v>121557883.55955744</v>
      </c>
    </row>
    <row r="82" spans="2:16" ht="15.75" thickTop="1" x14ac:dyDescent="0.2">
      <c r="B82" s="175"/>
      <c r="C82" s="804"/>
      <c r="D82" s="805"/>
      <c r="E82" s="805"/>
      <c r="F82" s="806"/>
      <c r="G82" s="795"/>
      <c r="H82" s="796"/>
      <c r="I82" s="795"/>
      <c r="J82" s="797"/>
    </row>
    <row r="83" spans="2:16" ht="15" x14ac:dyDescent="0.25">
      <c r="D83" s="301" t="s">
        <v>201</v>
      </c>
      <c r="E83" s="300"/>
      <c r="F83" s="299"/>
      <c r="G83" s="298">
        <f>(G39+G61)/G71</f>
        <v>0.12308760693340873</v>
      </c>
      <c r="H83" s="297"/>
      <c r="I83" s="296">
        <f>(I39+I61)/I71</f>
        <v>0.1220684089393604</v>
      </c>
      <c r="J83" s="287"/>
    </row>
    <row r="84" spans="2:16" ht="15" x14ac:dyDescent="0.25">
      <c r="E84" s="182" t="s">
        <v>202</v>
      </c>
      <c r="F84" s="176"/>
      <c r="G84" s="177"/>
      <c r="H84" s="176"/>
      <c r="I84" s="293"/>
      <c r="J84" s="287"/>
      <c r="L84" s="630" t="s">
        <v>350</v>
      </c>
      <c r="M84" s="630"/>
      <c r="N84" s="630" t="s">
        <v>20</v>
      </c>
      <c r="O84" s="630">
        <v>449</v>
      </c>
      <c r="P84" s="630" t="s">
        <v>68</v>
      </c>
    </row>
    <row r="85" spans="2:16" ht="15" x14ac:dyDescent="0.25">
      <c r="E85" s="182" t="s">
        <v>203</v>
      </c>
      <c r="F85" s="176"/>
      <c r="G85" s="177"/>
      <c r="H85" s="176"/>
      <c r="I85" s="293"/>
      <c r="J85" s="287"/>
      <c r="L85" s="284" t="s">
        <v>405</v>
      </c>
      <c r="N85" s="627">
        <f>G31</f>
        <v>418745.70561744116</v>
      </c>
      <c r="O85" s="627">
        <f>G30</f>
        <v>1235329.8986155314</v>
      </c>
      <c r="P85" s="627">
        <f>SUM(N85:O85)</f>
        <v>1654075.6042329725</v>
      </c>
    </row>
    <row r="86" spans="2:16" x14ac:dyDescent="0.2">
      <c r="D86" s="295"/>
      <c r="E86" s="295"/>
      <c r="F86" s="294"/>
      <c r="G86" s="293"/>
      <c r="H86" s="287"/>
      <c r="I86" s="293"/>
      <c r="J86" s="287"/>
      <c r="L86" s="284" t="s">
        <v>348</v>
      </c>
      <c r="N86" s="628">
        <f>+G77+G69+G61+G46+G39+G34+G23-G29</f>
        <v>121139137.85394001</v>
      </c>
      <c r="P86" s="628">
        <f>SUM(N86:O86)</f>
        <v>121139137.85394001</v>
      </c>
    </row>
    <row r="87" spans="2:16" ht="26.25" customHeight="1" thickBot="1" x14ac:dyDescent="0.25">
      <c r="D87" s="985" t="s">
        <v>206</v>
      </c>
      <c r="E87" s="986"/>
      <c r="F87" s="986"/>
      <c r="G87" s="291">
        <f>(G49+G51+SUM(G67:G68))/(G23+G34)</f>
        <v>3.866554579500308E-2</v>
      </c>
      <c r="H87" s="292"/>
      <c r="I87" s="291">
        <f>(I49+I51+SUM(I67:I68))/(I23+I34)</f>
        <v>3.0473939697053865E-2</v>
      </c>
      <c r="J87" s="287"/>
      <c r="L87" s="284" t="s">
        <v>349</v>
      </c>
      <c r="N87" s="629">
        <f>SUM(N85:N86)</f>
        <v>121557883.55955745</v>
      </c>
      <c r="O87" s="629">
        <f>SUM(O85:O86)</f>
        <v>1235329.8986155314</v>
      </c>
      <c r="P87" s="629">
        <f>SUM(P85:P86)</f>
        <v>122793213.45817298</v>
      </c>
    </row>
    <row r="88" spans="2:16" ht="21" customHeight="1" thickTop="1" x14ac:dyDescent="0.25">
      <c r="D88" s="178" t="s">
        <v>207</v>
      </c>
      <c r="E88" s="179"/>
      <c r="F88" s="179"/>
      <c r="G88" s="656">
        <f>(G49+G51+SUM(G67:G68))</f>
        <v>3615522.389</v>
      </c>
      <c r="H88" s="288"/>
      <c r="I88" s="656">
        <f>(I49+I51+SUM(I67:I68))</f>
        <v>631289.36100000003</v>
      </c>
      <c r="J88" s="287"/>
      <c r="N88" s="940">
        <f>N81-N87</f>
        <v>0</v>
      </c>
      <c r="O88" s="941"/>
      <c r="P88" s="940">
        <f>G80-P87</f>
        <v>0</v>
      </c>
    </row>
    <row r="89" spans="2:16" ht="27" customHeight="1" x14ac:dyDescent="0.25">
      <c r="E89" s="983" t="s">
        <v>318</v>
      </c>
      <c r="F89" s="983"/>
      <c r="G89" s="983"/>
      <c r="H89" s="983"/>
      <c r="I89" s="983"/>
    </row>
    <row r="90" spans="2:16" ht="18.75" customHeight="1" x14ac:dyDescent="0.25">
      <c r="E90" s="983" t="s">
        <v>317</v>
      </c>
      <c r="F90" s="983"/>
      <c r="G90" s="983"/>
      <c r="H90" s="983"/>
      <c r="I90" s="983"/>
    </row>
    <row r="96" spans="2:16" ht="15" x14ac:dyDescent="0.25">
      <c r="B96" s="284"/>
      <c r="G96" s="286"/>
    </row>
  </sheetData>
  <mergeCells count="6">
    <mergeCell ref="E90:I90"/>
    <mergeCell ref="F1:H1"/>
    <mergeCell ref="C3:E3"/>
    <mergeCell ref="D87:F87"/>
    <mergeCell ref="E89:I89"/>
    <mergeCell ref="I1:J2"/>
  </mergeCells>
  <hyperlinks>
    <hyperlink ref="F4" location="'2023 Sector View Elect'!A1" display="MWh Savings"/>
    <hyperlink ref="G4" location="'2023 Sector View Elect'!A1" display="Electric Rider Budget"/>
    <hyperlink ref="H4" location="'2023 Sector View Gas'!A1" display="Therm Savings"/>
    <hyperlink ref="I4" location="'2023 Sector View Gas'!A1" display="Gas Rider Budget"/>
  </hyperlinks>
  <pageMargins left="0.28000000000000003" right="0.3" top="0.75" bottom="0.75" header="0.3" footer="0.3"/>
  <pageSetup paperSize="17" scale="80" orientation="portrait" r:id="rId1"/>
  <headerFooter>
    <oddHeader>&amp;R&amp;G</oddHeader>
    <oddFooter>&amp;R&amp;G</oddFooter>
  </headerFooter>
  <customProperties>
    <customPr name="_pios_id" r:id="rId2"/>
  </customProperties>
  <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1A0C7"/>
  </sheetPr>
  <dimension ref="A1:K21"/>
  <sheetViews>
    <sheetView workbookViewId="0">
      <selection activeCell="C21" sqref="C21"/>
    </sheetView>
  </sheetViews>
  <sheetFormatPr defaultColWidth="9.28515625" defaultRowHeight="12.75" x14ac:dyDescent="0.2"/>
  <cols>
    <col min="1" max="1" width="5" style="202" bestFit="1" customWidth="1"/>
    <col min="2" max="2" width="61.5703125" style="202" bestFit="1" customWidth="1"/>
    <col min="3" max="3" width="2.28515625" style="202" customWidth="1"/>
    <col min="4" max="4" width="8" style="202" bestFit="1" customWidth="1"/>
    <col min="5" max="5" width="13" style="202" customWidth="1"/>
    <col min="6" max="7" width="9.28515625" style="202"/>
    <col min="8" max="8" width="5.42578125" style="679" customWidth="1"/>
    <col min="9" max="9" width="63.28515625" style="679" customWidth="1"/>
    <col min="10" max="16384" width="9.28515625" style="202"/>
  </cols>
  <sheetData>
    <row r="1" spans="1:11" x14ac:dyDescent="0.2">
      <c r="A1" s="247"/>
      <c r="B1" s="247"/>
      <c r="C1" s="247"/>
      <c r="D1" s="247"/>
      <c r="E1" s="248" t="s">
        <v>340</v>
      </c>
      <c r="H1" s="680"/>
      <c r="I1" s="692" t="s">
        <v>366</v>
      </c>
      <c r="J1" s="693"/>
      <c r="K1" s="693"/>
    </row>
    <row r="2" spans="1:11" x14ac:dyDescent="0.2">
      <c r="A2" s="247"/>
      <c r="B2" s="609" t="s">
        <v>338</v>
      </c>
      <c r="C2" s="247"/>
      <c r="D2" s="247"/>
      <c r="E2" s="248"/>
      <c r="H2" s="680"/>
      <c r="I2" s="680"/>
    </row>
    <row r="3" spans="1:11" x14ac:dyDescent="0.2">
      <c r="A3" s="249"/>
      <c r="B3" s="609" t="s">
        <v>339</v>
      </c>
      <c r="C3" s="250"/>
      <c r="D3" s="250"/>
      <c r="E3" s="250"/>
      <c r="H3" s="680"/>
      <c r="I3" s="680"/>
    </row>
    <row r="4" spans="1:11" ht="15" x14ac:dyDescent="0.25">
      <c r="A4" s="251"/>
      <c r="B4" s="609" t="s">
        <v>359</v>
      </c>
      <c r="C4" s="251"/>
      <c r="D4" s="251"/>
      <c r="E4" s="251"/>
      <c r="H4" s="682" t="s">
        <v>360</v>
      </c>
      <c r="I4" s="683"/>
    </row>
    <row r="5" spans="1:11" ht="15" x14ac:dyDescent="0.25">
      <c r="A5" s="252"/>
      <c r="B5" s="609" t="s">
        <v>358</v>
      </c>
      <c r="C5" s="254"/>
      <c r="D5" s="253"/>
      <c r="E5" s="255"/>
      <c r="H5" s="684" t="s">
        <v>265</v>
      </c>
      <c r="I5" s="683"/>
    </row>
    <row r="6" spans="1:11" ht="15" x14ac:dyDescent="0.25">
      <c r="A6" s="250"/>
      <c r="B6" s="609" t="s">
        <v>265</v>
      </c>
      <c r="C6" s="250"/>
      <c r="D6" s="250"/>
      <c r="E6" s="250"/>
      <c r="H6" s="685" t="s">
        <v>361</v>
      </c>
      <c r="I6" s="683"/>
    </row>
    <row r="7" spans="1:11" ht="15" x14ac:dyDescent="0.25">
      <c r="A7" s="249"/>
      <c r="B7" s="250"/>
      <c r="C7" s="250"/>
      <c r="D7" s="250"/>
      <c r="E7" s="250"/>
      <c r="H7" s="685" t="s">
        <v>362</v>
      </c>
      <c r="I7" s="683"/>
    </row>
    <row r="8" spans="1:11" x14ac:dyDescent="0.2">
      <c r="A8" s="256"/>
      <c r="B8" s="256"/>
      <c r="C8" s="256"/>
      <c r="D8" s="256"/>
      <c r="E8" s="256"/>
      <c r="H8" s="680"/>
      <c r="I8" s="680"/>
    </row>
    <row r="9" spans="1:11" x14ac:dyDescent="0.2">
      <c r="A9" s="257" t="s">
        <v>112</v>
      </c>
      <c r="B9" s="256"/>
      <c r="C9" s="256"/>
      <c r="D9" s="256"/>
      <c r="E9" s="256"/>
      <c r="H9" s="686" t="s">
        <v>112</v>
      </c>
      <c r="I9" s="686"/>
    </row>
    <row r="10" spans="1:11" x14ac:dyDescent="0.2">
      <c r="A10" s="258" t="s">
        <v>113</v>
      </c>
      <c r="B10" s="259" t="s">
        <v>114</v>
      </c>
      <c r="C10" s="260"/>
      <c r="D10" s="260"/>
      <c r="E10" s="261" t="s">
        <v>115</v>
      </c>
      <c r="H10" s="687" t="s">
        <v>113</v>
      </c>
      <c r="I10" s="688" t="s">
        <v>114</v>
      </c>
      <c r="J10" s="260"/>
      <c r="K10" s="261" t="s">
        <v>115</v>
      </c>
    </row>
    <row r="11" spans="1:11" x14ac:dyDescent="0.2">
      <c r="A11" s="262"/>
      <c r="B11" s="262"/>
      <c r="C11" s="262"/>
      <c r="D11" s="262"/>
      <c r="E11" s="263"/>
      <c r="H11" s="681"/>
      <c r="I11" s="681"/>
      <c r="J11" s="262"/>
      <c r="K11" s="263"/>
    </row>
    <row r="12" spans="1:11" x14ac:dyDescent="0.2">
      <c r="A12" s="264">
        <v>1</v>
      </c>
      <c r="B12" s="265" t="s">
        <v>116</v>
      </c>
      <c r="C12" s="262"/>
      <c r="D12" s="262"/>
      <c r="E12" s="266">
        <v>8.4790000000000004E-3</v>
      </c>
      <c r="H12" s="689">
        <v>1</v>
      </c>
      <c r="I12" s="690" t="s">
        <v>116</v>
      </c>
      <c r="J12" s="262"/>
      <c r="K12" s="266">
        <v>7.1970000000000003E-3</v>
      </c>
    </row>
    <row r="13" spans="1:11" x14ac:dyDescent="0.2">
      <c r="A13" s="264">
        <v>2</v>
      </c>
      <c r="B13" s="265" t="s">
        <v>117</v>
      </c>
      <c r="C13" s="262"/>
      <c r="D13" s="262"/>
      <c r="E13" s="266">
        <v>2E-3</v>
      </c>
      <c r="H13" s="689">
        <v>2</v>
      </c>
      <c r="I13" s="694" t="s">
        <v>117</v>
      </c>
      <c r="J13" s="262"/>
      <c r="K13" s="691">
        <v>4.0000000000000001E-3</v>
      </c>
    </row>
    <row r="14" spans="1:11" ht="15" x14ac:dyDescent="0.25">
      <c r="A14" s="264">
        <v>3</v>
      </c>
      <c r="B14" s="265" t="str">
        <f>"STATE UTILITY TAX ( "&amp;D14*100&amp;"% - ( LINE 1 * "&amp;D14*100&amp;"% )  )"</f>
        <v>STATE UTILITY TAX ( 3.8734% - ( LINE 1 * 3.8734% )  )</v>
      </c>
      <c r="C14" s="267"/>
      <c r="D14" s="268">
        <v>3.8733999999999998E-2</v>
      </c>
      <c r="E14" s="266">
        <v>3.8406000000000003E-2</v>
      </c>
      <c r="H14" s="689">
        <v>3</v>
      </c>
      <c r="I14" s="690" t="str">
        <f>"STATE UTILITY TAX - NET OF BAD DEBTS ( "&amp;K16*100&amp;"% - ( LINE 1 * "&amp;K16*100&amp;"%) )"</f>
        <v>STATE UTILITY TAX - NET OF BAD DEBTS ( 4.9652% - ( LINE 1 * 4.9652%) )</v>
      </c>
      <c r="J14" s="266">
        <v>3.8733999999999998E-2</v>
      </c>
      <c r="K14" s="266">
        <v>3.8455000000000003E-2</v>
      </c>
    </row>
    <row r="15" spans="1:11" x14ac:dyDescent="0.2">
      <c r="A15" s="264">
        <v>4</v>
      </c>
      <c r="B15" s="265"/>
      <c r="C15" s="262"/>
      <c r="D15" s="262"/>
      <c r="E15" s="269"/>
      <c r="H15" s="689">
        <v>4</v>
      </c>
      <c r="I15" s="690"/>
      <c r="J15" s="262"/>
      <c r="K15" s="269"/>
    </row>
    <row r="16" spans="1:11" x14ac:dyDescent="0.2">
      <c r="A16" s="264">
        <v>5</v>
      </c>
      <c r="B16" s="265" t="s">
        <v>118</v>
      </c>
      <c r="C16" s="262"/>
      <c r="D16" s="262"/>
      <c r="E16" s="266">
        <f>ROUND(SUM(E12:E14),6)</f>
        <v>4.8884999999999998E-2</v>
      </c>
      <c r="H16" s="689">
        <v>5</v>
      </c>
      <c r="I16" s="690" t="s">
        <v>118</v>
      </c>
      <c r="J16" s="262"/>
      <c r="K16" s="266">
        <f>ROUND(SUM(K12:K14),6)</f>
        <v>4.9652000000000002E-2</v>
      </c>
    </row>
    <row r="17" spans="1:11" x14ac:dyDescent="0.2">
      <c r="A17" s="264">
        <v>6</v>
      </c>
      <c r="B17" s="262"/>
      <c r="C17" s="262"/>
      <c r="D17" s="262"/>
      <c r="E17" s="266"/>
      <c r="H17" s="689">
        <v>6</v>
      </c>
      <c r="I17" s="681"/>
      <c r="J17" s="262"/>
      <c r="K17" s="266"/>
    </row>
    <row r="18" spans="1:11" x14ac:dyDescent="0.2">
      <c r="A18" s="264">
        <v>7</v>
      </c>
      <c r="B18" s="262" t="str">
        <f>"CONVERSION FACTOR EXCLUDING FEDERAL INCOME TAX ( 1 - LINE "&amp;A16&amp;" )"</f>
        <v>CONVERSION FACTOR EXCLUDING FEDERAL INCOME TAX ( 1 - LINE 5 )</v>
      </c>
      <c r="C18" s="262"/>
      <c r="D18" s="262"/>
      <c r="E18" s="266">
        <f>ROUND(1-E16,6)</f>
        <v>0.95111500000000004</v>
      </c>
      <c r="H18" s="689">
        <v>7</v>
      </c>
      <c r="I18" s="681" t="s">
        <v>363</v>
      </c>
      <c r="J18" s="262"/>
      <c r="K18" s="266">
        <f>ROUND(1-K16,6)</f>
        <v>0.95034799999999997</v>
      </c>
    </row>
    <row r="19" spans="1:11" ht="13.5" thickBot="1" x14ac:dyDescent="0.25">
      <c r="A19" s="264">
        <v>8</v>
      </c>
      <c r="B19" s="265" t="str">
        <f>"FEDERAL INCOME TAX ( LINE "&amp;A18&amp;"  * "&amp;D19*100&amp;"% )"</f>
        <v>FEDERAL INCOME TAX ( LINE 7  * 21% )</v>
      </c>
      <c r="C19" s="262"/>
      <c r="D19" s="610">
        <v>0.21</v>
      </c>
      <c r="E19" s="621">
        <f>ROUND((E18)*D19,6)</f>
        <v>0.19973399999999999</v>
      </c>
      <c r="H19" s="689">
        <v>8</v>
      </c>
      <c r="I19" s="690" t="s">
        <v>364</v>
      </c>
      <c r="J19" s="266">
        <v>0.21</v>
      </c>
      <c r="K19" s="621">
        <f>ROUND((K18)*J19,6)</f>
        <v>0.199573</v>
      </c>
    </row>
    <row r="20" spans="1:11" ht="14.25" thickTop="1" thickBot="1" x14ac:dyDescent="0.25">
      <c r="A20" s="264">
        <v>9</v>
      </c>
      <c r="B20" s="265" t="str">
        <f>"CONVERSION FACTOR INCL FEDERAL INCOME TAX ( LINE "&amp;A18&amp;" - LINE "&amp;A19&amp;" ) "</f>
        <v xml:space="preserve">CONVERSION FACTOR INCL FEDERAL INCOME TAX ( LINE 7 - LINE 8 ) </v>
      </c>
      <c r="C20" s="262"/>
      <c r="D20" s="262"/>
      <c r="E20" s="621">
        <f>E18-E19</f>
        <v>0.75138100000000008</v>
      </c>
      <c r="H20" s="689">
        <v>9</v>
      </c>
      <c r="I20" s="690" t="s">
        <v>365</v>
      </c>
      <c r="J20" s="262"/>
      <c r="K20" s="621">
        <f>K18-K19</f>
        <v>0.75077499999999997</v>
      </c>
    </row>
    <row r="21" spans="1:11" ht="13.5" thickTop="1" x14ac:dyDescent="0.2">
      <c r="H21" s="681"/>
      <c r="I21" s="681"/>
    </row>
  </sheetData>
  <pageMargins left="0.7" right="0.7" top="0.75" bottom="0.75" header="0.3" footer="0.3"/>
  <pageSetup orientation="portrait" r:id="rId1"/>
  <customProperties>
    <customPr name="_pios_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63" sqref="G63"/>
    </sheetView>
  </sheetViews>
  <sheetFormatPr defaultRowHeight="15" x14ac:dyDescent="0.25"/>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B1A0C7"/>
  </sheetPr>
  <dimension ref="A1:I44"/>
  <sheetViews>
    <sheetView workbookViewId="0">
      <selection activeCell="F10" sqref="F10"/>
    </sheetView>
  </sheetViews>
  <sheetFormatPr defaultColWidth="9.28515625" defaultRowHeight="12.75" x14ac:dyDescent="0.2"/>
  <cols>
    <col min="1" max="1" width="4" style="7" bestFit="1" customWidth="1"/>
    <col min="2" max="2" width="50.28515625" style="7" customWidth="1"/>
    <col min="3" max="3" width="45.42578125" style="7" bestFit="1" customWidth="1"/>
    <col min="4" max="4" width="17" style="7" bestFit="1" customWidth="1"/>
    <col min="5" max="5" width="15.42578125" style="7" bestFit="1" customWidth="1"/>
    <col min="6" max="6" width="14.28515625" style="7" customWidth="1"/>
    <col min="7" max="7" width="11.5703125" style="7" customWidth="1"/>
    <col min="8" max="8" width="10.7109375" style="7" bestFit="1" customWidth="1"/>
    <col min="9" max="16384" width="9.28515625" style="7"/>
  </cols>
  <sheetData>
    <row r="1" spans="1:9" x14ac:dyDescent="0.2">
      <c r="A1" s="53" t="s">
        <v>528</v>
      </c>
      <c r="C1" s="547"/>
    </row>
    <row r="2" spans="1:9" x14ac:dyDescent="0.2">
      <c r="A2" s="53" t="s">
        <v>0</v>
      </c>
    </row>
    <row r="3" spans="1:9" x14ac:dyDescent="0.2">
      <c r="A3" s="53"/>
      <c r="F3" s="5" t="s">
        <v>1</v>
      </c>
    </row>
    <row r="4" spans="1:9" ht="13.5" thickBot="1" x14ac:dyDescent="0.25">
      <c r="A4" s="53"/>
      <c r="F4" s="548" t="s">
        <v>5</v>
      </c>
    </row>
    <row r="5" spans="1:9" x14ac:dyDescent="0.2">
      <c r="A5" s="101"/>
      <c r="D5" s="4"/>
      <c r="E5" s="4"/>
      <c r="F5" s="5" t="s">
        <v>259</v>
      </c>
    </row>
    <row r="6" spans="1:9" x14ac:dyDescent="0.2">
      <c r="A6" s="3" t="s">
        <v>2</v>
      </c>
      <c r="B6" s="3"/>
      <c r="C6" s="3"/>
      <c r="D6" s="52" t="s">
        <v>3</v>
      </c>
      <c r="E6" s="52" t="s">
        <v>4</v>
      </c>
      <c r="F6" s="52" t="s">
        <v>260</v>
      </c>
    </row>
    <row r="7" spans="1:9" x14ac:dyDescent="0.2">
      <c r="D7" s="695" t="s">
        <v>6</v>
      </c>
      <c r="E7" s="695" t="s">
        <v>7</v>
      </c>
      <c r="F7" s="695" t="s">
        <v>8</v>
      </c>
    </row>
    <row r="8" spans="1:9" x14ac:dyDescent="0.2">
      <c r="A8" s="7">
        <v>1</v>
      </c>
      <c r="B8" s="53" t="s">
        <v>530</v>
      </c>
      <c r="C8" s="53"/>
    </row>
    <row r="9" spans="1:9" x14ac:dyDescent="0.2">
      <c r="A9" s="7">
        <f t="shared" ref="A9:A27" si="0">A8+1</f>
        <v>2</v>
      </c>
      <c r="B9" s="53"/>
      <c r="C9" s="53"/>
      <c r="G9" s="549"/>
      <c r="H9" s="549"/>
    </row>
    <row r="10" spans="1:9" x14ac:dyDescent="0.2">
      <c r="A10" s="7">
        <f t="shared" si="0"/>
        <v>3</v>
      </c>
      <c r="B10" s="7" t="s">
        <v>9</v>
      </c>
      <c r="C10" s="7" t="s">
        <v>573</v>
      </c>
      <c r="D10" s="23">
        <f>-'PY Rev Req Non-449 (UE-230139)'!C12</f>
        <v>-90245214.5256152</v>
      </c>
      <c r="E10" s="23">
        <f>'2023 Collections'!C6</f>
        <v>-91322563.06889379</v>
      </c>
      <c r="F10" s="93">
        <f>E10-D10</f>
        <v>-1077348.5432785898</v>
      </c>
      <c r="G10" s="277"/>
      <c r="H10" s="277"/>
      <c r="I10" s="278"/>
    </row>
    <row r="11" spans="1:9" x14ac:dyDescent="0.2">
      <c r="A11" s="7">
        <f t="shared" si="0"/>
        <v>4</v>
      </c>
      <c r="D11" s="50"/>
      <c r="E11" s="50"/>
      <c r="F11" s="94"/>
    </row>
    <row r="12" spans="1:9" x14ac:dyDescent="0.2">
      <c r="A12" s="7">
        <f t="shared" si="0"/>
        <v>5</v>
      </c>
      <c r="B12" s="7" t="s">
        <v>10</v>
      </c>
      <c r="D12" s="47"/>
      <c r="E12" s="47"/>
      <c r="F12" s="95"/>
    </row>
    <row r="13" spans="1:9" ht="25.5" x14ac:dyDescent="0.2">
      <c r="A13" s="7">
        <f t="shared" si="0"/>
        <v>6</v>
      </c>
      <c r="B13" s="810" t="s">
        <v>531</v>
      </c>
      <c r="D13" s="96">
        <f>'2023 Budget  UE-210822'!N86</f>
        <v>121139137.85394001</v>
      </c>
      <c r="E13" s="96">
        <f>'PY Actual Program Costs'!D10</f>
        <v>119253144.73</v>
      </c>
      <c r="F13" s="96">
        <f>E13-D13</f>
        <v>-1885993.1239400059</v>
      </c>
    </row>
    <row r="14" spans="1:9" ht="25.5" x14ac:dyDescent="0.2">
      <c r="A14" s="7">
        <f t="shared" si="0"/>
        <v>7</v>
      </c>
      <c r="B14" s="810" t="s">
        <v>550</v>
      </c>
      <c r="D14" s="96">
        <f>'2023 Budget  UE-210822'!N85</f>
        <v>418745.70561744116</v>
      </c>
      <c r="E14" s="96">
        <f>'PY Actual Program Costs'!D9</f>
        <v>183573.09</v>
      </c>
      <c r="F14" s="96">
        <f>E14-D14</f>
        <v>-235172.61561744116</v>
      </c>
    </row>
    <row r="15" spans="1:9" x14ac:dyDescent="0.2">
      <c r="A15" s="7">
        <f t="shared" si="0"/>
        <v>8</v>
      </c>
      <c r="B15" s="6" t="s">
        <v>11</v>
      </c>
      <c r="D15" s="809">
        <f>SUM(D13:D14)</f>
        <v>121557883.55955745</v>
      </c>
      <c r="E15" s="809">
        <f>SUM(E13:E14)</f>
        <v>119436717.82000001</v>
      </c>
      <c r="F15" s="78">
        <f>SUM(F13:F14)</f>
        <v>-2121165.7395574469</v>
      </c>
    </row>
    <row r="16" spans="1:9" x14ac:dyDescent="0.2">
      <c r="A16" s="7">
        <f t="shared" si="0"/>
        <v>9</v>
      </c>
      <c r="D16" s="96">
        <f>'PY Rev Req Non-449 (UE-230139)'!C8-D15</f>
        <v>0</v>
      </c>
      <c r="E16" s="96">
        <f>'PY Actual Program Costs'!D6-E15</f>
        <v>0</v>
      </c>
      <c r="F16" s="97"/>
    </row>
    <row r="17" spans="1:9" x14ac:dyDescent="0.2">
      <c r="A17" s="7">
        <f t="shared" si="0"/>
        <v>10</v>
      </c>
      <c r="B17" s="53" t="str">
        <f>B8</f>
        <v>2023 - 2024 True up</v>
      </c>
      <c r="D17" s="96"/>
      <c r="E17" s="96"/>
      <c r="F17" s="92">
        <f>F10+F15</f>
        <v>-3198514.2828360368</v>
      </c>
    </row>
    <row r="18" spans="1:9" x14ac:dyDescent="0.2">
      <c r="A18" s="7">
        <f t="shared" si="0"/>
        <v>11</v>
      </c>
      <c r="D18" s="96"/>
      <c r="E18" s="96"/>
      <c r="F18" s="96"/>
    </row>
    <row r="19" spans="1:9" x14ac:dyDescent="0.2">
      <c r="A19" s="7">
        <f t="shared" si="0"/>
        <v>12</v>
      </c>
      <c r="B19" s="53" t="s">
        <v>574</v>
      </c>
      <c r="C19" s="53"/>
      <c r="D19" s="96"/>
      <c r="E19" s="96"/>
      <c r="F19" s="96"/>
    </row>
    <row r="20" spans="1:9" x14ac:dyDescent="0.2">
      <c r="A20" s="7">
        <f t="shared" si="0"/>
        <v>13</v>
      </c>
      <c r="B20" s="53"/>
      <c r="C20" s="53"/>
      <c r="D20" s="4"/>
      <c r="E20" s="4"/>
      <c r="F20" s="5" t="s">
        <v>1</v>
      </c>
    </row>
    <row r="21" spans="1:9" x14ac:dyDescent="0.2">
      <c r="A21" s="7">
        <f t="shared" si="0"/>
        <v>14</v>
      </c>
      <c r="B21" s="7" t="s">
        <v>215</v>
      </c>
      <c r="D21" s="52" t="s">
        <v>3</v>
      </c>
      <c r="E21" s="52" t="s">
        <v>4</v>
      </c>
      <c r="F21" s="52" t="s">
        <v>5</v>
      </c>
    </row>
    <row r="22" spans="1:9" x14ac:dyDescent="0.2">
      <c r="A22" s="7">
        <f t="shared" si="0"/>
        <v>15</v>
      </c>
      <c r="B22" s="6" t="s">
        <v>575</v>
      </c>
      <c r="C22" s="6"/>
      <c r="G22" s="549"/>
      <c r="H22" s="549"/>
    </row>
    <row r="23" spans="1:9" x14ac:dyDescent="0.2">
      <c r="A23" s="7">
        <f t="shared" si="0"/>
        <v>16</v>
      </c>
      <c r="B23" s="6" t="s">
        <v>576</v>
      </c>
      <c r="C23" s="6"/>
      <c r="D23" s="550">
        <f>-'PY Est - Actual v Est'!B10</f>
        <v>-24123269.479759373</v>
      </c>
      <c r="E23" s="550">
        <f>-'PY Est - Actual v Est'!C10</f>
        <v>-27588541.399147958</v>
      </c>
      <c r="F23" s="92">
        <f>E23-D23</f>
        <v>-3465271.9193885848</v>
      </c>
      <c r="G23" s="277"/>
      <c r="H23" s="277"/>
      <c r="I23" s="278"/>
    </row>
    <row r="24" spans="1:9" x14ac:dyDescent="0.2">
      <c r="A24" s="7">
        <f t="shared" si="0"/>
        <v>17</v>
      </c>
      <c r="B24" s="6"/>
      <c r="C24" s="6"/>
      <c r="D24" s="56"/>
      <c r="E24" s="56"/>
      <c r="F24" s="92"/>
    </row>
    <row r="25" spans="1:9" x14ac:dyDescent="0.2">
      <c r="A25" s="7">
        <f t="shared" si="0"/>
        <v>18</v>
      </c>
      <c r="B25" s="6"/>
      <c r="C25" s="6"/>
      <c r="D25" s="56"/>
      <c r="E25" s="56"/>
      <c r="F25" s="92"/>
    </row>
    <row r="26" spans="1:9" x14ac:dyDescent="0.2">
      <c r="A26" s="7">
        <f t="shared" si="0"/>
        <v>19</v>
      </c>
      <c r="D26" s="96"/>
      <c r="E26" s="96"/>
      <c r="F26" s="97"/>
    </row>
    <row r="27" spans="1:9" ht="13.5" thickBot="1" x14ac:dyDescent="0.25">
      <c r="A27" s="7">
        <f t="shared" si="0"/>
        <v>20</v>
      </c>
      <c r="B27" s="7" t="s">
        <v>12</v>
      </c>
      <c r="D27" s="98"/>
      <c r="E27" s="96"/>
      <c r="F27" s="99">
        <f>SUM(F17:F26)</f>
        <v>-6663786.2022246215</v>
      </c>
    </row>
    <row r="28" spans="1:9" ht="13.5" thickTop="1" x14ac:dyDescent="0.2"/>
    <row r="29" spans="1:9" x14ac:dyDescent="0.2">
      <c r="F29" s="96"/>
    </row>
    <row r="32" spans="1:9" x14ac:dyDescent="0.2">
      <c r="D32" s="278"/>
    </row>
    <row r="33" spans="4:9" x14ac:dyDescent="0.2">
      <c r="D33" s="278"/>
      <c r="E33" s="278"/>
      <c r="F33" s="278"/>
      <c r="G33" s="278"/>
      <c r="H33" s="278"/>
    </row>
    <row r="34" spans="4:9" x14ac:dyDescent="0.2">
      <c r="D34" s="278"/>
      <c r="E34" s="277"/>
      <c r="F34" s="277"/>
      <c r="G34" s="277"/>
      <c r="H34" s="279"/>
      <c r="I34" s="278"/>
    </row>
    <row r="44" spans="4:9" x14ac:dyDescent="0.2">
      <c r="D44" s="7" t="s">
        <v>13</v>
      </c>
    </row>
  </sheetData>
  <pageMargins left="0.7" right="0.7" top="0.75" bottom="0.75" header="0.3" footer="0.3"/>
  <pageSetup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63" sqref="G63"/>
    </sheetView>
  </sheetViews>
  <sheetFormatPr defaultRowHeight="15" x14ac:dyDescent="0.25"/>
  <sheetData/>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CDDC"/>
  </sheetPr>
  <dimension ref="A1:G15"/>
  <sheetViews>
    <sheetView workbookViewId="0">
      <selection activeCell="C8" sqref="C8"/>
    </sheetView>
  </sheetViews>
  <sheetFormatPr defaultColWidth="9.28515625" defaultRowHeight="12.75" x14ac:dyDescent="0.2"/>
  <cols>
    <col min="1" max="1" width="4.5703125" style="7" bestFit="1" customWidth="1"/>
    <col min="2" max="2" width="57.42578125" style="7" customWidth="1"/>
    <col min="3" max="3" width="14.5703125" style="7" bestFit="1" customWidth="1"/>
    <col min="4" max="4" width="10.7109375" style="7" bestFit="1" customWidth="1"/>
    <col min="5" max="5" width="14.42578125" style="7" bestFit="1" customWidth="1"/>
    <col min="6" max="6" width="2.42578125" style="7" customWidth="1"/>
    <col min="7" max="7" width="11.28515625" style="7" bestFit="1" customWidth="1"/>
    <col min="8" max="16384" width="9.28515625" style="7"/>
  </cols>
  <sheetData>
    <row r="1" spans="1:7" ht="13.35" customHeight="1" x14ac:dyDescent="0.2">
      <c r="A1" s="38" t="s">
        <v>30</v>
      </c>
      <c r="B1" s="38"/>
      <c r="C1" s="38"/>
      <c r="D1" s="38"/>
      <c r="E1" s="38"/>
    </row>
    <row r="2" spans="1:7" x14ac:dyDescent="0.2">
      <c r="A2" s="38" t="s">
        <v>31</v>
      </c>
      <c r="B2" s="38"/>
      <c r="C2" s="38"/>
      <c r="D2" s="38"/>
      <c r="E2" s="38"/>
    </row>
    <row r="3" spans="1:7" ht="13.5" thickBot="1" x14ac:dyDescent="0.25">
      <c r="A3" s="39" t="s">
        <v>367</v>
      </c>
      <c r="B3" s="38"/>
      <c r="C3" s="38"/>
      <c r="D3" s="38"/>
      <c r="E3" s="38"/>
    </row>
    <row r="4" spans="1:7" ht="13.35" customHeight="1" thickBot="1" x14ac:dyDescent="0.25">
      <c r="A4" s="987" t="s">
        <v>406</v>
      </c>
      <c r="B4" s="988"/>
      <c r="C4" s="988"/>
      <c r="D4" s="988"/>
      <c r="E4" s="989"/>
    </row>
    <row r="5" spans="1:7" ht="13.35" customHeight="1" x14ac:dyDescent="0.2">
      <c r="A5" s="825"/>
      <c r="B5" s="5"/>
      <c r="C5" s="100"/>
      <c r="D5" s="100"/>
      <c r="E5" s="100"/>
    </row>
    <row r="6" spans="1:7" s="41" customFormat="1" ht="26.65" customHeight="1" x14ac:dyDescent="0.2">
      <c r="A6" s="40" t="s">
        <v>17</v>
      </c>
      <c r="B6" s="40" t="s">
        <v>2</v>
      </c>
      <c r="C6" s="40" t="s">
        <v>32</v>
      </c>
      <c r="D6" s="40" t="s">
        <v>33</v>
      </c>
      <c r="E6" s="40" t="s">
        <v>16</v>
      </c>
    </row>
    <row r="7" spans="1:7" ht="13.35" customHeight="1" x14ac:dyDescent="0.2">
      <c r="A7" s="42"/>
      <c r="B7" s="42"/>
      <c r="C7" s="42"/>
      <c r="D7" s="38"/>
    </row>
    <row r="8" spans="1:7" ht="13.35" customHeight="1" x14ac:dyDescent="0.2">
      <c r="A8" s="42">
        <v>1</v>
      </c>
      <c r="B8" s="17" t="s">
        <v>368</v>
      </c>
      <c r="C8" s="50">
        <f>'PY Rev Remove 449'!F11</f>
        <v>121557883.55955744</v>
      </c>
      <c r="D8" s="43">
        <v>0.95034799999999997</v>
      </c>
      <c r="E8" s="50">
        <f>+C8/D8</f>
        <v>127908811.88739014</v>
      </c>
    </row>
    <row r="9" spans="1:7" ht="13.35" customHeight="1" x14ac:dyDescent="0.2">
      <c r="A9" s="42"/>
      <c r="B9" s="17"/>
      <c r="C9" s="50"/>
      <c r="D9" s="43"/>
    </row>
    <row r="10" spans="1:7" ht="13.35" customHeight="1" x14ac:dyDescent="0.2">
      <c r="A10" s="42">
        <v>2</v>
      </c>
      <c r="B10" s="17" t="s">
        <v>257</v>
      </c>
      <c r="C10" s="50">
        <f>'PY Rev Remove 449'!F13</f>
        <v>-31312669.033942237</v>
      </c>
      <c r="D10" s="43">
        <v>0.95034799999999997</v>
      </c>
      <c r="E10" s="50">
        <f>+C10/D10</f>
        <v>-32948634.641144335</v>
      </c>
    </row>
    <row r="11" spans="1:7" ht="13.35" customHeight="1" x14ac:dyDescent="0.2">
      <c r="A11" s="42"/>
      <c r="B11" s="42"/>
      <c r="C11" s="44"/>
      <c r="D11" s="43"/>
      <c r="E11" s="45"/>
    </row>
    <row r="12" spans="1:7" ht="14.1" customHeight="1" thickBot="1" x14ac:dyDescent="0.25">
      <c r="A12" s="42">
        <v>3</v>
      </c>
      <c r="B12" s="19" t="s">
        <v>34</v>
      </c>
      <c r="C12" s="46">
        <f>SUM(C8:C11)</f>
        <v>90245214.5256152</v>
      </c>
      <c r="D12" s="43"/>
      <c r="E12" s="46">
        <f>SUM(E8:E11)</f>
        <v>94960177.246245801</v>
      </c>
      <c r="G12" s="47"/>
    </row>
    <row r="13" spans="1:7" ht="13.5" thickTop="1" x14ac:dyDescent="0.2">
      <c r="A13" s="42"/>
      <c r="B13" s="42"/>
      <c r="C13" s="42"/>
      <c r="D13" s="43"/>
      <c r="E13" s="47"/>
    </row>
    <row r="14" spans="1:7" ht="15" x14ac:dyDescent="0.25">
      <c r="B14" s="827"/>
      <c r="C14" s="828"/>
      <c r="D14" s="829"/>
      <c r="E14" s="830"/>
    </row>
    <row r="15" spans="1:7" x14ac:dyDescent="0.2">
      <c r="F15" s="283"/>
    </row>
  </sheetData>
  <mergeCells count="1">
    <mergeCell ref="A4:E4"/>
  </mergeCells>
  <pageMargins left="0.7" right="0.7" top="0.75" bottom="0.75" header="0.3" footer="0.3"/>
  <customProperties>
    <customPr name="_pios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K41"/>
  <sheetViews>
    <sheetView workbookViewId="0">
      <selection activeCell="F11" sqref="F11"/>
    </sheetView>
  </sheetViews>
  <sheetFormatPr defaultColWidth="9.140625" defaultRowHeight="12.75" x14ac:dyDescent="0.2"/>
  <cols>
    <col min="1" max="1" width="8.42578125" style="7" bestFit="1" customWidth="1"/>
    <col min="2" max="2" width="8" style="847" bestFit="1" customWidth="1"/>
    <col min="3" max="3" width="58.140625" style="7" customWidth="1"/>
    <col min="4" max="4" width="13.5703125" style="7" bestFit="1" customWidth="1"/>
    <col min="5" max="5" width="12.140625" style="7" bestFit="1" customWidth="1"/>
    <col min="6" max="6" width="13.5703125" style="7" bestFit="1" customWidth="1"/>
    <col min="7" max="7" width="9.140625" style="7"/>
    <col min="8" max="8" width="50" style="7" bestFit="1" customWidth="1"/>
    <col min="9" max="9" width="12.140625" style="7" bestFit="1" customWidth="1"/>
    <col min="10" max="10" width="13.5703125" style="7" bestFit="1" customWidth="1"/>
    <col min="11" max="11" width="13.42578125" style="7" bestFit="1" customWidth="1"/>
    <col min="12" max="16384" width="9.140625" style="7"/>
  </cols>
  <sheetData>
    <row r="1" spans="1:11" x14ac:dyDescent="0.2">
      <c r="A1" s="972" t="s">
        <v>14</v>
      </c>
      <c r="B1" s="972"/>
      <c r="C1" s="972"/>
      <c r="D1" s="972"/>
      <c r="E1" s="972"/>
      <c r="F1" s="972"/>
    </row>
    <row r="2" spans="1:11" x14ac:dyDescent="0.2">
      <c r="A2" s="972" t="s">
        <v>15</v>
      </c>
      <c r="B2" s="972"/>
      <c r="C2" s="972"/>
      <c r="D2" s="972"/>
      <c r="E2" s="972"/>
      <c r="F2" s="972"/>
    </row>
    <row r="3" spans="1:11" x14ac:dyDescent="0.2">
      <c r="A3" s="972" t="s">
        <v>16</v>
      </c>
      <c r="B3" s="972"/>
      <c r="C3" s="972"/>
      <c r="D3" s="972"/>
      <c r="E3" s="972"/>
      <c r="F3" s="972"/>
    </row>
    <row r="4" spans="1:11" ht="13.5" thickBot="1" x14ac:dyDescent="0.25">
      <c r="A4" s="972" t="s">
        <v>367</v>
      </c>
      <c r="B4" s="972"/>
      <c r="C4" s="972"/>
      <c r="D4" s="972"/>
      <c r="E4" s="972"/>
      <c r="F4" s="972"/>
    </row>
    <row r="5" spans="1:11" ht="13.5" thickBot="1" x14ac:dyDescent="0.25">
      <c r="A5" s="937" t="s">
        <v>406</v>
      </c>
      <c r="B5" s="938"/>
      <c r="C5" s="938"/>
      <c r="D5" s="938"/>
      <c r="E5" s="938"/>
      <c r="F5" s="939"/>
    </row>
    <row r="6" spans="1:11" x14ac:dyDescent="0.2">
      <c r="A6" s="42" t="s">
        <v>17</v>
      </c>
      <c r="B6" s="42"/>
      <c r="C6" s="42" t="s">
        <v>2</v>
      </c>
      <c r="D6" s="42" t="s">
        <v>18</v>
      </c>
      <c r="E6" s="38" t="s">
        <v>19</v>
      </c>
      <c r="F6" s="42" t="s">
        <v>20</v>
      </c>
    </row>
    <row r="7" spans="1:11" x14ac:dyDescent="0.2">
      <c r="A7" s="42"/>
      <c r="B7" s="42"/>
      <c r="C7" s="42"/>
      <c r="D7" s="42" t="s">
        <v>6</v>
      </c>
      <c r="E7" s="38" t="s">
        <v>7</v>
      </c>
      <c r="F7" s="42" t="s">
        <v>21</v>
      </c>
    </row>
    <row r="8" spans="1:11" ht="13.5" thickBot="1" x14ac:dyDescent="0.25">
      <c r="A8" s="42"/>
      <c r="B8" s="42"/>
      <c r="C8" s="42"/>
      <c r="D8" s="42"/>
      <c r="E8" s="38"/>
      <c r="F8" s="42"/>
      <c r="J8" s="41"/>
    </row>
    <row r="9" spans="1:11" x14ac:dyDescent="0.2">
      <c r="A9" s="670"/>
      <c r="B9" s="934"/>
      <c r="C9" s="933" t="s">
        <v>22</v>
      </c>
      <c r="D9" s="934"/>
      <c r="E9" s="671"/>
      <c r="F9" s="931"/>
    </row>
    <row r="10" spans="1:11" x14ac:dyDescent="0.2">
      <c r="A10" s="13"/>
      <c r="B10" s="42"/>
      <c r="C10" s="42"/>
      <c r="D10" s="42"/>
      <c r="E10" s="14"/>
      <c r="F10" s="15"/>
    </row>
    <row r="11" spans="1:11" x14ac:dyDescent="0.2">
      <c r="A11" s="16">
        <v>1</v>
      </c>
      <c r="B11" s="42"/>
      <c r="C11" s="17" t="s">
        <v>572</v>
      </c>
      <c r="D11" s="50">
        <v>122793213.45817296</v>
      </c>
      <c r="E11" s="50">
        <v>-1235329.8986155314</v>
      </c>
      <c r="F11" s="33">
        <f>+D11+E11</f>
        <v>121557883.55955744</v>
      </c>
    </row>
    <row r="12" spans="1:11" x14ac:dyDescent="0.2">
      <c r="A12" s="16"/>
      <c r="B12" s="42"/>
      <c r="C12" s="17"/>
      <c r="D12" s="50"/>
      <c r="E12" s="14"/>
      <c r="F12" s="15"/>
    </row>
    <row r="13" spans="1:11" x14ac:dyDescent="0.2">
      <c r="A13" s="16">
        <v>2</v>
      </c>
      <c r="B13" s="18"/>
      <c r="C13" s="19" t="s">
        <v>571</v>
      </c>
      <c r="D13" s="92">
        <f>SUM(E13:F13)</f>
        <v>-31312669.033942237</v>
      </c>
      <c r="E13" s="20" t="s">
        <v>23</v>
      </c>
      <c r="F13" s="21">
        <v>-31312669.033942237</v>
      </c>
      <c r="H13" s="56"/>
      <c r="I13" s="56"/>
      <c r="J13" s="56"/>
      <c r="K13" s="47"/>
    </row>
    <row r="14" spans="1:11" ht="12.75" customHeight="1" x14ac:dyDescent="0.2">
      <c r="A14" s="16"/>
      <c r="B14" s="42"/>
      <c r="C14" s="48"/>
      <c r="D14" s="45"/>
      <c r="E14" s="45"/>
      <c r="F14" s="22"/>
    </row>
    <row r="15" spans="1:11" x14ac:dyDescent="0.2">
      <c r="A15" s="16">
        <v>3</v>
      </c>
      <c r="B15" s="18" t="s">
        <v>24</v>
      </c>
      <c r="C15" s="19" t="s">
        <v>25</v>
      </c>
      <c r="D15" s="23">
        <f>SUM(D13,D11)</f>
        <v>91480544.424230725</v>
      </c>
      <c r="E15" s="23">
        <f>SUM(E13,E11)</f>
        <v>-1235329.8986155314</v>
      </c>
      <c r="F15" s="24">
        <f>SUM(F11:F14)</f>
        <v>90245214.5256152</v>
      </c>
      <c r="H15" s="47"/>
      <c r="I15" s="47"/>
      <c r="J15" s="47"/>
      <c r="K15" s="47"/>
    </row>
    <row r="16" spans="1:11" x14ac:dyDescent="0.2">
      <c r="A16" s="16"/>
      <c r="B16" s="18"/>
      <c r="C16" s="19"/>
      <c r="D16" s="50"/>
      <c r="E16" s="50"/>
      <c r="F16" s="33"/>
      <c r="H16" s="47"/>
      <c r="I16" s="47"/>
      <c r="J16" s="47"/>
    </row>
    <row r="17" spans="1:11" ht="13.5" thickBot="1" x14ac:dyDescent="0.25">
      <c r="A17" s="936"/>
      <c r="B17" s="678"/>
      <c r="C17" s="677"/>
      <c r="D17" s="677"/>
      <c r="E17" s="677"/>
      <c r="F17" s="699"/>
    </row>
    <row r="18" spans="1:11" x14ac:dyDescent="0.2">
      <c r="A18" s="42"/>
    </row>
    <row r="19" spans="1:11" ht="13.5" thickBot="1" x14ac:dyDescent="0.25">
      <c r="A19" s="42"/>
    </row>
    <row r="20" spans="1:11" x14ac:dyDescent="0.2">
      <c r="A20" s="935"/>
      <c r="B20" s="934"/>
      <c r="C20" s="933" t="s">
        <v>16</v>
      </c>
      <c r="D20" s="932"/>
      <c r="E20" s="932"/>
      <c r="F20" s="931"/>
    </row>
    <row r="21" spans="1:11" x14ac:dyDescent="0.2">
      <c r="A21" s="16"/>
      <c r="B21" s="42"/>
      <c r="C21" s="48"/>
      <c r="D21" s="48"/>
      <c r="E21" s="48"/>
      <c r="F21" s="15"/>
    </row>
    <row r="22" spans="1:11" x14ac:dyDescent="0.2">
      <c r="A22" s="16">
        <v>4</v>
      </c>
      <c r="B22" s="42"/>
      <c r="C22" s="48" t="s">
        <v>394</v>
      </c>
      <c r="D22" s="554">
        <v>0.95034799999999997</v>
      </c>
      <c r="E22" s="554">
        <f>D22</f>
        <v>0.95034799999999997</v>
      </c>
      <c r="F22" s="555">
        <f>E22</f>
        <v>0.95034799999999997</v>
      </c>
      <c r="H22" s="593"/>
      <c r="I22" s="593"/>
      <c r="J22" s="593"/>
    </row>
    <row r="23" spans="1:11" x14ac:dyDescent="0.2">
      <c r="A23" s="16"/>
      <c r="B23" s="42"/>
      <c r="C23" s="48"/>
      <c r="D23" s="48"/>
      <c r="E23" s="48"/>
      <c r="F23" s="15"/>
    </row>
    <row r="24" spans="1:11" x14ac:dyDescent="0.2">
      <c r="A24" s="16">
        <v>5</v>
      </c>
      <c r="B24" s="18" t="s">
        <v>26</v>
      </c>
      <c r="C24" s="17" t="s">
        <v>395</v>
      </c>
      <c r="D24" s="50">
        <f>D11/D22</f>
        <v>129208682.98578307</v>
      </c>
      <c r="E24" s="50">
        <f>+E11/E22</f>
        <v>-1299871.0983929376</v>
      </c>
      <c r="F24" s="33">
        <f>D24+E24</f>
        <v>127908811.88739014</v>
      </c>
      <c r="H24" s="47"/>
      <c r="I24" s="47"/>
      <c r="J24" s="47"/>
      <c r="K24" s="47"/>
    </row>
    <row r="25" spans="1:11" x14ac:dyDescent="0.2">
      <c r="A25" s="16"/>
      <c r="B25" s="18"/>
      <c r="C25" s="19"/>
      <c r="D25" s="31"/>
      <c r="E25" s="31"/>
      <c r="F25" s="21"/>
      <c r="H25" s="56"/>
      <c r="I25" s="56"/>
      <c r="J25" s="56"/>
    </row>
    <row r="26" spans="1:11" x14ac:dyDescent="0.2">
      <c r="A26" s="16">
        <v>6</v>
      </c>
      <c r="B26" s="18" t="s">
        <v>27</v>
      </c>
      <c r="C26" s="19" t="s">
        <v>354</v>
      </c>
      <c r="D26" s="92">
        <f>D13/D22</f>
        <v>-32948634.641144335</v>
      </c>
      <c r="E26" s="20" t="s">
        <v>23</v>
      </c>
      <c r="F26" s="21">
        <f>F13/F22</f>
        <v>-32948634.641144335</v>
      </c>
      <c r="H26" s="56"/>
      <c r="I26" s="56"/>
      <c r="J26" s="56"/>
      <c r="K26" s="47"/>
    </row>
    <row r="27" spans="1:11" ht="15" x14ac:dyDescent="0.25">
      <c r="A27" s="16"/>
      <c r="B27" s="18"/>
      <c r="C27" s="19"/>
      <c r="D27" s="217"/>
      <c r="E27" s="218"/>
      <c r="F27" s="219"/>
      <c r="H27" s="56"/>
      <c r="I27" s="56"/>
      <c r="J27" s="56"/>
    </row>
    <row r="28" spans="1:11" x14ac:dyDescent="0.2">
      <c r="A28" s="16">
        <v>7</v>
      </c>
      <c r="B28" s="18" t="s">
        <v>28</v>
      </c>
      <c r="C28" s="19" t="s">
        <v>29</v>
      </c>
      <c r="D28" s="23">
        <f>SUM(D24:D27)</f>
        <v>96260048.344638735</v>
      </c>
      <c r="E28" s="23">
        <f>SUM(E24:E27)</f>
        <v>-1299871.0983929376</v>
      </c>
      <c r="F28" s="24">
        <f>SUM(F24:F27)</f>
        <v>94960177.246245801</v>
      </c>
      <c r="H28" s="47"/>
      <c r="I28" s="47"/>
      <c r="J28" s="47"/>
      <c r="K28" s="47"/>
    </row>
    <row r="29" spans="1:11" x14ac:dyDescent="0.2">
      <c r="A29" s="16"/>
      <c r="B29" s="18"/>
      <c r="C29" s="32"/>
      <c r="D29" s="50"/>
      <c r="E29" s="50"/>
      <c r="F29" s="33"/>
    </row>
    <row r="30" spans="1:11" ht="13.5" thickBot="1" x14ac:dyDescent="0.25">
      <c r="A30" s="930"/>
      <c r="B30" s="929"/>
      <c r="C30" s="929"/>
      <c r="D30" s="929"/>
      <c r="E30" s="929"/>
      <c r="F30" s="928"/>
    </row>
    <row r="31" spans="1:11" x14ac:dyDescent="0.2">
      <c r="A31" s="37"/>
      <c r="B31" s="37"/>
      <c r="C31" s="37"/>
      <c r="D31" s="37"/>
      <c r="E31" s="37"/>
      <c r="F31" s="37"/>
    </row>
    <row r="32" spans="1:11" x14ac:dyDescent="0.2">
      <c r="A32" s="37"/>
    </row>
    <row r="33" spans="1:6" ht="15" x14ac:dyDescent="0.25">
      <c r="A33" s="37"/>
      <c r="B33" s="848"/>
      <c r="C33" s="848"/>
      <c r="D33" s="848"/>
      <c r="E33" s="848"/>
      <c r="F33" s="848"/>
    </row>
    <row r="34" spans="1:6" ht="43.5" customHeight="1" x14ac:dyDescent="0.2">
      <c r="A34" s="37"/>
      <c r="B34" s="973" t="s">
        <v>401</v>
      </c>
      <c r="C34" s="973"/>
      <c r="D34" s="973"/>
      <c r="E34" s="973"/>
      <c r="F34" s="973"/>
    </row>
    <row r="35" spans="1:6" ht="37.5" customHeight="1" x14ac:dyDescent="0.2">
      <c r="A35" s="37"/>
      <c r="B35" s="973"/>
      <c r="C35" s="973"/>
      <c r="D35" s="973"/>
      <c r="E35" s="973"/>
      <c r="F35" s="973"/>
    </row>
    <row r="37" spans="1:6" ht="15" customHeight="1" x14ac:dyDescent="0.2">
      <c r="B37" s="971" t="s">
        <v>399</v>
      </c>
      <c r="C37" s="971"/>
      <c r="D37" s="971"/>
      <c r="E37" s="971"/>
      <c r="F37" s="971"/>
    </row>
    <row r="38" spans="1:6" x14ac:dyDescent="0.2">
      <c r="B38" s="971"/>
      <c r="C38" s="971"/>
      <c r="D38" s="971"/>
      <c r="E38" s="971"/>
      <c r="F38" s="971"/>
    </row>
    <row r="41" spans="1:6" x14ac:dyDescent="0.2">
      <c r="D41" s="47"/>
    </row>
  </sheetData>
  <mergeCells count="6">
    <mergeCell ref="B37:F38"/>
    <mergeCell ref="A1:F1"/>
    <mergeCell ref="A2:F2"/>
    <mergeCell ref="A3:F3"/>
    <mergeCell ref="A4:F4"/>
    <mergeCell ref="B34:F35"/>
  </mergeCells>
  <pageMargins left="0.7" right="0.7" top="0.75" bottom="0.75" header="0.3" footer="0.3"/>
  <customProperties>
    <customPr name="_pios_id" r:id="rId1"/>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1A0C7"/>
  </sheetPr>
  <dimension ref="A1:N39"/>
  <sheetViews>
    <sheetView zoomScale="85" zoomScaleNormal="85" workbookViewId="0">
      <pane xSplit="2" ySplit="1" topLeftCell="C2" activePane="bottomRight" state="frozen"/>
      <selection activeCell="G63" sqref="G63"/>
      <selection pane="topRight" activeCell="G63" sqref="G63"/>
      <selection pane="bottomLeft" activeCell="G63" sqref="G63"/>
      <selection pane="bottomRight" activeCell="C6" sqref="C6"/>
    </sheetView>
  </sheetViews>
  <sheetFormatPr defaultColWidth="8.7109375" defaultRowHeight="15" x14ac:dyDescent="0.25"/>
  <cols>
    <col min="1" max="1" width="3" style="71" bestFit="1" customWidth="1"/>
    <col min="2" max="2" width="66.28515625" style="71" customWidth="1"/>
    <col min="3" max="3" width="16.7109375" style="71" bestFit="1" customWidth="1"/>
    <col min="4" max="4" width="21.42578125" style="71" bestFit="1" customWidth="1"/>
    <col min="5" max="5" width="16.7109375" style="71" bestFit="1" customWidth="1"/>
    <col min="6" max="6" width="14.42578125" style="71" bestFit="1" customWidth="1"/>
    <col min="7" max="7" width="3.5703125" style="71" customWidth="1"/>
    <col min="8" max="8" width="12.7109375" style="71" bestFit="1" customWidth="1"/>
    <col min="9" max="9" width="10.42578125" style="71" bestFit="1" customWidth="1"/>
    <col min="10" max="10" width="12.7109375" style="71" bestFit="1" customWidth="1"/>
    <col min="11" max="11" width="11" style="71" bestFit="1" customWidth="1"/>
    <col min="12" max="12" width="12.7109375" style="71" bestFit="1" customWidth="1"/>
    <col min="13" max="13" width="10.42578125" style="71" bestFit="1" customWidth="1"/>
    <col min="14" max="14" width="12.7109375" style="71" bestFit="1" customWidth="1"/>
    <col min="15" max="16384" width="8.7109375" style="71"/>
  </cols>
  <sheetData>
    <row r="1" spans="1:5" x14ac:dyDescent="0.25">
      <c r="A1" s="7"/>
      <c r="B1" s="7"/>
      <c r="C1" s="52" t="s">
        <v>66</v>
      </c>
      <c r="D1" s="52" t="s">
        <v>67</v>
      </c>
      <c r="E1" s="52" t="s">
        <v>68</v>
      </c>
    </row>
    <row r="2" spans="1:5" x14ac:dyDescent="0.25">
      <c r="A2" s="7"/>
      <c r="B2" s="53"/>
      <c r="C2" s="7"/>
      <c r="D2" s="7"/>
      <c r="E2" s="7"/>
    </row>
    <row r="3" spans="1:5" x14ac:dyDescent="0.25">
      <c r="A3" s="7">
        <v>1</v>
      </c>
      <c r="B3" s="53" t="s">
        <v>418</v>
      </c>
      <c r="C3" s="7"/>
      <c r="D3" s="7"/>
      <c r="E3" s="7"/>
    </row>
    <row r="4" spans="1:5" x14ac:dyDescent="0.25">
      <c r="A4" s="7">
        <v>2</v>
      </c>
      <c r="B4" s="6" t="s">
        <v>419</v>
      </c>
      <c r="C4" s="60">
        <f>C21</f>
        <v>-68217051.00908263</v>
      </c>
      <c r="D4" s="60">
        <f>D21</f>
        <v>-1880629.2309173597</v>
      </c>
      <c r="E4" s="60">
        <f>E21</f>
        <v>-70097680.239999995</v>
      </c>
    </row>
    <row r="5" spans="1:5" x14ac:dyDescent="0.25">
      <c r="A5" s="7">
        <v>3</v>
      </c>
      <c r="B5" s="6" t="s">
        <v>420</v>
      </c>
      <c r="C5" s="56">
        <f>C33</f>
        <v>-23105512.059811156</v>
      </c>
      <c r="D5" s="56">
        <f>D33</f>
        <v>-623287.59533118783</v>
      </c>
      <c r="E5" s="56">
        <f>E33</f>
        <v>-23728799.655142345</v>
      </c>
    </row>
    <row r="6" spans="1:5" ht="15.75" thickBot="1" x14ac:dyDescent="0.3">
      <c r="A6" s="7">
        <v>4</v>
      </c>
      <c r="B6" s="7" t="s">
        <v>69</v>
      </c>
      <c r="C6" s="58">
        <f>SUM(C4:C5)</f>
        <v>-91322563.06889379</v>
      </c>
      <c r="D6" s="58">
        <f>SUM(D4:D5)</f>
        <v>-2503916.8262485475</v>
      </c>
      <c r="E6" s="58">
        <f>SUM(E4:E5)</f>
        <v>-93826479.895142347</v>
      </c>
    </row>
    <row r="7" spans="1:5" ht="15.75" thickTop="1" x14ac:dyDescent="0.25">
      <c r="A7" s="7">
        <v>5</v>
      </c>
      <c r="B7" s="7"/>
      <c r="C7" s="7"/>
      <c r="D7" s="7"/>
      <c r="E7" s="7"/>
    </row>
    <row r="8" spans="1:5" ht="18" x14ac:dyDescent="0.25">
      <c r="A8" s="7">
        <v>6</v>
      </c>
      <c r="B8" s="216"/>
      <c r="C8" s="7"/>
      <c r="D8" s="7"/>
      <c r="E8" s="7"/>
    </row>
    <row r="9" spans="1:5" x14ac:dyDescent="0.25">
      <c r="A9" s="7">
        <v>7</v>
      </c>
      <c r="B9" s="7"/>
      <c r="C9" s="7"/>
      <c r="D9" s="7"/>
      <c r="E9" s="7"/>
    </row>
    <row r="10" spans="1:5" x14ac:dyDescent="0.25">
      <c r="A10" s="7">
        <v>8</v>
      </c>
      <c r="B10" s="7"/>
      <c r="C10" s="7"/>
      <c r="D10" s="7"/>
      <c r="E10" s="7"/>
    </row>
    <row r="11" spans="1:5" x14ac:dyDescent="0.25">
      <c r="A11" s="7">
        <v>9</v>
      </c>
      <c r="B11" s="54" t="s">
        <v>70</v>
      </c>
      <c r="C11" s="7"/>
      <c r="D11" s="7"/>
      <c r="E11" s="7"/>
    </row>
    <row r="12" spans="1:5" x14ac:dyDescent="0.25">
      <c r="A12" s="7">
        <v>10</v>
      </c>
      <c r="B12" s="55">
        <v>45077</v>
      </c>
      <c r="C12" s="56"/>
      <c r="D12" s="56"/>
      <c r="E12" s="56">
        <f>'AC 1820621'!I12</f>
        <v>-6616271.8799999952</v>
      </c>
    </row>
    <row r="13" spans="1:5" x14ac:dyDescent="0.25">
      <c r="A13" s="7">
        <v>11</v>
      </c>
      <c r="B13" s="55">
        <v>45107</v>
      </c>
      <c r="C13" s="56"/>
      <c r="D13" s="56"/>
      <c r="E13" s="56">
        <f>'AC 1820621'!D10</f>
        <v>-6476403.9500000002</v>
      </c>
    </row>
    <row r="14" spans="1:5" x14ac:dyDescent="0.25">
      <c r="A14" s="7">
        <v>12</v>
      </c>
      <c r="B14" s="55">
        <v>45138</v>
      </c>
      <c r="C14" s="56"/>
      <c r="D14" s="56"/>
      <c r="E14" s="56">
        <f>'AC 1820621'!D11</f>
        <v>-6724906.870000001</v>
      </c>
    </row>
    <row r="15" spans="1:5" x14ac:dyDescent="0.25">
      <c r="A15" s="7">
        <v>13</v>
      </c>
      <c r="B15" s="55">
        <v>45169</v>
      </c>
      <c r="C15" s="56"/>
      <c r="D15" s="56"/>
      <c r="E15" s="56">
        <f>'AC 1820621'!D12</f>
        <v>-7437009.6799999997</v>
      </c>
    </row>
    <row r="16" spans="1:5" x14ac:dyDescent="0.25">
      <c r="A16" s="7">
        <v>14</v>
      </c>
      <c r="B16" s="55">
        <v>45199</v>
      </c>
      <c r="C16" s="56"/>
      <c r="D16" s="56"/>
      <c r="E16" s="56">
        <f>'AC 1820621'!D13</f>
        <v>-6572478.6300000008</v>
      </c>
    </row>
    <row r="17" spans="1:14" x14ac:dyDescent="0.25">
      <c r="A17" s="7">
        <v>15</v>
      </c>
      <c r="B17" s="55">
        <v>45230</v>
      </c>
      <c r="C17" s="56"/>
      <c r="D17" s="56"/>
      <c r="E17" s="56">
        <f>'AC 1820621'!D14</f>
        <v>-7566251.1500000004</v>
      </c>
    </row>
    <row r="18" spans="1:14" x14ac:dyDescent="0.25">
      <c r="A18" s="7">
        <v>16</v>
      </c>
      <c r="B18" s="55">
        <v>45260</v>
      </c>
      <c r="C18" s="56"/>
      <c r="D18" s="56"/>
      <c r="E18" s="56">
        <f>'AC 1820621'!D15</f>
        <v>-8797297.0700000003</v>
      </c>
    </row>
    <row r="19" spans="1:14" x14ac:dyDescent="0.25">
      <c r="A19" s="7">
        <v>17</v>
      </c>
      <c r="B19" s="55">
        <v>45291</v>
      </c>
      <c r="C19" s="56"/>
      <c r="D19" s="56"/>
      <c r="E19" s="56">
        <f>'AC 1820621'!D16</f>
        <v>-9451050.5700000003</v>
      </c>
    </row>
    <row r="20" spans="1:14" x14ac:dyDescent="0.25">
      <c r="A20" s="7">
        <v>18</v>
      </c>
      <c r="B20" s="55">
        <v>45322</v>
      </c>
      <c r="C20" s="56"/>
      <c r="D20" s="83"/>
      <c r="E20" s="56">
        <f>'AC 1820621'!D28</f>
        <v>-10456010.439999999</v>
      </c>
    </row>
    <row r="21" spans="1:14" ht="15.75" thickBot="1" x14ac:dyDescent="0.3">
      <c r="A21" s="7">
        <v>19</v>
      </c>
      <c r="B21" s="57"/>
      <c r="C21" s="58">
        <f>E21-D21</f>
        <v>-68217051.00908263</v>
      </c>
      <c r="D21" s="58">
        <f>-'258 Cons Tbl 22-23'!N21</f>
        <v>-1880629.2309173597</v>
      </c>
      <c r="E21" s="58">
        <f>SUM(E12:E20)</f>
        <v>-70097680.239999995</v>
      </c>
    </row>
    <row r="22" spans="1:14" ht="15.75" thickTop="1" x14ac:dyDescent="0.25">
      <c r="A22" s="7">
        <v>20</v>
      </c>
      <c r="B22" s="54" t="s">
        <v>71</v>
      </c>
      <c r="C22" s="56"/>
      <c r="D22" s="59" t="s">
        <v>72</v>
      </c>
      <c r="E22" s="56"/>
    </row>
    <row r="23" spans="1:14" x14ac:dyDescent="0.25">
      <c r="A23" s="7">
        <v>21</v>
      </c>
      <c r="B23" s="57" t="str">
        <f>"Totals are based on average total composite rate of "&amp;DOLLAR('PY COS'!F51,6)&amp;" per kWh x"</f>
        <v>Totals are based on average total composite rate of $0.004347 per kWh x</v>
      </c>
      <c r="C23" s="56"/>
      <c r="D23" s="56"/>
      <c r="E23" s="56"/>
    </row>
    <row r="24" spans="1:14" x14ac:dyDescent="0.25">
      <c r="A24" s="7">
        <v>22</v>
      </c>
      <c r="B24" s="57" t="str">
        <f>'PY COS'!F50&amp;" conversion factor in existing Sch 120 from UE-220137"</f>
        <v>0.950348 conversion factor in existing Sch 120 from UE-220137</v>
      </c>
      <c r="C24" s="56"/>
      <c r="D24" s="56"/>
      <c r="E24" s="56"/>
    </row>
    <row r="25" spans="1:14" x14ac:dyDescent="0.25">
      <c r="A25" s="7">
        <v>23</v>
      </c>
      <c r="B25" s="57" t="s">
        <v>404</v>
      </c>
      <c r="C25" s="56"/>
      <c r="D25" s="56"/>
      <c r="E25" s="56"/>
    </row>
    <row r="26" spans="1:14" x14ac:dyDescent="0.25">
      <c r="A26" s="7">
        <v>24</v>
      </c>
      <c r="B26" s="542">
        <f>'PY COS'!F51</f>
        <v>4.3468917519999999E-3</v>
      </c>
      <c r="C26" s="7"/>
      <c r="D26" s="7"/>
      <c r="E26" s="7"/>
      <c r="F26" s="542"/>
      <c r="G26" s="69"/>
      <c r="H26" s="69"/>
      <c r="I26" s="69"/>
      <c r="J26" s="69"/>
      <c r="K26" s="69"/>
      <c r="L26" s="69"/>
      <c r="M26" s="69"/>
      <c r="N26" s="69"/>
    </row>
    <row r="27" spans="1:14" x14ac:dyDescent="0.25">
      <c r="A27" s="7">
        <v>25</v>
      </c>
      <c r="B27" s="543">
        <v>45351</v>
      </c>
      <c r="C27" s="60"/>
      <c r="D27" s="60"/>
      <c r="E27" s="7"/>
      <c r="F27" s="69"/>
      <c r="G27" s="69"/>
      <c r="H27" s="69"/>
      <c r="I27" s="69"/>
      <c r="J27" s="69"/>
      <c r="K27" s="69"/>
      <c r="L27" s="69"/>
      <c r="M27" s="69"/>
      <c r="N27" s="69"/>
    </row>
    <row r="28" spans="1:14" x14ac:dyDescent="0.25">
      <c r="A28" s="7">
        <v>26</v>
      </c>
      <c r="B28" s="61">
        <f>'F2023 Load Forecast'!S21</f>
        <v>1898591</v>
      </c>
      <c r="C28" s="60">
        <f>E28-D28</f>
        <v>-8033074.2747033518</v>
      </c>
      <c r="D28" s="60">
        <f>-'258 Cons Tbl 22-23'!H27</f>
        <v>-219895.28361807999</v>
      </c>
      <c r="E28" s="60">
        <f>-B28*B$26*1000</f>
        <v>-8252969.5583214322</v>
      </c>
      <c r="F28" s="544"/>
      <c r="G28" s="69"/>
      <c r="H28" s="545"/>
      <c r="I28" s="545"/>
      <c r="J28" s="545"/>
      <c r="K28" s="69"/>
      <c r="L28" s="545"/>
      <c r="M28" s="545"/>
      <c r="N28" s="545"/>
    </row>
    <row r="29" spans="1:14" x14ac:dyDescent="0.25">
      <c r="A29" s="7">
        <v>27</v>
      </c>
      <c r="B29" s="543">
        <v>45382</v>
      </c>
      <c r="C29" s="60"/>
      <c r="D29" s="60"/>
      <c r="E29" s="60"/>
      <c r="F29" s="544"/>
      <c r="G29" s="69"/>
      <c r="H29" s="545"/>
      <c r="I29" s="545"/>
      <c r="J29" s="545"/>
      <c r="K29" s="69"/>
      <c r="L29" s="545"/>
      <c r="M29" s="545"/>
      <c r="N29" s="545"/>
    </row>
    <row r="30" spans="1:14" x14ac:dyDescent="0.25">
      <c r="A30" s="7">
        <v>28</v>
      </c>
      <c r="B30" s="61">
        <f>'F2023 Load Forecast'!S22</f>
        <v>1901009</v>
      </c>
      <c r="C30" s="56">
        <f>E30-D30</f>
        <v>-8051661.8171260189</v>
      </c>
      <c r="D30" s="56">
        <f>-'258 Cons Tbl 22-23'!I27</f>
        <v>-211818.52545174968</v>
      </c>
      <c r="E30" s="56">
        <f>-B30*B$26*1000</f>
        <v>-8263480.3425777685</v>
      </c>
      <c r="F30" s="544"/>
      <c r="G30" s="69"/>
      <c r="H30" s="31"/>
      <c r="I30" s="31"/>
      <c r="J30" s="31"/>
      <c r="K30" s="69"/>
      <c r="L30" s="31"/>
      <c r="M30" s="31"/>
      <c r="N30" s="31"/>
    </row>
    <row r="31" spans="1:14" x14ac:dyDescent="0.25">
      <c r="A31" s="7">
        <v>29</v>
      </c>
      <c r="B31" s="543">
        <v>45412</v>
      </c>
      <c r="C31" s="56"/>
      <c r="D31" s="56"/>
      <c r="E31" s="56"/>
      <c r="F31" s="544"/>
      <c r="G31" s="69"/>
      <c r="H31" s="31"/>
      <c r="I31" s="31"/>
      <c r="J31" s="31"/>
      <c r="K31" s="69"/>
      <c r="L31" s="31"/>
      <c r="M31" s="31"/>
      <c r="N31" s="31"/>
    </row>
    <row r="32" spans="1:14" x14ac:dyDescent="0.25">
      <c r="A32" s="7">
        <v>30</v>
      </c>
      <c r="B32" s="61">
        <f>'F2023 Load Forecast'!S23</f>
        <v>1659197</v>
      </c>
      <c r="C32" s="56">
        <f>E32-D32</f>
        <v>-7020775.9679817855</v>
      </c>
      <c r="D32" s="56">
        <f>-'258 Cons Tbl 22-23'!J27</f>
        <v>-191573.78626135815</v>
      </c>
      <c r="E32" s="56">
        <f>-B32*B$26*1000</f>
        <v>-7212349.7542431438</v>
      </c>
      <c r="F32" s="544"/>
      <c r="G32" s="69"/>
      <c r="H32" s="31"/>
      <c r="I32" s="31"/>
      <c r="J32" s="31"/>
      <c r="K32" s="69"/>
      <c r="L32" s="31"/>
      <c r="M32" s="31"/>
      <c r="N32" s="31"/>
    </row>
    <row r="33" spans="1:14" ht="15.75" thickBot="1" x14ac:dyDescent="0.3">
      <c r="A33" s="7">
        <v>31</v>
      </c>
      <c r="B33" s="7"/>
      <c r="C33" s="58">
        <f>E33-D33</f>
        <v>-23105512.059811156</v>
      </c>
      <c r="D33" s="58">
        <f>SUM(D28:D32)</f>
        <v>-623287.59533118783</v>
      </c>
      <c r="E33" s="58">
        <f>SUM(E27:E32)</f>
        <v>-23728799.655142345</v>
      </c>
      <c r="F33" s="69"/>
      <c r="G33" s="69"/>
      <c r="H33" s="50"/>
      <c r="I33" s="50"/>
      <c r="J33" s="50"/>
      <c r="K33" s="69"/>
      <c r="L33" s="50"/>
      <c r="M33" s="50"/>
      <c r="N33" s="50"/>
    </row>
    <row r="34" spans="1:14" ht="15.75" thickTop="1" x14ac:dyDescent="0.25">
      <c r="A34" s="7">
        <v>32</v>
      </c>
      <c r="B34" s="61"/>
      <c r="C34" s="56"/>
      <c r="D34" s="62" t="s">
        <v>72</v>
      </c>
      <c r="E34" s="7"/>
    </row>
    <row r="35" spans="1:14" x14ac:dyDescent="0.25">
      <c r="A35" s="7">
        <v>33</v>
      </c>
      <c r="B35" s="7"/>
      <c r="C35" s="56"/>
      <c r="D35" s="56"/>
      <c r="E35" s="56"/>
    </row>
    <row r="36" spans="1:14" x14ac:dyDescent="0.25">
      <c r="A36" s="7">
        <v>34</v>
      </c>
      <c r="B36" s="7" t="s">
        <v>73</v>
      </c>
    </row>
    <row r="38" spans="1:14" x14ac:dyDescent="0.25">
      <c r="B38" s="51"/>
    </row>
    <row r="39" spans="1:14" x14ac:dyDescent="0.25">
      <c r="B39" s="51"/>
    </row>
  </sheetData>
  <pageMargins left="0.7" right="0.7" top="0.75" bottom="0.75" header="0.3" footer="0.3"/>
  <customProperties>
    <customPr name="_pios_id" r:id="rId1"/>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1A0C7"/>
  </sheetPr>
  <dimension ref="A1:J52"/>
  <sheetViews>
    <sheetView workbookViewId="0">
      <selection activeCell="I12" sqref="I12"/>
    </sheetView>
  </sheetViews>
  <sheetFormatPr defaultColWidth="11.5703125" defaultRowHeight="12.75" x14ac:dyDescent="0.2"/>
  <cols>
    <col min="1" max="1" width="19.28515625" style="198" bestFit="1" customWidth="1"/>
    <col min="2" max="3" width="13.5703125" style="198" bestFit="1" customWidth="1"/>
    <col min="4" max="4" width="13.42578125" style="198" bestFit="1" customWidth="1"/>
    <col min="5" max="5" width="16.5703125" style="198" bestFit="1" customWidth="1"/>
    <col min="6" max="6" width="1.42578125" style="198" customWidth="1"/>
    <col min="7" max="7" width="11.5703125" style="198"/>
    <col min="8" max="8" width="14.7109375" style="198" bestFit="1" customWidth="1"/>
    <col min="9" max="9" width="18.7109375" style="198" customWidth="1"/>
    <col min="10" max="10" width="45.7109375" style="198" bestFit="1" customWidth="1"/>
    <col min="11" max="14" width="11.5703125" style="198"/>
    <col min="15" max="15" width="22" style="198" bestFit="1" customWidth="1"/>
    <col min="16" max="16" width="45.7109375" style="198" bestFit="1" customWidth="1"/>
    <col min="17" max="16384" width="11.5703125" style="198"/>
  </cols>
  <sheetData>
    <row r="1" spans="1:10" ht="15" x14ac:dyDescent="0.25">
      <c r="A1" s="234">
        <v>18230621</v>
      </c>
      <c r="B1" s="222" t="s">
        <v>256</v>
      </c>
      <c r="J1" s="198" t="s">
        <v>261</v>
      </c>
    </row>
    <row r="2" spans="1:10" s="592" customFormat="1" ht="15" x14ac:dyDescent="0.25">
      <c r="A2" s="632" t="s">
        <v>371</v>
      </c>
      <c r="G2" s="71"/>
      <c r="I2" s="71"/>
      <c r="J2" s="71"/>
    </row>
    <row r="3" spans="1:10" ht="15" x14ac:dyDescent="0.25">
      <c r="A3" s="199" t="s">
        <v>74</v>
      </c>
      <c r="B3" s="199" t="s">
        <v>75</v>
      </c>
      <c r="C3" s="199" t="s">
        <v>76</v>
      </c>
      <c r="D3" s="199" t="s">
        <v>77</v>
      </c>
      <c r="E3" s="199" t="s">
        <v>78</v>
      </c>
      <c r="G3" s="182"/>
      <c r="H3" s="182"/>
      <c r="I3" s="182"/>
      <c r="J3" s="182"/>
    </row>
    <row r="4" spans="1:10" ht="15" x14ac:dyDescent="0.25">
      <c r="A4" s="147" t="s">
        <v>79</v>
      </c>
      <c r="B4" s="200">
        <v>0</v>
      </c>
      <c r="C4" s="200">
        <v>0</v>
      </c>
      <c r="D4" s="200">
        <v>0</v>
      </c>
      <c r="E4" s="200">
        <v>-97456333.519999996</v>
      </c>
      <c r="G4" s="235" t="s">
        <v>251</v>
      </c>
      <c r="H4" s="235" t="s">
        <v>252</v>
      </c>
      <c r="I4" s="235" t="s">
        <v>253</v>
      </c>
      <c r="J4" s="235" t="s">
        <v>213</v>
      </c>
    </row>
    <row r="5" spans="1:10" ht="15" x14ac:dyDescent="0.25">
      <c r="A5" s="147" t="s">
        <v>80</v>
      </c>
      <c r="B5" s="241">
        <v>7628082.54</v>
      </c>
      <c r="C5" s="241">
        <v>17697336.300000001</v>
      </c>
      <c r="D5" s="200">
        <f>+B5-C5</f>
        <v>-10069253.760000002</v>
      </c>
      <c r="E5" s="200">
        <f>+E4+D5</f>
        <v>-107525587.28</v>
      </c>
      <c r="G5" s="590">
        <v>20190430</v>
      </c>
      <c r="H5" s="846">
        <v>45048</v>
      </c>
      <c r="I5" s="591">
        <v>6274367.6799999997</v>
      </c>
      <c r="J5" s="590" t="s">
        <v>414</v>
      </c>
    </row>
    <row r="6" spans="1:10" ht="15" x14ac:dyDescent="0.25">
      <c r="A6" s="147" t="s">
        <v>81</v>
      </c>
      <c r="B6" s="200">
        <v>7037934.9900000002</v>
      </c>
      <c r="C6" s="200">
        <v>16741665.26</v>
      </c>
      <c r="D6" s="200">
        <f t="shared" ref="D6:D16" si="0">+B6-C6</f>
        <v>-9703730.2699999996</v>
      </c>
      <c r="E6" s="200">
        <f t="shared" ref="E6:E16" si="1">+E5+D6</f>
        <v>-117229317.55</v>
      </c>
      <c r="G6" s="590">
        <v>20190531</v>
      </c>
      <c r="H6" s="846">
        <v>45061</v>
      </c>
      <c r="I6" s="591">
        <v>99157280.909999996</v>
      </c>
      <c r="J6" s="590" t="s">
        <v>415</v>
      </c>
    </row>
    <row r="7" spans="1:10" ht="15" x14ac:dyDescent="0.25">
      <c r="A7" s="147" t="s">
        <v>82</v>
      </c>
      <c r="B7" s="200">
        <v>6828234.2000000002</v>
      </c>
      <c r="C7" s="200">
        <v>16445455.07</v>
      </c>
      <c r="D7" s="200">
        <f t="shared" si="0"/>
        <v>-9617220.870000001</v>
      </c>
      <c r="E7" s="200">
        <f t="shared" si="1"/>
        <v>-126846538.42</v>
      </c>
      <c r="G7" s="590">
        <v>20190531</v>
      </c>
      <c r="H7" s="846">
        <v>45079</v>
      </c>
      <c r="I7" s="591">
        <v>-7217752.0899999999</v>
      </c>
      <c r="J7" s="590" t="s">
        <v>416</v>
      </c>
    </row>
    <row r="8" spans="1:10" ht="15" x14ac:dyDescent="0.25">
      <c r="A8" s="147" t="s">
        <v>83</v>
      </c>
      <c r="B8" s="200">
        <v>6627324.5499999998</v>
      </c>
      <c r="C8" s="200">
        <v>15536855.18</v>
      </c>
      <c r="D8" s="200">
        <f t="shared" si="0"/>
        <v>-8909530.629999999</v>
      </c>
      <c r="E8" s="200">
        <f t="shared" si="1"/>
        <v>-135756069.05000001</v>
      </c>
      <c r="G8" s="590">
        <v>20190531</v>
      </c>
      <c r="H8" s="846">
        <v>45079</v>
      </c>
      <c r="I8" s="591">
        <v>-5672887.4699999997</v>
      </c>
      <c r="J8" s="590" t="s">
        <v>417</v>
      </c>
    </row>
    <row r="9" spans="1:10" ht="15" x14ac:dyDescent="0.25">
      <c r="A9" s="147" t="s">
        <v>84</v>
      </c>
      <c r="B9" s="200">
        <v>105431648.59</v>
      </c>
      <c r="C9" s="200">
        <v>12890639.560000001</v>
      </c>
      <c r="D9" s="200">
        <f t="shared" si="0"/>
        <v>92541009.030000001</v>
      </c>
      <c r="E9" s="200">
        <f t="shared" si="1"/>
        <v>-43215060.020000011</v>
      </c>
      <c r="G9" s="728" t="s">
        <v>214</v>
      </c>
      <c r="H9" s="728"/>
      <c r="I9" s="729">
        <f>SUM(I5:I8)</f>
        <v>92541009.030000001</v>
      </c>
      <c r="J9" s="728" t="s">
        <v>254</v>
      </c>
    </row>
    <row r="10" spans="1:10" ht="15" x14ac:dyDescent="0.25">
      <c r="A10" s="147" t="s">
        <v>85</v>
      </c>
      <c r="B10" s="200">
        <v>5672887.4699999997</v>
      </c>
      <c r="C10" s="200">
        <v>12149291.42</v>
      </c>
      <c r="D10" s="200">
        <f t="shared" si="0"/>
        <v>-6476403.9500000002</v>
      </c>
      <c r="E10" s="200">
        <f t="shared" si="1"/>
        <v>-49691463.970000014</v>
      </c>
      <c r="G10" s="728"/>
      <c r="H10" s="728"/>
      <c r="I10" s="729">
        <f>I9</f>
        <v>92541009.030000001</v>
      </c>
      <c r="J10" s="728"/>
    </row>
    <row r="11" spans="1:10" ht="15" x14ac:dyDescent="0.25">
      <c r="A11" s="147" t="s">
        <v>86</v>
      </c>
      <c r="B11" s="200">
        <v>5095815.7699999996</v>
      </c>
      <c r="C11" s="200">
        <v>11820722.640000001</v>
      </c>
      <c r="D11" s="200">
        <f t="shared" si="0"/>
        <v>-6724906.870000001</v>
      </c>
      <c r="E11" s="200">
        <f t="shared" si="1"/>
        <v>-56416370.840000018</v>
      </c>
      <c r="G11" s="182"/>
      <c r="H11" s="198" t="s">
        <v>249</v>
      </c>
      <c r="I11" s="200">
        <f>-I6</f>
        <v>-99157280.909999996</v>
      </c>
    </row>
    <row r="12" spans="1:10" ht="15" x14ac:dyDescent="0.25">
      <c r="A12" s="147" t="s">
        <v>87</v>
      </c>
      <c r="B12" s="200">
        <v>4852879.84</v>
      </c>
      <c r="C12" s="200">
        <v>12289889.52</v>
      </c>
      <c r="D12" s="200">
        <f t="shared" si="0"/>
        <v>-7437009.6799999997</v>
      </c>
      <c r="E12" s="200">
        <f t="shared" si="1"/>
        <v>-63853380.520000018</v>
      </c>
      <c r="G12" s="182"/>
      <c r="H12" s="198" t="s">
        <v>250</v>
      </c>
      <c r="I12" s="200">
        <f>I10+I11</f>
        <v>-6616271.8799999952</v>
      </c>
      <c r="J12" s="198" t="s">
        <v>255</v>
      </c>
    </row>
    <row r="13" spans="1:10" ht="15" x14ac:dyDescent="0.25">
      <c r="A13" s="147" t="s">
        <v>88</v>
      </c>
      <c r="B13" s="200">
        <v>4720431.3499999996</v>
      </c>
      <c r="C13" s="200">
        <v>11292909.98</v>
      </c>
      <c r="D13" s="200">
        <f t="shared" si="0"/>
        <v>-6572478.6300000008</v>
      </c>
      <c r="E13" s="200">
        <f t="shared" si="1"/>
        <v>-70425859.150000021</v>
      </c>
    </row>
    <row r="14" spans="1:10" ht="15" x14ac:dyDescent="0.25">
      <c r="A14" s="147" t="s">
        <v>89</v>
      </c>
      <c r="B14" s="200">
        <v>4091276.11</v>
      </c>
      <c r="C14" s="200">
        <v>11657527.26</v>
      </c>
      <c r="D14" s="200">
        <f t="shared" si="0"/>
        <v>-7566251.1500000004</v>
      </c>
      <c r="E14" s="200">
        <f t="shared" si="1"/>
        <v>-77992110.300000027</v>
      </c>
      <c r="H14" s="182"/>
      <c r="I14" s="182"/>
    </row>
    <row r="15" spans="1:10" ht="15" x14ac:dyDescent="0.25">
      <c r="A15" s="147" t="s">
        <v>90</v>
      </c>
      <c r="B15" s="200">
        <v>4935681.24</v>
      </c>
      <c r="C15" s="200">
        <v>13732978.310000001</v>
      </c>
      <c r="D15" s="200">
        <f t="shared" si="0"/>
        <v>-8797297.0700000003</v>
      </c>
      <c r="E15" s="200">
        <f t="shared" si="1"/>
        <v>-86789407.370000035</v>
      </c>
      <c r="H15" s="182"/>
      <c r="I15" s="182"/>
    </row>
    <row r="16" spans="1:10" ht="15" x14ac:dyDescent="0.25">
      <c r="A16" s="147" t="s">
        <v>91</v>
      </c>
      <c r="B16" s="200">
        <v>5993813.2699999996</v>
      </c>
      <c r="C16" s="200">
        <v>15444863.84</v>
      </c>
      <c r="D16" s="200">
        <f t="shared" si="0"/>
        <v>-9451050.5700000003</v>
      </c>
      <c r="E16" s="200">
        <f t="shared" si="1"/>
        <v>-96240457.940000027</v>
      </c>
      <c r="H16" s="71"/>
      <c r="I16" s="71"/>
      <c r="J16" s="592"/>
    </row>
    <row r="17" spans="1:10" ht="15" x14ac:dyDescent="0.25">
      <c r="A17" s="147" t="s">
        <v>92</v>
      </c>
      <c r="B17" s="200">
        <v>0</v>
      </c>
      <c r="C17" s="200">
        <v>0</v>
      </c>
      <c r="D17" s="200">
        <v>0</v>
      </c>
      <c r="E17" s="200">
        <f>+E16</f>
        <v>-96240457.940000027</v>
      </c>
      <c r="H17" s="71"/>
      <c r="I17" s="71"/>
      <c r="J17" s="592"/>
    </row>
    <row r="18" spans="1:10" ht="15" x14ac:dyDescent="0.25">
      <c r="A18" s="147" t="s">
        <v>93</v>
      </c>
      <c r="B18" s="200">
        <v>0</v>
      </c>
      <c r="C18" s="200">
        <v>0</v>
      </c>
      <c r="D18" s="200">
        <v>0</v>
      </c>
      <c r="E18" s="200"/>
      <c r="H18" s="182"/>
      <c r="I18" s="182"/>
    </row>
    <row r="19" spans="1:10" ht="15" x14ac:dyDescent="0.25">
      <c r="A19" s="147" t="s">
        <v>94</v>
      </c>
      <c r="B19" s="200">
        <v>0</v>
      </c>
      <c r="C19" s="200">
        <v>0</v>
      </c>
      <c r="D19" s="200">
        <v>0</v>
      </c>
      <c r="E19" s="200"/>
      <c r="H19" s="182"/>
      <c r="I19" s="182"/>
    </row>
    <row r="20" spans="1:10" ht="15" x14ac:dyDescent="0.25">
      <c r="A20" s="147" t="s">
        <v>95</v>
      </c>
      <c r="B20" s="200">
        <v>0</v>
      </c>
      <c r="C20" s="200">
        <v>0</v>
      </c>
      <c r="D20" s="200">
        <v>0</v>
      </c>
      <c r="E20" s="200"/>
      <c r="H20" s="182"/>
      <c r="I20" s="182"/>
    </row>
    <row r="21" spans="1:10" ht="15" x14ac:dyDescent="0.25">
      <c r="A21" s="147" t="s">
        <v>68</v>
      </c>
      <c r="B21" s="200">
        <f>SUM(B4:B20)</f>
        <v>168916009.92000005</v>
      </c>
      <c r="C21" s="200">
        <f>SUM(C4:C20)</f>
        <v>167700134.34</v>
      </c>
      <c r="D21" s="200">
        <f>SUM(D4:D20)</f>
        <v>1215875.5799999908</v>
      </c>
      <c r="E21" s="200"/>
      <c r="H21" s="182"/>
      <c r="I21" s="182"/>
    </row>
    <row r="22" spans="1:10" ht="15" x14ac:dyDescent="0.25">
      <c r="H22" s="182"/>
      <c r="I22" s="182"/>
    </row>
    <row r="23" spans="1:10" ht="15" x14ac:dyDescent="0.25">
      <c r="H23" s="182"/>
      <c r="I23" s="182"/>
    </row>
    <row r="24" spans="1:10" ht="15" x14ac:dyDescent="0.25">
      <c r="H24" s="182"/>
      <c r="I24" s="182"/>
    </row>
    <row r="25" spans="1:10" ht="15" x14ac:dyDescent="0.25">
      <c r="A25" s="632" t="s">
        <v>413</v>
      </c>
      <c r="H25" s="182"/>
      <c r="I25" s="182"/>
    </row>
    <row r="26" spans="1:10" ht="15" x14ac:dyDescent="0.25">
      <c r="A26" s="181" t="s">
        <v>74</v>
      </c>
      <c r="B26" s="181" t="s">
        <v>75</v>
      </c>
      <c r="C26" s="181" t="s">
        <v>76</v>
      </c>
      <c r="D26" s="181" t="s">
        <v>77</v>
      </c>
      <c r="E26" s="181" t="s">
        <v>78</v>
      </c>
      <c r="H26" s="182"/>
      <c r="I26" s="182"/>
    </row>
    <row r="27" spans="1:10" ht="15" x14ac:dyDescent="0.25">
      <c r="A27" s="180" t="s">
        <v>79</v>
      </c>
      <c r="B27" s="185">
        <v>0</v>
      </c>
      <c r="C27" s="185">
        <v>0</v>
      </c>
      <c r="D27" s="185">
        <v>0</v>
      </c>
      <c r="E27" s="185">
        <f>E16</f>
        <v>-96240457.940000027</v>
      </c>
      <c r="H27" s="182"/>
      <c r="I27" s="182"/>
    </row>
    <row r="28" spans="1:10" ht="15" x14ac:dyDescent="0.25">
      <c r="A28" s="240" t="s">
        <v>80</v>
      </c>
      <c r="B28" s="241">
        <v>5981162.1500000004</v>
      </c>
      <c r="C28" s="241">
        <v>16437172.59</v>
      </c>
      <c r="D28" s="200">
        <f>+B28-C28</f>
        <v>-10456010.439999999</v>
      </c>
      <c r="E28" s="200">
        <f>+E27+D28</f>
        <v>-106696468.38000003</v>
      </c>
      <c r="H28" s="182"/>
      <c r="I28" s="182"/>
    </row>
    <row r="29" spans="1:10" ht="15" x14ac:dyDescent="0.25">
      <c r="A29" s="180" t="s">
        <v>81</v>
      </c>
      <c r="B29" s="185">
        <v>0</v>
      </c>
      <c r="C29" s="185">
        <v>0</v>
      </c>
      <c r="D29" s="185">
        <v>0</v>
      </c>
      <c r="E29" s="200">
        <f t="shared" ref="E29:E39" si="2">+E28+D29</f>
        <v>-106696468.38000003</v>
      </c>
      <c r="H29" s="182"/>
      <c r="I29" s="182"/>
    </row>
    <row r="30" spans="1:10" ht="15" x14ac:dyDescent="0.25">
      <c r="A30" s="180" t="s">
        <v>82</v>
      </c>
      <c r="B30" s="185">
        <v>0</v>
      </c>
      <c r="C30" s="185">
        <v>0</v>
      </c>
      <c r="D30" s="185">
        <v>0</v>
      </c>
      <c r="E30" s="200">
        <f t="shared" si="2"/>
        <v>-106696468.38000003</v>
      </c>
      <c r="H30" s="182"/>
      <c r="I30" s="182"/>
    </row>
    <row r="31" spans="1:10" ht="15" x14ac:dyDescent="0.25">
      <c r="A31" s="180" t="s">
        <v>83</v>
      </c>
      <c r="B31" s="185">
        <v>0</v>
      </c>
      <c r="C31" s="185">
        <v>0</v>
      </c>
      <c r="D31" s="185">
        <v>0</v>
      </c>
      <c r="E31" s="200">
        <f t="shared" si="2"/>
        <v>-106696468.38000003</v>
      </c>
      <c r="H31" s="182"/>
      <c r="I31" s="182"/>
    </row>
    <row r="32" spans="1:10" ht="15" x14ac:dyDescent="0.25">
      <c r="A32" s="180" t="s">
        <v>84</v>
      </c>
      <c r="B32" s="185">
        <v>0</v>
      </c>
      <c r="C32" s="185">
        <v>0</v>
      </c>
      <c r="D32" s="185">
        <v>0</v>
      </c>
      <c r="E32" s="200">
        <f t="shared" si="2"/>
        <v>-106696468.38000003</v>
      </c>
      <c r="H32" s="182"/>
      <c r="I32" s="182"/>
    </row>
    <row r="33" spans="1:9" ht="15" x14ac:dyDescent="0.25">
      <c r="A33" s="180" t="s">
        <v>85</v>
      </c>
      <c r="B33" s="185">
        <v>0</v>
      </c>
      <c r="C33" s="185">
        <v>0</v>
      </c>
      <c r="D33" s="185">
        <v>0</v>
      </c>
      <c r="E33" s="200">
        <f t="shared" si="2"/>
        <v>-106696468.38000003</v>
      </c>
      <c r="H33" s="182"/>
      <c r="I33" s="182"/>
    </row>
    <row r="34" spans="1:9" ht="15" x14ac:dyDescent="0.25">
      <c r="A34" s="180" t="s">
        <v>86</v>
      </c>
      <c r="B34" s="185">
        <v>0</v>
      </c>
      <c r="C34" s="185">
        <v>0</v>
      </c>
      <c r="D34" s="185">
        <v>0</v>
      </c>
      <c r="E34" s="200">
        <f t="shared" si="2"/>
        <v>-106696468.38000003</v>
      </c>
      <c r="H34" s="182"/>
      <c r="I34" s="182"/>
    </row>
    <row r="35" spans="1:9" ht="15" x14ac:dyDescent="0.25">
      <c r="A35" s="180" t="s">
        <v>87</v>
      </c>
      <c r="B35" s="185">
        <v>0</v>
      </c>
      <c r="C35" s="185">
        <v>0</v>
      </c>
      <c r="D35" s="185">
        <v>0</v>
      </c>
      <c r="E35" s="200">
        <f t="shared" si="2"/>
        <v>-106696468.38000003</v>
      </c>
      <c r="H35" s="182"/>
      <c r="I35" s="182"/>
    </row>
    <row r="36" spans="1:9" ht="15" x14ac:dyDescent="0.25">
      <c r="A36" s="180" t="s">
        <v>88</v>
      </c>
      <c r="B36" s="185">
        <v>0</v>
      </c>
      <c r="C36" s="185">
        <v>0</v>
      </c>
      <c r="D36" s="185">
        <v>0</v>
      </c>
      <c r="E36" s="200">
        <f t="shared" si="2"/>
        <v>-106696468.38000003</v>
      </c>
      <c r="H36" s="182"/>
      <c r="I36" s="182"/>
    </row>
    <row r="37" spans="1:9" ht="15" x14ac:dyDescent="0.25">
      <c r="A37" s="180" t="s">
        <v>89</v>
      </c>
      <c r="B37" s="185">
        <v>0</v>
      </c>
      <c r="C37" s="185">
        <v>0</v>
      </c>
      <c r="D37" s="185">
        <v>0</v>
      </c>
      <c r="E37" s="200">
        <f t="shared" si="2"/>
        <v>-106696468.38000003</v>
      </c>
      <c r="H37" s="182"/>
      <c r="I37" s="182"/>
    </row>
    <row r="38" spans="1:9" ht="15" x14ac:dyDescent="0.25">
      <c r="A38" s="180" t="s">
        <v>90</v>
      </c>
      <c r="B38" s="185">
        <v>0</v>
      </c>
      <c r="C38" s="185">
        <v>0</v>
      </c>
      <c r="D38" s="185">
        <v>0</v>
      </c>
      <c r="E38" s="200">
        <f t="shared" si="2"/>
        <v>-106696468.38000003</v>
      </c>
      <c r="H38" s="182"/>
      <c r="I38" s="182"/>
    </row>
    <row r="39" spans="1:9" ht="15" x14ac:dyDescent="0.25">
      <c r="A39" s="180" t="s">
        <v>91</v>
      </c>
      <c r="B39" s="185">
        <v>0</v>
      </c>
      <c r="C39" s="185">
        <v>0</v>
      </c>
      <c r="D39" s="185">
        <v>0</v>
      </c>
      <c r="E39" s="200">
        <f t="shared" si="2"/>
        <v>-106696468.38000003</v>
      </c>
      <c r="H39" s="182"/>
      <c r="I39" s="182"/>
    </row>
    <row r="40" spans="1:9" ht="15" x14ac:dyDescent="0.25">
      <c r="A40" s="180" t="s">
        <v>92</v>
      </c>
      <c r="B40" s="185">
        <v>0</v>
      </c>
      <c r="C40" s="185">
        <v>0</v>
      </c>
      <c r="D40" s="185">
        <v>0</v>
      </c>
      <c r="E40" s="185"/>
      <c r="H40" s="182"/>
      <c r="I40" s="182"/>
    </row>
    <row r="41" spans="1:9" ht="15" x14ac:dyDescent="0.25">
      <c r="A41" s="180" t="s">
        <v>93</v>
      </c>
      <c r="B41" s="185">
        <v>0</v>
      </c>
      <c r="C41" s="185">
        <v>0</v>
      </c>
      <c r="D41" s="185">
        <v>0</v>
      </c>
      <c r="E41" s="185"/>
      <c r="H41" s="182"/>
      <c r="I41" s="182"/>
    </row>
    <row r="42" spans="1:9" ht="15" x14ac:dyDescent="0.25">
      <c r="A42" s="180" t="s">
        <v>94</v>
      </c>
      <c r="B42" s="185">
        <v>0</v>
      </c>
      <c r="C42" s="185">
        <v>0</v>
      </c>
      <c r="D42" s="185">
        <v>0</v>
      </c>
      <c r="E42" s="185"/>
      <c r="H42" s="182"/>
      <c r="I42" s="182"/>
    </row>
    <row r="43" spans="1:9" ht="15" x14ac:dyDescent="0.25">
      <c r="A43" s="180" t="s">
        <v>95</v>
      </c>
      <c r="B43" s="185">
        <v>0</v>
      </c>
      <c r="C43" s="185">
        <v>0</v>
      </c>
      <c r="D43" s="185">
        <v>0</v>
      </c>
      <c r="E43" s="185"/>
      <c r="H43" s="73"/>
      <c r="I43" s="182"/>
    </row>
    <row r="44" spans="1:9" ht="15" x14ac:dyDescent="0.2">
      <c r="A44" s="180" t="s">
        <v>68</v>
      </c>
      <c r="B44" s="185">
        <f>SUM(B27:B43)</f>
        <v>5981162.1500000004</v>
      </c>
      <c r="C44" s="185">
        <f>SUM(C27:C43)</f>
        <v>16437172.59</v>
      </c>
      <c r="D44" s="185">
        <f>SUM(D27:D43)</f>
        <v>-10456010.439999999</v>
      </c>
      <c r="E44" s="185"/>
      <c r="H44" s="73"/>
      <c r="I44" s="73"/>
    </row>
    <row r="45" spans="1:9" ht="15" x14ac:dyDescent="0.25">
      <c r="B45" s="201"/>
      <c r="C45" s="201"/>
      <c r="D45" s="201"/>
      <c r="E45" s="201"/>
      <c r="H45" s="73"/>
      <c r="I45" s="182"/>
    </row>
    <row r="46" spans="1:9" ht="15" x14ac:dyDescent="0.25">
      <c r="H46" s="73"/>
      <c r="I46" s="182"/>
    </row>
    <row r="47" spans="1:9" ht="15" x14ac:dyDescent="0.25">
      <c r="H47" s="73"/>
      <c r="I47" s="182"/>
    </row>
    <row r="48" spans="1:9" ht="15" x14ac:dyDescent="0.25">
      <c r="H48" s="73"/>
      <c r="I48" s="182"/>
    </row>
    <row r="49" spans="9:9" ht="15" x14ac:dyDescent="0.25">
      <c r="I49" s="182"/>
    </row>
    <row r="50" spans="9:9" ht="15" x14ac:dyDescent="0.25">
      <c r="I50" s="182"/>
    </row>
    <row r="51" spans="9:9" ht="15" x14ac:dyDescent="0.25">
      <c r="I51" s="182"/>
    </row>
    <row r="52" spans="9:9" ht="15" x14ac:dyDescent="0.25">
      <c r="I52" s="182"/>
    </row>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_pios_id" r:id="rId1"/>
  </customPropertie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pageSetUpPr fitToPage="1"/>
  </sheetPr>
  <dimension ref="A1:P52"/>
  <sheetViews>
    <sheetView workbookViewId="0">
      <pane xSplit="3" ySplit="4" topLeftCell="D21" activePane="bottomRight" state="frozen"/>
      <selection activeCell="G63" sqref="G63"/>
      <selection pane="topRight" activeCell="G63" sqref="G63"/>
      <selection pane="bottomLeft" activeCell="G63" sqref="G63"/>
      <selection pane="bottomRight" activeCell="G50" sqref="G50"/>
    </sheetView>
  </sheetViews>
  <sheetFormatPr defaultColWidth="9.28515625" defaultRowHeight="12.75" x14ac:dyDescent="0.2"/>
  <cols>
    <col min="1" max="1" width="4.42578125" style="519" bestFit="1" customWidth="1"/>
    <col min="2" max="2" width="32.5703125" style="519" customWidth="1"/>
    <col min="3" max="3" width="11" style="521" bestFit="1" customWidth="1"/>
    <col min="4" max="4" width="15" style="520" bestFit="1" customWidth="1"/>
    <col min="5" max="5" width="17.5703125" style="520" bestFit="1" customWidth="1"/>
    <col min="6" max="6" width="12.42578125" style="519" customWidth="1"/>
    <col min="7" max="7" width="15.42578125" style="520" bestFit="1" customWidth="1"/>
    <col min="8" max="8" width="13.5703125" style="519" bestFit="1" customWidth="1"/>
    <col min="9" max="9" width="11.42578125" style="519" bestFit="1" customWidth="1"/>
    <col min="10" max="10" width="3.42578125" style="519" customWidth="1"/>
    <col min="11" max="11" width="13.42578125" style="519" bestFit="1" customWidth="1"/>
    <col min="12" max="12" width="13.5703125" style="519" bestFit="1" customWidth="1"/>
    <col min="13" max="13" width="13.42578125" style="519" bestFit="1" customWidth="1"/>
    <col min="14" max="14" width="12.7109375" style="519" bestFit="1" customWidth="1"/>
    <col min="15" max="16384" width="9.28515625" style="519"/>
  </cols>
  <sheetData>
    <row r="1" spans="1:14" x14ac:dyDescent="0.2">
      <c r="A1" s="670"/>
      <c r="B1" s="832" t="s">
        <v>407</v>
      </c>
      <c r="C1" s="671"/>
      <c r="D1" s="672"/>
      <c r="E1" s="672"/>
      <c r="F1" s="671"/>
      <c r="G1" s="672"/>
      <c r="H1" s="671"/>
      <c r="I1" s="673"/>
      <c r="K1" s="817"/>
    </row>
    <row r="2" spans="1:14" x14ac:dyDescent="0.2">
      <c r="A2" s="13"/>
      <c r="B2" s="833" t="s">
        <v>336</v>
      </c>
      <c r="C2" s="14"/>
      <c r="D2" s="818"/>
      <c r="E2" s="818"/>
      <c r="F2" s="14"/>
      <c r="G2" s="818"/>
      <c r="H2" s="14"/>
      <c r="I2" s="819"/>
    </row>
    <row r="3" spans="1:14" x14ac:dyDescent="0.2">
      <c r="A3" s="13"/>
      <c r="B3" s="827"/>
      <c r="C3" s="843"/>
      <c r="D3" s="844"/>
      <c r="E3" s="844"/>
      <c r="F3" s="827"/>
      <c r="G3" s="844"/>
      <c r="H3" s="827"/>
      <c r="I3" s="845"/>
      <c r="K3" s="990" t="s">
        <v>335</v>
      </c>
      <c r="L3" s="990"/>
      <c r="M3" s="990"/>
      <c r="N3" s="990"/>
    </row>
    <row r="4" spans="1:14" s="539" customFormat="1" ht="63.75" x14ac:dyDescent="0.2">
      <c r="A4" s="668" t="s">
        <v>236</v>
      </c>
      <c r="B4" s="40" t="s">
        <v>119</v>
      </c>
      <c r="C4" s="40" t="s">
        <v>120</v>
      </c>
      <c r="D4" s="622" t="s">
        <v>408</v>
      </c>
      <c r="E4" s="622" t="s">
        <v>409</v>
      </c>
      <c r="F4" s="623" t="s">
        <v>410</v>
      </c>
      <c r="G4" s="622" t="s">
        <v>411</v>
      </c>
      <c r="H4" s="623" t="s">
        <v>355</v>
      </c>
      <c r="I4" s="669" t="s">
        <v>356</v>
      </c>
      <c r="J4" s="624"/>
      <c r="K4" s="624" t="s">
        <v>334</v>
      </c>
      <c r="L4" s="624" t="s">
        <v>333</v>
      </c>
      <c r="M4" s="696" t="s">
        <v>369</v>
      </c>
      <c r="N4" s="696" t="s">
        <v>370</v>
      </c>
    </row>
    <row r="5" spans="1:14" s="539" customFormat="1" x14ac:dyDescent="0.2">
      <c r="A5" s="541"/>
      <c r="D5" s="674" t="s">
        <v>6</v>
      </c>
      <c r="E5" s="674" t="s">
        <v>7</v>
      </c>
      <c r="F5" s="624" t="s">
        <v>121</v>
      </c>
      <c r="G5" s="674" t="s">
        <v>332</v>
      </c>
      <c r="H5" s="624" t="s">
        <v>331</v>
      </c>
      <c r="I5" s="675" t="s">
        <v>357</v>
      </c>
      <c r="K5" s="539" t="s">
        <v>330</v>
      </c>
      <c r="L5" s="540" t="s">
        <v>329</v>
      </c>
      <c r="M5" s="539" t="s">
        <v>13</v>
      </c>
      <c r="N5" s="539" t="s">
        <v>169</v>
      </c>
    </row>
    <row r="6" spans="1:14" x14ac:dyDescent="0.2">
      <c r="A6" s="16">
        <v>1</v>
      </c>
      <c r="B6" s="48"/>
      <c r="C6" s="42"/>
      <c r="I6" s="537"/>
    </row>
    <row r="7" spans="1:14" x14ac:dyDescent="0.2">
      <c r="A7" s="16">
        <f>+A6+1</f>
        <v>2</v>
      </c>
      <c r="B7" s="836" t="s">
        <v>50</v>
      </c>
      <c r="C7" s="834">
        <v>7</v>
      </c>
      <c r="D7" s="520">
        <v>10819933224.296162</v>
      </c>
      <c r="E7" s="526">
        <v>1332913299.0327113</v>
      </c>
      <c r="F7" s="528">
        <v>5.0439999999999999E-3</v>
      </c>
      <c r="G7" s="526">
        <v>1387489042.2160611</v>
      </c>
      <c r="H7" s="526">
        <v>54575743.183349848</v>
      </c>
      <c r="I7" s="535">
        <v>4.0944706023231366E-2</v>
      </c>
      <c r="K7" s="526">
        <f>+L7-H7</f>
        <v>-2117.2991803437471</v>
      </c>
      <c r="L7" s="526">
        <f>SUM(M7:N7)</f>
        <v>54573625.884169504</v>
      </c>
      <c r="M7" s="526">
        <v>73509210.383313715</v>
      </c>
      <c r="N7" s="526">
        <v>-18935584.499144208</v>
      </c>
    </row>
    <row r="8" spans="1:14" x14ac:dyDescent="0.2">
      <c r="A8" s="16">
        <f t="shared" ref="A8:A33" si="0">+A7+1</f>
        <v>3</v>
      </c>
      <c r="B8" s="836"/>
      <c r="C8" s="834"/>
      <c r="E8" s="526"/>
      <c r="F8" s="528"/>
      <c r="G8" s="526"/>
      <c r="H8" s="526"/>
      <c r="I8" s="538"/>
    </row>
    <row r="9" spans="1:14" x14ac:dyDescent="0.2">
      <c r="A9" s="16">
        <f t="shared" si="0"/>
        <v>4</v>
      </c>
      <c r="B9" s="837" t="s">
        <v>122</v>
      </c>
      <c r="C9" s="835" t="s">
        <v>237</v>
      </c>
      <c r="D9" s="520">
        <v>2760629037.5469441</v>
      </c>
      <c r="E9" s="526">
        <v>342220466.87745088</v>
      </c>
      <c r="F9" s="528">
        <v>4.2760000000000003E-3</v>
      </c>
      <c r="G9" s="526">
        <v>354024916.64200163</v>
      </c>
      <c r="H9" s="526">
        <v>11804449.764550745</v>
      </c>
      <c r="I9" s="535">
        <v>3.4493698966222022E-2</v>
      </c>
      <c r="K9" s="526">
        <f>+L9-H9</f>
        <v>1200.9765099957585</v>
      </c>
      <c r="L9" s="526">
        <f>SUM(M9:N9)</f>
        <v>11805650.741060741</v>
      </c>
      <c r="M9" s="526">
        <v>15901894.916758543</v>
      </c>
      <c r="N9" s="526">
        <v>-4096244.1756978012</v>
      </c>
    </row>
    <row r="10" spans="1:14" x14ac:dyDescent="0.2">
      <c r="A10" s="16">
        <f t="shared" si="0"/>
        <v>5</v>
      </c>
      <c r="B10" s="838" t="s">
        <v>123</v>
      </c>
      <c r="C10" s="835" t="s">
        <v>238</v>
      </c>
      <c r="D10" s="520">
        <v>2918334800.0424857</v>
      </c>
      <c r="E10" s="526">
        <v>350427790.45681018</v>
      </c>
      <c r="F10" s="528">
        <v>4.3480000000000003E-3</v>
      </c>
      <c r="G10" s="526">
        <v>363116710.16739488</v>
      </c>
      <c r="H10" s="526">
        <v>12688919.7105847</v>
      </c>
      <c r="I10" s="535">
        <v>3.620979858373588E-2</v>
      </c>
      <c r="K10" s="526">
        <f>+L10-H10</f>
        <v>-2203.4080031104386</v>
      </c>
      <c r="L10" s="526">
        <f>SUM(M10:N10)</f>
        <v>12686716.30258159</v>
      </c>
      <c r="M10" s="526">
        <v>17088666.5976579</v>
      </c>
      <c r="N10" s="526">
        <v>-4401950.2950763097</v>
      </c>
    </row>
    <row r="11" spans="1:14" x14ac:dyDescent="0.2">
      <c r="A11" s="16">
        <f t="shared" si="0"/>
        <v>6</v>
      </c>
      <c r="B11" s="838" t="s">
        <v>124</v>
      </c>
      <c r="C11" s="835" t="s">
        <v>239</v>
      </c>
      <c r="D11" s="520">
        <v>1841150784.7064102</v>
      </c>
      <c r="E11" s="526">
        <v>203507045.68815824</v>
      </c>
      <c r="F11" s="528">
        <v>3.9809999999999993E-3</v>
      </c>
      <c r="G11" s="526">
        <v>210836666.96207446</v>
      </c>
      <c r="H11" s="526">
        <v>7329621.2739162147</v>
      </c>
      <c r="I11" s="535">
        <v>3.6016547973221909E-2</v>
      </c>
      <c r="K11" s="526">
        <f>+L11-H11</f>
        <v>-82.5824412740767</v>
      </c>
      <c r="L11" s="526">
        <f>SUM(M11:N11)</f>
        <v>7329538.6914749406</v>
      </c>
      <c r="M11" s="526">
        <v>9872692.036769338</v>
      </c>
      <c r="N11" s="526">
        <v>-2543153.3452943978</v>
      </c>
    </row>
    <row r="12" spans="1:14" x14ac:dyDescent="0.2">
      <c r="A12" s="16">
        <f t="shared" si="0"/>
        <v>7</v>
      </c>
      <c r="B12" s="838" t="s">
        <v>125</v>
      </c>
      <c r="C12" s="834">
        <v>29</v>
      </c>
      <c r="D12" s="520">
        <v>15025074.984411309</v>
      </c>
      <c r="E12" s="526">
        <v>1604925.8047966452</v>
      </c>
      <c r="F12" s="528">
        <v>4.5299999999999993E-3</v>
      </c>
      <c r="G12" s="526">
        <v>1672989.3944760284</v>
      </c>
      <c r="H12" s="526">
        <v>68063.589679383207</v>
      </c>
      <c r="I12" s="535">
        <v>4.2409181456215243E-2</v>
      </c>
      <c r="K12" s="526">
        <f>+L12-H12</f>
        <v>-0.28942384530091658</v>
      </c>
      <c r="L12" s="526">
        <f>SUM(M12:N12)</f>
        <v>68063.300255537906</v>
      </c>
      <c r="M12" s="526">
        <v>91679.439964026955</v>
      </c>
      <c r="N12" s="526">
        <v>-23616.139708489052</v>
      </c>
    </row>
    <row r="13" spans="1:14" x14ac:dyDescent="0.2">
      <c r="A13" s="16">
        <f t="shared" si="0"/>
        <v>8</v>
      </c>
      <c r="B13" s="836"/>
      <c r="C13" s="834"/>
      <c r="E13" s="526"/>
      <c r="F13" s="528"/>
      <c r="G13" s="526"/>
      <c r="H13" s="526"/>
      <c r="I13" s="538"/>
    </row>
    <row r="14" spans="1:14" x14ac:dyDescent="0.2">
      <c r="A14" s="16">
        <f t="shared" si="0"/>
        <v>9</v>
      </c>
      <c r="B14" s="836" t="s">
        <v>126</v>
      </c>
      <c r="C14" s="834"/>
      <c r="D14" s="520">
        <v>7535139697.2802515</v>
      </c>
      <c r="E14" s="526">
        <v>897760228.82721603</v>
      </c>
      <c r="F14" s="528">
        <v>4.2319999999999997E-3</v>
      </c>
      <c r="G14" s="526">
        <v>929651283.16594708</v>
      </c>
      <c r="H14" s="526">
        <v>31891054.338731043</v>
      </c>
      <c r="I14" s="535">
        <v>3.5522908360945932E-2</v>
      </c>
    </row>
    <row r="15" spans="1:14" x14ac:dyDescent="0.2">
      <c r="A15" s="16">
        <f t="shared" si="0"/>
        <v>10</v>
      </c>
      <c r="B15" s="836"/>
      <c r="C15" s="834"/>
      <c r="E15" s="526"/>
      <c r="F15" s="528"/>
      <c r="G15" s="526"/>
      <c r="H15" s="526"/>
      <c r="I15" s="538"/>
    </row>
    <row r="16" spans="1:14" x14ac:dyDescent="0.2">
      <c r="A16" s="16">
        <f t="shared" si="0"/>
        <v>11</v>
      </c>
      <c r="B16" s="838" t="s">
        <v>127</v>
      </c>
      <c r="C16" s="835" t="s">
        <v>240</v>
      </c>
      <c r="D16" s="520">
        <v>1333658303.3084397</v>
      </c>
      <c r="E16" s="526">
        <v>144536306.1803306</v>
      </c>
      <c r="F16" s="528">
        <v>3.8380000000000003E-3</v>
      </c>
      <c r="G16" s="526">
        <v>149654886.7484284</v>
      </c>
      <c r="H16" s="526">
        <v>5118580.5680978</v>
      </c>
      <c r="I16" s="535">
        <v>3.5413805038794939E-2</v>
      </c>
      <c r="K16" s="526">
        <f>+L16-H16</f>
        <v>229.29380495939404</v>
      </c>
      <c r="L16" s="526">
        <f>SUM(M16:N16)</f>
        <v>5118809.8619027594</v>
      </c>
      <c r="M16" s="526">
        <v>6894899.5958126476</v>
      </c>
      <c r="N16" s="526">
        <v>-1776089.733909888</v>
      </c>
    </row>
    <row r="17" spans="1:14" x14ac:dyDescent="0.2">
      <c r="A17" s="16">
        <f t="shared" si="0"/>
        <v>12</v>
      </c>
      <c r="B17" s="838" t="s">
        <v>128</v>
      </c>
      <c r="C17" s="834">
        <v>35</v>
      </c>
      <c r="D17" s="520">
        <v>4706241.1306298776</v>
      </c>
      <c r="E17" s="526">
        <v>398348.2700241094</v>
      </c>
      <c r="F17" s="528">
        <v>2.624E-3</v>
      </c>
      <c r="G17" s="526">
        <v>410697.4467508822</v>
      </c>
      <c r="H17" s="526">
        <v>12349.176726772799</v>
      </c>
      <c r="I17" s="535">
        <v>3.1000954832878739E-2</v>
      </c>
      <c r="K17" s="526">
        <f>+L17-H17</f>
        <v>2.8596978089335607</v>
      </c>
      <c r="L17" s="526">
        <f>SUM(M17:N17)</f>
        <v>12352.036424581733</v>
      </c>
      <c r="M17" s="526">
        <v>16637.861778216906</v>
      </c>
      <c r="N17" s="526">
        <v>-4285.825353635174</v>
      </c>
    </row>
    <row r="18" spans="1:14" x14ac:dyDescent="0.2">
      <c r="A18" s="16">
        <f t="shared" si="0"/>
        <v>13</v>
      </c>
      <c r="B18" s="838" t="s">
        <v>129</v>
      </c>
      <c r="C18" s="834">
        <v>43</v>
      </c>
      <c r="D18" s="520">
        <v>121401391.0505466</v>
      </c>
      <c r="E18" s="526">
        <v>13660866.428270288</v>
      </c>
      <c r="F18" s="528">
        <v>8.1499999999999997E-4</v>
      </c>
      <c r="G18" s="526">
        <v>13759808.561976483</v>
      </c>
      <c r="H18" s="526">
        <v>98942.13370619528</v>
      </c>
      <c r="I18" s="535">
        <v>7.2427421954321192E-3</v>
      </c>
      <c r="K18" s="526">
        <f>+L18-H18</f>
        <v>23.942562549797003</v>
      </c>
      <c r="L18" s="526">
        <f>SUM(M18:N18)</f>
        <v>98966.076268745077</v>
      </c>
      <c r="M18" s="526">
        <v>133304.65043116242</v>
      </c>
      <c r="N18" s="526">
        <v>-34338.574162417339</v>
      </c>
    </row>
    <row r="19" spans="1:14" x14ac:dyDescent="0.2">
      <c r="A19" s="16">
        <f t="shared" si="0"/>
        <v>14</v>
      </c>
      <c r="B19" s="839"/>
      <c r="C19" s="834"/>
      <c r="E19" s="526"/>
      <c r="F19" s="528"/>
      <c r="G19" s="526"/>
      <c r="H19" s="526"/>
      <c r="I19" s="538"/>
      <c r="L19" s="526"/>
    </row>
    <row r="20" spans="1:14" x14ac:dyDescent="0.2">
      <c r="A20" s="16">
        <f t="shared" si="0"/>
        <v>15</v>
      </c>
      <c r="B20" s="839" t="s">
        <v>131</v>
      </c>
      <c r="C20" s="834"/>
      <c r="D20" s="520">
        <v>1459765935.4896162</v>
      </c>
      <c r="E20" s="526">
        <v>158595520.87862501</v>
      </c>
      <c r="F20" s="528">
        <v>3.5829999999999998E-3</v>
      </c>
      <c r="G20" s="526">
        <v>163825392.75715578</v>
      </c>
      <c r="H20" s="526">
        <v>5229871.8785307677</v>
      </c>
      <c r="I20" s="535">
        <v>3.2976163825794609E-2</v>
      </c>
      <c r="L20" s="526"/>
    </row>
    <row r="21" spans="1:14" x14ac:dyDescent="0.2">
      <c r="A21" s="16">
        <f t="shared" si="0"/>
        <v>16</v>
      </c>
      <c r="B21" s="839"/>
      <c r="C21" s="834"/>
      <c r="E21" s="526"/>
      <c r="F21" s="528"/>
      <c r="G21" s="526"/>
      <c r="H21" s="526"/>
      <c r="I21" s="538"/>
      <c r="L21" s="526"/>
    </row>
    <row r="22" spans="1:14" x14ac:dyDescent="0.2">
      <c r="A22" s="16">
        <f t="shared" si="0"/>
        <v>17</v>
      </c>
      <c r="B22" s="838" t="s">
        <v>132</v>
      </c>
      <c r="C22" s="834">
        <v>46</v>
      </c>
      <c r="D22" s="520">
        <v>89534657.209352404</v>
      </c>
      <c r="E22" s="526">
        <v>6896881.7191584511</v>
      </c>
      <c r="F22" s="528">
        <v>9.7300000000000012E-4</v>
      </c>
      <c r="G22" s="526">
        <v>6983998.9406231511</v>
      </c>
      <c r="H22" s="526">
        <v>87117.221464700066</v>
      </c>
      <c r="I22" s="535">
        <v>1.2631392709360542E-2</v>
      </c>
      <c r="K22" s="526">
        <f>+L22-H22</f>
        <v>13.808336905000033</v>
      </c>
      <c r="L22" s="526">
        <f>SUM(M22:N22)</f>
        <v>87131.029801605066</v>
      </c>
      <c r="M22" s="526">
        <v>117363.16025977817</v>
      </c>
      <c r="N22" s="526">
        <v>-30232.130458173106</v>
      </c>
    </row>
    <row r="23" spans="1:14" x14ac:dyDescent="0.2">
      <c r="A23" s="16">
        <f t="shared" si="0"/>
        <v>18</v>
      </c>
      <c r="B23" s="837" t="s">
        <v>133</v>
      </c>
      <c r="C23" s="834">
        <v>49</v>
      </c>
      <c r="D23" s="520">
        <v>507432186.97467959</v>
      </c>
      <c r="E23" s="526">
        <v>40576293.614220768</v>
      </c>
      <c r="F23" s="528">
        <v>3.5689999999999997E-3</v>
      </c>
      <c r="G23" s="526">
        <v>42387319.089533396</v>
      </c>
      <c r="H23" s="526">
        <v>1811025.4753126279</v>
      </c>
      <c r="I23" s="535">
        <v>4.46325998261684E-2</v>
      </c>
      <c r="K23" s="526">
        <f>+L23-H23</f>
        <v>-165.29006222169846</v>
      </c>
      <c r="L23" s="526">
        <f>SUM(M23:N23)</f>
        <v>1810860.1852504062</v>
      </c>
      <c r="M23" s="526">
        <v>2439180.1016643094</v>
      </c>
      <c r="N23" s="526">
        <v>-628319.91641390312</v>
      </c>
    </row>
    <row r="24" spans="1:14" x14ac:dyDescent="0.2">
      <c r="A24" s="16">
        <f t="shared" si="0"/>
        <v>19</v>
      </c>
      <c r="B24" s="836"/>
      <c r="C24" s="834"/>
      <c r="E24" s="526"/>
      <c r="F24" s="528"/>
      <c r="G24" s="526"/>
      <c r="H24" s="526"/>
      <c r="I24" s="535"/>
      <c r="K24" s="526"/>
      <c r="L24" s="526"/>
      <c r="M24" s="526"/>
      <c r="N24" s="526"/>
    </row>
    <row r="25" spans="1:14" x14ac:dyDescent="0.2">
      <c r="A25" s="16">
        <f t="shared" si="0"/>
        <v>20</v>
      </c>
      <c r="B25" s="836" t="s">
        <v>134</v>
      </c>
      <c r="C25" s="834"/>
      <c r="D25" s="520">
        <v>596966844.18403196</v>
      </c>
      <c r="E25" s="526">
        <v>47473175.333379216</v>
      </c>
      <c r="F25" s="528">
        <v>3.1800000000000001E-3</v>
      </c>
      <c r="G25" s="526">
        <v>49371318.030156545</v>
      </c>
      <c r="H25" s="526">
        <v>1898142.6967773279</v>
      </c>
      <c r="I25" s="535">
        <v>3.9983478742419629E-2</v>
      </c>
      <c r="K25" s="526">
        <f>+L25-H25</f>
        <v>-1898142.6967773279</v>
      </c>
      <c r="L25" s="526">
        <f>SUM(M25:N25)</f>
        <v>0</v>
      </c>
      <c r="M25" s="526">
        <v>0</v>
      </c>
      <c r="N25" s="526">
        <v>0</v>
      </c>
    </row>
    <row r="26" spans="1:14" x14ac:dyDescent="0.2">
      <c r="A26" s="16">
        <f t="shared" si="0"/>
        <v>21</v>
      </c>
      <c r="B26" s="836"/>
      <c r="C26" s="834"/>
      <c r="E26" s="526"/>
      <c r="F26" s="528"/>
      <c r="G26" s="526"/>
      <c r="H26" s="526"/>
      <c r="I26" s="538"/>
      <c r="L26" s="526"/>
    </row>
    <row r="27" spans="1:14" x14ac:dyDescent="0.2">
      <c r="A27" s="16">
        <f t="shared" si="0"/>
        <v>22</v>
      </c>
      <c r="B27" s="836" t="s">
        <v>241</v>
      </c>
      <c r="C27" s="834" t="s">
        <v>130</v>
      </c>
      <c r="D27" s="520">
        <v>1954952937.6518955</v>
      </c>
      <c r="E27" s="526">
        <v>9901308.5524583086</v>
      </c>
      <c r="F27" s="528">
        <v>1.351E-3</v>
      </c>
      <c r="G27" s="526">
        <v>12542449.97122602</v>
      </c>
      <c r="H27" s="526">
        <v>2641141.4187677111</v>
      </c>
      <c r="I27" s="535">
        <v>0.26674670370836645</v>
      </c>
      <c r="K27" s="526">
        <f>+L27-H27</f>
        <v>0</v>
      </c>
      <c r="L27" s="526">
        <f>SUM(M27:N27)</f>
        <v>2641141.4187677107</v>
      </c>
      <c r="M27" s="526">
        <v>2641141.4187677107</v>
      </c>
      <c r="N27" s="526">
        <v>0</v>
      </c>
    </row>
    <row r="28" spans="1:14" x14ac:dyDescent="0.2">
      <c r="A28" s="16">
        <f t="shared" si="0"/>
        <v>23</v>
      </c>
      <c r="B28" s="836"/>
      <c r="C28" s="834"/>
      <c r="E28" s="526"/>
      <c r="F28" s="528"/>
      <c r="H28" s="526"/>
      <c r="I28" s="535"/>
      <c r="L28" s="526"/>
    </row>
    <row r="29" spans="1:14" x14ac:dyDescent="0.2">
      <c r="A29" s="16">
        <f t="shared" si="0"/>
        <v>24</v>
      </c>
      <c r="B29" s="836" t="s">
        <v>342</v>
      </c>
      <c r="C29" s="834" t="s">
        <v>343</v>
      </c>
      <c r="D29" s="520">
        <v>289426597.44700003</v>
      </c>
      <c r="E29" s="526">
        <v>4229717.125570084</v>
      </c>
      <c r="F29" s="528">
        <v>4.2310000000000004E-3</v>
      </c>
      <c r="G29" s="526">
        <v>5454281.0593683412</v>
      </c>
      <c r="H29" s="526">
        <v>1224563.9337982573</v>
      </c>
      <c r="I29" s="535">
        <v>0.28951438061787871</v>
      </c>
      <c r="K29" s="526">
        <f>+L29-H29</f>
        <v>3.1202998859807849</v>
      </c>
      <c r="L29" s="526">
        <f>SUM(M29:N29)</f>
        <v>1224567.0540981432</v>
      </c>
      <c r="M29" s="526">
        <v>1649458.9785775414</v>
      </c>
      <c r="N29" s="526">
        <v>-424891.92447939829</v>
      </c>
    </row>
    <row r="30" spans="1:14" x14ac:dyDescent="0.2">
      <c r="A30" s="16">
        <f t="shared" si="0"/>
        <v>25</v>
      </c>
      <c r="B30" s="840"/>
      <c r="C30" s="834"/>
      <c r="E30" s="526"/>
      <c r="F30" s="528"/>
      <c r="G30" s="526"/>
      <c r="H30" s="526"/>
      <c r="I30" s="535"/>
      <c r="K30" s="526"/>
      <c r="L30" s="526"/>
      <c r="M30" s="526"/>
      <c r="N30" s="526"/>
    </row>
    <row r="31" spans="1:14" x14ac:dyDescent="0.2">
      <c r="A31" s="16">
        <f t="shared" si="0"/>
        <v>26</v>
      </c>
      <c r="B31" s="840" t="s">
        <v>135</v>
      </c>
      <c r="C31" s="835" t="s">
        <v>242</v>
      </c>
      <c r="D31" s="520">
        <v>61936299.716516443</v>
      </c>
      <c r="E31" s="526">
        <v>19776383.671068206</v>
      </c>
      <c r="F31" s="528">
        <v>2.323E-3</v>
      </c>
      <c r="G31" s="526">
        <v>19920261.695309673</v>
      </c>
      <c r="H31" s="526">
        <v>143878.02424146608</v>
      </c>
      <c r="I31" s="535">
        <v>7.2752443841364155E-3</v>
      </c>
      <c r="K31" s="526">
        <f t="shared" ref="K31" si="1">+L31-H31</f>
        <v>18.058715781982755</v>
      </c>
      <c r="L31" s="526">
        <f t="shared" ref="L31" si="2">SUM(M31:N31)</f>
        <v>143896.08295724806</v>
      </c>
      <c r="M31" s="526">
        <v>193824.1644029638</v>
      </c>
      <c r="N31" s="526">
        <v>-49928.081445715732</v>
      </c>
    </row>
    <row r="32" spans="1:14" x14ac:dyDescent="0.2">
      <c r="A32" s="16">
        <f t="shared" si="0"/>
        <v>27</v>
      </c>
      <c r="B32" s="840"/>
      <c r="C32" s="834"/>
      <c r="E32" s="526"/>
      <c r="F32" s="528"/>
      <c r="G32" s="526"/>
      <c r="H32" s="526"/>
      <c r="I32" s="538"/>
      <c r="L32" s="526"/>
    </row>
    <row r="33" spans="1:16" x14ac:dyDescent="0.2">
      <c r="A33" s="16">
        <f t="shared" si="0"/>
        <v>28</v>
      </c>
      <c r="B33" s="836" t="s">
        <v>68</v>
      </c>
      <c r="C33" s="834"/>
      <c r="D33" s="626">
        <f>SUM(D7,D14,D20,D25,D27,D29,D31)</f>
        <v>22718121536.065468</v>
      </c>
      <c r="E33" s="50">
        <f>SUM(E7,E14,E20,E25,E27,E29,E31)</f>
        <v>2470649633.4210281</v>
      </c>
      <c r="F33" s="625">
        <f>ROUND(($D7*F7+$D14*F14+$D20*F20+$D25*F25+$D27*F27+$D29*F29+$D31*F31)/$D33,6)</f>
        <v>4.2960000000000003E-3</v>
      </c>
      <c r="G33" s="50">
        <f>SUM(G7,G14,G20,G25,G27,G29,G31)</f>
        <v>2568254028.8952246</v>
      </c>
      <c r="H33" s="50">
        <f>+G33-E33</f>
        <v>97604395.474196434</v>
      </c>
      <c r="I33" s="697">
        <f>IF(E33=0,"n/a",+H33/E33)</f>
        <v>3.9505559248013168E-2</v>
      </c>
      <c r="K33" s="526">
        <f>+L33-H33</f>
        <v>-3076.8091829270124</v>
      </c>
      <c r="L33" s="526">
        <f>SUM(M33:N33)</f>
        <v>97601318.665013507</v>
      </c>
      <c r="M33" s="526">
        <v>130549953.30615784</v>
      </c>
      <c r="N33" s="526">
        <v>-32948634.641144332</v>
      </c>
    </row>
    <row r="34" spans="1:16" ht="13.5" thickBot="1" x14ac:dyDescent="0.25">
      <c r="A34" s="676"/>
      <c r="B34" s="677"/>
      <c r="C34" s="678"/>
      <c r="D34" s="698"/>
      <c r="E34" s="698"/>
      <c r="F34" s="677"/>
      <c r="G34" s="698"/>
      <c r="H34" s="677"/>
      <c r="I34" s="699"/>
      <c r="L34" s="526"/>
    </row>
    <row r="35" spans="1:16" x14ac:dyDescent="0.2">
      <c r="A35" s="536"/>
      <c r="B35" s="48"/>
      <c r="K35" s="526"/>
      <c r="L35" s="526"/>
      <c r="M35" s="50"/>
      <c r="N35" s="50"/>
    </row>
    <row r="36" spans="1:16" x14ac:dyDescent="0.2">
      <c r="A36" s="536"/>
      <c r="B36" s="48"/>
    </row>
    <row r="37" spans="1:16" x14ac:dyDescent="0.2">
      <c r="A37" s="536"/>
      <c r="B37" s="48"/>
      <c r="K37" s="526"/>
      <c r="N37" s="626"/>
      <c r="O37" s="50"/>
      <c r="P37" s="625"/>
    </row>
    <row r="38" spans="1:16" x14ac:dyDescent="0.2">
      <c r="K38" s="526"/>
    </row>
    <row r="39" spans="1:16" x14ac:dyDescent="0.2">
      <c r="B39" s="839" t="s">
        <v>328</v>
      </c>
      <c r="D39" s="532"/>
      <c r="E39" s="533"/>
      <c r="H39" s="526">
        <v>94960177.246245801</v>
      </c>
      <c r="K39" s="526"/>
    </row>
    <row r="40" spans="1:16" x14ac:dyDescent="0.2">
      <c r="B40" s="839" t="s">
        <v>327</v>
      </c>
      <c r="D40" s="532"/>
      <c r="E40" s="532"/>
      <c r="H40" s="526">
        <v>2641141.4187677107</v>
      </c>
      <c r="I40" s="526"/>
    </row>
    <row r="41" spans="1:16" x14ac:dyDescent="0.2">
      <c r="B41" s="534"/>
      <c r="D41" s="532"/>
      <c r="E41" s="532"/>
      <c r="H41" s="841">
        <f>SUM(H39:H40)</f>
        <v>97601318.665013507</v>
      </c>
      <c r="I41" s="526"/>
    </row>
    <row r="42" spans="1:16" x14ac:dyDescent="0.2">
      <c r="B42" s="534" t="s">
        <v>326</v>
      </c>
      <c r="D42" s="532"/>
      <c r="E42" s="533"/>
      <c r="H42" s="842">
        <f>+H41-H33</f>
        <v>-3076.8091829270124</v>
      </c>
    </row>
    <row r="43" spans="1:16" x14ac:dyDescent="0.2">
      <c r="D43" s="532"/>
      <c r="E43" s="532"/>
    </row>
    <row r="44" spans="1:16" x14ac:dyDescent="0.2">
      <c r="D44" s="532"/>
      <c r="E44" s="532"/>
    </row>
    <row r="45" spans="1:16" x14ac:dyDescent="0.2">
      <c r="A45" s="530" t="s">
        <v>412</v>
      </c>
      <c r="B45" s="530"/>
      <c r="C45" s="530"/>
      <c r="D45" s="531"/>
      <c r="E45" s="531"/>
      <c r="F45" s="530"/>
      <c r="G45" s="531"/>
      <c r="H45" s="530"/>
      <c r="I45" s="530"/>
      <c r="J45" s="530"/>
      <c r="K45" s="530"/>
      <c r="L45" s="530"/>
      <c r="M45" s="530"/>
    </row>
    <row r="46" spans="1:16" x14ac:dyDescent="0.2">
      <c r="G46" s="529" t="s">
        <v>288</v>
      </c>
    </row>
    <row r="47" spans="1:16" x14ac:dyDescent="0.2">
      <c r="B47" s="519" t="s">
        <v>325</v>
      </c>
      <c r="D47" s="520">
        <f>D33</f>
        <v>22718121536.065468</v>
      </c>
      <c r="F47" s="528">
        <f>ROUND(H47/D47,6)</f>
        <v>4.2960000000000003E-3</v>
      </c>
      <c r="G47" s="527">
        <f>F33-F47</f>
        <v>0</v>
      </c>
      <c r="H47" s="526">
        <f>H33</f>
        <v>97604395.474196434</v>
      </c>
    </row>
    <row r="48" spans="1:16" x14ac:dyDescent="0.2">
      <c r="B48" s="519" t="s">
        <v>287</v>
      </c>
      <c r="D48" s="520">
        <f>-D27</f>
        <v>-1954952937.6518955</v>
      </c>
      <c r="F48" s="528">
        <f>-ROUND(H48/D48,6)</f>
        <v>-1.351E-3</v>
      </c>
      <c r="G48" s="527">
        <f>F27+F48</f>
        <v>0</v>
      </c>
      <c r="H48" s="520">
        <f>-H27</f>
        <v>-2641141.4187677111</v>
      </c>
    </row>
    <row r="49" spans="2:8" ht="13.5" thickBot="1" x14ac:dyDescent="0.25">
      <c r="B49" s="519" t="s">
        <v>324</v>
      </c>
      <c r="D49" s="525">
        <f>SUM(D47:D48)</f>
        <v>20763168598.413574</v>
      </c>
      <c r="F49" s="523">
        <f>ROUND(H49/D49,6)</f>
        <v>4.5739999999999999E-3</v>
      </c>
      <c r="H49" s="524">
        <f>SUM(H47:H48)</f>
        <v>94963254.055428728</v>
      </c>
    </row>
    <row r="50" spans="2:8" ht="13.5" thickTop="1" x14ac:dyDescent="0.2">
      <c r="B50" s="519" t="s">
        <v>323</v>
      </c>
      <c r="F50" s="43">
        <v>0.95034799999999997</v>
      </c>
    </row>
    <row r="51" spans="2:8" ht="13.5" thickBot="1" x14ac:dyDescent="0.25">
      <c r="B51" s="519" t="s">
        <v>322</v>
      </c>
      <c r="F51" s="546">
        <f>F49*F50</f>
        <v>4.3468917519999999E-3</v>
      </c>
      <c r="G51" s="520" t="s">
        <v>337</v>
      </c>
    </row>
    <row r="52" spans="2:8" ht="13.5" thickTop="1" x14ac:dyDescent="0.2">
      <c r="E52" s="522"/>
      <c r="F52" s="522"/>
    </row>
  </sheetData>
  <mergeCells count="1">
    <mergeCell ref="K3:N3"/>
  </mergeCells>
  <printOptions horizontalCentered="1"/>
  <pageMargins left="0.7" right="0.7" top="0.75" bottom="0.75" header="0.3" footer="0.3"/>
  <pageSetup scale="64" orientation="landscape" r:id="rId1"/>
  <headerFooter alignWithMargins="0">
    <oddHeader>&amp;RAdvice No. 2019-xx
Electric Schedule 120 Rate Design Workpapers
Page &amp;P of &amp;N</oddHeader>
    <oddFooter>&amp;L&amp;F
&amp;A&amp;R&amp;D</oddFooter>
  </headerFooter>
  <customProperties>
    <customPr name="_pios_id" r:id="rId2"/>
  </customProperties>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1A0C7"/>
  </sheetPr>
  <dimension ref="A1:S63"/>
  <sheetViews>
    <sheetView workbookViewId="0">
      <pane xSplit="4" ySplit="6" topLeftCell="E7" activePane="bottomRight" state="frozen"/>
      <selection activeCell="I24" sqref="I24"/>
      <selection pane="topRight" activeCell="I24" sqref="I24"/>
      <selection pane="bottomLeft" activeCell="I24" sqref="I24"/>
      <selection pane="bottomRight" activeCell="S21" sqref="S21"/>
    </sheetView>
  </sheetViews>
  <sheetFormatPr defaultColWidth="8.7109375" defaultRowHeight="15" x14ac:dyDescent="0.25"/>
  <cols>
    <col min="1" max="1" width="8.7109375" style="71" customWidth="1"/>
    <col min="2" max="2" width="6.42578125" style="71" bestFit="1" customWidth="1"/>
    <col min="3" max="3" width="9.5703125" style="71" bestFit="1" customWidth="1"/>
    <col min="4" max="4" width="8.7109375" style="71"/>
    <col min="5" max="5" width="11.42578125" style="71" bestFit="1" customWidth="1"/>
    <col min="6" max="6" width="10.5703125" style="71" bestFit="1" customWidth="1"/>
    <col min="7" max="7" width="10.42578125" style="71" bestFit="1" customWidth="1"/>
    <col min="8" max="8" width="9" style="71" bestFit="1" customWidth="1"/>
    <col min="9" max="9" width="6.7109375" style="71" bestFit="1" customWidth="1"/>
    <col min="10" max="10" width="13.5703125" style="71" bestFit="1" customWidth="1"/>
    <col min="11" max="11" width="10.42578125" style="71" bestFit="1" customWidth="1"/>
    <col min="12" max="12" width="11.42578125" style="71" bestFit="1" customWidth="1"/>
    <col min="13" max="13" width="13.28515625" style="71" bestFit="1" customWidth="1"/>
    <col min="14" max="14" width="19.42578125" style="71" bestFit="1" customWidth="1"/>
    <col min="15" max="15" width="11.42578125" style="71" bestFit="1" customWidth="1"/>
    <col min="16" max="16" width="8.7109375" style="71"/>
    <col min="17" max="17" width="10.5703125" style="71" bestFit="1" customWidth="1"/>
    <col min="18" max="18" width="8.7109375" style="71"/>
    <col min="19" max="19" width="10.5703125" style="71" bestFit="1" customWidth="1"/>
    <col min="20" max="16384" width="8.7109375" style="71"/>
  </cols>
  <sheetData>
    <row r="1" spans="1:15" ht="31.5" x14ac:dyDescent="0.5">
      <c r="A1" s="726" t="s">
        <v>551</v>
      </c>
    </row>
    <row r="2" spans="1:15" ht="21" x14ac:dyDescent="0.35">
      <c r="A2" s="727" t="s">
        <v>96</v>
      </c>
    </row>
    <row r="3" spans="1:15" ht="15.75" thickBot="1" x14ac:dyDescent="0.3">
      <c r="A3" s="71" t="s">
        <v>552</v>
      </c>
    </row>
    <row r="4" spans="1:15" x14ac:dyDescent="0.25">
      <c r="E4" s="991" t="s">
        <v>97</v>
      </c>
      <c r="F4" s="992"/>
      <c r="G4" s="992"/>
      <c r="H4" s="992"/>
      <c r="I4" s="992"/>
      <c r="J4" s="992"/>
      <c r="K4" s="992"/>
      <c r="L4" s="992"/>
      <c r="M4" s="992"/>
      <c r="N4" s="992"/>
      <c r="O4" s="993"/>
    </row>
    <row r="5" spans="1:15" x14ac:dyDescent="0.25">
      <c r="A5" s="66" t="s">
        <v>98</v>
      </c>
      <c r="B5" s="66" t="s">
        <v>99</v>
      </c>
      <c r="C5" s="66" t="s">
        <v>100</v>
      </c>
      <c r="E5" s="67" t="s">
        <v>50</v>
      </c>
      <c r="F5" s="65" t="s">
        <v>51</v>
      </c>
      <c r="G5" s="65" t="s">
        <v>52</v>
      </c>
      <c r="H5" s="65" t="s">
        <v>101</v>
      </c>
      <c r="I5" s="65" t="s">
        <v>102</v>
      </c>
      <c r="J5" s="65" t="s">
        <v>103</v>
      </c>
      <c r="K5" s="65" t="s">
        <v>104</v>
      </c>
      <c r="L5" s="65" t="s">
        <v>105</v>
      </c>
      <c r="M5" s="65" t="s">
        <v>106</v>
      </c>
      <c r="N5" s="65" t="s">
        <v>107</v>
      </c>
      <c r="O5" s="68" t="s">
        <v>108</v>
      </c>
    </row>
    <row r="6" spans="1:15" x14ac:dyDescent="0.25">
      <c r="E6" s="70"/>
      <c r="F6" s="69"/>
      <c r="G6" s="69"/>
      <c r="H6" s="69"/>
      <c r="I6" s="69"/>
      <c r="J6" s="69"/>
      <c r="K6" s="69"/>
      <c r="L6" s="69"/>
      <c r="M6" s="69"/>
      <c r="N6" s="69"/>
      <c r="O6" s="64"/>
    </row>
    <row r="8" spans="1:15" x14ac:dyDescent="0.25">
      <c r="A8" s="66">
        <v>2023</v>
      </c>
      <c r="B8" s="66">
        <v>1</v>
      </c>
      <c r="C8" s="563">
        <f t="shared" ref="C8:C55" si="0">DATE(A8,B8,1)</f>
        <v>44927</v>
      </c>
      <c r="E8" s="665">
        <v>1233459</v>
      </c>
      <c r="F8" s="666">
        <v>770806</v>
      </c>
      <c r="G8" s="666">
        <v>90339</v>
      </c>
      <c r="H8" s="666">
        <v>6250</v>
      </c>
      <c r="I8" s="666">
        <v>1129</v>
      </c>
      <c r="J8" s="666">
        <v>2101983</v>
      </c>
      <c r="K8" s="666">
        <v>186263</v>
      </c>
      <c r="L8" s="666">
        <v>2288246</v>
      </c>
      <c r="M8" s="666">
        <v>2243</v>
      </c>
      <c r="N8" s="666">
        <v>199</v>
      </c>
      <c r="O8" s="667">
        <f t="shared" ref="O8:O48" si="1">SUM(L8:N8)</f>
        <v>2290688</v>
      </c>
    </row>
    <row r="9" spans="1:15" x14ac:dyDescent="0.25">
      <c r="A9" s="66">
        <v>2023</v>
      </c>
      <c r="B9" s="66">
        <v>2</v>
      </c>
      <c r="C9" s="563">
        <f t="shared" si="0"/>
        <v>44958</v>
      </c>
      <c r="E9" s="665">
        <v>1057842</v>
      </c>
      <c r="F9" s="666">
        <v>699446</v>
      </c>
      <c r="G9" s="666">
        <v>89474</v>
      </c>
      <c r="H9" s="666">
        <v>5047</v>
      </c>
      <c r="I9" s="666">
        <v>563</v>
      </c>
      <c r="J9" s="666">
        <v>1852372</v>
      </c>
      <c r="K9" s="666">
        <v>164144</v>
      </c>
      <c r="L9" s="666">
        <v>2016516</v>
      </c>
      <c r="M9" s="666">
        <v>2355</v>
      </c>
      <c r="N9" s="666">
        <v>209</v>
      </c>
      <c r="O9" s="667">
        <f t="shared" si="1"/>
        <v>2019080</v>
      </c>
    </row>
    <row r="10" spans="1:15" x14ac:dyDescent="0.25">
      <c r="A10" s="66">
        <v>2023</v>
      </c>
      <c r="B10" s="66">
        <v>3</v>
      </c>
      <c r="C10" s="563">
        <f t="shared" si="0"/>
        <v>44986</v>
      </c>
      <c r="E10" s="665">
        <v>1051683</v>
      </c>
      <c r="F10" s="666">
        <v>739613</v>
      </c>
      <c r="G10" s="666">
        <v>97538</v>
      </c>
      <c r="H10" s="666">
        <v>5296</v>
      </c>
      <c r="I10" s="666">
        <v>713</v>
      </c>
      <c r="J10" s="666">
        <v>1894843</v>
      </c>
      <c r="K10" s="666">
        <v>167908</v>
      </c>
      <c r="L10" s="666">
        <v>2062751</v>
      </c>
      <c r="M10" s="666">
        <v>2263</v>
      </c>
      <c r="N10" s="666">
        <v>201</v>
      </c>
      <c r="O10" s="667">
        <f t="shared" si="1"/>
        <v>2065215</v>
      </c>
    </row>
    <row r="11" spans="1:15" x14ac:dyDescent="0.25">
      <c r="A11" s="66">
        <v>2023</v>
      </c>
      <c r="B11" s="66">
        <v>4</v>
      </c>
      <c r="C11" s="563">
        <f t="shared" si="0"/>
        <v>45017</v>
      </c>
      <c r="E11" s="665">
        <v>908845</v>
      </c>
      <c r="F11" s="666">
        <v>705591</v>
      </c>
      <c r="G11" s="666">
        <v>91299</v>
      </c>
      <c r="H11" s="666">
        <v>5377</v>
      </c>
      <c r="I11" s="666">
        <v>657</v>
      </c>
      <c r="J11" s="666">
        <v>1711769</v>
      </c>
      <c r="K11" s="666">
        <v>151685</v>
      </c>
      <c r="L11" s="666">
        <v>1863454</v>
      </c>
      <c r="M11" s="666">
        <v>2101</v>
      </c>
      <c r="N11" s="666">
        <v>186</v>
      </c>
      <c r="O11" s="667">
        <f t="shared" si="1"/>
        <v>1865741</v>
      </c>
    </row>
    <row r="12" spans="1:15" x14ac:dyDescent="0.25">
      <c r="A12" s="66">
        <v>2023</v>
      </c>
      <c r="B12" s="66">
        <v>5</v>
      </c>
      <c r="C12" s="563">
        <f t="shared" si="0"/>
        <v>45047</v>
      </c>
      <c r="E12" s="665">
        <v>757357</v>
      </c>
      <c r="F12" s="666">
        <v>694312</v>
      </c>
      <c r="G12" s="666">
        <v>94906</v>
      </c>
      <c r="H12" s="666">
        <v>5537</v>
      </c>
      <c r="I12" s="666">
        <v>454</v>
      </c>
      <c r="J12" s="666">
        <v>1552566</v>
      </c>
      <c r="K12" s="666">
        <v>137578</v>
      </c>
      <c r="L12" s="666">
        <v>1690144</v>
      </c>
      <c r="M12" s="666">
        <v>2097</v>
      </c>
      <c r="N12" s="666">
        <v>186</v>
      </c>
      <c r="O12" s="667">
        <f t="shared" si="1"/>
        <v>1692427</v>
      </c>
    </row>
    <row r="13" spans="1:15" x14ac:dyDescent="0.25">
      <c r="A13" s="66">
        <v>2023</v>
      </c>
      <c r="B13" s="66">
        <v>6</v>
      </c>
      <c r="C13" s="563">
        <f t="shared" si="0"/>
        <v>45078</v>
      </c>
      <c r="E13" s="665">
        <v>721880</v>
      </c>
      <c r="F13" s="666">
        <v>690092</v>
      </c>
      <c r="G13" s="666">
        <v>95721</v>
      </c>
      <c r="H13" s="666">
        <v>5050</v>
      </c>
      <c r="I13" s="666">
        <v>316</v>
      </c>
      <c r="J13" s="666">
        <v>1513059</v>
      </c>
      <c r="K13" s="666">
        <v>134077</v>
      </c>
      <c r="L13" s="666">
        <v>1647136</v>
      </c>
      <c r="M13" s="666">
        <v>1727</v>
      </c>
      <c r="N13" s="666">
        <v>153</v>
      </c>
      <c r="O13" s="667">
        <f t="shared" si="1"/>
        <v>1649016</v>
      </c>
    </row>
    <row r="14" spans="1:15" x14ac:dyDescent="0.25">
      <c r="A14" s="66">
        <v>2023</v>
      </c>
      <c r="B14" s="66">
        <v>7</v>
      </c>
      <c r="C14" s="563">
        <f t="shared" si="0"/>
        <v>45108</v>
      </c>
      <c r="E14" s="665">
        <v>799120</v>
      </c>
      <c r="F14" s="666">
        <v>740539</v>
      </c>
      <c r="G14" s="666">
        <v>93671</v>
      </c>
      <c r="H14" s="666">
        <v>6014</v>
      </c>
      <c r="I14" s="666">
        <v>275</v>
      </c>
      <c r="J14" s="666">
        <v>1639619</v>
      </c>
      <c r="K14" s="666">
        <v>145292</v>
      </c>
      <c r="L14" s="666">
        <v>1784911</v>
      </c>
      <c r="M14" s="666">
        <v>2779</v>
      </c>
      <c r="N14" s="666">
        <v>246</v>
      </c>
      <c r="O14" s="667">
        <f t="shared" si="1"/>
        <v>1787936</v>
      </c>
    </row>
    <row r="15" spans="1:15" x14ac:dyDescent="0.25">
      <c r="A15" s="66">
        <v>2023</v>
      </c>
      <c r="B15" s="66">
        <v>8</v>
      </c>
      <c r="C15" s="563">
        <f t="shared" si="0"/>
        <v>45139</v>
      </c>
      <c r="E15" s="665">
        <v>804691</v>
      </c>
      <c r="F15" s="666">
        <v>743688</v>
      </c>
      <c r="G15" s="666">
        <v>100244</v>
      </c>
      <c r="H15" s="666">
        <v>5555</v>
      </c>
      <c r="I15" s="666">
        <v>267</v>
      </c>
      <c r="J15" s="666">
        <v>1654445</v>
      </c>
      <c r="K15" s="666">
        <v>146606</v>
      </c>
      <c r="L15" s="666">
        <v>1801051</v>
      </c>
      <c r="M15" s="666">
        <v>1579</v>
      </c>
      <c r="N15" s="666">
        <v>140</v>
      </c>
      <c r="O15" s="667">
        <f t="shared" si="1"/>
        <v>1802770</v>
      </c>
    </row>
    <row r="16" spans="1:15" x14ac:dyDescent="0.25">
      <c r="A16" s="66">
        <v>2023</v>
      </c>
      <c r="B16" s="66">
        <v>9</v>
      </c>
      <c r="C16" s="563">
        <f t="shared" si="0"/>
        <v>45170</v>
      </c>
      <c r="E16" s="665">
        <v>737007</v>
      </c>
      <c r="F16" s="666">
        <v>668089</v>
      </c>
      <c r="G16" s="666">
        <v>90588</v>
      </c>
      <c r="H16" s="666">
        <v>5773</v>
      </c>
      <c r="I16" s="666">
        <v>303</v>
      </c>
      <c r="J16" s="666">
        <v>1501760</v>
      </c>
      <c r="K16" s="666">
        <v>133076</v>
      </c>
      <c r="L16" s="666">
        <v>1634836</v>
      </c>
      <c r="M16" s="666">
        <v>1377</v>
      </c>
      <c r="N16" s="666">
        <v>122</v>
      </c>
      <c r="O16" s="667">
        <f t="shared" si="1"/>
        <v>1636335</v>
      </c>
    </row>
    <row r="17" spans="1:19" x14ac:dyDescent="0.25">
      <c r="A17" s="66">
        <v>2023</v>
      </c>
      <c r="B17" s="66">
        <v>10</v>
      </c>
      <c r="C17" s="563">
        <f t="shared" si="0"/>
        <v>45200</v>
      </c>
      <c r="E17" s="665">
        <v>867692</v>
      </c>
      <c r="F17" s="666">
        <v>700705</v>
      </c>
      <c r="G17" s="666">
        <v>90616</v>
      </c>
      <c r="H17" s="666">
        <v>6759</v>
      </c>
      <c r="I17" s="666">
        <v>478</v>
      </c>
      <c r="J17" s="666">
        <v>1666250</v>
      </c>
      <c r="K17" s="666">
        <v>147652</v>
      </c>
      <c r="L17" s="666">
        <v>1813902</v>
      </c>
      <c r="M17" s="666">
        <v>1767</v>
      </c>
      <c r="N17" s="666">
        <v>157</v>
      </c>
      <c r="O17" s="667">
        <f t="shared" si="1"/>
        <v>1815826</v>
      </c>
    </row>
    <row r="18" spans="1:19" x14ac:dyDescent="0.25">
      <c r="A18" s="66">
        <v>2023</v>
      </c>
      <c r="B18" s="66">
        <v>11</v>
      </c>
      <c r="C18" s="563">
        <f t="shared" si="0"/>
        <v>45231</v>
      </c>
      <c r="E18" s="665">
        <v>1041363</v>
      </c>
      <c r="F18" s="666">
        <v>714207</v>
      </c>
      <c r="G18" s="666">
        <v>86072</v>
      </c>
      <c r="H18" s="666">
        <v>5878</v>
      </c>
      <c r="I18" s="666">
        <v>659</v>
      </c>
      <c r="J18" s="666">
        <v>1848179</v>
      </c>
      <c r="K18" s="666">
        <v>163773</v>
      </c>
      <c r="L18" s="666">
        <v>2011952</v>
      </c>
      <c r="M18" s="666">
        <v>1763</v>
      </c>
      <c r="N18" s="666">
        <v>156</v>
      </c>
      <c r="O18" s="667">
        <f t="shared" si="1"/>
        <v>2013871</v>
      </c>
      <c r="Q18" s="66" t="s">
        <v>281</v>
      </c>
    </row>
    <row r="19" spans="1:19" x14ac:dyDescent="0.25">
      <c r="A19" s="66">
        <v>2023</v>
      </c>
      <c r="B19" s="66">
        <v>12</v>
      </c>
      <c r="C19" s="563">
        <f t="shared" si="0"/>
        <v>45261</v>
      </c>
      <c r="E19" s="665">
        <v>1265118</v>
      </c>
      <c r="F19" s="666">
        <v>797550</v>
      </c>
      <c r="G19" s="666">
        <v>83753</v>
      </c>
      <c r="H19" s="666">
        <v>6496</v>
      </c>
      <c r="I19" s="666">
        <v>875</v>
      </c>
      <c r="J19" s="666">
        <v>2153792</v>
      </c>
      <c r="K19" s="666">
        <v>190854</v>
      </c>
      <c r="L19" s="666">
        <v>2344646</v>
      </c>
      <c r="M19" s="666">
        <v>1649</v>
      </c>
      <c r="N19" s="666">
        <v>146</v>
      </c>
      <c r="O19" s="667">
        <f t="shared" si="1"/>
        <v>2346441</v>
      </c>
      <c r="Q19" s="66" t="s">
        <v>282</v>
      </c>
      <c r="R19" s="66" t="s">
        <v>284</v>
      </c>
      <c r="S19" s="66" t="s">
        <v>285</v>
      </c>
    </row>
    <row r="20" spans="1:19" ht="15.75" thickBot="1" x14ac:dyDescent="0.3">
      <c r="A20" s="66">
        <f>A8+1</f>
        <v>2024</v>
      </c>
      <c r="B20" s="66">
        <f>B8</f>
        <v>1</v>
      </c>
      <c r="C20" s="563">
        <f t="shared" si="0"/>
        <v>45292</v>
      </c>
      <c r="E20" s="665">
        <v>1192952</v>
      </c>
      <c r="F20" s="666">
        <v>794555</v>
      </c>
      <c r="G20" s="666">
        <v>89117</v>
      </c>
      <c r="H20" s="666">
        <v>6429</v>
      </c>
      <c r="I20" s="666">
        <v>856</v>
      </c>
      <c r="J20" s="666">
        <v>2083909</v>
      </c>
      <c r="K20" s="666">
        <v>184662</v>
      </c>
      <c r="L20" s="666">
        <v>2268571</v>
      </c>
      <c r="M20" s="666">
        <v>2243</v>
      </c>
      <c r="N20" s="666">
        <v>199</v>
      </c>
      <c r="O20" s="667">
        <f t="shared" si="1"/>
        <v>2271013</v>
      </c>
      <c r="Q20" s="66" t="s">
        <v>283</v>
      </c>
      <c r="R20" s="66" t="s">
        <v>102</v>
      </c>
      <c r="S20" s="66" t="s">
        <v>286</v>
      </c>
    </row>
    <row r="21" spans="1:19" x14ac:dyDescent="0.25">
      <c r="A21" s="66">
        <f t="shared" ref="A21:A55" si="2">A9+1</f>
        <v>2024</v>
      </c>
      <c r="B21" s="66">
        <f t="shared" ref="B21:B55" si="3">B9</f>
        <v>2</v>
      </c>
      <c r="C21" s="563">
        <f t="shared" si="0"/>
        <v>45323</v>
      </c>
      <c r="E21" s="665">
        <v>1075891</v>
      </c>
      <c r="F21" s="666">
        <v>728839</v>
      </c>
      <c r="G21" s="666">
        <v>88355</v>
      </c>
      <c r="H21" s="666">
        <v>5506</v>
      </c>
      <c r="I21" s="858">
        <v>885</v>
      </c>
      <c r="J21" s="859">
        <v>1899476</v>
      </c>
      <c r="K21" s="666">
        <v>168318</v>
      </c>
      <c r="L21" s="666">
        <v>2067794</v>
      </c>
      <c r="M21" s="666">
        <v>2355</v>
      </c>
      <c r="N21" s="666">
        <v>209</v>
      </c>
      <c r="O21" s="667">
        <f t="shared" si="1"/>
        <v>2070358</v>
      </c>
      <c r="Q21" s="611">
        <f>J21</f>
        <v>1899476</v>
      </c>
      <c r="R21" s="611">
        <f>-I21</f>
        <v>-885</v>
      </c>
      <c r="S21" s="564">
        <f>SUM(Q21:R21)</f>
        <v>1898591</v>
      </c>
    </row>
    <row r="22" spans="1:19" x14ac:dyDescent="0.25">
      <c r="A22" s="66">
        <f t="shared" si="2"/>
        <v>2024</v>
      </c>
      <c r="B22" s="66">
        <f t="shared" si="3"/>
        <v>3</v>
      </c>
      <c r="C22" s="563">
        <f t="shared" si="0"/>
        <v>45352</v>
      </c>
      <c r="E22" s="665">
        <v>1040748</v>
      </c>
      <c r="F22" s="666">
        <v>761111</v>
      </c>
      <c r="G22" s="666">
        <v>92706</v>
      </c>
      <c r="H22" s="666">
        <v>6444</v>
      </c>
      <c r="I22" s="857">
        <v>837</v>
      </c>
      <c r="J22" s="860">
        <v>1901846</v>
      </c>
      <c r="K22" s="666">
        <v>168528</v>
      </c>
      <c r="L22" s="666">
        <v>2070374</v>
      </c>
      <c r="M22" s="666">
        <v>2263</v>
      </c>
      <c r="N22" s="666">
        <v>201</v>
      </c>
      <c r="O22" s="667">
        <f t="shared" si="1"/>
        <v>2072838</v>
      </c>
      <c r="Q22" s="611">
        <f>J22</f>
        <v>1901846</v>
      </c>
      <c r="R22" s="611">
        <f>-I22</f>
        <v>-837</v>
      </c>
      <c r="S22" s="564">
        <f>SUM(Q22:R22)</f>
        <v>1901009</v>
      </c>
    </row>
    <row r="23" spans="1:19" ht="15.75" thickBot="1" x14ac:dyDescent="0.3">
      <c r="A23" s="66">
        <f t="shared" si="2"/>
        <v>2024</v>
      </c>
      <c r="B23" s="66">
        <f t="shared" si="3"/>
        <v>4</v>
      </c>
      <c r="C23" s="563">
        <f t="shared" si="0"/>
        <v>45383</v>
      </c>
      <c r="E23" s="665">
        <v>871745</v>
      </c>
      <c r="F23" s="666">
        <v>693439</v>
      </c>
      <c r="G23" s="666">
        <v>88283</v>
      </c>
      <c r="H23" s="666">
        <v>5730</v>
      </c>
      <c r="I23" s="861">
        <v>596</v>
      </c>
      <c r="J23" s="862">
        <v>1659793</v>
      </c>
      <c r="K23" s="666">
        <v>147079</v>
      </c>
      <c r="L23" s="666">
        <v>1806872</v>
      </c>
      <c r="M23" s="666">
        <v>2101</v>
      </c>
      <c r="N23" s="666">
        <v>186</v>
      </c>
      <c r="O23" s="667">
        <f t="shared" si="1"/>
        <v>1809159</v>
      </c>
      <c r="Q23" s="611">
        <f>J23</f>
        <v>1659793</v>
      </c>
      <c r="R23" s="611">
        <f>-I23</f>
        <v>-596</v>
      </c>
      <c r="S23" s="564">
        <f>SUM(Q23:R23)</f>
        <v>1659197</v>
      </c>
    </row>
    <row r="24" spans="1:19" x14ac:dyDescent="0.25">
      <c r="A24" s="66">
        <f t="shared" si="2"/>
        <v>2024</v>
      </c>
      <c r="B24" s="66">
        <f t="shared" si="3"/>
        <v>5</v>
      </c>
      <c r="C24" s="563">
        <f t="shared" si="0"/>
        <v>45413</v>
      </c>
      <c r="E24" s="665">
        <v>760634</v>
      </c>
      <c r="F24" s="666">
        <v>700809</v>
      </c>
      <c r="G24" s="666">
        <v>90196</v>
      </c>
      <c r="H24" s="666">
        <v>5547</v>
      </c>
      <c r="I24" s="666">
        <v>444</v>
      </c>
      <c r="J24" s="666">
        <v>1557630</v>
      </c>
      <c r="K24" s="666">
        <v>138026</v>
      </c>
      <c r="L24" s="666">
        <v>1695656</v>
      </c>
      <c r="M24" s="666">
        <v>2097</v>
      </c>
      <c r="N24" s="666">
        <v>186</v>
      </c>
      <c r="O24" s="667">
        <f t="shared" si="1"/>
        <v>1697939</v>
      </c>
    </row>
    <row r="25" spans="1:19" x14ac:dyDescent="0.25">
      <c r="A25" s="66">
        <f t="shared" si="2"/>
        <v>2024</v>
      </c>
      <c r="B25" s="66">
        <f t="shared" si="3"/>
        <v>6</v>
      </c>
      <c r="C25" s="563">
        <f t="shared" si="0"/>
        <v>45444</v>
      </c>
      <c r="E25" s="665">
        <v>726795</v>
      </c>
      <c r="F25" s="666">
        <v>696410</v>
      </c>
      <c r="G25" s="666">
        <v>92844</v>
      </c>
      <c r="H25" s="666">
        <v>5050</v>
      </c>
      <c r="I25" s="666">
        <v>317</v>
      </c>
      <c r="J25" s="666">
        <v>1521416</v>
      </c>
      <c r="K25" s="666">
        <v>134817</v>
      </c>
      <c r="L25" s="666">
        <v>1656233</v>
      </c>
      <c r="M25" s="666">
        <v>1727</v>
      </c>
      <c r="N25" s="666">
        <v>153</v>
      </c>
      <c r="O25" s="667">
        <f t="shared" si="1"/>
        <v>1658113</v>
      </c>
    </row>
    <row r="26" spans="1:19" x14ac:dyDescent="0.25">
      <c r="A26" s="66">
        <f t="shared" si="2"/>
        <v>2024</v>
      </c>
      <c r="B26" s="66">
        <f t="shared" si="3"/>
        <v>7</v>
      </c>
      <c r="C26" s="563">
        <f t="shared" si="0"/>
        <v>45474</v>
      </c>
      <c r="E26" s="665">
        <v>810426</v>
      </c>
      <c r="F26" s="666">
        <v>748926</v>
      </c>
      <c r="G26" s="666">
        <v>90662</v>
      </c>
      <c r="H26" s="666">
        <v>5996</v>
      </c>
      <c r="I26" s="666">
        <v>274</v>
      </c>
      <c r="J26" s="666">
        <v>1656284</v>
      </c>
      <c r="K26" s="666">
        <v>146768</v>
      </c>
      <c r="L26" s="666">
        <v>1803052</v>
      </c>
      <c r="M26" s="666">
        <v>2779</v>
      </c>
      <c r="N26" s="666">
        <v>246</v>
      </c>
      <c r="O26" s="667">
        <f t="shared" si="1"/>
        <v>1806077</v>
      </c>
    </row>
    <row r="27" spans="1:19" x14ac:dyDescent="0.25">
      <c r="A27" s="66">
        <f t="shared" si="2"/>
        <v>2024</v>
      </c>
      <c r="B27" s="66">
        <f t="shared" si="3"/>
        <v>8</v>
      </c>
      <c r="C27" s="563">
        <f t="shared" si="0"/>
        <v>45505</v>
      </c>
      <c r="E27" s="665">
        <v>816495</v>
      </c>
      <c r="F27" s="666">
        <v>752029</v>
      </c>
      <c r="G27" s="666">
        <v>97315</v>
      </c>
      <c r="H27" s="666">
        <v>5527</v>
      </c>
      <c r="I27" s="666">
        <v>267</v>
      </c>
      <c r="J27" s="666">
        <v>1671633</v>
      </c>
      <c r="K27" s="666">
        <v>148129</v>
      </c>
      <c r="L27" s="666">
        <v>1819762</v>
      </c>
      <c r="M27" s="666">
        <v>1579</v>
      </c>
      <c r="N27" s="666">
        <v>140</v>
      </c>
      <c r="O27" s="667">
        <f t="shared" si="1"/>
        <v>1821481</v>
      </c>
    </row>
    <row r="28" spans="1:19" x14ac:dyDescent="0.25">
      <c r="A28" s="66">
        <f t="shared" si="2"/>
        <v>2024</v>
      </c>
      <c r="B28" s="66">
        <f t="shared" si="3"/>
        <v>9</v>
      </c>
      <c r="C28" s="563">
        <f t="shared" si="0"/>
        <v>45536</v>
      </c>
      <c r="E28" s="665">
        <v>746003</v>
      </c>
      <c r="F28" s="666">
        <v>677430</v>
      </c>
      <c r="G28" s="666">
        <v>87224</v>
      </c>
      <c r="H28" s="666">
        <v>5726</v>
      </c>
      <c r="I28" s="666">
        <v>303</v>
      </c>
      <c r="J28" s="666">
        <v>1516686</v>
      </c>
      <c r="K28" s="666">
        <v>134398</v>
      </c>
      <c r="L28" s="666">
        <v>1651084</v>
      </c>
      <c r="M28" s="666">
        <v>1377</v>
      </c>
      <c r="N28" s="666">
        <v>122</v>
      </c>
      <c r="O28" s="667">
        <f t="shared" si="1"/>
        <v>1652583</v>
      </c>
    </row>
    <row r="29" spans="1:19" x14ac:dyDescent="0.25">
      <c r="A29" s="66">
        <f t="shared" si="2"/>
        <v>2024</v>
      </c>
      <c r="B29" s="66">
        <f t="shared" si="3"/>
        <v>10</v>
      </c>
      <c r="C29" s="563">
        <f t="shared" si="0"/>
        <v>45566</v>
      </c>
      <c r="E29" s="665">
        <v>873356</v>
      </c>
      <c r="F29" s="666">
        <v>711261</v>
      </c>
      <c r="G29" s="666">
        <v>88397</v>
      </c>
      <c r="H29" s="666">
        <v>6670</v>
      </c>
      <c r="I29" s="666">
        <v>476</v>
      </c>
      <c r="J29" s="666">
        <v>1680160</v>
      </c>
      <c r="K29" s="666">
        <v>148884</v>
      </c>
      <c r="L29" s="666">
        <v>1829044</v>
      </c>
      <c r="M29" s="666">
        <v>1767</v>
      </c>
      <c r="N29" s="666">
        <v>157</v>
      </c>
      <c r="O29" s="667">
        <f t="shared" si="1"/>
        <v>1830968</v>
      </c>
    </row>
    <row r="30" spans="1:19" x14ac:dyDescent="0.25">
      <c r="A30" s="66">
        <f t="shared" si="2"/>
        <v>2024</v>
      </c>
      <c r="B30" s="66">
        <f t="shared" si="3"/>
        <v>11</v>
      </c>
      <c r="C30" s="563">
        <f t="shared" si="0"/>
        <v>45597</v>
      </c>
      <c r="E30" s="665">
        <v>1053160</v>
      </c>
      <c r="F30" s="666">
        <v>727624</v>
      </c>
      <c r="G30" s="666">
        <v>83966</v>
      </c>
      <c r="H30" s="666">
        <v>5772</v>
      </c>
      <c r="I30" s="666">
        <v>661</v>
      </c>
      <c r="J30" s="666">
        <v>1871183</v>
      </c>
      <c r="K30" s="666">
        <v>165811</v>
      </c>
      <c r="L30" s="666">
        <v>2036994</v>
      </c>
      <c r="M30" s="666">
        <v>1763</v>
      </c>
      <c r="N30" s="666">
        <v>156</v>
      </c>
      <c r="O30" s="667">
        <f t="shared" si="1"/>
        <v>2038913</v>
      </c>
    </row>
    <row r="31" spans="1:19" x14ac:dyDescent="0.25">
      <c r="A31" s="66">
        <f t="shared" si="2"/>
        <v>2024</v>
      </c>
      <c r="B31" s="66">
        <f t="shared" si="3"/>
        <v>12</v>
      </c>
      <c r="C31" s="563">
        <f t="shared" si="0"/>
        <v>45627</v>
      </c>
      <c r="E31" s="665">
        <v>1265531</v>
      </c>
      <c r="F31" s="666">
        <v>811849</v>
      </c>
      <c r="G31" s="666">
        <v>82238</v>
      </c>
      <c r="H31" s="666">
        <v>6379</v>
      </c>
      <c r="I31" s="666">
        <v>867</v>
      </c>
      <c r="J31" s="666">
        <v>2166864</v>
      </c>
      <c r="K31" s="666">
        <v>192013</v>
      </c>
      <c r="L31" s="666">
        <v>2358877</v>
      </c>
      <c r="M31" s="666">
        <v>1649</v>
      </c>
      <c r="N31" s="666">
        <v>146</v>
      </c>
      <c r="O31" s="667">
        <f t="shared" si="1"/>
        <v>2360672</v>
      </c>
    </row>
    <row r="32" spans="1:19" x14ac:dyDescent="0.25">
      <c r="A32" s="66">
        <f t="shared" si="2"/>
        <v>2025</v>
      </c>
      <c r="B32" s="66">
        <f t="shared" si="3"/>
        <v>1</v>
      </c>
      <c r="C32" s="563">
        <f t="shared" si="0"/>
        <v>45658</v>
      </c>
      <c r="E32" s="665">
        <v>1193394</v>
      </c>
      <c r="F32" s="666">
        <v>806250</v>
      </c>
      <c r="G32" s="666">
        <v>87336</v>
      </c>
      <c r="H32" s="666">
        <v>6352</v>
      </c>
      <c r="I32" s="666">
        <v>848</v>
      </c>
      <c r="J32" s="666">
        <v>2094180</v>
      </c>
      <c r="K32" s="666">
        <v>185572</v>
      </c>
      <c r="L32" s="666">
        <v>2279752</v>
      </c>
      <c r="M32" s="666">
        <v>2243</v>
      </c>
      <c r="N32" s="666">
        <v>199</v>
      </c>
      <c r="O32" s="667">
        <f t="shared" si="1"/>
        <v>2282194</v>
      </c>
    </row>
    <row r="33" spans="1:15" x14ac:dyDescent="0.25">
      <c r="A33" s="66">
        <f t="shared" si="2"/>
        <v>2025</v>
      </c>
      <c r="B33" s="66">
        <f t="shared" si="3"/>
        <v>2</v>
      </c>
      <c r="C33" s="563">
        <f t="shared" si="0"/>
        <v>45689</v>
      </c>
      <c r="E33" s="665">
        <v>1039859</v>
      </c>
      <c r="F33" s="666">
        <v>711979</v>
      </c>
      <c r="G33" s="666">
        <v>84450</v>
      </c>
      <c r="H33" s="666">
        <v>5444</v>
      </c>
      <c r="I33" s="666">
        <v>849</v>
      </c>
      <c r="J33" s="666">
        <v>1842581</v>
      </c>
      <c r="K33" s="666">
        <v>163277</v>
      </c>
      <c r="L33" s="666">
        <v>2005858</v>
      </c>
      <c r="M33" s="666">
        <v>2439</v>
      </c>
      <c r="N33" s="666">
        <v>216</v>
      </c>
      <c r="O33" s="667">
        <f t="shared" si="1"/>
        <v>2008513</v>
      </c>
    </row>
    <row r="34" spans="1:15" x14ac:dyDescent="0.25">
      <c r="A34" s="66">
        <f t="shared" si="2"/>
        <v>2025</v>
      </c>
      <c r="B34" s="66">
        <f t="shared" si="3"/>
        <v>3</v>
      </c>
      <c r="C34" s="563">
        <f t="shared" si="0"/>
        <v>45717</v>
      </c>
      <c r="E34" s="665">
        <v>1042664</v>
      </c>
      <c r="F34" s="666">
        <v>770119</v>
      </c>
      <c r="G34" s="666">
        <v>90842</v>
      </c>
      <c r="H34" s="666">
        <v>6384</v>
      </c>
      <c r="I34" s="666">
        <v>830</v>
      </c>
      <c r="J34" s="666">
        <v>1910839</v>
      </c>
      <c r="K34" s="666">
        <v>169325</v>
      </c>
      <c r="L34" s="666">
        <v>2080164</v>
      </c>
      <c r="M34" s="666">
        <v>2263</v>
      </c>
      <c r="N34" s="666">
        <v>201</v>
      </c>
      <c r="O34" s="667">
        <f t="shared" si="1"/>
        <v>2082628</v>
      </c>
    </row>
    <row r="35" spans="1:15" x14ac:dyDescent="0.25">
      <c r="A35" s="66">
        <f t="shared" si="2"/>
        <v>2025</v>
      </c>
      <c r="B35" s="66">
        <f t="shared" si="3"/>
        <v>4</v>
      </c>
      <c r="C35" s="563">
        <f t="shared" si="0"/>
        <v>45748</v>
      </c>
      <c r="E35" s="665">
        <v>877692</v>
      </c>
      <c r="F35" s="666">
        <v>701202</v>
      </c>
      <c r="G35" s="666">
        <v>87161</v>
      </c>
      <c r="H35" s="666">
        <v>5690</v>
      </c>
      <c r="I35" s="666">
        <v>592</v>
      </c>
      <c r="J35" s="666">
        <v>1672337</v>
      </c>
      <c r="K35" s="666">
        <v>148191</v>
      </c>
      <c r="L35" s="666">
        <v>1820528</v>
      </c>
      <c r="M35" s="666">
        <v>2101</v>
      </c>
      <c r="N35" s="666">
        <v>186</v>
      </c>
      <c r="O35" s="667">
        <f t="shared" si="1"/>
        <v>1822815</v>
      </c>
    </row>
    <row r="36" spans="1:15" x14ac:dyDescent="0.25">
      <c r="A36" s="66">
        <f t="shared" si="2"/>
        <v>2025</v>
      </c>
      <c r="B36" s="66">
        <f t="shared" si="3"/>
        <v>5</v>
      </c>
      <c r="C36" s="563">
        <f t="shared" si="0"/>
        <v>45778</v>
      </c>
      <c r="E36" s="665">
        <v>767720</v>
      </c>
      <c r="F36" s="666">
        <v>708569</v>
      </c>
      <c r="G36" s="666">
        <v>89167</v>
      </c>
      <c r="H36" s="666">
        <v>5516</v>
      </c>
      <c r="I36" s="666">
        <v>442</v>
      </c>
      <c r="J36" s="666">
        <v>1571414</v>
      </c>
      <c r="K36" s="666">
        <v>139248</v>
      </c>
      <c r="L36" s="666">
        <v>1710662</v>
      </c>
      <c r="M36" s="666">
        <v>2097</v>
      </c>
      <c r="N36" s="666">
        <v>186</v>
      </c>
      <c r="O36" s="667">
        <f t="shared" si="1"/>
        <v>1712945</v>
      </c>
    </row>
    <row r="37" spans="1:15" x14ac:dyDescent="0.25">
      <c r="A37" s="66">
        <f t="shared" si="2"/>
        <v>2025</v>
      </c>
      <c r="B37" s="66">
        <f t="shared" si="3"/>
        <v>6</v>
      </c>
      <c r="C37" s="563">
        <f t="shared" si="0"/>
        <v>45809</v>
      </c>
      <c r="E37" s="665">
        <v>737841</v>
      </c>
      <c r="F37" s="666">
        <v>703054</v>
      </c>
      <c r="G37" s="666">
        <v>91834</v>
      </c>
      <c r="H37" s="666">
        <v>5015</v>
      </c>
      <c r="I37" s="666">
        <v>317</v>
      </c>
      <c r="J37" s="666">
        <v>1538061</v>
      </c>
      <c r="K37" s="666">
        <v>136292</v>
      </c>
      <c r="L37" s="666">
        <v>1674353</v>
      </c>
      <c r="M37" s="666">
        <v>1727</v>
      </c>
      <c r="N37" s="666">
        <v>153</v>
      </c>
      <c r="O37" s="667">
        <f t="shared" si="1"/>
        <v>1676233</v>
      </c>
    </row>
    <row r="38" spans="1:15" x14ac:dyDescent="0.25">
      <c r="A38" s="66">
        <f t="shared" si="2"/>
        <v>2025</v>
      </c>
      <c r="B38" s="66">
        <f t="shared" si="3"/>
        <v>7</v>
      </c>
      <c r="C38" s="563">
        <f t="shared" si="0"/>
        <v>45839</v>
      </c>
      <c r="E38" s="665">
        <v>822228</v>
      </c>
      <c r="F38" s="666">
        <v>754849</v>
      </c>
      <c r="G38" s="666">
        <v>89664</v>
      </c>
      <c r="H38" s="666">
        <v>5937</v>
      </c>
      <c r="I38" s="666">
        <v>274</v>
      </c>
      <c r="J38" s="666">
        <v>1672952</v>
      </c>
      <c r="K38" s="666">
        <v>148245</v>
      </c>
      <c r="L38" s="666">
        <v>1821197</v>
      </c>
      <c r="M38" s="666">
        <v>2779</v>
      </c>
      <c r="N38" s="666">
        <v>246</v>
      </c>
      <c r="O38" s="667">
        <f t="shared" si="1"/>
        <v>1824222</v>
      </c>
    </row>
    <row r="39" spans="1:15" x14ac:dyDescent="0.25">
      <c r="A39" s="66">
        <f t="shared" si="2"/>
        <v>2025</v>
      </c>
      <c r="B39" s="66">
        <f t="shared" si="3"/>
        <v>8</v>
      </c>
      <c r="C39" s="563">
        <f t="shared" si="0"/>
        <v>45870</v>
      </c>
      <c r="E39" s="665">
        <v>830895</v>
      </c>
      <c r="F39" s="666">
        <v>758682</v>
      </c>
      <c r="G39" s="666">
        <v>95887</v>
      </c>
      <c r="H39" s="666">
        <v>5464</v>
      </c>
      <c r="I39" s="666">
        <v>267</v>
      </c>
      <c r="J39" s="666">
        <v>1691195</v>
      </c>
      <c r="K39" s="666">
        <v>149862</v>
      </c>
      <c r="L39" s="666">
        <v>1841057</v>
      </c>
      <c r="M39" s="666">
        <v>1579</v>
      </c>
      <c r="N39" s="666">
        <v>140</v>
      </c>
      <c r="O39" s="667">
        <f t="shared" si="1"/>
        <v>1842776</v>
      </c>
    </row>
    <row r="40" spans="1:15" x14ac:dyDescent="0.25">
      <c r="A40" s="66">
        <f t="shared" si="2"/>
        <v>2025</v>
      </c>
      <c r="B40" s="66">
        <f t="shared" si="3"/>
        <v>9</v>
      </c>
      <c r="C40" s="563">
        <f t="shared" si="0"/>
        <v>45901</v>
      </c>
      <c r="E40" s="665">
        <v>757114</v>
      </c>
      <c r="F40" s="666">
        <v>683134</v>
      </c>
      <c r="G40" s="666">
        <v>85933</v>
      </c>
      <c r="H40" s="666">
        <v>5649</v>
      </c>
      <c r="I40" s="666">
        <v>303</v>
      </c>
      <c r="J40" s="666">
        <v>1532133</v>
      </c>
      <c r="K40" s="666">
        <v>135767</v>
      </c>
      <c r="L40" s="666">
        <v>1667900</v>
      </c>
      <c r="M40" s="666">
        <v>1377</v>
      </c>
      <c r="N40" s="666">
        <v>122</v>
      </c>
      <c r="O40" s="667">
        <f t="shared" si="1"/>
        <v>1669399</v>
      </c>
    </row>
    <row r="41" spans="1:15" x14ac:dyDescent="0.25">
      <c r="A41" s="66">
        <f t="shared" si="2"/>
        <v>2025</v>
      </c>
      <c r="B41" s="66">
        <f t="shared" si="3"/>
        <v>10</v>
      </c>
      <c r="C41" s="563">
        <f t="shared" si="0"/>
        <v>45931</v>
      </c>
      <c r="E41" s="665">
        <v>881363</v>
      </c>
      <c r="F41" s="666">
        <v>717462</v>
      </c>
      <c r="G41" s="666">
        <v>86898</v>
      </c>
      <c r="H41" s="666">
        <v>6556</v>
      </c>
      <c r="I41" s="666">
        <v>475</v>
      </c>
      <c r="J41" s="666">
        <v>1692754</v>
      </c>
      <c r="K41" s="666">
        <v>150000</v>
      </c>
      <c r="L41" s="666">
        <v>1842754</v>
      </c>
      <c r="M41" s="666">
        <v>1767</v>
      </c>
      <c r="N41" s="666">
        <v>157</v>
      </c>
      <c r="O41" s="667">
        <f t="shared" si="1"/>
        <v>1844678</v>
      </c>
    </row>
    <row r="42" spans="1:15" x14ac:dyDescent="0.25">
      <c r="A42" s="66">
        <f t="shared" si="2"/>
        <v>2025</v>
      </c>
      <c r="B42" s="66">
        <f t="shared" si="3"/>
        <v>11</v>
      </c>
      <c r="C42" s="563">
        <f t="shared" si="0"/>
        <v>45962</v>
      </c>
      <c r="E42" s="665">
        <v>1059505</v>
      </c>
      <c r="F42" s="666">
        <v>735137</v>
      </c>
      <c r="G42" s="666">
        <v>82800</v>
      </c>
      <c r="H42" s="666">
        <v>5658</v>
      </c>
      <c r="I42" s="666">
        <v>657</v>
      </c>
      <c r="J42" s="666">
        <v>1883757</v>
      </c>
      <c r="K42" s="666">
        <v>166926</v>
      </c>
      <c r="L42" s="666">
        <v>2050683</v>
      </c>
      <c r="M42" s="666">
        <v>1763</v>
      </c>
      <c r="N42" s="666">
        <v>156</v>
      </c>
      <c r="O42" s="667">
        <f t="shared" si="1"/>
        <v>2052602</v>
      </c>
    </row>
    <row r="43" spans="1:15" x14ac:dyDescent="0.25">
      <c r="A43" s="66">
        <f t="shared" si="2"/>
        <v>2025</v>
      </c>
      <c r="B43" s="66">
        <f t="shared" si="3"/>
        <v>12</v>
      </c>
      <c r="C43" s="563">
        <f t="shared" si="0"/>
        <v>45992</v>
      </c>
      <c r="E43" s="665">
        <v>1270430</v>
      </c>
      <c r="F43" s="666">
        <v>821145</v>
      </c>
      <c r="G43" s="666">
        <v>80896</v>
      </c>
      <c r="H43" s="666">
        <v>6260</v>
      </c>
      <c r="I43" s="666">
        <v>860</v>
      </c>
      <c r="J43" s="666">
        <v>2179591</v>
      </c>
      <c r="K43" s="666">
        <v>193140</v>
      </c>
      <c r="L43" s="666">
        <v>2372731</v>
      </c>
      <c r="M43" s="666">
        <v>1649</v>
      </c>
      <c r="N43" s="666">
        <v>146</v>
      </c>
      <c r="O43" s="667">
        <f t="shared" si="1"/>
        <v>2374526</v>
      </c>
    </row>
    <row r="44" spans="1:15" x14ac:dyDescent="0.25">
      <c r="A44" s="66">
        <f t="shared" si="2"/>
        <v>2026</v>
      </c>
      <c r="B44" s="66">
        <f t="shared" si="3"/>
        <v>1</v>
      </c>
      <c r="C44" s="563">
        <f t="shared" si="0"/>
        <v>46023</v>
      </c>
      <c r="E44" s="665">
        <v>1214300</v>
      </c>
      <c r="F44" s="666">
        <v>817624</v>
      </c>
      <c r="G44" s="666">
        <v>85372</v>
      </c>
      <c r="H44" s="666">
        <v>6271</v>
      </c>
      <c r="I44" s="666">
        <v>853</v>
      </c>
      <c r="J44" s="666">
        <v>2124420</v>
      </c>
      <c r="K44" s="666">
        <v>188251</v>
      </c>
      <c r="L44" s="666">
        <v>2312671</v>
      </c>
      <c r="M44" s="666">
        <v>2243</v>
      </c>
      <c r="N44" s="666">
        <v>199</v>
      </c>
      <c r="O44" s="667">
        <f t="shared" si="1"/>
        <v>2315113</v>
      </c>
    </row>
    <row r="45" spans="1:15" x14ac:dyDescent="0.25">
      <c r="A45" s="66">
        <f t="shared" si="2"/>
        <v>2026</v>
      </c>
      <c r="B45" s="66">
        <f t="shared" si="3"/>
        <v>2</v>
      </c>
      <c r="C45" s="563">
        <f t="shared" si="0"/>
        <v>46054</v>
      </c>
      <c r="E45" s="665">
        <v>1053459</v>
      </c>
      <c r="F45" s="666">
        <v>720297</v>
      </c>
      <c r="G45" s="666">
        <v>82451</v>
      </c>
      <c r="H45" s="666">
        <v>5380</v>
      </c>
      <c r="I45" s="666">
        <v>849</v>
      </c>
      <c r="J45" s="666">
        <v>1862436</v>
      </c>
      <c r="K45" s="666">
        <v>165036</v>
      </c>
      <c r="L45" s="666">
        <v>2027472</v>
      </c>
      <c r="M45" s="666">
        <v>2355</v>
      </c>
      <c r="N45" s="666">
        <v>209</v>
      </c>
      <c r="O45" s="667">
        <f t="shared" si="1"/>
        <v>2030036</v>
      </c>
    </row>
    <row r="46" spans="1:15" x14ac:dyDescent="0.25">
      <c r="A46" s="66">
        <f t="shared" si="2"/>
        <v>2026</v>
      </c>
      <c r="B46" s="66">
        <f t="shared" si="3"/>
        <v>3</v>
      </c>
      <c r="C46" s="563">
        <f t="shared" si="0"/>
        <v>46082</v>
      </c>
      <c r="E46" s="665">
        <v>1057338</v>
      </c>
      <c r="F46" s="666">
        <v>778328</v>
      </c>
      <c r="G46" s="666">
        <v>89068</v>
      </c>
      <c r="H46" s="666">
        <v>6322</v>
      </c>
      <c r="I46" s="666">
        <v>830</v>
      </c>
      <c r="J46" s="666">
        <v>1931886</v>
      </c>
      <c r="K46" s="666">
        <v>171190</v>
      </c>
      <c r="L46" s="666">
        <v>2103076</v>
      </c>
      <c r="M46" s="666">
        <v>2263</v>
      </c>
      <c r="N46" s="666">
        <v>201</v>
      </c>
      <c r="O46" s="667">
        <f t="shared" si="1"/>
        <v>2105540</v>
      </c>
    </row>
    <row r="47" spans="1:15" x14ac:dyDescent="0.25">
      <c r="A47" s="66">
        <f t="shared" si="2"/>
        <v>2026</v>
      </c>
      <c r="B47" s="66">
        <f t="shared" si="3"/>
        <v>4</v>
      </c>
      <c r="C47" s="563">
        <f t="shared" si="0"/>
        <v>46113</v>
      </c>
      <c r="E47" s="665">
        <v>889067</v>
      </c>
      <c r="F47" s="666">
        <v>706965</v>
      </c>
      <c r="G47" s="666">
        <v>85316</v>
      </c>
      <c r="H47" s="666">
        <v>5648</v>
      </c>
      <c r="I47" s="666">
        <v>590</v>
      </c>
      <c r="J47" s="666">
        <v>1687586</v>
      </c>
      <c r="K47" s="666">
        <v>149542</v>
      </c>
      <c r="L47" s="666">
        <v>1837128</v>
      </c>
      <c r="M47" s="666">
        <v>2101</v>
      </c>
      <c r="N47" s="666">
        <v>186</v>
      </c>
      <c r="O47" s="667">
        <f t="shared" si="1"/>
        <v>1839415</v>
      </c>
    </row>
    <row r="48" spans="1:15" x14ac:dyDescent="0.25">
      <c r="A48" s="66">
        <f t="shared" si="2"/>
        <v>2026</v>
      </c>
      <c r="B48" s="66">
        <f t="shared" si="3"/>
        <v>5</v>
      </c>
      <c r="C48" s="563">
        <f t="shared" si="0"/>
        <v>46143</v>
      </c>
      <c r="E48" s="665">
        <v>778326</v>
      </c>
      <c r="F48" s="666">
        <v>713355</v>
      </c>
      <c r="G48" s="666">
        <v>86925</v>
      </c>
      <c r="H48" s="666">
        <v>5485</v>
      </c>
      <c r="I48" s="666">
        <v>440</v>
      </c>
      <c r="J48" s="666">
        <v>1584531</v>
      </c>
      <c r="K48" s="666">
        <v>140410</v>
      </c>
      <c r="L48" s="666">
        <v>1724941</v>
      </c>
      <c r="M48" s="666">
        <v>2097</v>
      </c>
      <c r="N48" s="666">
        <v>186</v>
      </c>
      <c r="O48" s="667">
        <f t="shared" si="1"/>
        <v>1727224</v>
      </c>
    </row>
    <row r="49" spans="1:15" x14ac:dyDescent="0.25">
      <c r="A49" s="66">
        <f t="shared" si="2"/>
        <v>2026</v>
      </c>
      <c r="B49" s="66">
        <f t="shared" si="3"/>
        <v>6</v>
      </c>
      <c r="C49" s="563">
        <f t="shared" si="0"/>
        <v>46174</v>
      </c>
      <c r="E49" s="665">
        <v>751814</v>
      </c>
      <c r="F49" s="666">
        <v>707506</v>
      </c>
      <c r="G49" s="666">
        <v>89613</v>
      </c>
      <c r="H49" s="666">
        <v>4980</v>
      </c>
      <c r="I49" s="666">
        <v>317</v>
      </c>
      <c r="J49" s="666">
        <v>1554230</v>
      </c>
      <c r="K49" s="666">
        <v>137725</v>
      </c>
      <c r="L49" s="666">
        <v>1691955</v>
      </c>
      <c r="M49" s="666">
        <v>1727</v>
      </c>
      <c r="N49" s="666">
        <v>153</v>
      </c>
      <c r="O49" s="667">
        <f t="shared" ref="O49:O55" si="4">SUM(L49:N49)</f>
        <v>1693835</v>
      </c>
    </row>
    <row r="50" spans="1:15" x14ac:dyDescent="0.25">
      <c r="A50" s="66">
        <f t="shared" si="2"/>
        <v>2026</v>
      </c>
      <c r="B50" s="66">
        <f t="shared" si="3"/>
        <v>7</v>
      </c>
      <c r="C50" s="563">
        <f t="shared" si="0"/>
        <v>46204</v>
      </c>
      <c r="E50" s="665">
        <v>839263</v>
      </c>
      <c r="F50" s="666">
        <v>760144</v>
      </c>
      <c r="G50" s="666">
        <v>87544</v>
      </c>
      <c r="H50" s="666">
        <v>5878</v>
      </c>
      <c r="I50" s="666">
        <v>274</v>
      </c>
      <c r="J50" s="666">
        <v>1693103</v>
      </c>
      <c r="K50" s="666">
        <v>150031</v>
      </c>
      <c r="L50" s="666">
        <v>1843134</v>
      </c>
      <c r="M50" s="666">
        <v>2779</v>
      </c>
      <c r="N50" s="666">
        <v>246</v>
      </c>
      <c r="O50" s="667">
        <f t="shared" si="4"/>
        <v>1846159</v>
      </c>
    </row>
    <row r="51" spans="1:15" x14ac:dyDescent="0.25">
      <c r="A51" s="66">
        <f t="shared" si="2"/>
        <v>2026</v>
      </c>
      <c r="B51" s="66">
        <f t="shared" si="3"/>
        <v>8</v>
      </c>
      <c r="C51" s="563">
        <f t="shared" si="0"/>
        <v>46235</v>
      </c>
      <c r="E51" s="665">
        <v>849270</v>
      </c>
      <c r="F51" s="666">
        <v>763546</v>
      </c>
      <c r="G51" s="666">
        <v>94001</v>
      </c>
      <c r="H51" s="666">
        <v>5401</v>
      </c>
      <c r="I51" s="666">
        <v>267</v>
      </c>
      <c r="J51" s="666">
        <v>1712485</v>
      </c>
      <c r="K51" s="666">
        <v>151749</v>
      </c>
      <c r="L51" s="666">
        <v>1864234</v>
      </c>
      <c r="M51" s="666">
        <v>1579</v>
      </c>
      <c r="N51" s="666">
        <v>140</v>
      </c>
      <c r="O51" s="667">
        <f t="shared" si="4"/>
        <v>1865953</v>
      </c>
    </row>
    <row r="52" spans="1:15" x14ac:dyDescent="0.25">
      <c r="A52" s="66">
        <f t="shared" si="2"/>
        <v>2026</v>
      </c>
      <c r="B52" s="66">
        <f t="shared" si="3"/>
        <v>9</v>
      </c>
      <c r="C52" s="563">
        <f t="shared" si="0"/>
        <v>46266</v>
      </c>
      <c r="E52" s="665">
        <v>772643</v>
      </c>
      <c r="F52" s="666">
        <v>687267</v>
      </c>
      <c r="G52" s="666">
        <v>84139</v>
      </c>
      <c r="H52" s="666">
        <v>5572</v>
      </c>
      <c r="I52" s="666">
        <v>303</v>
      </c>
      <c r="J52" s="666">
        <v>1549924</v>
      </c>
      <c r="K52" s="666">
        <v>137344</v>
      </c>
      <c r="L52" s="666">
        <v>1687268</v>
      </c>
      <c r="M52" s="666">
        <v>1377</v>
      </c>
      <c r="N52" s="666">
        <v>122</v>
      </c>
      <c r="O52" s="667">
        <f t="shared" si="4"/>
        <v>1688767</v>
      </c>
    </row>
    <row r="53" spans="1:15" x14ac:dyDescent="0.25">
      <c r="A53" s="66">
        <f t="shared" si="2"/>
        <v>2026</v>
      </c>
      <c r="B53" s="66">
        <f t="shared" si="3"/>
        <v>10</v>
      </c>
      <c r="C53" s="563">
        <f t="shared" si="0"/>
        <v>46296</v>
      </c>
      <c r="E53" s="665">
        <v>893649</v>
      </c>
      <c r="F53" s="666">
        <v>721580</v>
      </c>
      <c r="G53" s="666">
        <v>85104</v>
      </c>
      <c r="H53" s="666">
        <v>6442</v>
      </c>
      <c r="I53" s="666">
        <v>474</v>
      </c>
      <c r="J53" s="666">
        <v>1707249</v>
      </c>
      <c r="K53" s="666">
        <v>151285</v>
      </c>
      <c r="L53" s="666">
        <v>1858534</v>
      </c>
      <c r="M53" s="666">
        <v>1767</v>
      </c>
      <c r="N53" s="666">
        <v>157</v>
      </c>
      <c r="O53" s="667">
        <f t="shared" si="4"/>
        <v>1860458</v>
      </c>
    </row>
    <row r="54" spans="1:15" x14ac:dyDescent="0.25">
      <c r="A54" s="66">
        <f t="shared" si="2"/>
        <v>2026</v>
      </c>
      <c r="B54" s="66">
        <f t="shared" si="3"/>
        <v>11</v>
      </c>
      <c r="C54" s="563">
        <f t="shared" si="0"/>
        <v>46327</v>
      </c>
      <c r="E54" s="665">
        <v>1069264</v>
      </c>
      <c r="F54" s="666">
        <v>740290</v>
      </c>
      <c r="G54" s="666">
        <v>81141</v>
      </c>
      <c r="H54" s="666">
        <v>5544</v>
      </c>
      <c r="I54" s="666">
        <v>654</v>
      </c>
      <c r="J54" s="666">
        <v>1896893</v>
      </c>
      <c r="K54" s="666">
        <v>168090</v>
      </c>
      <c r="L54" s="666">
        <v>2064983</v>
      </c>
      <c r="M54" s="666">
        <v>1763</v>
      </c>
      <c r="N54" s="666">
        <v>156</v>
      </c>
      <c r="O54" s="667">
        <f t="shared" si="4"/>
        <v>2066902</v>
      </c>
    </row>
    <row r="55" spans="1:15" x14ac:dyDescent="0.25">
      <c r="A55" s="66">
        <f t="shared" si="2"/>
        <v>2026</v>
      </c>
      <c r="B55" s="66">
        <f t="shared" si="3"/>
        <v>12</v>
      </c>
      <c r="C55" s="563">
        <f t="shared" si="0"/>
        <v>46357</v>
      </c>
      <c r="E55" s="665">
        <v>1281755</v>
      </c>
      <c r="F55" s="666">
        <v>829018</v>
      </c>
      <c r="G55" s="666">
        <v>79242</v>
      </c>
      <c r="H55" s="666">
        <v>6141</v>
      </c>
      <c r="I55" s="666">
        <v>857</v>
      </c>
      <c r="J55" s="666">
        <v>2197013</v>
      </c>
      <c r="K55" s="666">
        <v>194684</v>
      </c>
      <c r="L55" s="666">
        <v>2391697</v>
      </c>
      <c r="M55" s="666">
        <v>1649</v>
      </c>
      <c r="N55" s="666">
        <v>146</v>
      </c>
      <c r="O55" s="667">
        <f t="shared" si="4"/>
        <v>2393492</v>
      </c>
    </row>
    <row r="56" spans="1:15" x14ac:dyDescent="0.25">
      <c r="A56" s="66"/>
    </row>
    <row r="57" spans="1:15" x14ac:dyDescent="0.25">
      <c r="A57" s="66"/>
    </row>
    <row r="58" spans="1:15" x14ac:dyDescent="0.25">
      <c r="A58" s="66"/>
    </row>
    <row r="59" spans="1:15" x14ac:dyDescent="0.25">
      <c r="A59" s="66"/>
    </row>
    <row r="60" spans="1:15" x14ac:dyDescent="0.25">
      <c r="A60" s="66"/>
    </row>
    <row r="61" spans="1:15" x14ac:dyDescent="0.25">
      <c r="A61" s="66"/>
    </row>
    <row r="62" spans="1:15" x14ac:dyDescent="0.25">
      <c r="A62" s="66"/>
    </row>
    <row r="63" spans="1:15" x14ac:dyDescent="0.25">
      <c r="A63" s="66"/>
    </row>
  </sheetData>
  <mergeCells count="1">
    <mergeCell ref="E4:O4"/>
  </mergeCells>
  <pageMargins left="0.7" right="0.7" top="0.75" bottom="0.75" header="0.3" footer="0.3"/>
  <pageSetup orientation="portrait"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A0C7"/>
  </sheetPr>
  <dimension ref="A1:Y42"/>
  <sheetViews>
    <sheetView zoomScale="80" zoomScaleNormal="80" workbookViewId="0">
      <pane xSplit="1" ySplit="8" topLeftCell="B9" activePane="bottomRight" state="frozen"/>
      <selection activeCell="I24" sqref="I24"/>
      <selection pane="topRight" activeCell="I24" sqref="I24"/>
      <selection pane="bottomLeft" activeCell="I24" sqref="I24"/>
      <selection pane="bottomRight" activeCell="C16" sqref="C16"/>
    </sheetView>
  </sheetViews>
  <sheetFormatPr defaultColWidth="9.28515625" defaultRowHeight="15" x14ac:dyDescent="0.25"/>
  <cols>
    <col min="1" max="1" width="10.5703125" style="566" bestFit="1" customWidth="1"/>
    <col min="2" max="2" width="18" style="566" customWidth="1"/>
    <col min="3" max="3" width="13.42578125" style="566" bestFit="1" customWidth="1"/>
    <col min="4" max="4" width="13.5703125" style="566" bestFit="1" customWidth="1"/>
    <col min="5" max="5" width="13.42578125" style="566" bestFit="1" customWidth="1"/>
    <col min="6" max="6" width="15" style="566" customWidth="1"/>
    <col min="7" max="7" width="12.42578125" style="566" bestFit="1" customWidth="1"/>
    <col min="8" max="8" width="13.42578125" style="566" bestFit="1" customWidth="1"/>
    <col min="9" max="9" width="13.5703125" style="566" bestFit="1" customWidth="1"/>
    <col min="10" max="10" width="13.42578125" style="566" bestFit="1" customWidth="1"/>
    <col min="11" max="13" width="12.42578125" style="566" bestFit="1" customWidth="1"/>
    <col min="14" max="14" width="15" style="566" bestFit="1" customWidth="1"/>
    <col min="15" max="15" width="17.140625" style="566" customWidth="1"/>
    <col min="16" max="16384" width="9.28515625" style="566"/>
  </cols>
  <sheetData>
    <row r="1" spans="1:25" x14ac:dyDescent="0.25">
      <c r="A1" s="994" t="s">
        <v>35</v>
      </c>
      <c r="B1" s="994"/>
      <c r="C1" s="994"/>
      <c r="D1" s="994"/>
      <c r="E1" s="994"/>
      <c r="F1" s="994"/>
      <c r="G1" s="994"/>
      <c r="H1" s="994"/>
      <c r="I1" s="994"/>
      <c r="J1" s="994"/>
      <c r="K1" s="994"/>
      <c r="L1" s="565"/>
      <c r="M1" s="565"/>
      <c r="N1" s="565"/>
      <c r="O1" s="565"/>
    </row>
    <row r="2" spans="1:25" x14ac:dyDescent="0.25">
      <c r="A2" s="565"/>
      <c r="B2" s="856"/>
      <c r="C2" s="856"/>
      <c r="D2" s="856"/>
      <c r="E2" s="856"/>
      <c r="F2" s="856"/>
      <c r="G2" s="856"/>
      <c r="H2" s="856"/>
      <c r="I2" s="856"/>
      <c r="J2" s="856"/>
      <c r="K2" s="856"/>
      <c r="L2" s="856"/>
      <c r="M2" s="856"/>
      <c r="N2" s="856"/>
      <c r="O2" s="565"/>
    </row>
    <row r="3" spans="1:25" x14ac:dyDescent="0.25">
      <c r="A3" s="565"/>
      <c r="B3" s="565"/>
      <c r="C3" s="565"/>
      <c r="D3" s="565"/>
      <c r="E3" s="565"/>
      <c r="F3" s="565"/>
      <c r="G3" s="565"/>
      <c r="H3" s="565"/>
      <c r="I3" s="565"/>
      <c r="J3" s="565"/>
      <c r="K3" s="565"/>
      <c r="L3" s="565"/>
      <c r="M3" s="565"/>
      <c r="N3" s="565"/>
      <c r="O3" s="565"/>
    </row>
    <row r="4" spans="1:25" x14ac:dyDescent="0.25">
      <c r="A4" s="567"/>
      <c r="B4" s="567" t="s">
        <v>36</v>
      </c>
      <c r="C4" s="565"/>
      <c r="D4" s="565"/>
      <c r="E4" s="853" t="s">
        <v>421</v>
      </c>
      <c r="F4" s="565"/>
      <c r="G4" s="565"/>
      <c r="H4" s="565"/>
      <c r="I4" s="565"/>
      <c r="J4" s="565"/>
      <c r="K4" s="565"/>
      <c r="L4" s="565"/>
      <c r="M4" s="565"/>
      <c r="N4" s="565"/>
      <c r="O4" s="565"/>
    </row>
    <row r="5" spans="1:25" x14ac:dyDescent="0.25">
      <c r="A5" s="565"/>
      <c r="B5" s="565"/>
      <c r="C5" s="565"/>
      <c r="D5" s="565"/>
      <c r="E5" s="565"/>
      <c r="F5" s="565"/>
      <c r="G5" s="565"/>
      <c r="H5" s="565"/>
      <c r="I5" s="565"/>
      <c r="J5" s="565"/>
      <c r="K5" s="565"/>
      <c r="L5" s="565"/>
      <c r="M5" s="565"/>
      <c r="N5" s="565"/>
      <c r="O5" s="565"/>
    </row>
    <row r="6" spans="1:25" x14ac:dyDescent="0.25">
      <c r="A6" s="568"/>
      <c r="B6" s="568" t="s">
        <v>37</v>
      </c>
      <c r="C6" s="569"/>
      <c r="D6" s="569"/>
      <c r="E6" s="569"/>
      <c r="F6" s="569"/>
      <c r="G6" s="569"/>
      <c r="H6" s="569"/>
      <c r="I6" s="569"/>
      <c r="J6" s="569"/>
      <c r="K6" s="569"/>
      <c r="L6" s="569"/>
      <c r="M6" s="569"/>
      <c r="N6" s="569"/>
      <c r="O6" s="850" t="s">
        <v>424</v>
      </c>
    </row>
    <row r="7" spans="1:25" x14ac:dyDescent="0.25">
      <c r="A7" s="570" t="s">
        <v>38</v>
      </c>
      <c r="B7" s="811">
        <v>44927</v>
      </c>
      <c r="C7" s="811">
        <v>44958</v>
      </c>
      <c r="D7" s="811">
        <v>44986</v>
      </c>
      <c r="E7" s="811">
        <v>45017</v>
      </c>
      <c r="F7" s="811">
        <v>45047</v>
      </c>
      <c r="G7" s="811">
        <v>45078</v>
      </c>
      <c r="H7" s="811">
        <v>45108</v>
      </c>
      <c r="I7" s="811">
        <v>45139</v>
      </c>
      <c r="J7" s="811">
        <v>45170</v>
      </c>
      <c r="K7" s="811">
        <v>45200</v>
      </c>
      <c r="L7" s="811">
        <v>45231</v>
      </c>
      <c r="M7" s="811">
        <v>45261</v>
      </c>
      <c r="N7" s="811">
        <v>45292</v>
      </c>
      <c r="O7" s="811">
        <v>45323</v>
      </c>
    </row>
    <row r="8" spans="1:25" x14ac:dyDescent="0.25">
      <c r="A8" s="571"/>
      <c r="B8" s="572"/>
      <c r="C8" s="572"/>
      <c r="D8" s="572"/>
      <c r="E8" s="572"/>
      <c r="F8" s="572"/>
      <c r="G8" s="572"/>
      <c r="H8" s="572"/>
      <c r="I8" s="572"/>
      <c r="J8" s="572"/>
      <c r="K8" s="572"/>
      <c r="L8" s="572"/>
      <c r="M8" s="572"/>
      <c r="N8" s="572"/>
      <c r="O8" s="565"/>
    </row>
    <row r="9" spans="1:25" x14ac:dyDescent="0.25">
      <c r="A9" s="812">
        <v>46</v>
      </c>
      <c r="B9" s="572">
        <v>21399.05</v>
      </c>
      <c r="C9" s="572">
        <v>34292.199999999997</v>
      </c>
      <c r="D9" s="572">
        <v>2985.9</v>
      </c>
      <c r="E9" s="572">
        <v>34798.17</v>
      </c>
      <c r="F9" s="572">
        <v>8469.99</v>
      </c>
      <c r="G9" s="572">
        <v>7100.4699999999993</v>
      </c>
      <c r="H9" s="572">
        <v>6955</v>
      </c>
      <c r="I9" s="572">
        <v>8870.49</v>
      </c>
      <c r="J9" s="572">
        <v>8139.11</v>
      </c>
      <c r="K9" s="572">
        <v>7832.22</v>
      </c>
      <c r="L9" s="572">
        <v>8735.67</v>
      </c>
      <c r="M9" s="572">
        <v>7183.43</v>
      </c>
      <c r="N9" s="572">
        <v>7570.3</v>
      </c>
      <c r="O9" s="572">
        <v>7042.5300000000007</v>
      </c>
    </row>
    <row r="10" spans="1:25" x14ac:dyDescent="0.25">
      <c r="A10" s="812">
        <v>49</v>
      </c>
      <c r="B10" s="572">
        <v>207724.81</v>
      </c>
      <c r="C10" s="572">
        <v>262327.71000000002</v>
      </c>
      <c r="D10" s="572">
        <v>136242.51999999999</v>
      </c>
      <c r="E10" s="572">
        <v>206801.69</v>
      </c>
      <c r="F10" s="572">
        <v>202134.97</v>
      </c>
      <c r="G10" s="572">
        <v>166920.09000000003</v>
      </c>
      <c r="H10" s="572">
        <v>133372.78999999998</v>
      </c>
      <c r="I10" s="572">
        <v>180727.98</v>
      </c>
      <c r="J10" s="572">
        <v>162141.06</v>
      </c>
      <c r="K10" s="572">
        <v>146068.29999999999</v>
      </c>
      <c r="L10" s="572">
        <v>148938.21</v>
      </c>
      <c r="M10" s="572">
        <v>170999.02000000002</v>
      </c>
      <c r="N10" s="572">
        <v>156704.03</v>
      </c>
      <c r="O10" s="572">
        <v>27281.82</v>
      </c>
    </row>
    <row r="11" spans="1:25" x14ac:dyDescent="0.25">
      <c r="A11" s="812">
        <v>449</v>
      </c>
      <c r="B11" s="572">
        <v>192335.56999999998</v>
      </c>
      <c r="C11" s="572">
        <v>192342.52000000002</v>
      </c>
      <c r="D11" s="572">
        <v>171464.24</v>
      </c>
      <c r="E11" s="572">
        <v>185063.4</v>
      </c>
      <c r="F11" s="572">
        <v>91859.42</v>
      </c>
      <c r="G11" s="572">
        <v>234678.38</v>
      </c>
      <c r="H11" s="572">
        <v>192908.59</v>
      </c>
      <c r="I11" s="572">
        <v>194241.54</v>
      </c>
      <c r="J11" s="572">
        <v>204463.65</v>
      </c>
      <c r="K11" s="572">
        <v>194585.34</v>
      </c>
      <c r="L11" s="572">
        <v>196692.97</v>
      </c>
      <c r="M11" s="572">
        <v>188599.72</v>
      </c>
      <c r="N11" s="572">
        <v>194588.36</v>
      </c>
      <c r="O11" s="572">
        <v>196845.83</v>
      </c>
    </row>
    <row r="12" spans="1:25" x14ac:dyDescent="0.25">
      <c r="A12" s="813">
        <v>459</v>
      </c>
      <c r="B12" s="572">
        <v>33937.79</v>
      </c>
      <c r="C12" s="572">
        <v>37085.29</v>
      </c>
      <c r="D12" s="572">
        <v>31821.49</v>
      </c>
      <c r="E12" s="572">
        <v>33747.24</v>
      </c>
      <c r="F12" s="572">
        <v>10111.23</v>
      </c>
      <c r="G12" s="572">
        <v>26200.42</v>
      </c>
      <c r="H12" s="572">
        <v>34904.080000000002</v>
      </c>
      <c r="I12" s="572">
        <v>37525.49</v>
      </c>
      <c r="J12" s="572">
        <v>37046.15</v>
      </c>
      <c r="K12" s="572">
        <v>34589.21</v>
      </c>
      <c r="L12" s="572">
        <v>36611.94</v>
      </c>
      <c r="M12" s="572">
        <v>34786.89</v>
      </c>
      <c r="N12" s="572">
        <v>34491.440000000002</v>
      </c>
      <c r="O12" s="572">
        <v>34538.129999999997</v>
      </c>
    </row>
    <row r="13" spans="1:25" x14ac:dyDescent="0.25">
      <c r="A13" s="814" t="s">
        <v>307</v>
      </c>
      <c r="B13" s="572">
        <v>149405.25</v>
      </c>
      <c r="C13" s="572">
        <v>243176.64</v>
      </c>
      <c r="D13" s="572">
        <v>40953.089999999997</v>
      </c>
      <c r="E13" s="572">
        <v>250181.45</v>
      </c>
      <c r="F13" s="572">
        <v>27871.75</v>
      </c>
      <c r="G13" s="572">
        <v>109917.17</v>
      </c>
      <c r="H13" s="572">
        <v>104242.26</v>
      </c>
      <c r="I13" s="572">
        <v>125489.08</v>
      </c>
      <c r="J13" s="572">
        <v>127667.13</v>
      </c>
      <c r="K13" s="572">
        <v>150470.20000000001</v>
      </c>
      <c r="L13" s="572">
        <v>116660.22</v>
      </c>
      <c r="M13" s="572">
        <v>124943.22</v>
      </c>
      <c r="N13" s="572">
        <v>119401.56</v>
      </c>
      <c r="O13" s="572">
        <v>131859.22</v>
      </c>
    </row>
    <row r="14" spans="1:25" x14ac:dyDescent="0.25">
      <c r="A14" s="573" t="s">
        <v>39</v>
      </c>
      <c r="B14" s="574">
        <f t="shared" ref="B14:O14" si="0">SUM(B8:B13)</f>
        <v>604802.47</v>
      </c>
      <c r="C14" s="574">
        <f t="shared" si="0"/>
        <v>769224.3600000001</v>
      </c>
      <c r="D14" s="574">
        <f t="shared" si="0"/>
        <v>383467.24</v>
      </c>
      <c r="E14" s="574">
        <f t="shared" si="0"/>
        <v>710591.95</v>
      </c>
      <c r="F14" s="574">
        <f t="shared" si="0"/>
        <v>340447.36</v>
      </c>
      <c r="G14" s="574">
        <f t="shared" si="0"/>
        <v>544816.53</v>
      </c>
      <c r="H14" s="574">
        <f t="shared" si="0"/>
        <v>472382.72000000003</v>
      </c>
      <c r="I14" s="574">
        <f t="shared" si="0"/>
        <v>546854.57999999996</v>
      </c>
      <c r="J14" s="574">
        <f t="shared" si="0"/>
        <v>539457.1</v>
      </c>
      <c r="K14" s="574">
        <f t="shared" si="0"/>
        <v>533545.27</v>
      </c>
      <c r="L14" s="574">
        <f t="shared" si="0"/>
        <v>507639.01</v>
      </c>
      <c r="M14" s="574">
        <f t="shared" si="0"/>
        <v>526512.28</v>
      </c>
      <c r="N14" s="574">
        <f t="shared" si="0"/>
        <v>512755.68999999994</v>
      </c>
      <c r="O14" s="574">
        <f t="shared" si="0"/>
        <v>397567.53</v>
      </c>
    </row>
    <row r="15" spans="1:25" x14ac:dyDescent="0.25">
      <c r="A15" s="565"/>
      <c r="B15" s="575"/>
      <c r="C15" s="186">
        <f>C11+C12</f>
        <v>229427.81000000003</v>
      </c>
      <c r="D15" s="186">
        <f>D11+D12</f>
        <v>203285.72999999998</v>
      </c>
      <c r="E15" s="186">
        <f>E11+E12</f>
        <v>218810.63999999998</v>
      </c>
      <c r="F15" s="565"/>
      <c r="G15" s="565"/>
      <c r="H15" s="565"/>
      <c r="I15" s="565"/>
      <c r="J15" s="565"/>
      <c r="K15" s="565"/>
      <c r="L15" s="565"/>
      <c r="M15" s="565"/>
      <c r="N15" s="565"/>
      <c r="O15" s="565"/>
    </row>
    <row r="16" spans="1:25" x14ac:dyDescent="0.25">
      <c r="C16" s="576">
        <f>C15*N20</f>
        <v>218036.26037788001</v>
      </c>
      <c r="D16" s="576">
        <f>D15*N20</f>
        <v>193192.18693403999</v>
      </c>
      <c r="E16" s="576">
        <f>E15*N20</f>
        <v>207946.25410271998</v>
      </c>
      <c r="F16" s="565"/>
      <c r="G16" s="565"/>
      <c r="H16" s="565"/>
      <c r="I16" s="565"/>
      <c r="J16" s="565"/>
      <c r="K16" s="565"/>
      <c r="L16" s="565"/>
      <c r="M16" s="572"/>
      <c r="N16" s="572"/>
      <c r="O16" s="572"/>
      <c r="P16" s="572"/>
      <c r="Q16" s="572"/>
      <c r="R16" s="572"/>
      <c r="S16" s="572"/>
      <c r="T16" s="572"/>
      <c r="U16" s="572"/>
      <c r="V16" s="572"/>
      <c r="W16" s="572"/>
      <c r="X16" s="572"/>
      <c r="Y16" s="572"/>
    </row>
    <row r="17" spans="1:25" ht="15.75" thickBot="1" x14ac:dyDescent="0.3">
      <c r="A17" s="565"/>
      <c r="B17" s="565"/>
      <c r="C17" s="565"/>
      <c r="D17" s="565"/>
      <c r="E17" s="565"/>
      <c r="F17" s="565"/>
      <c r="G17" s="565"/>
      <c r="H17" s="565"/>
      <c r="I17" s="565"/>
      <c r="J17" s="565"/>
      <c r="K17" s="565"/>
      <c r="L17" s="565"/>
      <c r="M17" s="581"/>
      <c r="N17" s="581"/>
      <c r="O17" s="581"/>
      <c r="P17" s="581"/>
      <c r="Q17" s="581"/>
      <c r="R17" s="581"/>
      <c r="S17" s="581"/>
      <c r="T17" s="581"/>
      <c r="U17" s="581"/>
      <c r="V17" s="581"/>
      <c r="W17" s="581"/>
      <c r="X17" s="581"/>
      <c r="Y17" s="581"/>
    </row>
    <row r="18" spans="1:25" x14ac:dyDescent="0.25">
      <c r="A18" s="995" t="s">
        <v>427</v>
      </c>
      <c r="B18" s="995"/>
      <c r="C18" s="995"/>
      <c r="D18" s="995"/>
      <c r="E18" s="995"/>
      <c r="F18" s="575"/>
      <c r="G18" s="575"/>
      <c r="H18" s="565"/>
      <c r="I18" s="565"/>
      <c r="J18" s="565"/>
      <c r="K18" s="565"/>
      <c r="L18" s="565"/>
      <c r="M18" s="581"/>
      <c r="N18" s="605" t="s">
        <v>422</v>
      </c>
      <c r="O18" s="662"/>
      <c r="P18" s="581"/>
      <c r="Q18" s="581"/>
      <c r="R18" s="581"/>
      <c r="S18" s="581"/>
      <c r="T18" s="581"/>
      <c r="U18" s="581"/>
      <c r="V18" s="581"/>
      <c r="W18" s="581"/>
      <c r="X18" s="581"/>
      <c r="Y18" s="581"/>
    </row>
    <row r="19" spans="1:25" ht="15.75" thickBot="1" x14ac:dyDescent="0.3">
      <c r="A19" s="575"/>
      <c r="B19" s="575"/>
      <c r="C19" s="575"/>
      <c r="D19" s="575"/>
      <c r="E19" s="575"/>
      <c r="F19" s="575"/>
      <c r="G19" s="606" t="s">
        <v>428</v>
      </c>
      <c r="H19" s="565"/>
      <c r="I19" s="565"/>
      <c r="J19" s="565"/>
      <c r="K19" s="565"/>
      <c r="L19" s="565"/>
      <c r="M19" s="581"/>
      <c r="N19" s="663">
        <f>SUM(F11:N12)</f>
        <v>1978884.8199999998</v>
      </c>
      <c r="O19" s="606" t="s">
        <v>40</v>
      </c>
      <c r="P19" s="581"/>
      <c r="Q19" s="581"/>
      <c r="R19" s="581"/>
      <c r="S19" s="581"/>
      <c r="T19" s="581"/>
      <c r="U19" s="581"/>
      <c r="V19" s="581"/>
      <c r="W19" s="581"/>
      <c r="X19" s="581"/>
      <c r="Y19" s="581"/>
    </row>
    <row r="20" spans="1:25" ht="16.5" x14ac:dyDescent="0.35">
      <c r="A20" s="575"/>
      <c r="B20" s="575"/>
      <c r="C20" s="850" t="s">
        <v>424</v>
      </c>
      <c r="D20" s="575"/>
      <c r="E20" s="575"/>
      <c r="F20" s="575"/>
      <c r="G20" s="662" t="s">
        <v>41</v>
      </c>
      <c r="H20" s="565"/>
      <c r="I20" s="565"/>
      <c r="J20" s="565"/>
      <c r="K20" s="565"/>
      <c r="L20" s="565"/>
      <c r="M20" s="581"/>
      <c r="N20" s="849">
        <f>'PY Rev Req Non-449 (UE-230139)'!D8</f>
        <v>0.95034799999999997</v>
      </c>
      <c r="O20" s="575" t="s">
        <v>577</v>
      </c>
      <c r="P20" s="581"/>
      <c r="Q20" s="581"/>
      <c r="R20" s="581"/>
      <c r="S20" s="581"/>
      <c r="T20" s="581"/>
      <c r="U20" s="581"/>
      <c r="V20" s="581"/>
      <c r="W20" s="581"/>
      <c r="X20" s="581"/>
      <c r="Y20" s="581"/>
    </row>
    <row r="21" spans="1:25" x14ac:dyDescent="0.25">
      <c r="A21" s="565"/>
      <c r="B21" s="577"/>
      <c r="C21" s="577" t="s">
        <v>42</v>
      </c>
      <c r="D21" s="577"/>
      <c r="E21" s="577"/>
      <c r="F21" s="565"/>
      <c r="G21" s="565"/>
      <c r="H21" s="565"/>
      <c r="I21" s="565"/>
      <c r="J21" s="565"/>
      <c r="K21" s="565"/>
      <c r="L21" s="565"/>
      <c r="M21" s="565"/>
      <c r="N21" s="664">
        <f>N19*N20</f>
        <v>1880629.2309173597</v>
      </c>
      <c r="O21" s="662"/>
    </row>
    <row r="22" spans="1:25" x14ac:dyDescent="0.25">
      <c r="A22" s="565"/>
      <c r="B22" s="578" t="s">
        <v>38</v>
      </c>
      <c r="C22" s="851" t="s">
        <v>423</v>
      </c>
      <c r="D22" s="607" t="s">
        <v>430</v>
      </c>
      <c r="E22" s="607" t="s">
        <v>431</v>
      </c>
      <c r="F22" s="662"/>
      <c r="G22" s="662"/>
      <c r="H22" s="607" t="str">
        <f>+C22</f>
        <v>Sum of Feb-24</v>
      </c>
      <c r="I22" s="607" t="str">
        <f>+D22</f>
        <v>Sum of Mar-24</v>
      </c>
      <c r="J22" s="607" t="str">
        <f>+E22</f>
        <v>Sum of Apr-24</v>
      </c>
      <c r="K22" s="608" t="s">
        <v>43</v>
      </c>
      <c r="L22" s="565"/>
      <c r="M22" s="565"/>
      <c r="N22" s="565"/>
      <c r="O22" s="565"/>
    </row>
    <row r="23" spans="1:25" x14ac:dyDescent="0.25">
      <c r="A23" s="565"/>
      <c r="B23" s="580" t="s">
        <v>44</v>
      </c>
      <c r="C23" s="852"/>
      <c r="D23" s="658">
        <v>139918952.46715474</v>
      </c>
      <c r="E23" s="658">
        <v>126850853.58198109</v>
      </c>
      <c r="F23" s="575"/>
      <c r="G23" s="659">
        <v>1.351E-3</v>
      </c>
      <c r="H23" s="661"/>
      <c r="I23" s="661">
        <f>+D23*G23</f>
        <v>189030.50478312606</v>
      </c>
      <c r="J23" s="661">
        <f>+E23*G23</f>
        <v>171375.50318925644</v>
      </c>
      <c r="K23" s="186"/>
      <c r="L23" s="854" t="s">
        <v>429</v>
      </c>
      <c r="M23" s="565"/>
      <c r="N23" s="565"/>
      <c r="O23" s="565"/>
    </row>
    <row r="24" spans="1:25" x14ac:dyDescent="0.25">
      <c r="A24" s="565"/>
      <c r="B24" s="580" t="s">
        <v>45</v>
      </c>
      <c r="C24" s="852"/>
      <c r="D24" s="658">
        <v>25059006.467211701</v>
      </c>
      <c r="E24" s="658">
        <v>22359193.911843397</v>
      </c>
      <c r="F24" s="575"/>
      <c r="G24" s="659">
        <v>1.351E-3</v>
      </c>
      <c r="H24" s="661"/>
      <c r="I24" s="661">
        <f>+D24*G24</f>
        <v>33854.717737203006</v>
      </c>
      <c r="J24" s="661">
        <f>+E24*G24</f>
        <v>30207.270974900428</v>
      </c>
      <c r="K24" s="186"/>
      <c r="L24" s="565"/>
      <c r="M24" s="565"/>
      <c r="N24" s="565"/>
      <c r="O24" s="565"/>
    </row>
    <row r="25" spans="1:25" x14ac:dyDescent="0.25">
      <c r="A25" s="565"/>
      <c r="B25" s="573" t="s">
        <v>39</v>
      </c>
      <c r="C25" s="657">
        <f>SUM(C23:C24)</f>
        <v>0</v>
      </c>
      <c r="D25" s="657">
        <f>SUM(D23:D24)</f>
        <v>164977958.93436643</v>
      </c>
      <c r="E25" s="657">
        <f>SUM(E23:E24)</f>
        <v>149210047.49382448</v>
      </c>
      <c r="F25" s="565"/>
      <c r="G25" s="584"/>
      <c r="H25" s="942">
        <f>O11+O12</f>
        <v>231383.96</v>
      </c>
      <c r="I25" s="660">
        <f t="shared" ref="I25:J25" si="1">SUM(I23:I24)</f>
        <v>222885.22252032906</v>
      </c>
      <c r="J25" s="660">
        <f t="shared" si="1"/>
        <v>201582.77416415687</v>
      </c>
      <c r="K25" s="660">
        <f>SUM(H25:J25)</f>
        <v>655851.95668448589</v>
      </c>
      <c r="L25" s="565"/>
      <c r="M25" s="565"/>
      <c r="N25" s="565"/>
      <c r="O25" s="565"/>
    </row>
    <row r="26" spans="1:25" x14ac:dyDescent="0.25">
      <c r="A26" s="565"/>
      <c r="B26" s="565"/>
      <c r="C26" s="565"/>
      <c r="D26" s="565"/>
      <c r="E26" s="565"/>
      <c r="F26" s="565"/>
      <c r="G26" s="585"/>
      <c r="H26" s="565">
        <f>$N$20</f>
        <v>0.95034799999999997</v>
      </c>
      <c r="I26" s="565">
        <f t="shared" ref="I26:K26" si="2">$N$20</f>
        <v>0.95034799999999997</v>
      </c>
      <c r="J26" s="565">
        <f t="shared" si="2"/>
        <v>0.95034799999999997</v>
      </c>
      <c r="K26" s="565">
        <f t="shared" si="2"/>
        <v>0.95034799999999997</v>
      </c>
      <c r="L26" s="565"/>
      <c r="M26" s="565"/>
      <c r="N26" s="565"/>
      <c r="O26" s="565"/>
    </row>
    <row r="27" spans="1:25" x14ac:dyDescent="0.25">
      <c r="A27" s="565"/>
      <c r="B27" s="565"/>
      <c r="C27" s="565"/>
      <c r="D27" s="565"/>
      <c r="E27" s="565"/>
      <c r="F27" s="565"/>
      <c r="G27" s="565"/>
      <c r="H27" s="586">
        <f>H25*H26</f>
        <v>219895.28361807999</v>
      </c>
      <c r="I27" s="586">
        <f>I25*I26</f>
        <v>211818.52545174968</v>
      </c>
      <c r="J27" s="586">
        <f>J25*J26</f>
        <v>191573.78626135815</v>
      </c>
      <c r="K27" s="586">
        <f>K25*K26</f>
        <v>623287.59533118783</v>
      </c>
      <c r="L27" s="565"/>
      <c r="M27" s="565"/>
      <c r="N27" s="565"/>
      <c r="O27" s="565"/>
    </row>
    <row r="28" spans="1:25" x14ac:dyDescent="0.25">
      <c r="A28" s="565"/>
      <c r="B28" s="565"/>
      <c r="C28" s="565"/>
      <c r="D28" s="565"/>
      <c r="E28" s="565"/>
      <c r="F28" s="565"/>
      <c r="G28" s="565"/>
      <c r="H28" s="565"/>
      <c r="I28" s="565"/>
      <c r="J28" s="565"/>
      <c r="K28" s="565"/>
      <c r="L28" s="565"/>
      <c r="M28" s="565"/>
      <c r="N28" s="565"/>
      <c r="O28" s="565"/>
    </row>
    <row r="29" spans="1:25" x14ac:dyDescent="0.25">
      <c r="A29" s="995" t="s">
        <v>432</v>
      </c>
      <c r="B29" s="995"/>
      <c r="C29" s="995"/>
      <c r="D29" s="995"/>
      <c r="E29" s="995"/>
      <c r="F29" s="565"/>
      <c r="G29" s="565"/>
      <c r="H29" s="565"/>
      <c r="I29" s="565"/>
      <c r="J29" s="565"/>
      <c r="K29" s="565"/>
      <c r="L29" s="565"/>
      <c r="M29" s="565"/>
      <c r="N29" s="565"/>
      <c r="O29" s="565"/>
    </row>
    <row r="30" spans="1:25" x14ac:dyDescent="0.25">
      <c r="A30" s="565"/>
      <c r="B30" s="996"/>
      <c r="C30" s="996"/>
      <c r="D30" s="996"/>
      <c r="E30" s="996"/>
      <c r="F30" s="565"/>
      <c r="G30" s="565"/>
      <c r="H30" s="565"/>
      <c r="I30" s="565"/>
      <c r="J30" s="565"/>
      <c r="K30" s="565"/>
      <c r="L30" s="565"/>
      <c r="M30" s="565"/>
      <c r="N30" s="565"/>
      <c r="O30" s="565"/>
    </row>
    <row r="31" spans="1:25" x14ac:dyDescent="0.25">
      <c r="A31" s="565"/>
      <c r="B31" s="565"/>
      <c r="C31" s="565"/>
      <c r="D31" s="565"/>
      <c r="E31" s="565"/>
      <c r="F31" s="565"/>
      <c r="G31" s="565"/>
      <c r="H31" s="565"/>
      <c r="I31" s="565"/>
      <c r="J31" s="565"/>
      <c r="K31" s="565"/>
      <c r="L31" s="565"/>
      <c r="M31" s="565"/>
      <c r="N31" s="565"/>
      <c r="O31" s="565"/>
    </row>
    <row r="32" spans="1:25" x14ac:dyDescent="0.25">
      <c r="A32" s="565"/>
      <c r="B32" s="565"/>
      <c r="C32" s="565"/>
      <c r="D32" s="565"/>
      <c r="E32" s="565"/>
      <c r="F32" s="565"/>
      <c r="G32" s="606" t="s">
        <v>428</v>
      </c>
      <c r="H32" s="565"/>
      <c r="I32" s="565"/>
      <c r="J32" s="565"/>
      <c r="K32" s="565"/>
      <c r="L32" s="565"/>
      <c r="M32" s="565"/>
      <c r="N32" s="565"/>
      <c r="O32" s="565"/>
    </row>
    <row r="33" spans="1:15" x14ac:dyDescent="0.25">
      <c r="A33" s="565"/>
      <c r="B33" s="577"/>
      <c r="C33" s="577" t="s">
        <v>42</v>
      </c>
      <c r="D33" s="577"/>
      <c r="E33" s="577"/>
      <c r="F33" s="565"/>
      <c r="G33" s="662" t="s">
        <v>41</v>
      </c>
      <c r="H33" s="565"/>
      <c r="I33" s="565"/>
      <c r="J33" s="565"/>
      <c r="K33" s="565"/>
      <c r="L33" s="565"/>
      <c r="M33" s="565"/>
      <c r="N33" s="565"/>
      <c r="O33" s="565"/>
    </row>
    <row r="34" spans="1:15" x14ac:dyDescent="0.25">
      <c r="A34" s="565"/>
      <c r="B34" s="578" t="s">
        <v>38</v>
      </c>
      <c r="C34" s="855" t="str">
        <f>+C22</f>
        <v>Sum of Feb-24</v>
      </c>
      <c r="D34" s="579" t="str">
        <f>+D22</f>
        <v>Sum of Mar-24</v>
      </c>
      <c r="E34" s="579" t="str">
        <f>+E22</f>
        <v>Sum of Apr-24</v>
      </c>
      <c r="F34" s="575"/>
      <c r="G34" s="575"/>
      <c r="H34" s="579" t="str">
        <f>+H22</f>
        <v>Sum of Feb-24</v>
      </c>
      <c r="I34" s="579" t="str">
        <f>+I22</f>
        <v>Sum of Mar-24</v>
      </c>
      <c r="J34" s="579" t="str">
        <f>+J22</f>
        <v>Sum of Apr-24</v>
      </c>
      <c r="K34" s="571" t="s">
        <v>43</v>
      </c>
      <c r="L34" s="565"/>
      <c r="M34" s="565"/>
      <c r="N34" s="565"/>
      <c r="O34" s="565"/>
    </row>
    <row r="35" spans="1:15" x14ac:dyDescent="0.25">
      <c r="A35" s="565"/>
      <c r="B35" s="587">
        <v>46</v>
      </c>
      <c r="C35" s="852"/>
      <c r="D35" s="658">
        <v>8153972.32545821</v>
      </c>
      <c r="E35" s="658">
        <v>7629369.1248193495</v>
      </c>
      <c r="F35" s="575"/>
      <c r="G35" s="659">
        <v>9.7300000000000012E-4</v>
      </c>
      <c r="H35" s="582">
        <f>O9</f>
        <v>7042.5300000000007</v>
      </c>
      <c r="I35" s="582">
        <f>+$G35*SUM(D35)</f>
        <v>7933.8150726708391</v>
      </c>
      <c r="J35" s="582">
        <f t="shared" ref="I35:J37" si="3">+$G35*SUM(E35)</f>
        <v>7423.3761584492277</v>
      </c>
      <c r="K35" s="186">
        <f>SUM(H35:J35)</f>
        <v>22399.721231120067</v>
      </c>
      <c r="L35" s="565"/>
      <c r="M35" s="565"/>
      <c r="N35" s="565"/>
      <c r="O35" s="565"/>
    </row>
    <row r="36" spans="1:15" x14ac:dyDescent="0.25">
      <c r="A36" s="565"/>
      <c r="B36" s="587">
        <v>49</v>
      </c>
      <c r="C36" s="852"/>
      <c r="D36" s="658">
        <v>45130713.520015322</v>
      </c>
      <c r="E36" s="658">
        <v>44279263.408865154</v>
      </c>
      <c r="F36" s="575"/>
      <c r="G36" s="659">
        <v>3.5689999999999997E-3</v>
      </c>
      <c r="H36" s="582">
        <f>O10</f>
        <v>27281.82</v>
      </c>
      <c r="I36" s="582">
        <f t="shared" si="3"/>
        <v>161071.51655293466</v>
      </c>
      <c r="J36" s="582">
        <f t="shared" si="3"/>
        <v>158032.69110623971</v>
      </c>
      <c r="K36" s="186">
        <f>SUM(H36:J36)</f>
        <v>346386.0276591744</v>
      </c>
      <c r="L36" s="565"/>
      <c r="M36" s="565"/>
      <c r="N36" s="565"/>
      <c r="O36" s="565"/>
    </row>
    <row r="37" spans="1:15" x14ac:dyDescent="0.25">
      <c r="A37" s="565"/>
      <c r="B37" s="588" t="s">
        <v>307</v>
      </c>
      <c r="C37" s="852"/>
      <c r="D37" s="658">
        <v>24943829.895999998</v>
      </c>
      <c r="E37" s="658">
        <v>23819517.236000001</v>
      </c>
      <c r="F37" s="575"/>
      <c r="G37" s="659">
        <v>4.2310000000000004E-3</v>
      </c>
      <c r="H37" s="582">
        <f>O13</f>
        <v>131859.22</v>
      </c>
      <c r="I37" s="582">
        <f t="shared" si="3"/>
        <v>105537.344289976</v>
      </c>
      <c r="J37" s="582">
        <f>+$G37*SUM(E37)</f>
        <v>100780.37742551601</v>
      </c>
      <c r="K37" s="186">
        <f>SUM(H37:J37)</f>
        <v>338176.94171549199</v>
      </c>
      <c r="L37" s="565"/>
      <c r="M37" s="565"/>
      <c r="N37" s="565"/>
      <c r="O37" s="565"/>
    </row>
    <row r="38" spans="1:15" x14ac:dyDescent="0.25">
      <c r="A38" s="565"/>
      <c r="B38" s="573" t="s">
        <v>39</v>
      </c>
      <c r="C38" s="657">
        <f>SUM(C35:C37)</f>
        <v>0</v>
      </c>
      <c r="D38" s="657">
        <f>SUM(D35:D37)</f>
        <v>78228515.741473526</v>
      </c>
      <c r="E38" s="657">
        <f>SUM(E35:E37)</f>
        <v>75728149.769684508</v>
      </c>
      <c r="F38" s="565"/>
      <c r="G38" s="585"/>
      <c r="H38" s="943">
        <f>SUM(H35:H37)</f>
        <v>166183.57</v>
      </c>
      <c r="I38" s="583">
        <f>SUM(I35:I37)</f>
        <v>274542.67591558152</v>
      </c>
      <c r="J38" s="583">
        <f>SUM(J35:J37)</f>
        <v>266236.44469020492</v>
      </c>
      <c r="K38" s="583">
        <f>SUM(K35:K37)</f>
        <v>706962.6906057864</v>
      </c>
      <c r="L38" s="565"/>
      <c r="M38" s="565"/>
      <c r="N38" s="565"/>
      <c r="O38" s="565"/>
    </row>
    <row r="39" spans="1:15" x14ac:dyDescent="0.25">
      <c r="A39" s="565"/>
      <c r="B39" s="565"/>
      <c r="C39" s="565"/>
      <c r="D39" s="565"/>
      <c r="E39" s="565"/>
      <c r="F39" s="565"/>
      <c r="G39" s="565"/>
      <c r="H39" s="565"/>
      <c r="I39" s="565"/>
      <c r="J39" s="565"/>
      <c r="K39" s="565"/>
      <c r="L39" s="565"/>
      <c r="M39" s="565"/>
      <c r="N39" s="565"/>
      <c r="O39" s="565"/>
    </row>
    <row r="41" spans="1:15" x14ac:dyDescent="0.25">
      <c r="B41" s="850" t="s">
        <v>425</v>
      </c>
    </row>
    <row r="42" spans="1:15" x14ac:dyDescent="0.25">
      <c r="B42" s="566" t="s">
        <v>426</v>
      </c>
    </row>
  </sheetData>
  <mergeCells count="4">
    <mergeCell ref="A1:K1"/>
    <mergeCell ref="A18:E18"/>
    <mergeCell ref="A29:E29"/>
    <mergeCell ref="B30:E30"/>
  </mergeCells>
  <pageMargins left="0.7" right="0.7" top="0.75" bottom="0.75" header="0.3" footer="0.3"/>
  <pageSetup orientation="portrait"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63" sqref="G63"/>
    </sheetView>
  </sheetViews>
  <sheetFormatPr defaultRowHeight="15" x14ac:dyDescent="0.25"/>
  <sheetData/>
  <pageMargins left="0.7" right="0.7" top="0.75" bottom="0.75" header="0.3" footer="0.3"/>
  <customProperties>
    <customPr name="_pios_id" r:id="rId1"/>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1A0C7"/>
  </sheetPr>
  <dimension ref="B1:T105"/>
  <sheetViews>
    <sheetView workbookViewId="0">
      <pane ySplit="16" topLeftCell="A84" activePane="bottomLeft" state="frozen"/>
      <selection activeCell="D10" sqref="D10"/>
      <selection pane="bottomLeft" activeCell="D10" sqref="D10"/>
    </sheetView>
  </sheetViews>
  <sheetFormatPr defaultColWidth="8.7109375" defaultRowHeight="15" x14ac:dyDescent="0.25"/>
  <cols>
    <col min="1" max="2" width="8.7109375" style="182"/>
    <col min="3" max="3" width="43.7109375" style="182" bestFit="1" customWidth="1"/>
    <col min="4" max="4" width="13.42578125" style="182" bestFit="1" customWidth="1"/>
    <col min="5" max="5" width="19.28515625" style="182" customWidth="1"/>
    <col min="6" max="6" width="13.85546875" style="182" customWidth="1"/>
    <col min="7" max="7" width="8.7109375" style="182"/>
    <col min="9" max="17" width="8.7109375" style="182"/>
    <col min="18" max="20" width="13.7109375" style="182" bestFit="1" customWidth="1"/>
    <col min="21" max="16384" width="8.7109375" style="182"/>
  </cols>
  <sheetData>
    <row r="1" spans="2:9" x14ac:dyDescent="0.25">
      <c r="B1" s="222" t="s">
        <v>433</v>
      </c>
      <c r="H1" s="182"/>
      <c r="I1"/>
    </row>
    <row r="2" spans="2:9" ht="15.75" thickBot="1" x14ac:dyDescent="0.3">
      <c r="B2" s="867"/>
      <c r="C2" s="868"/>
      <c r="D2" s="867"/>
      <c r="E2" s="867"/>
      <c r="I2"/>
    </row>
    <row r="3" spans="2:9" x14ac:dyDescent="0.25">
      <c r="B3" s="220"/>
      <c r="C3" s="2"/>
      <c r="D3" s="223"/>
      <c r="H3" s="182"/>
      <c r="I3"/>
    </row>
    <row r="4" spans="2:9" x14ac:dyDescent="0.25">
      <c r="B4" s="224" t="s">
        <v>434</v>
      </c>
      <c r="C4" s="63"/>
      <c r="D4" s="225">
        <f>E93</f>
        <v>120692424.21000001</v>
      </c>
      <c r="F4" s="183"/>
      <c r="H4" s="182"/>
      <c r="I4"/>
    </row>
    <row r="5" spans="2:9" x14ac:dyDescent="0.25">
      <c r="B5" s="224" t="s">
        <v>372</v>
      </c>
      <c r="C5" s="63"/>
      <c r="D5" s="226">
        <f>E73</f>
        <v>1255706.3899999999</v>
      </c>
      <c r="H5" s="182"/>
      <c r="I5"/>
    </row>
    <row r="6" spans="2:9" ht="15.75" thickBot="1" x14ac:dyDescent="0.3">
      <c r="B6" s="224" t="s">
        <v>435</v>
      </c>
      <c r="C6" s="63"/>
      <c r="D6" s="227">
        <f>D4-D5</f>
        <v>119436717.82000001</v>
      </c>
      <c r="H6" s="182"/>
      <c r="I6"/>
    </row>
    <row r="7" spans="2:9" ht="15.75" thickTop="1" x14ac:dyDescent="0.25">
      <c r="B7" s="224"/>
      <c r="C7" s="63"/>
      <c r="D7" s="225"/>
      <c r="F7" s="71"/>
      <c r="G7" s="71"/>
      <c r="H7" s="182"/>
      <c r="I7"/>
    </row>
    <row r="8" spans="2:9" x14ac:dyDescent="0.25">
      <c r="B8" s="224" t="s">
        <v>245</v>
      </c>
      <c r="C8" s="63"/>
      <c r="D8" s="225"/>
      <c r="F8" s="71"/>
      <c r="G8" s="71"/>
      <c r="H8" s="182"/>
      <c r="I8"/>
    </row>
    <row r="9" spans="2:9" x14ac:dyDescent="0.25">
      <c r="B9" s="228" t="s">
        <v>246</v>
      </c>
      <c r="C9" s="63"/>
      <c r="D9" s="225">
        <f>E74</f>
        <v>183573.09</v>
      </c>
      <c r="H9" s="182"/>
      <c r="I9"/>
    </row>
    <row r="10" spans="2:9" x14ac:dyDescent="0.25">
      <c r="B10" s="228" t="s">
        <v>247</v>
      </c>
      <c r="C10" s="63"/>
      <c r="D10" s="226">
        <f>D6-D9</f>
        <v>119253144.73</v>
      </c>
    </row>
    <row r="11" spans="2:9" ht="15.75" thickBot="1" x14ac:dyDescent="0.3">
      <c r="B11" s="224" t="s">
        <v>435</v>
      </c>
      <c r="C11" s="63"/>
      <c r="D11" s="227">
        <f>SUM(D9:D10)</f>
        <v>119436717.82000001</v>
      </c>
    </row>
    <row r="12" spans="2:9" ht="16.5" thickTop="1" thickBot="1" x14ac:dyDescent="0.3">
      <c r="B12" s="229"/>
      <c r="C12" s="221"/>
      <c r="D12" s="230"/>
    </row>
    <row r="13" spans="2:9" x14ac:dyDescent="0.25">
      <c r="B13" s="222"/>
      <c r="C13" s="231"/>
      <c r="D13" s="232">
        <f>D11-E95</f>
        <v>0</v>
      </c>
      <c r="E13" s="233" t="s">
        <v>248</v>
      </c>
    </row>
    <row r="15" spans="2:9" ht="15.75" thickBot="1" x14ac:dyDescent="0.3"/>
    <row r="16" spans="2:9" x14ac:dyDescent="0.25">
      <c r="B16" s="280" t="s">
        <v>218</v>
      </c>
      <c r="C16" s="188" t="s">
        <v>219</v>
      </c>
      <c r="D16" s="188" t="s">
        <v>220</v>
      </c>
      <c r="E16" s="189" t="s">
        <v>500</v>
      </c>
    </row>
    <row r="17" spans="2:20" x14ac:dyDescent="0.25">
      <c r="B17" s="190" t="s">
        <v>145</v>
      </c>
      <c r="C17" s="700" t="s">
        <v>455</v>
      </c>
      <c r="D17" s="701">
        <v>18230013</v>
      </c>
      <c r="E17" s="281">
        <v>303086.98</v>
      </c>
      <c r="F17" s="242"/>
      <c r="G17" s="242"/>
    </row>
    <row r="18" spans="2:20" x14ac:dyDescent="0.25">
      <c r="B18" s="190"/>
      <c r="C18" s="700" t="s">
        <v>374</v>
      </c>
      <c r="D18" s="701">
        <v>18230015</v>
      </c>
      <c r="E18" s="281">
        <v>1156517.46</v>
      </c>
      <c r="F18" s="242"/>
      <c r="G18" s="242"/>
    </row>
    <row r="19" spans="2:20" x14ac:dyDescent="0.25">
      <c r="B19" s="190" t="s">
        <v>141</v>
      </c>
      <c r="C19" s="700" t="s">
        <v>437</v>
      </c>
      <c r="D19" s="701">
        <v>18230023</v>
      </c>
      <c r="E19" s="281">
        <v>1414466.16</v>
      </c>
      <c r="F19" s="242"/>
      <c r="G19" s="242"/>
    </row>
    <row r="20" spans="2:20" x14ac:dyDescent="0.25">
      <c r="B20" s="190" t="s">
        <v>444</v>
      </c>
      <c r="C20" s="700" t="s">
        <v>375</v>
      </c>
      <c r="D20" s="701">
        <v>18230071</v>
      </c>
      <c r="E20" s="281">
        <v>238431.94</v>
      </c>
      <c r="F20" s="242"/>
      <c r="G20" s="242"/>
    </row>
    <row r="21" spans="2:20" x14ac:dyDescent="0.25">
      <c r="B21" s="190" t="s">
        <v>139</v>
      </c>
      <c r="C21" s="700" t="s">
        <v>436</v>
      </c>
      <c r="D21" s="701">
        <v>18230128</v>
      </c>
      <c r="E21" s="281">
        <v>5783528.0499999998</v>
      </c>
      <c r="F21" s="242"/>
      <c r="G21" s="242"/>
    </row>
    <row r="22" spans="2:20" x14ac:dyDescent="0.25">
      <c r="B22" s="190"/>
      <c r="C22" s="700" t="s">
        <v>543</v>
      </c>
      <c r="D22" s="701">
        <v>18230133</v>
      </c>
      <c r="E22" s="281">
        <v>525</v>
      </c>
      <c r="F22" s="242"/>
      <c r="G22" s="242"/>
    </row>
    <row r="23" spans="2:20" x14ac:dyDescent="0.25">
      <c r="B23" s="190"/>
      <c r="C23" s="700" t="s">
        <v>544</v>
      </c>
      <c r="D23" s="701">
        <v>18230134</v>
      </c>
      <c r="E23" s="281">
        <v>28951.02</v>
      </c>
      <c r="F23" s="242"/>
      <c r="G23" s="242"/>
    </row>
    <row r="24" spans="2:20" x14ac:dyDescent="0.25">
      <c r="B24" s="190"/>
      <c r="C24" s="700" t="s">
        <v>385</v>
      </c>
      <c r="D24" s="701">
        <v>18230162</v>
      </c>
      <c r="E24" s="281">
        <v>11338396.460000001</v>
      </c>
      <c r="F24" s="242"/>
      <c r="G24" s="242"/>
    </row>
    <row r="25" spans="2:20" x14ac:dyDescent="0.25">
      <c r="B25" s="190"/>
      <c r="C25" s="700" t="s">
        <v>532</v>
      </c>
      <c r="D25" s="701">
        <v>18230400</v>
      </c>
      <c r="E25" s="281">
        <v>6034.52</v>
      </c>
      <c r="F25" s="242"/>
      <c r="G25" s="242"/>
    </row>
    <row r="26" spans="2:20" x14ac:dyDescent="0.25">
      <c r="B26" s="190"/>
      <c r="C26" s="863" t="s">
        <v>376</v>
      </c>
      <c r="D26" s="701">
        <v>18230405</v>
      </c>
      <c r="E26" s="281">
        <v>139871.54</v>
      </c>
      <c r="F26" s="242"/>
      <c r="G26" s="242"/>
    </row>
    <row r="27" spans="2:20" x14ac:dyDescent="0.25">
      <c r="B27" s="190" t="s">
        <v>445</v>
      </c>
      <c r="C27" s="863" t="s">
        <v>446</v>
      </c>
      <c r="D27" s="701">
        <v>18230407</v>
      </c>
      <c r="E27" s="281">
        <v>8712418.6500000004</v>
      </c>
      <c r="F27" s="242"/>
      <c r="G27" s="242"/>
    </row>
    <row r="28" spans="2:20" x14ac:dyDescent="0.25">
      <c r="B28" s="190"/>
      <c r="C28" s="700" t="s">
        <v>533</v>
      </c>
      <c r="D28" s="701">
        <v>18230408</v>
      </c>
      <c r="E28" s="281">
        <v>2366.6</v>
      </c>
      <c r="F28" s="242"/>
      <c r="G28" s="242"/>
      <c r="R28" s="242"/>
      <c r="S28" s="242"/>
      <c r="T28" s="242"/>
    </row>
    <row r="29" spans="2:20" x14ac:dyDescent="0.25">
      <c r="B29" s="190"/>
      <c r="C29" s="700" t="s">
        <v>545</v>
      </c>
      <c r="D29" s="701">
        <v>18230411</v>
      </c>
      <c r="E29" s="281">
        <v>-382040.55000000005</v>
      </c>
      <c r="F29" s="242"/>
      <c r="G29" s="242"/>
      <c r="R29" s="242"/>
      <c r="S29" s="242"/>
      <c r="T29" s="242"/>
    </row>
    <row r="30" spans="2:20" x14ac:dyDescent="0.25">
      <c r="B30" s="190"/>
      <c r="C30" s="700" t="s">
        <v>534</v>
      </c>
      <c r="D30" s="701">
        <v>18230413</v>
      </c>
      <c r="E30" s="281">
        <v>10537.04</v>
      </c>
      <c r="F30" s="242"/>
      <c r="G30" s="242"/>
      <c r="R30" s="242"/>
      <c r="S30" s="242"/>
      <c r="T30" s="242"/>
    </row>
    <row r="31" spans="2:20" x14ac:dyDescent="0.25">
      <c r="B31" s="190" t="s">
        <v>470</v>
      </c>
      <c r="C31" s="700" t="s">
        <v>377</v>
      </c>
      <c r="D31" s="701">
        <v>18230418</v>
      </c>
      <c r="E31" s="281">
        <v>681322.75</v>
      </c>
      <c r="F31" s="242"/>
      <c r="G31" s="242"/>
      <c r="R31" s="242"/>
      <c r="S31" s="242"/>
      <c r="T31" s="242"/>
    </row>
    <row r="32" spans="2:20" x14ac:dyDescent="0.25">
      <c r="B32" s="190" t="s">
        <v>140</v>
      </c>
      <c r="C32" s="700" t="s">
        <v>460</v>
      </c>
      <c r="D32" s="701">
        <v>18230421</v>
      </c>
      <c r="E32" s="281">
        <v>4151966.21</v>
      </c>
      <c r="F32" s="242"/>
      <c r="G32" s="242"/>
      <c r="R32" s="242"/>
      <c r="S32" s="242"/>
      <c r="T32" s="242"/>
    </row>
    <row r="33" spans="2:20" x14ac:dyDescent="0.25">
      <c r="B33" s="190"/>
      <c r="C33" s="700" t="s">
        <v>438</v>
      </c>
      <c r="D33" s="701">
        <v>18230434</v>
      </c>
      <c r="E33" s="281">
        <v>1132161.78</v>
      </c>
      <c r="F33" s="242"/>
      <c r="G33" s="242"/>
      <c r="R33" s="242"/>
      <c r="S33" s="242"/>
      <c r="T33" s="242"/>
    </row>
    <row r="34" spans="2:20" x14ac:dyDescent="0.25">
      <c r="B34" s="190"/>
      <c r="C34" s="700" t="s">
        <v>439</v>
      </c>
      <c r="D34" s="701">
        <v>18230440</v>
      </c>
      <c r="E34" s="281">
        <v>905997.6</v>
      </c>
      <c r="F34" s="242"/>
      <c r="G34" s="242"/>
      <c r="R34" s="242"/>
      <c r="S34" s="242"/>
      <c r="T34" s="242"/>
    </row>
    <row r="35" spans="2:20" x14ac:dyDescent="0.25">
      <c r="B35" s="190"/>
      <c r="C35" s="700" t="s">
        <v>440</v>
      </c>
      <c r="D35" s="701">
        <v>18230461</v>
      </c>
      <c r="E35" s="281">
        <v>1680087.71</v>
      </c>
      <c r="F35" s="242"/>
      <c r="G35" s="242"/>
      <c r="R35" s="242"/>
      <c r="S35" s="242"/>
      <c r="T35" s="242"/>
    </row>
    <row r="36" spans="2:20" x14ac:dyDescent="0.25">
      <c r="B36" s="190"/>
      <c r="C36" s="700" t="s">
        <v>535</v>
      </c>
      <c r="D36" s="701">
        <v>18230466</v>
      </c>
      <c r="E36" s="281">
        <v>12028.46</v>
      </c>
      <c r="F36" s="242"/>
      <c r="G36" s="242"/>
      <c r="R36" s="242"/>
      <c r="S36" s="242"/>
      <c r="T36" s="242"/>
    </row>
    <row r="37" spans="2:20" x14ac:dyDescent="0.25">
      <c r="B37" s="190"/>
      <c r="C37" s="700" t="s">
        <v>536</v>
      </c>
      <c r="D37" s="701">
        <v>18230469</v>
      </c>
      <c r="E37" s="281">
        <v>0</v>
      </c>
      <c r="F37" s="242"/>
      <c r="G37" s="242"/>
      <c r="R37" s="242"/>
      <c r="S37" s="242"/>
      <c r="T37" s="242"/>
    </row>
    <row r="38" spans="2:20" x14ac:dyDescent="0.25">
      <c r="B38" s="190" t="s">
        <v>142</v>
      </c>
      <c r="C38" s="700" t="s">
        <v>447</v>
      </c>
      <c r="D38" s="701">
        <v>18230486</v>
      </c>
      <c r="E38" s="281">
        <v>2248835.64</v>
      </c>
      <c r="F38" s="242"/>
      <c r="G38" s="242"/>
      <c r="R38" s="242"/>
      <c r="S38" s="242"/>
      <c r="T38" s="242"/>
    </row>
    <row r="39" spans="2:20" x14ac:dyDescent="0.25">
      <c r="B39" s="190"/>
      <c r="C39" s="700" t="s">
        <v>537</v>
      </c>
      <c r="D39" s="701">
        <v>18230487</v>
      </c>
      <c r="E39" s="281">
        <v>7904.869999999999</v>
      </c>
      <c r="F39" s="242"/>
      <c r="G39" s="242"/>
      <c r="R39" s="242"/>
      <c r="S39" s="242"/>
      <c r="T39" s="242"/>
    </row>
    <row r="40" spans="2:20" x14ac:dyDescent="0.25">
      <c r="B40" s="190" t="s">
        <v>468</v>
      </c>
      <c r="C40" s="700" t="s">
        <v>469</v>
      </c>
      <c r="D40" s="701">
        <v>18230507</v>
      </c>
      <c r="E40" s="281">
        <v>991400.19</v>
      </c>
      <c r="F40" s="242"/>
      <c r="G40" s="242"/>
      <c r="R40" s="242"/>
      <c r="S40" s="242"/>
      <c r="T40" s="242"/>
    </row>
    <row r="41" spans="2:20" x14ac:dyDescent="0.25">
      <c r="B41" s="190"/>
      <c r="C41" s="700" t="s">
        <v>538</v>
      </c>
      <c r="D41" s="701">
        <v>18230508</v>
      </c>
      <c r="E41" s="281">
        <v>4789.43</v>
      </c>
      <c r="F41" s="242"/>
      <c r="G41" s="242"/>
      <c r="R41" s="242"/>
      <c r="S41" s="242"/>
      <c r="T41" s="242"/>
    </row>
    <row r="42" spans="2:20" x14ac:dyDescent="0.25">
      <c r="B42" s="190"/>
      <c r="C42" s="700" t="s">
        <v>485</v>
      </c>
      <c r="D42" s="701">
        <v>18230509</v>
      </c>
      <c r="E42" s="281">
        <v>253718.86</v>
      </c>
      <c r="F42" s="242"/>
      <c r="G42" s="242"/>
      <c r="R42" s="242"/>
      <c r="S42" s="242"/>
      <c r="T42" s="242"/>
    </row>
    <row r="43" spans="2:20" x14ac:dyDescent="0.25">
      <c r="B43" s="190"/>
      <c r="C43" s="700" t="s">
        <v>461</v>
      </c>
      <c r="D43" s="701">
        <v>18230524</v>
      </c>
      <c r="E43" s="281">
        <v>629145.98</v>
      </c>
      <c r="F43" s="242"/>
      <c r="G43" s="242"/>
      <c r="R43" s="242"/>
      <c r="S43" s="242"/>
      <c r="T43" s="242"/>
    </row>
    <row r="44" spans="2:20" x14ac:dyDescent="0.25">
      <c r="B44" s="190" t="s">
        <v>452</v>
      </c>
      <c r="C44" s="700" t="s">
        <v>453</v>
      </c>
      <c r="D44" s="701">
        <v>18230526</v>
      </c>
      <c r="E44" s="281">
        <v>276300</v>
      </c>
      <c r="F44" s="242"/>
      <c r="G44" s="242"/>
      <c r="R44" s="242"/>
      <c r="S44" s="242"/>
      <c r="T44" s="242"/>
    </row>
    <row r="45" spans="2:20" x14ac:dyDescent="0.25">
      <c r="B45" s="190" t="s">
        <v>498</v>
      </c>
      <c r="C45" s="700" t="s">
        <v>499</v>
      </c>
      <c r="D45" s="701">
        <v>18230559</v>
      </c>
      <c r="E45" s="281">
        <v>58639.31</v>
      </c>
      <c r="F45" s="242"/>
      <c r="G45" s="242"/>
      <c r="R45" s="242"/>
      <c r="S45" s="242"/>
      <c r="T45" s="242"/>
    </row>
    <row r="46" spans="2:20" x14ac:dyDescent="0.25">
      <c r="B46" s="190" t="s">
        <v>494</v>
      </c>
      <c r="C46" s="700" t="s">
        <v>495</v>
      </c>
      <c r="D46" s="701">
        <v>18230560</v>
      </c>
      <c r="E46" s="281">
        <v>178829.68</v>
      </c>
      <c r="F46" s="242"/>
      <c r="G46" s="242"/>
      <c r="R46" s="242"/>
      <c r="S46" s="242"/>
      <c r="T46" s="242"/>
    </row>
    <row r="47" spans="2:20" x14ac:dyDescent="0.25">
      <c r="B47" s="190" t="s">
        <v>492</v>
      </c>
      <c r="C47" s="700" t="s">
        <v>493</v>
      </c>
      <c r="D47" s="701">
        <v>18230561</v>
      </c>
      <c r="E47" s="281">
        <v>432588.19</v>
      </c>
      <c r="F47" s="242"/>
      <c r="G47" s="242"/>
      <c r="R47" s="242"/>
      <c r="S47" s="242"/>
      <c r="T47" s="242"/>
    </row>
    <row r="48" spans="2:20" x14ac:dyDescent="0.25">
      <c r="B48" s="190" t="s">
        <v>496</v>
      </c>
      <c r="C48" s="700" t="s">
        <v>497</v>
      </c>
      <c r="D48" s="701">
        <v>18230563</v>
      </c>
      <c r="E48" s="281">
        <v>1453286.52</v>
      </c>
      <c r="F48" s="242"/>
      <c r="G48" s="242"/>
      <c r="R48" s="242"/>
      <c r="S48" s="242"/>
      <c r="T48" s="242"/>
    </row>
    <row r="49" spans="2:20" x14ac:dyDescent="0.25">
      <c r="B49" s="190" t="s">
        <v>490</v>
      </c>
      <c r="C49" s="700" t="s">
        <v>491</v>
      </c>
      <c r="D49" s="701">
        <v>18230564</v>
      </c>
      <c r="E49" s="281">
        <v>638774.46</v>
      </c>
      <c r="F49" s="242"/>
      <c r="G49" s="242"/>
      <c r="R49" s="242"/>
      <c r="S49" s="242"/>
      <c r="T49" s="242"/>
    </row>
    <row r="50" spans="2:20" x14ac:dyDescent="0.25">
      <c r="B50" s="190" t="s">
        <v>475</v>
      </c>
      <c r="C50" s="700" t="s">
        <v>476</v>
      </c>
      <c r="D50" s="701">
        <v>18230565</v>
      </c>
      <c r="E50" s="281">
        <v>1256353</v>
      </c>
      <c r="F50" s="242"/>
      <c r="G50" s="242"/>
      <c r="R50" s="242"/>
      <c r="S50" s="242"/>
      <c r="T50" s="242"/>
    </row>
    <row r="51" spans="2:20" x14ac:dyDescent="0.25">
      <c r="B51" s="190" t="s">
        <v>450</v>
      </c>
      <c r="C51" s="700" t="s">
        <v>451</v>
      </c>
      <c r="D51" s="701">
        <v>18230566</v>
      </c>
      <c r="E51" s="281">
        <v>62394.82</v>
      </c>
      <c r="F51" s="242"/>
      <c r="G51" s="242"/>
      <c r="R51" s="242"/>
      <c r="S51" s="242"/>
      <c r="T51" s="242"/>
    </row>
    <row r="52" spans="2:20" x14ac:dyDescent="0.25">
      <c r="B52" s="190" t="s">
        <v>448</v>
      </c>
      <c r="C52" s="700" t="s">
        <v>449</v>
      </c>
      <c r="D52" s="701">
        <v>18230567</v>
      </c>
      <c r="E52" s="281">
        <v>658154.13</v>
      </c>
      <c r="F52" s="242"/>
      <c r="G52" s="242"/>
      <c r="R52" s="242"/>
      <c r="S52" s="242"/>
      <c r="T52" s="242"/>
    </row>
    <row r="53" spans="2:20" x14ac:dyDescent="0.25">
      <c r="B53" s="190" t="s">
        <v>473</v>
      </c>
      <c r="C53" s="700" t="s">
        <v>474</v>
      </c>
      <c r="D53" s="701">
        <v>18230568</v>
      </c>
      <c r="E53" s="281">
        <v>-119315.43</v>
      </c>
      <c r="F53" s="242"/>
      <c r="G53" s="242"/>
      <c r="R53" s="242"/>
      <c r="S53" s="242"/>
      <c r="T53" s="242"/>
    </row>
    <row r="54" spans="2:20" x14ac:dyDescent="0.25">
      <c r="B54" s="190" t="s">
        <v>146</v>
      </c>
      <c r="C54" s="700" t="s">
        <v>373</v>
      </c>
      <c r="D54" s="701">
        <v>18230569</v>
      </c>
      <c r="E54" s="281">
        <v>1280027.3899999999</v>
      </c>
      <c r="F54" s="242"/>
      <c r="G54" s="242"/>
      <c r="R54" s="242"/>
      <c r="S54" s="242"/>
      <c r="T54" s="242"/>
    </row>
    <row r="55" spans="2:20" x14ac:dyDescent="0.25">
      <c r="B55" s="190"/>
      <c r="C55" s="700" t="s">
        <v>462</v>
      </c>
      <c r="D55" s="701">
        <v>18230570</v>
      </c>
      <c r="E55" s="281">
        <v>9938578.3599999994</v>
      </c>
      <c r="F55" s="242"/>
      <c r="G55" s="242"/>
      <c r="R55" s="242"/>
      <c r="S55" s="242"/>
      <c r="T55" s="242"/>
    </row>
    <row r="56" spans="2:20" x14ac:dyDescent="0.25">
      <c r="B56" s="190"/>
      <c r="C56" s="700" t="s">
        <v>483</v>
      </c>
      <c r="D56" s="701">
        <v>18230571</v>
      </c>
      <c r="E56" s="281">
        <v>634039.78</v>
      </c>
      <c r="F56" s="242"/>
      <c r="G56" s="242"/>
      <c r="R56" s="242"/>
      <c r="S56" s="242"/>
      <c r="T56" s="242"/>
    </row>
    <row r="57" spans="2:20" x14ac:dyDescent="0.25">
      <c r="B57" s="190"/>
      <c r="C57" s="700" t="s">
        <v>484</v>
      </c>
      <c r="D57" s="701">
        <v>18230572</v>
      </c>
      <c r="E57" s="281">
        <v>712708.16</v>
      </c>
      <c r="F57" s="242"/>
      <c r="G57" s="242"/>
      <c r="R57" s="242"/>
      <c r="S57" s="242"/>
      <c r="T57" s="242"/>
    </row>
    <row r="58" spans="2:20" x14ac:dyDescent="0.25">
      <c r="B58" s="190" t="s">
        <v>486</v>
      </c>
      <c r="C58" s="700" t="s">
        <v>487</v>
      </c>
      <c r="D58" s="701">
        <v>18230573</v>
      </c>
      <c r="E58" s="281">
        <v>1281066.3400000001</v>
      </c>
      <c r="F58" s="242"/>
      <c r="G58" s="242"/>
      <c r="R58" s="242"/>
      <c r="S58" s="242"/>
      <c r="T58" s="242"/>
    </row>
    <row r="59" spans="2:20" x14ac:dyDescent="0.25">
      <c r="B59" s="190" t="s">
        <v>488</v>
      </c>
      <c r="C59" s="700" t="s">
        <v>489</v>
      </c>
      <c r="D59" s="701">
        <v>18230574</v>
      </c>
      <c r="E59" s="281">
        <v>827942.6</v>
      </c>
      <c r="F59" s="242"/>
      <c r="G59" s="242"/>
      <c r="R59" s="242"/>
      <c r="S59" s="242"/>
      <c r="T59" s="242"/>
    </row>
    <row r="60" spans="2:20" x14ac:dyDescent="0.25">
      <c r="B60" s="190" t="s">
        <v>477</v>
      </c>
      <c r="C60" s="700" t="s">
        <v>478</v>
      </c>
      <c r="D60" s="701">
        <v>18230575</v>
      </c>
      <c r="E60" s="281">
        <v>1266189.75</v>
      </c>
      <c r="F60" s="242"/>
      <c r="G60" s="242"/>
      <c r="R60" s="242"/>
      <c r="S60" s="242"/>
      <c r="T60" s="242"/>
    </row>
    <row r="61" spans="2:20" x14ac:dyDescent="0.25">
      <c r="B61" s="190" t="s">
        <v>479</v>
      </c>
      <c r="C61" s="700" t="s">
        <v>480</v>
      </c>
      <c r="D61" s="701">
        <v>18230576</v>
      </c>
      <c r="E61" s="281">
        <v>1030361.42</v>
      </c>
      <c r="F61" s="242"/>
      <c r="G61" s="242"/>
      <c r="R61" s="242"/>
      <c r="S61" s="242"/>
      <c r="T61" s="242"/>
    </row>
    <row r="62" spans="2:20" x14ac:dyDescent="0.25">
      <c r="B62" s="190" t="s">
        <v>481</v>
      </c>
      <c r="C62" s="700" t="s">
        <v>482</v>
      </c>
      <c r="D62" s="701">
        <v>18230577</v>
      </c>
      <c r="E62" s="281">
        <v>55782.92</v>
      </c>
      <c r="F62" s="242"/>
      <c r="G62" s="242"/>
      <c r="R62" s="242"/>
      <c r="S62" s="242"/>
      <c r="T62" s="242"/>
    </row>
    <row r="63" spans="2:20" x14ac:dyDescent="0.25">
      <c r="B63" s="190"/>
      <c r="C63" s="700" t="s">
        <v>539</v>
      </c>
      <c r="D63" s="701">
        <v>18230610</v>
      </c>
      <c r="E63" s="281">
        <v>25278.97</v>
      </c>
      <c r="F63" s="242"/>
      <c r="G63" s="242"/>
      <c r="R63" s="242"/>
      <c r="S63" s="242"/>
      <c r="T63" s="242"/>
    </row>
    <row r="64" spans="2:20" x14ac:dyDescent="0.25">
      <c r="B64" s="190" t="s">
        <v>144</v>
      </c>
      <c r="C64" s="700" t="s">
        <v>378</v>
      </c>
      <c r="D64" s="701">
        <v>18230611</v>
      </c>
      <c r="E64" s="281">
        <v>7493689.6900000004</v>
      </c>
      <c r="F64" s="242"/>
      <c r="G64" s="242"/>
      <c r="R64" s="242"/>
      <c r="S64" s="242"/>
      <c r="T64" s="242"/>
    </row>
    <row r="65" spans="2:20" x14ac:dyDescent="0.25">
      <c r="B65" s="190"/>
      <c r="C65" s="700" t="s">
        <v>441</v>
      </c>
      <c r="D65" s="701">
        <v>18230626</v>
      </c>
      <c r="E65" s="281">
        <v>730981.49</v>
      </c>
      <c r="F65" s="242"/>
      <c r="G65" s="242"/>
      <c r="R65" s="242"/>
      <c r="S65" s="242"/>
      <c r="T65" s="242"/>
    </row>
    <row r="66" spans="2:20" x14ac:dyDescent="0.25">
      <c r="B66" s="190"/>
      <c r="C66" s="700" t="s">
        <v>442</v>
      </c>
      <c r="D66" s="701">
        <v>18230627</v>
      </c>
      <c r="E66" s="281">
        <v>1472828.39</v>
      </c>
      <c r="F66" s="242"/>
      <c r="G66" s="242"/>
      <c r="R66" s="242"/>
      <c r="S66" s="242"/>
      <c r="T66" s="242"/>
    </row>
    <row r="67" spans="2:20" x14ac:dyDescent="0.25">
      <c r="B67" s="190"/>
      <c r="C67" s="700" t="s">
        <v>379</v>
      </c>
      <c r="D67" s="701">
        <v>18230628</v>
      </c>
      <c r="E67" s="281">
        <v>5398566.2800000003</v>
      </c>
      <c r="F67" s="242"/>
      <c r="G67" s="242"/>
      <c r="R67" s="242"/>
      <c r="S67" s="242"/>
      <c r="T67" s="242"/>
    </row>
    <row r="68" spans="2:20" x14ac:dyDescent="0.25">
      <c r="B68" s="190"/>
      <c r="C68" s="700" t="s">
        <v>456</v>
      </c>
      <c r="D68" s="701">
        <v>18230711</v>
      </c>
      <c r="E68" s="281">
        <v>5559731.3600000003</v>
      </c>
      <c r="F68" s="242"/>
      <c r="G68" s="242"/>
      <c r="R68" s="242"/>
      <c r="S68" s="242"/>
      <c r="T68" s="242"/>
    </row>
    <row r="69" spans="2:20" x14ac:dyDescent="0.25">
      <c r="B69" s="190"/>
      <c r="C69" s="700" t="s">
        <v>463</v>
      </c>
      <c r="D69" s="701">
        <v>18230714</v>
      </c>
      <c r="E69" s="281">
        <v>5680274.2599999998</v>
      </c>
      <c r="F69" s="242"/>
      <c r="G69" s="242"/>
      <c r="R69" s="242"/>
      <c r="S69" s="242"/>
      <c r="T69" s="242"/>
    </row>
    <row r="70" spans="2:20" x14ac:dyDescent="0.25">
      <c r="B70" s="190" t="s">
        <v>109</v>
      </c>
      <c r="C70" s="700" t="s">
        <v>458</v>
      </c>
      <c r="D70" s="701">
        <v>18230715</v>
      </c>
      <c r="E70" s="281">
        <v>6041229.1200000001</v>
      </c>
      <c r="F70" s="242"/>
      <c r="G70" s="242"/>
      <c r="R70" s="242"/>
      <c r="S70" s="242"/>
      <c r="T70" s="242"/>
    </row>
    <row r="71" spans="2:20" x14ac:dyDescent="0.25">
      <c r="B71" s="190"/>
      <c r="C71" s="700" t="s">
        <v>464</v>
      </c>
      <c r="D71" s="701">
        <v>18230716</v>
      </c>
      <c r="E71" s="281">
        <v>635777.82999999996</v>
      </c>
      <c r="F71" s="242"/>
      <c r="G71" s="242"/>
      <c r="R71" s="242"/>
      <c r="S71" s="242"/>
      <c r="T71" s="242"/>
    </row>
    <row r="72" spans="2:20" x14ac:dyDescent="0.25">
      <c r="B72" s="190"/>
      <c r="C72" s="700" t="s">
        <v>465</v>
      </c>
      <c r="D72" s="701">
        <v>18230718</v>
      </c>
      <c r="E72" s="281">
        <v>233495.54</v>
      </c>
      <c r="F72" s="242"/>
      <c r="G72" s="242"/>
      <c r="R72" s="242"/>
      <c r="S72" s="242"/>
      <c r="T72" s="242"/>
    </row>
    <row r="73" spans="2:20" x14ac:dyDescent="0.25">
      <c r="B73" s="703" t="s">
        <v>147</v>
      </c>
      <c r="C73" s="864" t="s">
        <v>208</v>
      </c>
      <c r="D73" s="865">
        <v>18230720</v>
      </c>
      <c r="E73" s="866">
        <v>1255706.3899999999</v>
      </c>
      <c r="F73" s="242"/>
      <c r="G73" s="242"/>
      <c r="R73" s="242"/>
      <c r="S73" s="242"/>
      <c r="T73" s="242"/>
    </row>
    <row r="74" spans="2:20" x14ac:dyDescent="0.25">
      <c r="B74" s="703"/>
      <c r="C74" s="704" t="s">
        <v>209</v>
      </c>
      <c r="D74" s="702">
        <v>18230721</v>
      </c>
      <c r="E74" s="705">
        <v>183573.09</v>
      </c>
      <c r="F74" s="242"/>
      <c r="G74" s="242"/>
      <c r="R74" s="242"/>
      <c r="S74" s="242"/>
      <c r="T74" s="242"/>
    </row>
    <row r="75" spans="2:20" x14ac:dyDescent="0.25">
      <c r="B75" s="190" t="s">
        <v>143</v>
      </c>
      <c r="C75" s="700" t="s">
        <v>459</v>
      </c>
      <c r="D75" s="701">
        <v>18230723</v>
      </c>
      <c r="E75" s="281">
        <v>1881472.56</v>
      </c>
      <c r="F75" s="242"/>
      <c r="G75" s="242"/>
      <c r="R75" s="242"/>
      <c r="S75" s="242"/>
      <c r="T75" s="242"/>
    </row>
    <row r="76" spans="2:20" x14ac:dyDescent="0.25">
      <c r="B76" s="190"/>
      <c r="C76" s="700" t="s">
        <v>457</v>
      </c>
      <c r="D76" s="701">
        <v>18230724</v>
      </c>
      <c r="E76" s="281">
        <v>9882530.9100000001</v>
      </c>
      <c r="F76" s="242"/>
      <c r="G76" s="242"/>
      <c r="H76" s="182"/>
      <c r="R76" s="242"/>
      <c r="S76" s="242"/>
      <c r="T76" s="242"/>
    </row>
    <row r="77" spans="2:20" x14ac:dyDescent="0.25">
      <c r="B77" s="190" t="s">
        <v>148</v>
      </c>
      <c r="C77" s="700" t="s">
        <v>380</v>
      </c>
      <c r="D77" s="701">
        <v>18230730</v>
      </c>
      <c r="E77" s="281">
        <v>422725.3</v>
      </c>
      <c r="F77" s="242"/>
      <c r="G77" s="242"/>
      <c r="H77" s="182"/>
      <c r="R77" s="242"/>
      <c r="S77" s="242"/>
      <c r="T77" s="242"/>
    </row>
    <row r="78" spans="2:20" x14ac:dyDescent="0.25">
      <c r="B78" s="190" t="s">
        <v>467</v>
      </c>
      <c r="C78" s="700" t="s">
        <v>381</v>
      </c>
      <c r="D78" s="701">
        <v>18230745</v>
      </c>
      <c r="E78" s="281">
        <v>1106234.05</v>
      </c>
      <c r="F78" s="242"/>
      <c r="G78" s="242"/>
      <c r="H78" s="182"/>
      <c r="R78" s="242"/>
      <c r="S78" s="242"/>
      <c r="T78" s="242"/>
    </row>
    <row r="79" spans="2:20" x14ac:dyDescent="0.25">
      <c r="B79" s="190"/>
      <c r="C79" s="700" t="s">
        <v>546</v>
      </c>
      <c r="D79" s="701">
        <v>18230746</v>
      </c>
      <c r="E79" s="281">
        <v>-10171.130000000001</v>
      </c>
      <c r="F79" s="242"/>
      <c r="G79" s="242"/>
      <c r="H79" s="182"/>
      <c r="R79" s="242"/>
      <c r="S79" s="242"/>
      <c r="T79" s="242"/>
    </row>
    <row r="80" spans="2:20" x14ac:dyDescent="0.25">
      <c r="B80" s="190"/>
      <c r="C80" s="700" t="s">
        <v>454</v>
      </c>
      <c r="D80" s="701">
        <v>18230749</v>
      </c>
      <c r="E80" s="281">
        <v>144461.15</v>
      </c>
      <c r="F80" s="242"/>
      <c r="G80" s="242"/>
      <c r="H80" s="182"/>
      <c r="R80" s="242"/>
      <c r="S80" s="242"/>
      <c r="T80" s="242"/>
    </row>
    <row r="81" spans="2:20" x14ac:dyDescent="0.25">
      <c r="B81" s="190"/>
      <c r="C81" s="700" t="s">
        <v>382</v>
      </c>
      <c r="D81" s="701">
        <v>18230750</v>
      </c>
      <c r="E81" s="281">
        <v>2502.6</v>
      </c>
      <c r="F81" s="242"/>
      <c r="G81" s="242"/>
      <c r="H81" s="182"/>
      <c r="R81" s="242"/>
      <c r="S81" s="242"/>
      <c r="T81" s="242"/>
    </row>
    <row r="82" spans="2:20" x14ac:dyDescent="0.25">
      <c r="B82" s="190"/>
      <c r="C82" s="700" t="s">
        <v>443</v>
      </c>
      <c r="D82" s="701">
        <v>18230751</v>
      </c>
      <c r="E82" s="281">
        <v>77977.52</v>
      </c>
      <c r="F82" s="242"/>
      <c r="G82" s="242"/>
      <c r="H82" s="182"/>
      <c r="R82" s="242"/>
      <c r="S82" s="242"/>
      <c r="T82" s="242"/>
    </row>
    <row r="83" spans="2:20" x14ac:dyDescent="0.25">
      <c r="B83" s="190" t="s">
        <v>392</v>
      </c>
      <c r="C83" s="700" t="s">
        <v>466</v>
      </c>
      <c r="D83" s="701">
        <v>18230753</v>
      </c>
      <c r="E83" s="281">
        <v>882651.38</v>
      </c>
      <c r="F83" s="242"/>
      <c r="G83" s="242"/>
      <c r="H83" s="182"/>
      <c r="R83" s="242"/>
      <c r="S83" s="242"/>
      <c r="T83" s="242"/>
    </row>
    <row r="84" spans="2:20" x14ac:dyDescent="0.25">
      <c r="B84" s="190"/>
      <c r="C84" s="700" t="s">
        <v>540</v>
      </c>
      <c r="D84" s="701">
        <v>18230802</v>
      </c>
      <c r="E84" s="281">
        <v>258867.18</v>
      </c>
      <c r="F84" s="242"/>
      <c r="G84" s="242"/>
      <c r="H84" s="182"/>
      <c r="R84" s="242"/>
      <c r="S84" s="242"/>
      <c r="T84" s="242"/>
    </row>
    <row r="85" spans="2:20" x14ac:dyDescent="0.25">
      <c r="B85" s="190"/>
      <c r="C85" s="700" t="s">
        <v>541</v>
      </c>
      <c r="D85" s="701">
        <v>18230809</v>
      </c>
      <c r="E85" s="281">
        <v>17140.990000000002</v>
      </c>
      <c r="F85" s="242"/>
      <c r="G85" s="242"/>
      <c r="H85" s="182"/>
      <c r="R85" s="242"/>
      <c r="S85" s="242"/>
      <c r="T85" s="242"/>
    </row>
    <row r="86" spans="2:20" x14ac:dyDescent="0.25">
      <c r="B86" s="190" t="s">
        <v>471</v>
      </c>
      <c r="C86" s="700" t="s">
        <v>472</v>
      </c>
      <c r="D86" s="701">
        <v>18230810</v>
      </c>
      <c r="E86" s="281">
        <v>864868.02</v>
      </c>
      <c r="F86" s="242"/>
      <c r="G86" s="242"/>
      <c r="H86" s="182"/>
      <c r="R86" s="242"/>
      <c r="S86" s="242"/>
      <c r="T86" s="242"/>
    </row>
    <row r="87" spans="2:20" x14ac:dyDescent="0.25">
      <c r="B87" s="190"/>
      <c r="C87" s="700" t="s">
        <v>542</v>
      </c>
      <c r="D87" s="701">
        <v>18230811</v>
      </c>
      <c r="E87" s="281">
        <v>14175.85</v>
      </c>
      <c r="F87" s="242"/>
      <c r="G87" s="242"/>
      <c r="H87" s="182"/>
      <c r="R87" s="242"/>
      <c r="S87" s="242"/>
      <c r="T87" s="242"/>
    </row>
    <row r="88" spans="2:20" x14ac:dyDescent="0.25">
      <c r="B88" s="190"/>
      <c r="C88" s="700" t="s">
        <v>547</v>
      </c>
      <c r="D88" s="701">
        <v>18231133</v>
      </c>
      <c r="E88" s="281">
        <v>0</v>
      </c>
      <c r="F88" s="242"/>
      <c r="G88" s="242"/>
      <c r="H88" s="182"/>
      <c r="R88" s="242"/>
      <c r="S88" s="242"/>
      <c r="T88" s="242"/>
    </row>
    <row r="89" spans="2:20" x14ac:dyDescent="0.25">
      <c r="B89" s="190"/>
      <c r="C89" s="700" t="s">
        <v>548</v>
      </c>
      <c r="D89" s="701">
        <v>18231134</v>
      </c>
      <c r="E89" s="281">
        <v>-432288.04</v>
      </c>
      <c r="F89" s="242"/>
      <c r="G89" s="242"/>
      <c r="H89" s="182"/>
      <c r="R89" s="242"/>
      <c r="S89" s="242"/>
      <c r="T89" s="242"/>
    </row>
    <row r="90" spans="2:20" x14ac:dyDescent="0.25">
      <c r="B90" s="190"/>
      <c r="C90" s="700" t="s">
        <v>383</v>
      </c>
      <c r="D90" s="701">
        <v>18231137</v>
      </c>
      <c r="E90" s="281">
        <v>3919340.29</v>
      </c>
      <c r="F90" s="242"/>
      <c r="G90" s="242"/>
      <c r="H90" s="182"/>
      <c r="R90" s="242"/>
      <c r="S90" s="242"/>
      <c r="T90" s="242"/>
    </row>
    <row r="91" spans="2:20" x14ac:dyDescent="0.25">
      <c r="B91" s="190"/>
      <c r="C91" s="700" t="s">
        <v>384</v>
      </c>
      <c r="D91" s="701">
        <v>18236102</v>
      </c>
      <c r="E91" s="281">
        <v>235638.44</v>
      </c>
      <c r="F91" s="242"/>
      <c r="G91" s="242"/>
      <c r="H91" s="182"/>
      <c r="R91" s="242"/>
      <c r="S91" s="242"/>
      <c r="T91" s="242"/>
    </row>
    <row r="92" spans="2:20" x14ac:dyDescent="0.25">
      <c r="B92" s="190"/>
      <c r="C92" s="700" t="s">
        <v>386</v>
      </c>
      <c r="D92" s="701">
        <v>18239043</v>
      </c>
      <c r="E92" s="281">
        <v>3338012.98</v>
      </c>
      <c r="R92" s="242"/>
      <c r="S92" s="242"/>
      <c r="T92" s="242"/>
    </row>
    <row r="93" spans="2:20" ht="15.75" thickBot="1" x14ac:dyDescent="0.3">
      <c r="B93" s="190"/>
      <c r="C93" s="700" t="s">
        <v>68</v>
      </c>
      <c r="D93" s="701"/>
      <c r="E93" s="282">
        <f>SUM(E17:E92)</f>
        <v>120692424.21000001</v>
      </c>
      <c r="R93" s="242"/>
      <c r="S93" s="242"/>
      <c r="T93" s="242"/>
    </row>
    <row r="94" spans="2:20" ht="15.75" thickTop="1" x14ac:dyDescent="0.25">
      <c r="B94" s="190"/>
      <c r="C94" s="700" t="s">
        <v>210</v>
      </c>
      <c r="D94" s="701"/>
      <c r="E94" s="281">
        <f>-E73</f>
        <v>-1255706.3899999999</v>
      </c>
      <c r="R94" s="242"/>
      <c r="S94" s="242"/>
      <c r="T94" s="242"/>
    </row>
    <row r="95" spans="2:20" ht="15.75" thickBot="1" x14ac:dyDescent="0.3">
      <c r="B95" s="925"/>
      <c r="C95" s="926" t="s">
        <v>549</v>
      </c>
      <c r="D95" s="927"/>
      <c r="E95" s="282">
        <f>E93+E94</f>
        <v>119436717.82000001</v>
      </c>
      <c r="R95" s="242"/>
      <c r="S95" s="242"/>
      <c r="T95" s="242"/>
    </row>
    <row r="96" spans="2:20" x14ac:dyDescent="0.25">
      <c r="R96" s="242"/>
      <c r="S96" s="242"/>
      <c r="T96" s="242"/>
    </row>
    <row r="97" spans="18:20" x14ac:dyDescent="0.25">
      <c r="R97" s="242"/>
      <c r="S97" s="242"/>
      <c r="T97" s="242"/>
    </row>
    <row r="98" spans="18:20" x14ac:dyDescent="0.25">
      <c r="R98" s="242"/>
      <c r="S98" s="242"/>
      <c r="T98" s="242"/>
    </row>
    <row r="99" spans="18:20" x14ac:dyDescent="0.25">
      <c r="R99" s="242"/>
      <c r="S99" s="242"/>
      <c r="T99" s="242"/>
    </row>
    <row r="100" spans="18:20" x14ac:dyDescent="0.25">
      <c r="R100" s="242"/>
      <c r="S100" s="242"/>
      <c r="T100" s="242"/>
    </row>
    <row r="101" spans="18:20" x14ac:dyDescent="0.25">
      <c r="R101" s="242"/>
      <c r="S101" s="242"/>
      <c r="T101" s="242"/>
    </row>
    <row r="102" spans="18:20" x14ac:dyDescent="0.25">
      <c r="R102" s="242"/>
      <c r="S102" s="242"/>
      <c r="T102" s="242"/>
    </row>
    <row r="103" spans="18:20" x14ac:dyDescent="0.25">
      <c r="R103" s="242"/>
      <c r="S103" s="242"/>
      <c r="T103" s="242"/>
    </row>
    <row r="104" spans="18:20" x14ac:dyDescent="0.25">
      <c r="R104" s="242"/>
      <c r="S104" s="242"/>
      <c r="T104" s="242"/>
    </row>
    <row r="105" spans="18:20" x14ac:dyDescent="0.25">
      <c r="R105" s="242"/>
      <c r="S105" s="242"/>
      <c r="T105" s="242"/>
    </row>
  </sheetData>
  <sortState ref="B17:E75">
    <sortCondition ref="D17:D75"/>
  </sortState>
  <conditionalFormatting sqref="B22:B23">
    <cfRule type="duplicateValues" dxfId="5" priority="5"/>
  </conditionalFormatting>
  <conditionalFormatting sqref="B28:B72">
    <cfRule type="duplicateValues" dxfId="4" priority="4"/>
  </conditionalFormatting>
  <conditionalFormatting sqref="B73:B74 B17:B21 B24 B26:B27">
    <cfRule type="duplicateValues" dxfId="3" priority="14"/>
  </conditionalFormatting>
  <conditionalFormatting sqref="B75:B92">
    <cfRule type="duplicateValues" dxfId="2" priority="17"/>
  </conditionalFormatting>
  <conditionalFormatting sqref="B93:B95">
    <cfRule type="duplicateValues" dxfId="1" priority="2"/>
  </conditionalFormatting>
  <conditionalFormatting sqref="B25">
    <cfRule type="duplicateValues" dxfId="0" priority="1"/>
  </conditionalFormatting>
  <pageMargins left="0.7" right="0.7" top="0.75" bottom="0.75" header="0.3" footer="0.3"/>
  <pageSetup orientation="portrait" horizontalDpi="1200" verticalDpi="1200" r:id="rId1"/>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_pios_id" r:id="rId1"/>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B1A0C7"/>
  </sheetPr>
  <dimension ref="A1:J15"/>
  <sheetViews>
    <sheetView workbookViewId="0">
      <selection activeCell="C10" sqref="C10"/>
    </sheetView>
  </sheetViews>
  <sheetFormatPr defaultColWidth="8.7109375" defaultRowHeight="15" x14ac:dyDescent="0.25"/>
  <cols>
    <col min="1" max="1" width="69.5703125" style="71" bestFit="1" customWidth="1"/>
    <col min="2" max="4" width="13.5703125" style="71" bestFit="1" customWidth="1"/>
    <col min="5" max="5" width="12.5703125" style="71" bestFit="1" customWidth="1"/>
    <col min="6" max="6" width="11.42578125" style="71" bestFit="1" customWidth="1"/>
    <col min="7" max="7" width="12.5703125" style="71" bestFit="1" customWidth="1"/>
    <col min="8" max="8" width="13.42578125" style="71" bestFit="1" customWidth="1"/>
    <col min="9" max="10" width="13.5703125" style="71" bestFit="1" customWidth="1"/>
    <col min="11" max="16384" width="8.7109375" style="71"/>
  </cols>
  <sheetData>
    <row r="1" spans="1:10" x14ac:dyDescent="0.25">
      <c r="A1" s="7" t="s">
        <v>136</v>
      </c>
      <c r="B1" s="7"/>
      <c r="C1" s="7"/>
      <c r="D1" s="7"/>
      <c r="E1" s="7"/>
      <c r="F1" s="7"/>
      <c r="G1" s="7"/>
      <c r="H1" s="7"/>
      <c r="I1" s="7"/>
      <c r="J1" s="7"/>
    </row>
    <row r="2" spans="1:10" x14ac:dyDescent="0.25">
      <c r="A2" s="831"/>
      <c r="B2" s="831"/>
      <c r="C2" s="831"/>
      <c r="D2" s="632"/>
      <c r="E2" s="632"/>
      <c r="F2" s="632"/>
      <c r="G2" s="831"/>
      <c r="H2" s="831"/>
      <c r="I2" s="831"/>
      <c r="J2" s="831"/>
    </row>
    <row r="3" spans="1:10" x14ac:dyDescent="0.25">
      <c r="A3" s="7"/>
      <c r="B3" s="7"/>
      <c r="C3" s="7"/>
      <c r="D3" s="7"/>
      <c r="E3" s="7"/>
      <c r="F3" s="7"/>
      <c r="G3" s="7"/>
      <c r="H3" s="7"/>
      <c r="I3" s="7"/>
      <c r="J3" s="7"/>
    </row>
    <row r="4" spans="1:10" x14ac:dyDescent="0.25">
      <c r="A4" s="7"/>
      <c r="B4" s="74" t="s">
        <v>20</v>
      </c>
      <c r="C4" s="75"/>
      <c r="D4" s="76"/>
      <c r="E4" s="74">
        <v>449</v>
      </c>
      <c r="F4" s="75"/>
      <c r="G4" s="76"/>
      <c r="H4" s="74" t="s">
        <v>68</v>
      </c>
      <c r="I4" s="75"/>
      <c r="J4" s="76"/>
    </row>
    <row r="5" spans="1:10" x14ac:dyDescent="0.25">
      <c r="A5" s="7"/>
      <c r="B5" s="77" t="s">
        <v>217</v>
      </c>
      <c r="C5" s="77" t="s">
        <v>137</v>
      </c>
      <c r="D5" s="77" t="s">
        <v>138</v>
      </c>
      <c r="E5" s="77" t="s">
        <v>217</v>
      </c>
      <c r="F5" s="77" t="s">
        <v>137</v>
      </c>
      <c r="G5" s="77" t="s">
        <v>138</v>
      </c>
      <c r="H5" s="77" t="s">
        <v>217</v>
      </c>
      <c r="I5" s="77" t="s">
        <v>137</v>
      </c>
      <c r="J5" s="77" t="s">
        <v>138</v>
      </c>
    </row>
    <row r="6" spans="1:10" x14ac:dyDescent="0.25">
      <c r="A6" s="7" t="s">
        <v>510</v>
      </c>
      <c r="B6" s="1"/>
      <c r="C6" s="78"/>
      <c r="D6" s="79"/>
      <c r="E6" s="1"/>
      <c r="F6" s="78"/>
      <c r="G6" s="79"/>
      <c r="H6" s="1"/>
      <c r="I6" s="78"/>
      <c r="J6" s="79"/>
    </row>
    <row r="7" spans="1:10" x14ac:dyDescent="0.25">
      <c r="A7" s="80" t="s">
        <v>507</v>
      </c>
      <c r="B7" s="556">
        <f>H7-E7</f>
        <v>8107896.9460259154</v>
      </c>
      <c r="C7" s="557">
        <f>I7-F7</f>
        <v>9477868.7106157597</v>
      </c>
      <c r="D7" s="558">
        <f>B7-C7</f>
        <v>-1369971.7645898443</v>
      </c>
      <c r="E7" s="556">
        <f>-'Estimate Used in PY Filing'!D28</f>
        <v>230716.17456909479</v>
      </c>
      <c r="F7" s="556">
        <f>'258 Cons Tbl 22-23'!C16</f>
        <v>218036.26037788001</v>
      </c>
      <c r="G7" s="558">
        <f>E7-F7</f>
        <v>12679.914191214775</v>
      </c>
      <c r="H7" s="556">
        <f>-'Estimate Used in PY Filing'!E28</f>
        <v>8338613.12059501</v>
      </c>
      <c r="I7" s="557">
        <f>'Act Sch 120 Collctns Feb-Apr 23'!B5</f>
        <v>9695904.9709936399</v>
      </c>
      <c r="J7" s="558">
        <f>H7-I7</f>
        <v>-1357291.8503986299</v>
      </c>
    </row>
    <row r="8" spans="1:10" x14ac:dyDescent="0.25">
      <c r="A8" s="80" t="s">
        <v>508</v>
      </c>
      <c r="B8" s="559">
        <f t="shared" ref="B8:C9" si="0">H8-E8</f>
        <v>8256334.7730271779</v>
      </c>
      <c r="C8" s="557">
        <f t="shared" si="0"/>
        <v>9416273.1499516387</v>
      </c>
      <c r="D8" s="560">
        <f>B8-C8</f>
        <v>-1159938.3769244608</v>
      </c>
      <c r="E8" s="559">
        <f>-'Estimate Used in PY Filing'!D30</f>
        <v>250074.62463460347</v>
      </c>
      <c r="F8" s="559">
        <f>'258 Cons Tbl 22-23'!D16</f>
        <v>193192.18693403999</v>
      </c>
      <c r="G8" s="560">
        <f>E8-F8</f>
        <v>56882.437700563489</v>
      </c>
      <c r="H8" s="559">
        <f>-'Estimate Used in PY Filing'!E30</f>
        <v>8506409.3976617809</v>
      </c>
      <c r="I8" s="561">
        <f>'Act Sch 120 Collctns Feb-Apr 23'!C5</f>
        <v>9609465.3368856795</v>
      </c>
      <c r="J8" s="560">
        <f>H8-I8</f>
        <v>-1103055.9392238986</v>
      </c>
    </row>
    <row r="9" spans="1:10" x14ac:dyDescent="0.25">
      <c r="A9" s="80" t="s">
        <v>509</v>
      </c>
      <c r="B9" s="559">
        <f t="shared" si="0"/>
        <v>7759037.7607062813</v>
      </c>
      <c r="C9" s="561">
        <f t="shared" si="0"/>
        <v>8694399.5385805592</v>
      </c>
      <c r="D9" s="560">
        <f>B9-C9</f>
        <v>-935361.7778742779</v>
      </c>
      <c r="E9" s="559">
        <f>-'Estimate Used in PY Filing'!D32</f>
        <v>207500.3122756134</v>
      </c>
      <c r="F9" s="559">
        <f>'258 Cons Tbl 22-23'!E16</f>
        <v>207946.25410271998</v>
      </c>
      <c r="G9" s="560">
        <f>E9-F9</f>
        <v>-445.9418271065806</v>
      </c>
      <c r="H9" s="559">
        <f>-'Estimate Used in PY Filing'!E32</f>
        <v>7966538.0729818949</v>
      </c>
      <c r="I9" s="561">
        <f>'Act Sch 120 Collctns Feb-Apr 23'!D5</f>
        <v>8902345.7926832791</v>
      </c>
      <c r="J9" s="560">
        <f>H9-I9</f>
        <v>-935807.71970138419</v>
      </c>
    </row>
    <row r="10" spans="1:10" ht="15.75" thickBot="1" x14ac:dyDescent="0.3">
      <c r="A10" s="7" t="s">
        <v>578</v>
      </c>
      <c r="B10" s="81">
        <f t="shared" ref="B10:J10" si="1">SUM(B7:B9)</f>
        <v>24123269.479759373</v>
      </c>
      <c r="C10" s="58">
        <f t="shared" si="1"/>
        <v>27588541.399147958</v>
      </c>
      <c r="D10" s="82">
        <f t="shared" si="1"/>
        <v>-3465271.9193885829</v>
      </c>
      <c r="E10" s="81">
        <f t="shared" si="1"/>
        <v>688291.11147931172</v>
      </c>
      <c r="F10" s="58">
        <f t="shared" si="1"/>
        <v>619174.70141463995</v>
      </c>
      <c r="G10" s="82">
        <f t="shared" si="1"/>
        <v>69116.410064671683</v>
      </c>
      <c r="H10" s="81">
        <f t="shared" si="1"/>
        <v>24811560.591238685</v>
      </c>
      <c r="I10" s="58">
        <f t="shared" si="1"/>
        <v>28207716.100562602</v>
      </c>
      <c r="J10" s="82">
        <f t="shared" si="1"/>
        <v>-3396155.5093239127</v>
      </c>
    </row>
    <row r="11" spans="1:10" ht="15.75" thickTop="1" x14ac:dyDescent="0.25"/>
    <row r="12" spans="1:10" x14ac:dyDescent="0.25">
      <c r="B12" s="66"/>
      <c r="E12" s="66"/>
      <c r="H12" s="66"/>
    </row>
    <row r="15" spans="1:10" x14ac:dyDescent="0.25">
      <c r="A15" s="562" t="s">
        <v>216</v>
      </c>
    </row>
  </sheetData>
  <pageMargins left="0.7" right="0.7" top="0.75" bottom="0.75" header="0.3" footer="0.3"/>
  <customProperties>
    <customPr name="_pios_id" r:id="rId1"/>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E40"/>
  <sheetViews>
    <sheetView workbookViewId="0">
      <pane xSplit="2" ySplit="1" topLeftCell="C3" activePane="bottomRight" state="frozen"/>
      <selection activeCell="G63" sqref="G63"/>
      <selection pane="topRight" activeCell="G63" sqref="G63"/>
      <selection pane="bottomLeft" activeCell="G63" sqref="G63"/>
      <selection pane="bottomRight" activeCell="D28" sqref="D28"/>
    </sheetView>
  </sheetViews>
  <sheetFormatPr defaultColWidth="8.7109375" defaultRowHeight="15" x14ac:dyDescent="0.25"/>
  <cols>
    <col min="1" max="1" width="3" style="71" bestFit="1" customWidth="1"/>
    <col min="2" max="2" width="66.28515625" style="71" customWidth="1"/>
    <col min="3" max="3" width="16.7109375" style="71" bestFit="1" customWidth="1"/>
    <col min="4" max="4" width="21.42578125" style="71" bestFit="1" customWidth="1"/>
    <col min="5" max="5" width="16.7109375" style="71" bestFit="1" customWidth="1"/>
    <col min="6" max="6" width="14.42578125" style="71" bestFit="1" customWidth="1"/>
    <col min="7" max="7" width="13.5703125" style="71" bestFit="1" customWidth="1"/>
    <col min="8" max="8" width="14" style="71" bestFit="1" customWidth="1"/>
    <col min="9" max="9" width="11.5703125" style="71" bestFit="1" customWidth="1"/>
    <col min="10" max="10" width="8.7109375" style="71"/>
    <col min="11" max="11" width="11" style="71" bestFit="1" customWidth="1"/>
    <col min="12" max="12" width="8.7109375" style="71"/>
    <col min="13" max="13" width="12" style="71" bestFit="1" customWidth="1"/>
    <col min="14" max="16384" width="8.7109375" style="71"/>
  </cols>
  <sheetData>
    <row r="1" spans="1:5" x14ac:dyDescent="0.25">
      <c r="A1" s="7"/>
      <c r="B1" s="7"/>
      <c r="C1" s="52" t="s">
        <v>66</v>
      </c>
      <c r="D1" s="52" t="s">
        <v>67</v>
      </c>
      <c r="E1" s="52" t="s">
        <v>68</v>
      </c>
    </row>
    <row r="2" spans="1:5" x14ac:dyDescent="0.25">
      <c r="A2" s="7"/>
      <c r="B2" s="815" t="s">
        <v>501</v>
      </c>
      <c r="C2" s="816"/>
      <c r="D2" s="816"/>
      <c r="E2" s="816"/>
    </row>
    <row r="3" spans="1:5" x14ac:dyDescent="0.25">
      <c r="A3" s="7">
        <v>1</v>
      </c>
      <c r="B3" s="53" t="s">
        <v>502</v>
      </c>
      <c r="C3" s="7"/>
      <c r="D3" s="7"/>
      <c r="E3" s="7"/>
    </row>
    <row r="4" spans="1:5" x14ac:dyDescent="0.25">
      <c r="A4" s="7">
        <v>2</v>
      </c>
      <c r="B4" s="874" t="s">
        <v>503</v>
      </c>
      <c r="C4" s="60">
        <f>C21</f>
        <v>-74602904.515343204</v>
      </c>
      <c r="D4" s="60">
        <f>D21</f>
        <v>-1895781.7446568003</v>
      </c>
      <c r="E4" s="60">
        <f>E21</f>
        <v>-76498686.260000005</v>
      </c>
    </row>
    <row r="5" spans="1:5" x14ac:dyDescent="0.25">
      <c r="A5" s="7">
        <v>3</v>
      </c>
      <c r="B5" s="874" t="s">
        <v>504</v>
      </c>
      <c r="C5" s="56">
        <f>C33</f>
        <v>-24123269.479759373</v>
      </c>
      <c r="D5" s="56">
        <f>D33</f>
        <v>-688291.11147931172</v>
      </c>
      <c r="E5" s="56">
        <f>E33</f>
        <v>-24811560.591238685</v>
      </c>
    </row>
    <row r="6" spans="1:5" ht="15.75" thickBot="1" x14ac:dyDescent="0.3">
      <c r="A6" s="7">
        <v>4</v>
      </c>
      <c r="B6" s="48" t="s">
        <v>69</v>
      </c>
      <c r="C6" s="58">
        <f>SUM(C4:C5)</f>
        <v>-98726173.995102584</v>
      </c>
      <c r="D6" s="58">
        <f>SUM(D4:D5)</f>
        <v>-2584072.856136112</v>
      </c>
      <c r="E6" s="58">
        <f>SUM(E4:E5)</f>
        <v>-101310246.8512387</v>
      </c>
    </row>
    <row r="7" spans="1:5" ht="15.75" thickTop="1" x14ac:dyDescent="0.25">
      <c r="A7" s="7">
        <v>5</v>
      </c>
      <c r="B7" s="48"/>
      <c r="C7" s="7"/>
      <c r="D7" s="7"/>
      <c r="E7" s="7"/>
    </row>
    <row r="8" spans="1:5" ht="18" x14ac:dyDescent="0.25">
      <c r="A8" s="7">
        <v>6</v>
      </c>
      <c r="B8" s="875"/>
      <c r="C8" s="7"/>
      <c r="D8" s="7"/>
      <c r="E8" s="7"/>
    </row>
    <row r="9" spans="1:5" x14ac:dyDescent="0.25">
      <c r="A9" s="7">
        <v>7</v>
      </c>
      <c r="B9" s="48"/>
      <c r="C9" s="7"/>
      <c r="D9" s="7"/>
      <c r="E9" s="7"/>
    </row>
    <row r="10" spans="1:5" x14ac:dyDescent="0.25">
      <c r="A10" s="7">
        <v>8</v>
      </c>
      <c r="B10" s="48"/>
      <c r="C10" s="7"/>
      <c r="D10" s="7"/>
      <c r="E10" s="7"/>
    </row>
    <row r="11" spans="1:5" x14ac:dyDescent="0.25">
      <c r="A11" s="7">
        <v>9</v>
      </c>
      <c r="B11" s="876" t="s">
        <v>70</v>
      </c>
      <c r="C11" s="7"/>
      <c r="D11" s="7"/>
      <c r="E11" s="7"/>
    </row>
    <row r="12" spans="1:5" x14ac:dyDescent="0.25">
      <c r="A12" s="7">
        <v>10</v>
      </c>
      <c r="B12" s="877">
        <v>44712</v>
      </c>
      <c r="C12" s="56"/>
      <c r="D12" s="56"/>
      <c r="E12" s="56">
        <v>-7763093.6099999994</v>
      </c>
    </row>
    <row r="13" spans="1:5" x14ac:dyDescent="0.25">
      <c r="A13" s="7">
        <v>11</v>
      </c>
      <c r="B13" s="877">
        <v>44742</v>
      </c>
      <c r="C13" s="56"/>
      <c r="D13" s="56"/>
      <c r="E13" s="56">
        <v>-7082359.1100000013</v>
      </c>
    </row>
    <row r="14" spans="1:5" x14ac:dyDescent="0.25">
      <c r="A14" s="7">
        <v>12</v>
      </c>
      <c r="B14" s="877">
        <v>44773</v>
      </c>
      <c r="C14" s="56"/>
      <c r="D14" s="56"/>
      <c r="E14" s="56">
        <v>-7835742.9700000007</v>
      </c>
    </row>
    <row r="15" spans="1:5" x14ac:dyDescent="0.25">
      <c r="A15" s="7">
        <v>13</v>
      </c>
      <c r="B15" s="877">
        <v>44804</v>
      </c>
      <c r="C15" s="56"/>
      <c r="D15" s="56"/>
      <c r="E15" s="56">
        <v>-8202581.1799999988</v>
      </c>
    </row>
    <row r="16" spans="1:5" x14ac:dyDescent="0.25">
      <c r="A16" s="7">
        <v>14</v>
      </c>
      <c r="B16" s="877">
        <v>44834</v>
      </c>
      <c r="C16" s="56"/>
      <c r="D16" s="56"/>
      <c r="E16" s="56">
        <v>-7208159.7999999998</v>
      </c>
    </row>
    <row r="17" spans="1:5" x14ac:dyDescent="0.25">
      <c r="A17" s="7">
        <v>15</v>
      </c>
      <c r="B17" s="877">
        <v>44865</v>
      </c>
      <c r="C17" s="56"/>
      <c r="D17" s="56"/>
      <c r="E17" s="56">
        <v>-7636101.1899999995</v>
      </c>
    </row>
    <row r="18" spans="1:5" x14ac:dyDescent="0.25">
      <c r="A18" s="7">
        <v>16</v>
      </c>
      <c r="B18" s="877">
        <v>44895</v>
      </c>
      <c r="C18" s="56"/>
      <c r="D18" s="56"/>
      <c r="E18" s="56">
        <v>-9941096.5599999987</v>
      </c>
    </row>
    <row r="19" spans="1:5" x14ac:dyDescent="0.25">
      <c r="A19" s="7">
        <v>17</v>
      </c>
      <c r="B19" s="877">
        <v>44926</v>
      </c>
      <c r="C19" s="56"/>
      <c r="D19" s="56"/>
      <c r="E19" s="56">
        <v>-10760298.08</v>
      </c>
    </row>
    <row r="20" spans="1:5" x14ac:dyDescent="0.25">
      <c r="A20" s="7">
        <v>18</v>
      </c>
      <c r="B20" s="877">
        <v>44957</v>
      </c>
      <c r="C20" s="56"/>
      <c r="D20" s="83"/>
      <c r="E20" s="56">
        <v>-10069253.760000002</v>
      </c>
    </row>
    <row r="21" spans="1:5" ht="15.75" thickBot="1" x14ac:dyDescent="0.3">
      <c r="A21" s="7">
        <v>19</v>
      </c>
      <c r="B21" s="19"/>
      <c r="C21" s="58">
        <f>E21-D21</f>
        <v>-74602904.515343204</v>
      </c>
      <c r="D21" s="58">
        <v>-1895781.7446568003</v>
      </c>
      <c r="E21" s="58">
        <f>SUM(E12:E20)</f>
        <v>-76498686.260000005</v>
      </c>
    </row>
    <row r="22" spans="1:5" ht="15.75" thickTop="1" x14ac:dyDescent="0.25">
      <c r="A22" s="7">
        <v>20</v>
      </c>
      <c r="B22" s="876" t="s">
        <v>71</v>
      </c>
      <c r="C22" s="56"/>
      <c r="D22" s="59" t="s">
        <v>72</v>
      </c>
      <c r="E22" s="56"/>
    </row>
    <row r="23" spans="1:5" x14ac:dyDescent="0.25">
      <c r="A23" s="7">
        <v>21</v>
      </c>
      <c r="B23" s="19" t="s">
        <v>505</v>
      </c>
      <c r="C23" s="56"/>
      <c r="D23" s="56"/>
      <c r="E23" s="56"/>
    </row>
    <row r="24" spans="1:5" x14ac:dyDescent="0.25">
      <c r="A24" s="7">
        <v>22</v>
      </c>
      <c r="B24" s="19" t="s">
        <v>506</v>
      </c>
      <c r="C24" s="56"/>
      <c r="D24" s="56"/>
      <c r="E24" s="56"/>
    </row>
    <row r="25" spans="1:5" x14ac:dyDescent="0.25">
      <c r="A25" s="7">
        <v>23</v>
      </c>
      <c r="B25" s="19" t="s">
        <v>404</v>
      </c>
      <c r="C25" s="56"/>
      <c r="D25" s="56"/>
      <c r="E25" s="56"/>
    </row>
    <row r="26" spans="1:5" x14ac:dyDescent="0.25">
      <c r="A26" s="7">
        <v>24</v>
      </c>
      <c r="B26" s="542">
        <v>4.6385878550000001E-3</v>
      </c>
      <c r="C26" s="7"/>
      <c r="D26" s="7"/>
      <c r="E26" s="7"/>
    </row>
    <row r="27" spans="1:5" x14ac:dyDescent="0.25">
      <c r="A27" s="7">
        <v>25</v>
      </c>
      <c r="B27" s="878">
        <v>44985</v>
      </c>
      <c r="C27" s="60"/>
      <c r="D27" s="60"/>
      <c r="E27" s="7"/>
    </row>
    <row r="28" spans="1:5" x14ac:dyDescent="0.25">
      <c r="A28" s="7">
        <v>26</v>
      </c>
      <c r="B28" s="879">
        <v>1797662</v>
      </c>
      <c r="C28" s="56">
        <v>-8107896.9460259154</v>
      </c>
      <c r="D28" s="56">
        <v>-230716.17456909479</v>
      </c>
      <c r="E28" s="60">
        <f>-B28*B$26*1000</f>
        <v>-8338613.12059501</v>
      </c>
    </row>
    <row r="29" spans="1:5" x14ac:dyDescent="0.25">
      <c r="A29" s="7">
        <v>27</v>
      </c>
      <c r="B29" s="878">
        <v>45016</v>
      </c>
      <c r="C29" s="60"/>
      <c r="D29" s="60"/>
      <c r="E29" s="60"/>
    </row>
    <row r="30" spans="1:5" x14ac:dyDescent="0.25">
      <c r="A30" s="7">
        <v>28</v>
      </c>
      <c r="B30" s="879">
        <v>1833836</v>
      </c>
      <c r="C30" s="56">
        <v>-8256334.7730271779</v>
      </c>
      <c r="D30" s="56">
        <v>-250074.62463460347</v>
      </c>
      <c r="E30" s="56">
        <f>-B30*B$26*1000</f>
        <v>-8506409.3976617809</v>
      </c>
    </row>
    <row r="31" spans="1:5" x14ac:dyDescent="0.25">
      <c r="A31" s="7">
        <v>29</v>
      </c>
      <c r="B31" s="878">
        <v>45046</v>
      </c>
      <c r="C31" s="56"/>
      <c r="D31" s="56"/>
      <c r="E31" s="56"/>
    </row>
    <row r="32" spans="1:5" x14ac:dyDescent="0.25">
      <c r="A32" s="7">
        <v>30</v>
      </c>
      <c r="B32" s="879">
        <v>1717449</v>
      </c>
      <c r="C32" s="56">
        <v>-7759037.7607062813</v>
      </c>
      <c r="D32" s="56">
        <v>-207500.3122756134</v>
      </c>
      <c r="E32" s="56">
        <f>-B32*B$26*1000</f>
        <v>-7966538.0729818949</v>
      </c>
    </row>
    <row r="33" spans="1:5" ht="15.75" thickBot="1" x14ac:dyDescent="0.3">
      <c r="A33" s="7">
        <v>31</v>
      </c>
      <c r="B33" s="48"/>
      <c r="C33" s="58">
        <f>E33-D33</f>
        <v>-24123269.479759373</v>
      </c>
      <c r="D33" s="58">
        <f>SUM(D28:D32)</f>
        <v>-688291.11147931172</v>
      </c>
      <c r="E33" s="58">
        <f>SUM(E27:E32)</f>
        <v>-24811560.591238685</v>
      </c>
    </row>
    <row r="34" spans="1:5" ht="15.75" thickTop="1" x14ac:dyDescent="0.25">
      <c r="A34" s="7">
        <v>32</v>
      </c>
      <c r="B34" s="61">
        <f>B28+B30+B32</f>
        <v>5348947</v>
      </c>
      <c r="C34" s="56"/>
      <c r="D34" s="62" t="s">
        <v>72</v>
      </c>
      <c r="E34" s="7"/>
    </row>
    <row r="35" spans="1:5" x14ac:dyDescent="0.25">
      <c r="A35" s="7">
        <v>33</v>
      </c>
      <c r="B35" s="7"/>
      <c r="C35" s="56"/>
      <c r="D35" s="56"/>
      <c r="E35" s="56"/>
    </row>
    <row r="36" spans="1:5" x14ac:dyDescent="0.25">
      <c r="A36" s="7">
        <v>34</v>
      </c>
      <c r="B36" s="7" t="s">
        <v>73</v>
      </c>
    </row>
    <row r="39" spans="1:5" x14ac:dyDescent="0.25">
      <c r="B39" s="51"/>
    </row>
    <row r="40" spans="1:5" x14ac:dyDescent="0.25">
      <c r="B40" s="51"/>
    </row>
  </sheetData>
  <pageMargins left="0.7" right="0.7" top="0.75" bottom="0.75" header="0.3" footer="0.3"/>
  <pageSetup orientation="portrait" r:id="rId1"/>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A0C7"/>
  </sheetPr>
  <dimension ref="A1:J66"/>
  <sheetViews>
    <sheetView workbookViewId="0">
      <selection activeCell="C5" sqref="C5"/>
    </sheetView>
  </sheetViews>
  <sheetFormatPr defaultColWidth="9.28515625" defaultRowHeight="12.75" x14ac:dyDescent="0.2"/>
  <cols>
    <col min="1" max="1" width="41.7109375" style="192" customWidth="1"/>
    <col min="2" max="4" width="17" style="192" bestFit="1" customWidth="1"/>
    <col min="5" max="16384" width="9.28515625" style="192"/>
  </cols>
  <sheetData>
    <row r="1" spans="1:7" ht="14.1" customHeight="1" x14ac:dyDescent="0.25">
      <c r="A1" s="191" t="s">
        <v>46</v>
      </c>
      <c r="B1" s="191"/>
      <c r="C1" s="191"/>
      <c r="D1" s="191"/>
    </row>
    <row r="2" spans="1:7" ht="14.1" customHeight="1" x14ac:dyDescent="0.25">
      <c r="A2" s="191" t="s">
        <v>258</v>
      </c>
      <c r="B2" s="191"/>
      <c r="C2" s="191"/>
      <c r="D2" s="191"/>
      <c r="F2" s="823"/>
      <c r="G2" s="823"/>
    </row>
    <row r="3" spans="1:7" ht="14.1" customHeight="1" x14ac:dyDescent="0.25">
      <c r="A3" s="191"/>
      <c r="B3" s="873"/>
      <c r="C3" s="873"/>
      <c r="D3" s="873"/>
    </row>
    <row r="4" spans="1:7" ht="13.35" customHeight="1" x14ac:dyDescent="0.2">
      <c r="A4" s="245" t="s">
        <v>577</v>
      </c>
      <c r="B4" s="826">
        <f>'PY Rev Req Non-449 (UE-230139)'!D8</f>
        <v>0.95034799999999997</v>
      </c>
      <c r="C4" s="826">
        <f>+B4</f>
        <v>0.95034799999999997</v>
      </c>
      <c r="D4" s="826">
        <f>+C4</f>
        <v>0.95034799999999997</v>
      </c>
    </row>
    <row r="5" spans="1:7" ht="13.35" customHeight="1" x14ac:dyDescent="0.2">
      <c r="A5" s="245" t="s">
        <v>264</v>
      </c>
      <c r="B5" s="246">
        <f>B33*B4</f>
        <v>9695904.9709936399</v>
      </c>
      <c r="C5" s="246">
        <f>C33*C4</f>
        <v>9609465.3368856795</v>
      </c>
      <c r="D5" s="246">
        <f>D33*D4</f>
        <v>8902345.7926832791</v>
      </c>
    </row>
    <row r="6" spans="1:7" ht="13.35" customHeight="1" x14ac:dyDescent="0.2">
      <c r="A6" s="193" t="s">
        <v>47</v>
      </c>
      <c r="B6" s="194"/>
      <c r="C6" s="194"/>
      <c r="D6" s="194"/>
    </row>
    <row r="7" spans="1:7" ht="13.35" customHeight="1" x14ac:dyDescent="0.2">
      <c r="A7" s="195"/>
      <c r="B7" s="196" t="s">
        <v>266</v>
      </c>
      <c r="C7" s="196" t="s">
        <v>267</v>
      </c>
      <c r="D7" s="196" t="s">
        <v>268</v>
      </c>
    </row>
    <row r="8" spans="1:7" ht="13.5" customHeight="1" x14ac:dyDescent="0.2">
      <c r="A8" s="707" t="s">
        <v>49</v>
      </c>
      <c r="B8" s="824">
        <v>2023</v>
      </c>
      <c r="C8" s="824">
        <f>+B8</f>
        <v>2023</v>
      </c>
      <c r="D8" s="824">
        <f>+C8</f>
        <v>2023</v>
      </c>
    </row>
    <row r="9" spans="1:7" ht="6.6" customHeight="1" x14ac:dyDescent="0.2">
      <c r="A9" s="708"/>
      <c r="B9" s="197"/>
      <c r="C9" s="197"/>
      <c r="D9" s="197"/>
    </row>
    <row r="10" spans="1:7" ht="13.35" customHeight="1" x14ac:dyDescent="0.2">
      <c r="A10" s="706" t="s">
        <v>50</v>
      </c>
      <c r="B10" s="717">
        <v>155887678.31</v>
      </c>
      <c r="C10" s="717">
        <v>154477845.74000001</v>
      </c>
      <c r="D10" s="717">
        <v>133391190.67</v>
      </c>
    </row>
    <row r="11" spans="1:7" ht="13.35" customHeight="1" x14ac:dyDescent="0.2">
      <c r="A11" s="706" t="s">
        <v>51</v>
      </c>
      <c r="B11" s="718">
        <v>95254887.140000001</v>
      </c>
      <c r="C11" s="718">
        <v>96562786.920000002</v>
      </c>
      <c r="D11" s="718">
        <v>91393574.590000004</v>
      </c>
    </row>
    <row r="12" spans="1:7" ht="13.35" customHeight="1" x14ac:dyDescent="0.2">
      <c r="A12" s="706" t="s">
        <v>52</v>
      </c>
      <c r="B12" s="718">
        <v>11369743.07</v>
      </c>
      <c r="C12" s="718">
        <v>11434017.83</v>
      </c>
      <c r="D12" s="718">
        <v>10035595.85</v>
      </c>
    </row>
    <row r="13" spans="1:7" ht="14.65" customHeight="1" x14ac:dyDescent="0.2">
      <c r="A13" s="706" t="s">
        <v>53</v>
      </c>
      <c r="B13" s="718">
        <v>1630992.17</v>
      </c>
      <c r="C13" s="718">
        <v>1707880.25</v>
      </c>
      <c r="D13" s="718">
        <v>1789906.4</v>
      </c>
    </row>
    <row r="14" spans="1:7" ht="13.35" customHeight="1" x14ac:dyDescent="0.2">
      <c r="A14" s="706" t="s">
        <v>54</v>
      </c>
      <c r="B14" s="718">
        <v>35959.410000000003</v>
      </c>
      <c r="C14" s="718">
        <v>37887.980000000003</v>
      </c>
      <c r="D14" s="718">
        <v>29605.88</v>
      </c>
    </row>
    <row r="15" spans="1:7" ht="8.65" customHeight="1" x14ac:dyDescent="0.2">
      <c r="A15" s="708"/>
      <c r="B15" s="719"/>
      <c r="C15" s="719"/>
      <c r="D15" s="719"/>
    </row>
    <row r="16" spans="1:7" ht="13.35" customHeight="1" x14ac:dyDescent="0.2">
      <c r="A16" s="709" t="s">
        <v>55</v>
      </c>
      <c r="B16" s="720">
        <v>264179260.09999996</v>
      </c>
      <c r="C16" s="720">
        <f>SUM(C10:C15)</f>
        <v>264220418.72000003</v>
      </c>
      <c r="D16" s="720">
        <f>SUM(D10:D15)</f>
        <v>236639873.38999999</v>
      </c>
    </row>
    <row r="17" spans="1:10" ht="13.35" customHeight="1" x14ac:dyDescent="0.2">
      <c r="A17" s="706" t="s">
        <v>56</v>
      </c>
      <c r="B17" s="718">
        <v>2430842.77</v>
      </c>
      <c r="C17" s="718">
        <v>2001887.43</v>
      </c>
      <c r="D17" s="718">
        <v>1828289.85</v>
      </c>
    </row>
    <row r="18" spans="1:10" ht="12.75" customHeight="1" x14ac:dyDescent="0.2">
      <c r="A18" s="706" t="s">
        <v>57</v>
      </c>
      <c r="B18" s="718">
        <v>29429853.920000002</v>
      </c>
      <c r="C18" s="718">
        <v>55651564.799999997</v>
      </c>
      <c r="D18" s="718">
        <v>42107612.369999997</v>
      </c>
    </row>
    <row r="19" spans="1:10" ht="6" customHeight="1" x14ac:dyDescent="0.2">
      <c r="A19" s="708"/>
      <c r="B19" s="721"/>
      <c r="C19" s="721"/>
      <c r="D19" s="721"/>
    </row>
    <row r="20" spans="1:10" ht="13.35" customHeight="1" x14ac:dyDescent="0.2">
      <c r="A20" s="869" t="s">
        <v>58</v>
      </c>
      <c r="B20" s="718">
        <f>SUM(B16:B18)</f>
        <v>296039956.78999996</v>
      </c>
      <c r="C20" s="718">
        <f>SUM(C16:C18)</f>
        <v>321873870.95000005</v>
      </c>
      <c r="D20" s="718">
        <f>SUM(D16:D18)</f>
        <v>280575775.60999995</v>
      </c>
    </row>
    <row r="21" spans="1:10" ht="6.6" customHeight="1" x14ac:dyDescent="0.2">
      <c r="A21" s="870"/>
      <c r="B21" s="722"/>
      <c r="C21" s="722"/>
      <c r="D21" s="722"/>
    </row>
    <row r="22" spans="1:10" ht="13.35" customHeight="1" x14ac:dyDescent="0.2">
      <c r="A22" s="706" t="s">
        <v>59</v>
      </c>
      <c r="B22" s="718">
        <v>13135761.449999999</v>
      </c>
      <c r="C22" s="718">
        <v>4003265.74</v>
      </c>
      <c r="D22" s="718">
        <v>421995.82</v>
      </c>
    </row>
    <row r="23" spans="1:10" ht="13.35" customHeight="1" x14ac:dyDescent="0.2">
      <c r="A23" s="706" t="s">
        <v>60</v>
      </c>
      <c r="B23" s="718">
        <v>2048310.16</v>
      </c>
      <c r="C23" s="718">
        <v>2326060.0099999998</v>
      </c>
      <c r="D23" s="718">
        <v>2026245.05</v>
      </c>
    </row>
    <row r="24" spans="1:10" ht="13.35" customHeight="1" x14ac:dyDescent="0.2">
      <c r="A24" s="706" t="s">
        <v>61</v>
      </c>
      <c r="B24" s="718">
        <v>-9936107.1099999994</v>
      </c>
      <c r="C24" s="718">
        <v>-9323260.8699999992</v>
      </c>
      <c r="D24" s="718">
        <v>-10467924.689999999</v>
      </c>
    </row>
    <row r="25" spans="1:10" ht="13.35" customHeight="1" x14ac:dyDescent="0.2">
      <c r="A25" s="706" t="s">
        <v>62</v>
      </c>
      <c r="B25" s="720">
        <v>4024483.89</v>
      </c>
      <c r="C25" s="720">
        <v>2520141.38</v>
      </c>
      <c r="D25" s="720">
        <v>2516395.75</v>
      </c>
    </row>
    <row r="26" spans="1:10" ht="12.75" customHeight="1" x14ac:dyDescent="0.2">
      <c r="A26" s="706" t="s">
        <v>63</v>
      </c>
      <c r="B26" s="720">
        <f>SUM(B22:B25)</f>
        <v>9272448.3900000006</v>
      </c>
      <c r="C26" s="720">
        <f>SUM(C22:C25)</f>
        <v>-473793.73999999929</v>
      </c>
      <c r="D26" s="720">
        <f>SUM(D22:D25)</f>
        <v>-5503288.0699999994</v>
      </c>
    </row>
    <row r="27" spans="1:10" ht="6.6" customHeight="1" x14ac:dyDescent="0.2">
      <c r="A27" s="870"/>
      <c r="B27" s="723"/>
      <c r="C27" s="723"/>
      <c r="D27" s="723"/>
    </row>
    <row r="28" spans="1:10" ht="14.1" customHeight="1" thickBot="1" x14ac:dyDescent="0.25">
      <c r="A28" s="709" t="s">
        <v>64</v>
      </c>
      <c r="B28" s="724">
        <f>+B26+B20</f>
        <v>305312405.17999995</v>
      </c>
      <c r="C28" s="724">
        <f>+C26+C20</f>
        <v>321400077.21000004</v>
      </c>
      <c r="D28" s="724">
        <f>+D26+D20</f>
        <v>275072487.53999996</v>
      </c>
    </row>
    <row r="29" spans="1:10" ht="4.3499999999999996" customHeight="1" thickTop="1" x14ac:dyDescent="0.2">
      <c r="A29" s="706"/>
      <c r="B29" s="723"/>
      <c r="C29" s="723"/>
      <c r="D29" s="723"/>
    </row>
    <row r="30" spans="1:10" ht="12.75" customHeight="1" x14ac:dyDescent="0.2">
      <c r="A30" s="708"/>
      <c r="B30" s="725"/>
      <c r="C30" s="725"/>
      <c r="D30" s="725"/>
    </row>
    <row r="31" spans="1:10" x14ac:dyDescent="0.2">
      <c r="A31" s="706" t="s">
        <v>553</v>
      </c>
      <c r="B31" s="717">
        <v>10230507.439999999</v>
      </c>
      <c r="C31" s="717">
        <v>10595493.07</v>
      </c>
      <c r="D31" s="717">
        <v>9585769.9000000004</v>
      </c>
      <c r="J31" s="706"/>
    </row>
    <row r="32" spans="1:10" x14ac:dyDescent="0.2">
      <c r="A32" s="706" t="s">
        <v>554</v>
      </c>
      <c r="B32" s="718">
        <v>-8133540.9199999999</v>
      </c>
      <c r="C32" s="718">
        <v>-8025142.5899999999</v>
      </c>
      <c r="D32" s="718">
        <v>-6906091.1799999997</v>
      </c>
      <c r="J32" s="706"/>
    </row>
    <row r="33" spans="1:10" x14ac:dyDescent="0.2">
      <c r="A33" s="706" t="s">
        <v>555</v>
      </c>
      <c r="B33" s="718">
        <v>10202478.43</v>
      </c>
      <c r="C33" s="718">
        <v>10111522.66</v>
      </c>
      <c r="D33" s="718">
        <v>9367458.8599999994</v>
      </c>
      <c r="J33" s="706"/>
    </row>
    <row r="34" spans="1:10" ht="13.35" customHeight="1" x14ac:dyDescent="0.2">
      <c r="A34" s="706" t="s">
        <v>556</v>
      </c>
      <c r="B34" s="718">
        <v>-32907.19</v>
      </c>
      <c r="C34" s="718">
        <v>67267.56</v>
      </c>
      <c r="D34" s="718">
        <v>90506.33</v>
      </c>
      <c r="J34" s="706"/>
    </row>
    <row r="35" spans="1:10" ht="13.35" customHeight="1" x14ac:dyDescent="0.2">
      <c r="A35" s="706" t="s">
        <v>557</v>
      </c>
      <c r="B35" s="718">
        <v>4347438.2699999996</v>
      </c>
      <c r="C35" s="718">
        <v>4302036.71</v>
      </c>
      <c r="D35" s="718">
        <v>3997229.07</v>
      </c>
      <c r="J35" s="706"/>
    </row>
    <row r="36" spans="1:10" ht="13.35" customHeight="1" x14ac:dyDescent="0.2">
      <c r="A36" s="706" t="s">
        <v>558</v>
      </c>
      <c r="B36" s="718">
        <v>371452.96</v>
      </c>
      <c r="C36" s="718">
        <v>138915.74</v>
      </c>
      <c r="D36" s="718">
        <v>20732.64</v>
      </c>
      <c r="J36" s="706"/>
    </row>
    <row r="37" spans="1:10" ht="13.35" customHeight="1" x14ac:dyDescent="0.2">
      <c r="A37" s="706" t="s">
        <v>559</v>
      </c>
      <c r="B37" s="718">
        <v>5172780.18</v>
      </c>
      <c r="C37" s="718">
        <v>5147883.93</v>
      </c>
      <c r="D37" s="718">
        <v>4728720.1399999997</v>
      </c>
      <c r="J37" s="706"/>
    </row>
    <row r="38" spans="1:10" ht="13.35" customHeight="1" x14ac:dyDescent="0.2">
      <c r="A38" s="706" t="s">
        <v>560</v>
      </c>
      <c r="B38" s="718">
        <v>0</v>
      </c>
      <c r="C38" s="718">
        <v>0</v>
      </c>
      <c r="D38" s="718">
        <v>0</v>
      </c>
      <c r="J38" s="706"/>
    </row>
    <row r="39" spans="1:10" ht="13.35" customHeight="1" x14ac:dyDescent="0.2">
      <c r="A39" s="706" t="s">
        <v>561</v>
      </c>
      <c r="B39" s="718">
        <v>-1892.76</v>
      </c>
      <c r="C39" s="718">
        <v>-496.08</v>
      </c>
      <c r="D39" s="718">
        <v>-47.44</v>
      </c>
      <c r="J39" s="706"/>
    </row>
    <row r="40" spans="1:10" ht="13.35" customHeight="1" x14ac:dyDescent="0.2">
      <c r="A40" s="706" t="s">
        <v>562</v>
      </c>
      <c r="B40" s="718">
        <v>-2126565.62</v>
      </c>
      <c r="C40" s="718">
        <v>-2722121.96</v>
      </c>
      <c r="D40" s="718">
        <v>-2735427.14</v>
      </c>
      <c r="J40" s="706"/>
    </row>
    <row r="41" spans="1:10" x14ac:dyDescent="0.2">
      <c r="A41" s="706" t="s">
        <v>563</v>
      </c>
      <c r="B41" s="718">
        <v>4801213.93</v>
      </c>
      <c r="C41" s="718">
        <v>5221573.9400000004</v>
      </c>
      <c r="D41" s="718">
        <v>4237797.9000000004</v>
      </c>
      <c r="J41" s="706"/>
    </row>
    <row r="42" spans="1:10" x14ac:dyDescent="0.2">
      <c r="A42" s="706" t="s">
        <v>564</v>
      </c>
      <c r="B42" s="718">
        <v>2774835.66</v>
      </c>
      <c r="C42" s="718">
        <v>3396904.65</v>
      </c>
      <c r="D42" s="718">
        <v>3035625.17</v>
      </c>
      <c r="J42" s="706"/>
    </row>
    <row r="43" spans="1:10" ht="12.75" customHeight="1" x14ac:dyDescent="0.2">
      <c r="A43" s="706" t="s">
        <v>565</v>
      </c>
      <c r="B43" s="718">
        <v>4346671.18</v>
      </c>
      <c r="C43" s="718">
        <v>5267705.12</v>
      </c>
      <c r="D43" s="718">
        <v>4638794.38</v>
      </c>
      <c r="J43" s="706"/>
    </row>
    <row r="44" spans="1:10" ht="12.75" customHeight="1" x14ac:dyDescent="0.2">
      <c r="A44" s="706" t="s">
        <v>566</v>
      </c>
      <c r="B44" s="718">
        <v>14778972.25</v>
      </c>
      <c r="C44" s="718">
        <v>18811982.09</v>
      </c>
      <c r="D44" s="718">
        <v>14828508.02</v>
      </c>
      <c r="J44" s="706"/>
    </row>
    <row r="45" spans="1:10" x14ac:dyDescent="0.2">
      <c r="A45" s="706" t="s">
        <v>567</v>
      </c>
      <c r="B45" s="718">
        <v>7428862.4400000004</v>
      </c>
      <c r="C45" s="718">
        <v>9456524.7699999996</v>
      </c>
      <c r="D45" s="718">
        <v>7454045.0300000003</v>
      </c>
    </row>
    <row r="46" spans="1:10" x14ac:dyDescent="0.2">
      <c r="A46" s="706" t="s">
        <v>568</v>
      </c>
      <c r="B46" s="718">
        <v>70593.899999999994</v>
      </c>
      <c r="C46" s="718">
        <v>675492.68</v>
      </c>
      <c r="D46" s="718">
        <v>490837.73</v>
      </c>
    </row>
    <row r="47" spans="1:10" ht="15" customHeight="1" x14ac:dyDescent="0.2">
      <c r="A47" s="706" t="s">
        <v>569</v>
      </c>
      <c r="B47" s="718">
        <v>-1500243.83</v>
      </c>
      <c r="C47" s="718">
        <v>119574.48</v>
      </c>
      <c r="D47" s="718">
        <v>-1365152.92</v>
      </c>
    </row>
    <row r="48" spans="1:10" ht="12.75" customHeight="1" x14ac:dyDescent="0.2">
      <c r="A48" s="706" t="s">
        <v>570</v>
      </c>
      <c r="B48" s="718">
        <v>-241523.36</v>
      </c>
      <c r="C48" s="718">
        <v>-1588451.3</v>
      </c>
      <c r="D48" s="718">
        <v>232140.23</v>
      </c>
    </row>
    <row r="49" spans="1:4" x14ac:dyDescent="0.2">
      <c r="A49" s="706"/>
      <c r="B49" s="718"/>
      <c r="C49" s="718"/>
      <c r="D49" s="718"/>
    </row>
    <row r="50" spans="1:4" ht="12.75" customHeight="1" x14ac:dyDescent="0.2">
      <c r="A50" s="707" t="s">
        <v>65</v>
      </c>
      <c r="B50" s="711" t="s">
        <v>48</v>
      </c>
      <c r="C50" s="711" t="s">
        <v>48</v>
      </c>
      <c r="D50" s="711" t="s">
        <v>48</v>
      </c>
    </row>
    <row r="51" spans="1:4" x14ac:dyDescent="0.2">
      <c r="A51" s="708"/>
      <c r="B51" s="712">
        <v>2023</v>
      </c>
      <c r="C51" s="712">
        <f>+B51</f>
        <v>2023</v>
      </c>
      <c r="D51" s="712">
        <f>+C51</f>
        <v>2023</v>
      </c>
    </row>
    <row r="52" spans="1:4" x14ac:dyDescent="0.2">
      <c r="A52" s="706" t="s">
        <v>50</v>
      </c>
      <c r="B52" s="718">
        <v>1174955454.8499999</v>
      </c>
      <c r="C52" s="718">
        <v>1156915943.8</v>
      </c>
      <c r="D52" s="718">
        <v>996176062.58000004</v>
      </c>
    </row>
    <row r="53" spans="1:4" ht="12" customHeight="1" x14ac:dyDescent="0.2">
      <c r="A53" s="706" t="s">
        <v>51</v>
      </c>
      <c r="B53" s="718">
        <v>749116365.00999999</v>
      </c>
      <c r="C53" s="718">
        <v>744428178.91999996</v>
      </c>
      <c r="D53" s="718">
        <v>764331889.87</v>
      </c>
    </row>
    <row r="54" spans="1:4" ht="12.75" customHeight="1" x14ac:dyDescent="0.2">
      <c r="A54" s="706" t="s">
        <v>52</v>
      </c>
      <c r="B54" s="718">
        <v>96691329.469999999</v>
      </c>
      <c r="C54" s="718">
        <v>92420826.719999999</v>
      </c>
      <c r="D54" s="718">
        <v>94448833.920000002</v>
      </c>
    </row>
    <row r="55" spans="1:4" ht="12.75" customHeight="1" x14ac:dyDescent="0.2">
      <c r="A55" s="706" t="s">
        <v>53</v>
      </c>
      <c r="B55" s="718">
        <v>5429540.5300000003</v>
      </c>
      <c r="C55" s="718">
        <v>5502623.7699999996</v>
      </c>
      <c r="D55" s="718">
        <v>5872743.4699999997</v>
      </c>
    </row>
    <row r="56" spans="1:4" x14ac:dyDescent="0.2">
      <c r="A56" s="706" t="s">
        <v>54</v>
      </c>
      <c r="B56" s="718">
        <v>647600</v>
      </c>
      <c r="C56" s="718">
        <v>788360</v>
      </c>
      <c r="D56" s="718">
        <v>656228.80000000005</v>
      </c>
    </row>
    <row r="57" spans="1:4" ht="6" customHeight="1" x14ac:dyDescent="0.2">
      <c r="A57" s="708"/>
      <c r="B57" s="713"/>
      <c r="C57" s="713">
        <v>0</v>
      </c>
      <c r="D57" s="713"/>
    </row>
    <row r="58" spans="1:4" x14ac:dyDescent="0.2">
      <c r="A58" s="709" t="s">
        <v>55</v>
      </c>
      <c r="B58" s="714">
        <f>SUM(B52:B57)</f>
        <v>2026840289.8599999</v>
      </c>
      <c r="C58" s="714">
        <f>SUM(C52:C57)</f>
        <v>2000055933.2099998</v>
      </c>
      <c r="D58" s="714">
        <f>SUM(D52:D57)</f>
        <v>1861485758.6400001</v>
      </c>
    </row>
    <row r="59" spans="1:4" ht="12.75" customHeight="1" x14ac:dyDescent="0.2">
      <c r="A59" s="706" t="s">
        <v>56</v>
      </c>
      <c r="B59" s="718">
        <v>175712123.80000001</v>
      </c>
      <c r="C59" s="718">
        <v>200874604.46000001</v>
      </c>
      <c r="D59" s="718">
        <v>141630239.50999999</v>
      </c>
    </row>
    <row r="60" spans="1:4" x14ac:dyDescent="0.2">
      <c r="A60" s="706" t="s">
        <v>57</v>
      </c>
      <c r="B60" s="718">
        <v>396818074</v>
      </c>
      <c r="C60" s="718">
        <v>706954502</v>
      </c>
      <c r="D60" s="718">
        <v>509460047</v>
      </c>
    </row>
    <row r="61" spans="1:4" ht="12.75" customHeight="1" x14ac:dyDescent="0.2">
      <c r="A61" s="710"/>
      <c r="B61" s="715"/>
      <c r="C61" s="715">
        <v>0</v>
      </c>
      <c r="D61" s="715"/>
    </row>
    <row r="62" spans="1:4" ht="13.5" thickBot="1" x14ac:dyDescent="0.25">
      <c r="A62" s="709" t="s">
        <v>211</v>
      </c>
      <c r="B62" s="716">
        <f>SUM(B58:B60)</f>
        <v>2599370487.6599998</v>
      </c>
      <c r="C62" s="716">
        <f>SUM(C58:C60)</f>
        <v>2907885039.6699996</v>
      </c>
      <c r="D62" s="716">
        <f>SUM(D58:D60)</f>
        <v>2512576045.1500001</v>
      </c>
    </row>
    <row r="63" spans="1:4" ht="14.25" thickTop="1" thickBot="1" x14ac:dyDescent="0.25">
      <c r="A63" s="710"/>
      <c r="B63" s="589"/>
      <c r="C63" s="589"/>
      <c r="D63" s="589"/>
    </row>
    <row r="64" spans="1:4" ht="13.5" thickTop="1" x14ac:dyDescent="0.2">
      <c r="A64" s="871"/>
    </row>
    <row r="65" spans="1:1" x14ac:dyDescent="0.2">
      <c r="A65" s="871" t="s">
        <v>212</v>
      </c>
    </row>
    <row r="66" spans="1:1" ht="15" x14ac:dyDescent="0.25">
      <c r="A66" s="872"/>
    </row>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F34"/>
  <sheetViews>
    <sheetView tabSelected="1" workbookViewId="0">
      <pane ySplit="5" topLeftCell="A6" activePane="bottomLeft" state="frozen"/>
      <selection activeCell="C19" sqref="C19"/>
      <selection pane="bottomLeft" activeCell="I13" sqref="I13"/>
    </sheetView>
  </sheetViews>
  <sheetFormatPr defaultColWidth="9.28515625" defaultRowHeight="15" x14ac:dyDescent="0.25"/>
  <cols>
    <col min="1" max="1" width="44.42578125" style="84" bestFit="1" customWidth="1"/>
    <col min="2" max="2" width="13.5703125" style="84" bestFit="1" customWidth="1"/>
    <col min="3" max="3" width="14.42578125" style="84" bestFit="1" customWidth="1"/>
    <col min="4" max="4" width="12" style="84" bestFit="1" customWidth="1"/>
    <col min="5" max="5" width="12.5703125" style="84" bestFit="1" customWidth="1"/>
    <col min="6" max="6" width="13.7109375" style="84" bestFit="1" customWidth="1"/>
    <col min="7" max="16384" width="9.28515625" style="84"/>
  </cols>
  <sheetData>
    <row r="1" spans="1:6" x14ac:dyDescent="0.25">
      <c r="A1" s="236" t="s">
        <v>244</v>
      </c>
      <c r="B1" s="236"/>
      <c r="C1" s="237"/>
    </row>
    <row r="2" spans="1:6" x14ac:dyDescent="0.25">
      <c r="A2" s="236" t="s">
        <v>149</v>
      </c>
      <c r="B2" s="236"/>
      <c r="C2" s="237"/>
      <c r="F2" s="43"/>
    </row>
    <row r="3" spans="1:6" x14ac:dyDescent="0.25">
      <c r="A3" s="236" t="s">
        <v>514</v>
      </c>
      <c r="B3" s="236"/>
      <c r="C3" s="237"/>
    </row>
    <row r="4" spans="1:6" x14ac:dyDescent="0.25">
      <c r="A4" s="215"/>
      <c r="B4" s="236"/>
      <c r="C4" s="237"/>
    </row>
    <row r="5" spans="1:6" x14ac:dyDescent="0.25">
      <c r="A5" s="238" t="s">
        <v>2</v>
      </c>
      <c r="B5" s="239" t="s">
        <v>16</v>
      </c>
      <c r="C5" s="239"/>
    </row>
    <row r="7" spans="1:6" x14ac:dyDescent="0.25">
      <c r="A7" s="84" t="s">
        <v>515</v>
      </c>
      <c r="C7" s="186">
        <f>'PY Rev Req Non-449 (UE-230139)'!E12</f>
        <v>94960177.246245801</v>
      </c>
      <c r="E7" s="86"/>
      <c r="F7" s="820"/>
    </row>
    <row r="8" spans="1:6" x14ac:dyDescent="0.25">
      <c r="A8" s="84" t="s">
        <v>150</v>
      </c>
      <c r="E8" s="86"/>
      <c r="F8" s="86"/>
    </row>
    <row r="9" spans="1:6" x14ac:dyDescent="0.25">
      <c r="A9" s="87" t="s">
        <v>289</v>
      </c>
      <c r="B9" s="187">
        <f>'CY True-Up'!F10+'CY True-Up'!F23</f>
        <v>-4542620.4626671746</v>
      </c>
      <c r="E9" s="821"/>
      <c r="F9" s="86"/>
    </row>
    <row r="10" spans="1:6" x14ac:dyDescent="0.25">
      <c r="A10" s="87" t="s">
        <v>290</v>
      </c>
      <c r="B10" s="187">
        <f>'PY True-up '!F10+'PY True-up '!F23</f>
        <v>-5910796.9200446382</v>
      </c>
      <c r="D10" s="551"/>
      <c r="E10" s="821"/>
      <c r="F10" s="86"/>
    </row>
    <row r="11" spans="1:6" x14ac:dyDescent="0.25">
      <c r="A11" s="87" t="s">
        <v>295</v>
      </c>
      <c r="B11" s="187"/>
      <c r="C11" s="89">
        <f>B9-B10</f>
        <v>1368176.4573774636</v>
      </c>
      <c r="D11" s="551"/>
      <c r="E11" s="821"/>
      <c r="F11" s="88"/>
    </row>
    <row r="12" spans="1:6" x14ac:dyDescent="0.25">
      <c r="A12" s="84" t="s">
        <v>151</v>
      </c>
      <c r="D12" s="551"/>
      <c r="E12" s="86"/>
      <c r="F12" s="86"/>
    </row>
    <row r="13" spans="1:6" x14ac:dyDescent="0.25">
      <c r="A13" s="87" t="s">
        <v>291</v>
      </c>
      <c r="B13" s="89">
        <f>'CY Rev Req Non-449'!C8</f>
        <v>118173213.95999999</v>
      </c>
      <c r="D13" s="551"/>
      <c r="E13" s="88"/>
      <c r="F13" s="86"/>
    </row>
    <row r="14" spans="1:6" x14ac:dyDescent="0.25">
      <c r="A14" s="87" t="s">
        <v>292</v>
      </c>
      <c r="B14" s="89">
        <f>'PY Rev Req Non-449 (UE-230139)'!C8</f>
        <v>121557883.55955744</v>
      </c>
      <c r="D14" s="551"/>
      <c r="E14" s="88"/>
      <c r="F14" s="86"/>
    </row>
    <row r="15" spans="1:6" x14ac:dyDescent="0.25">
      <c r="A15" s="87" t="s">
        <v>295</v>
      </c>
      <c r="B15" s="89"/>
      <c r="C15" s="89">
        <f>B13-B14</f>
        <v>-3384669.5995574445</v>
      </c>
      <c r="D15" s="551"/>
      <c r="E15" s="88"/>
      <c r="F15" s="88"/>
    </row>
    <row r="16" spans="1:6" x14ac:dyDescent="0.25">
      <c r="A16" s="552" t="s">
        <v>152</v>
      </c>
      <c r="B16" s="89"/>
      <c r="E16" s="88"/>
      <c r="F16" s="86"/>
    </row>
    <row r="17" spans="1:6" x14ac:dyDescent="0.25">
      <c r="A17" s="87" t="s">
        <v>293</v>
      </c>
      <c r="B17" s="187">
        <f>'CY True-Up'!F15</f>
        <v>-2121165.7395574469</v>
      </c>
      <c r="E17" s="821"/>
      <c r="F17" s="86"/>
    </row>
    <row r="18" spans="1:6" x14ac:dyDescent="0.25">
      <c r="A18" s="87" t="s">
        <v>294</v>
      </c>
      <c r="B18" s="187">
        <f>'PY True-up '!F15</f>
        <v>-25401872.113897599</v>
      </c>
      <c r="E18" s="821"/>
      <c r="F18" s="86"/>
    </row>
    <row r="19" spans="1:6" x14ac:dyDescent="0.25">
      <c r="A19" s="87" t="s">
        <v>295</v>
      </c>
      <c r="B19" s="187"/>
      <c r="C19" s="89">
        <f>B17-B18</f>
        <v>23280706.374340154</v>
      </c>
      <c r="E19" s="821"/>
      <c r="F19" s="88"/>
    </row>
    <row r="20" spans="1:6" x14ac:dyDescent="0.25">
      <c r="A20" s="87"/>
      <c r="B20" s="187"/>
      <c r="C20" s="89"/>
      <c r="E20" s="821"/>
      <c r="F20" s="88"/>
    </row>
    <row r="21" spans="1:6" x14ac:dyDescent="0.25">
      <c r="A21" s="87" t="s">
        <v>593</v>
      </c>
      <c r="B21" s="187"/>
      <c r="C21" s="89"/>
      <c r="E21" s="821"/>
      <c r="F21" s="88"/>
    </row>
    <row r="22" spans="1:6" x14ac:dyDescent="0.25">
      <c r="A22" s="87" t="s">
        <v>592</v>
      </c>
      <c r="B22" s="187"/>
      <c r="C22" s="89">
        <f>'Sch 95A Bal'!D6</f>
        <v>1304918.81</v>
      </c>
      <c r="E22" s="821"/>
      <c r="F22" s="88"/>
    </row>
    <row r="23" spans="1:6" x14ac:dyDescent="0.25">
      <c r="A23" s="87"/>
      <c r="B23" s="187"/>
      <c r="C23" s="89"/>
      <c r="E23" s="821"/>
      <c r="F23" s="88"/>
    </row>
    <row r="24" spans="1:6" x14ac:dyDescent="0.25">
      <c r="A24" s="552" t="s">
        <v>155</v>
      </c>
      <c r="B24" s="187">
        <f>('CY Rev Req Non-449'!E12-'CY Rev Req Non-449'!C12)-('PY Rev Req Non-449 (UE-230139)'!E12-'PY Rev Req Non-449 (UE-230139)'!C12)</f>
        <v>1179149.6842812747</v>
      </c>
      <c r="C24" s="89">
        <f>B24</f>
        <v>1179149.6842812747</v>
      </c>
      <c r="E24" s="821"/>
      <c r="F24" s="88"/>
    </row>
    <row r="25" spans="1:6" x14ac:dyDescent="0.25">
      <c r="A25" s="87"/>
      <c r="B25" s="187"/>
      <c r="C25" s="90"/>
      <c r="E25" s="821"/>
      <c r="F25" s="88"/>
    </row>
    <row r="26" spans="1:6" x14ac:dyDescent="0.25">
      <c r="A26" s="552" t="s">
        <v>153</v>
      </c>
      <c r="B26" s="187"/>
      <c r="C26" s="89">
        <f>SUM(C11:C25)</f>
        <v>23748281.726441447</v>
      </c>
      <c r="E26" s="821"/>
      <c r="F26" s="88"/>
    </row>
    <row r="27" spans="1:6" x14ac:dyDescent="0.25">
      <c r="C27" s="85"/>
      <c r="E27" s="86"/>
      <c r="F27" s="86"/>
    </row>
    <row r="28" spans="1:6" ht="15.75" thickBot="1" x14ac:dyDescent="0.3">
      <c r="A28" s="552" t="s">
        <v>154</v>
      </c>
      <c r="C28" s="91">
        <f>C7+C26</f>
        <v>118708458.97268724</v>
      </c>
      <c r="E28" s="86"/>
      <c r="F28" s="822"/>
    </row>
    <row r="29" spans="1:6" ht="15.75" thickTop="1" x14ac:dyDescent="0.25">
      <c r="C29" s="553">
        <f>'CY Rev Req Non-449'!E12-C28</f>
        <v>0</v>
      </c>
      <c r="E29" s="86"/>
      <c r="F29" s="86"/>
    </row>
    <row r="32" spans="1:6" x14ac:dyDescent="0.25">
      <c r="B32" s="89"/>
      <c r="C32" s="43"/>
    </row>
    <row r="34" spans="2:2" x14ac:dyDescent="0.25">
      <c r="B34" s="89"/>
    </row>
  </sheetData>
  <pageMargins left="0.7" right="0.7" top="0.75" bottom="0.75" header="0.3" footer="0.3"/>
  <customProperties>
    <customPr name="_pios_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CDDC"/>
  </sheetPr>
  <dimension ref="A1:F44"/>
  <sheetViews>
    <sheetView workbookViewId="0">
      <pane ySplit="5" topLeftCell="A6" activePane="bottomLeft" state="frozen"/>
      <selection activeCell="B34" sqref="B34:F35"/>
      <selection pane="bottomLeft" activeCell="F15" sqref="F15"/>
    </sheetView>
  </sheetViews>
  <sheetFormatPr defaultColWidth="9.28515625" defaultRowHeight="12.75" x14ac:dyDescent="0.2"/>
  <cols>
    <col min="1" max="1" width="4" style="7" bestFit="1" customWidth="1"/>
    <col min="2" max="2" width="50.28515625" style="7" customWidth="1"/>
    <col min="3" max="3" width="45.42578125" style="7" bestFit="1" customWidth="1"/>
    <col min="4" max="4" width="17" style="7" bestFit="1" customWidth="1"/>
    <col min="5" max="5" width="15.42578125" style="7" bestFit="1" customWidth="1"/>
    <col min="6" max="6" width="13.42578125" style="7" bestFit="1" customWidth="1"/>
    <col min="7" max="16384" width="9.28515625" style="7"/>
  </cols>
  <sheetData>
    <row r="1" spans="1:6" x14ac:dyDescent="0.2">
      <c r="A1" s="53" t="s">
        <v>403</v>
      </c>
      <c r="C1" s="547"/>
    </row>
    <row r="2" spans="1:6" ht="13.5" thickBot="1" x14ac:dyDescent="0.25">
      <c r="A2" s="53" t="s">
        <v>0</v>
      </c>
    </row>
    <row r="3" spans="1:6" ht="13.5" thickBot="1" x14ac:dyDescent="0.25">
      <c r="B3" s="967" t="s">
        <v>406</v>
      </c>
      <c r="C3" s="968"/>
      <c r="D3" s="968"/>
      <c r="E3" s="968"/>
      <c r="F3" s="969"/>
    </row>
    <row r="4" spans="1:6" ht="13.5" thickBot="1" x14ac:dyDescent="0.25">
      <c r="A4" s="53"/>
      <c r="B4" s="831"/>
      <c r="C4" s="831"/>
      <c r="D4" s="831"/>
      <c r="F4" s="548" t="s">
        <v>5</v>
      </c>
    </row>
    <row r="5" spans="1:6" x14ac:dyDescent="0.2">
      <c r="A5" s="101"/>
      <c r="D5" s="4"/>
      <c r="E5" s="4"/>
      <c r="F5" s="5" t="s">
        <v>259</v>
      </c>
    </row>
    <row r="6" spans="1:6" x14ac:dyDescent="0.2">
      <c r="A6" s="3" t="s">
        <v>2</v>
      </c>
      <c r="B6" s="3"/>
      <c r="C6" s="3"/>
      <c r="D6" s="52" t="s">
        <v>3</v>
      </c>
      <c r="E6" s="52" t="s">
        <v>4</v>
      </c>
      <c r="F6" s="52" t="s">
        <v>260</v>
      </c>
    </row>
    <row r="7" spans="1:6" x14ac:dyDescent="0.2">
      <c r="D7" s="631" t="s">
        <v>6</v>
      </c>
      <c r="E7" s="631" t="s">
        <v>7</v>
      </c>
      <c r="F7" s="631" t="s">
        <v>8</v>
      </c>
    </row>
    <row r="8" spans="1:6" x14ac:dyDescent="0.2">
      <c r="A8" s="7">
        <v>1</v>
      </c>
      <c r="B8" s="53" t="s">
        <v>387</v>
      </c>
      <c r="C8" s="53"/>
      <c r="D8" s="631"/>
      <c r="E8" s="631"/>
      <c r="F8" s="631"/>
    </row>
    <row r="9" spans="1:6" x14ac:dyDescent="0.2">
      <c r="A9" s="7">
        <v>2</v>
      </c>
      <c r="B9" s="53"/>
      <c r="C9" s="53"/>
      <c r="D9" s="631"/>
      <c r="E9" s="631"/>
      <c r="F9" s="631"/>
    </row>
    <row r="10" spans="1:6" x14ac:dyDescent="0.2">
      <c r="A10" s="7">
        <v>3</v>
      </c>
      <c r="B10" s="7" t="s">
        <v>9</v>
      </c>
      <c r="C10" s="7" t="s">
        <v>388</v>
      </c>
      <c r="D10" s="23">
        <v>-95701177.501407489</v>
      </c>
      <c r="E10" s="23">
        <v>-98726173.995102584</v>
      </c>
      <c r="F10" s="93">
        <f>E10-D10</f>
        <v>-3024996.4936950952</v>
      </c>
    </row>
    <row r="11" spans="1:6" x14ac:dyDescent="0.2">
      <c r="A11" s="7">
        <v>4</v>
      </c>
      <c r="D11" s="50"/>
      <c r="E11" s="50"/>
      <c r="F11" s="94"/>
    </row>
    <row r="12" spans="1:6" x14ac:dyDescent="0.2">
      <c r="A12" s="7">
        <v>5</v>
      </c>
      <c r="B12" s="7" t="s">
        <v>10</v>
      </c>
      <c r="D12" s="47"/>
      <c r="E12" s="47"/>
      <c r="F12" s="95"/>
    </row>
    <row r="13" spans="1:6" ht="25.5" x14ac:dyDescent="0.2">
      <c r="A13" s="7">
        <v>6</v>
      </c>
      <c r="B13" s="810" t="s">
        <v>389</v>
      </c>
      <c r="D13" s="92">
        <v>115523911.5089</v>
      </c>
      <c r="E13" s="92">
        <v>91683277.220000014</v>
      </c>
      <c r="F13" s="96">
        <f>E13-D13</f>
        <v>-23840634.288899988</v>
      </c>
    </row>
    <row r="14" spans="1:6" ht="25.5" x14ac:dyDescent="0.2">
      <c r="A14" s="7">
        <v>7</v>
      </c>
      <c r="B14" s="810" t="s">
        <v>390</v>
      </c>
      <c r="D14" s="92">
        <v>4285201.7849976132</v>
      </c>
      <c r="E14" s="92">
        <v>2723963.96</v>
      </c>
      <c r="F14" s="96">
        <f>E14-D14</f>
        <v>-1561237.8249976132</v>
      </c>
    </row>
    <row r="15" spans="1:6" x14ac:dyDescent="0.2">
      <c r="A15" s="7">
        <v>8</v>
      </c>
      <c r="B15" s="6" t="s">
        <v>11</v>
      </c>
      <c r="D15" s="78">
        <v>100592871.24640234</v>
      </c>
      <c r="E15" s="78">
        <v>79346941.589999989</v>
      </c>
      <c r="F15" s="78">
        <f>SUM(F13:F14)</f>
        <v>-25401872.113897599</v>
      </c>
    </row>
    <row r="16" spans="1:6" x14ac:dyDescent="0.2">
      <c r="A16" s="7">
        <v>9</v>
      </c>
      <c r="D16" s="92">
        <v>0</v>
      </c>
      <c r="E16" s="92">
        <v>0</v>
      </c>
      <c r="F16" s="97"/>
    </row>
    <row r="17" spans="1:6" x14ac:dyDescent="0.2">
      <c r="A17" s="7">
        <v>10</v>
      </c>
      <c r="B17" s="53" t="s">
        <v>387</v>
      </c>
      <c r="D17" s="96"/>
      <c r="E17" s="96"/>
      <c r="F17" s="92">
        <f>F10+F15</f>
        <v>-28426868.607592694</v>
      </c>
    </row>
    <row r="18" spans="1:6" x14ac:dyDescent="0.2">
      <c r="A18" s="7">
        <v>11</v>
      </c>
      <c r="D18" s="96"/>
      <c r="E18" s="96"/>
      <c r="F18" s="96"/>
    </row>
    <row r="19" spans="1:6" x14ac:dyDescent="0.2">
      <c r="A19" s="7">
        <v>12</v>
      </c>
      <c r="B19" s="53" t="s">
        <v>396</v>
      </c>
      <c r="C19" s="53"/>
      <c r="D19" s="96"/>
      <c r="E19" s="96"/>
      <c r="F19" s="96"/>
    </row>
    <row r="20" spans="1:6" x14ac:dyDescent="0.2">
      <c r="A20" s="7">
        <v>13</v>
      </c>
      <c r="B20" s="53"/>
      <c r="C20" s="53"/>
      <c r="D20" s="4"/>
      <c r="E20" s="4"/>
      <c r="F20" s="5" t="s">
        <v>1</v>
      </c>
    </row>
    <row r="21" spans="1:6" x14ac:dyDescent="0.2">
      <c r="A21" s="7">
        <v>14</v>
      </c>
      <c r="B21" s="7" t="s">
        <v>215</v>
      </c>
      <c r="D21" s="52" t="s">
        <v>3</v>
      </c>
      <c r="E21" s="52" t="s">
        <v>4</v>
      </c>
      <c r="F21" s="52" t="s">
        <v>5</v>
      </c>
    </row>
    <row r="22" spans="1:6" x14ac:dyDescent="0.2">
      <c r="A22" s="7">
        <v>15</v>
      </c>
      <c r="B22" s="6" t="s">
        <v>397</v>
      </c>
      <c r="C22" s="6"/>
    </row>
    <row r="23" spans="1:6" x14ac:dyDescent="0.2">
      <c r="A23" s="7">
        <v>16</v>
      </c>
      <c r="B23" s="6" t="s">
        <v>398</v>
      </c>
      <c r="C23" s="6"/>
      <c r="D23" s="92">
        <v>-17726466.240255807</v>
      </c>
      <c r="E23" s="92">
        <v>-20612266.66660535</v>
      </c>
      <c r="F23" s="92">
        <f>E23-D23</f>
        <v>-2885800.426349543</v>
      </c>
    </row>
    <row r="24" spans="1:6" x14ac:dyDescent="0.2">
      <c r="A24" s="7">
        <v>17</v>
      </c>
      <c r="B24" s="6"/>
      <c r="C24" s="6"/>
      <c r="D24" s="56"/>
      <c r="E24" s="56"/>
      <c r="F24" s="92"/>
    </row>
    <row r="25" spans="1:6" x14ac:dyDescent="0.2">
      <c r="A25" s="7">
        <v>18</v>
      </c>
      <c r="B25" s="6"/>
      <c r="C25" s="6"/>
      <c r="D25" s="56"/>
      <c r="E25" s="56"/>
      <c r="F25" s="92"/>
    </row>
    <row r="26" spans="1:6" x14ac:dyDescent="0.2">
      <c r="A26" s="7">
        <v>19</v>
      </c>
      <c r="D26" s="96"/>
      <c r="E26" s="96"/>
      <c r="F26" s="97"/>
    </row>
    <row r="27" spans="1:6" ht="13.5" thickBot="1" x14ac:dyDescent="0.25">
      <c r="A27" s="7">
        <v>20</v>
      </c>
      <c r="B27" s="7" t="s">
        <v>12</v>
      </c>
      <c r="D27" s="98"/>
      <c r="E27" s="96"/>
      <c r="F27" s="99">
        <f>SUM(F17:F26)</f>
        <v>-31312669.033942237</v>
      </c>
    </row>
    <row r="28" spans="1:6" ht="13.5" thickTop="1" x14ac:dyDescent="0.2"/>
    <row r="29" spans="1:6" x14ac:dyDescent="0.2">
      <c r="F29" s="96"/>
    </row>
    <row r="34" spans="4:5" x14ac:dyDescent="0.2">
      <c r="E34" s="56"/>
    </row>
    <row r="44" spans="4:5" x14ac:dyDescent="0.2">
      <c r="D44" s="7" t="s">
        <v>13</v>
      </c>
    </row>
  </sheetData>
  <mergeCells count="1">
    <mergeCell ref="B3:F3"/>
  </mergeCells>
  <pageMargins left="0.7" right="0.7" top="0.75" bottom="0.75" header="0.3" footer="0.3"/>
  <pageSetup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1" sqref="J21"/>
    </sheetView>
  </sheetViews>
  <sheetFormatPr defaultRowHeight="15" x14ac:dyDescent="0.25"/>
  <sheetData/>
  <pageMargins left="0.7" right="0.7" top="0.75" bottom="0.75" header="0.3" footer="0.3"/>
  <customProperties>
    <customPr name="_pios_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B1A0C7"/>
  </sheetPr>
  <dimension ref="A1:K19"/>
  <sheetViews>
    <sheetView workbookViewId="0">
      <selection activeCell="C12" sqref="C12"/>
    </sheetView>
  </sheetViews>
  <sheetFormatPr defaultColWidth="9.28515625" defaultRowHeight="12.75" x14ac:dyDescent="0.2"/>
  <cols>
    <col min="1" max="1" width="4.5703125" style="7" bestFit="1" customWidth="1"/>
    <col min="2" max="2" width="66.5703125" style="7" bestFit="1" customWidth="1"/>
    <col min="3" max="3" width="14.5703125" style="7" bestFit="1" customWidth="1"/>
    <col min="4" max="4" width="10.7109375" style="7" bestFit="1" customWidth="1"/>
    <col min="5" max="5" width="14.42578125" style="7" bestFit="1" customWidth="1"/>
    <col min="6" max="6" width="2.42578125" style="7" customWidth="1"/>
    <col min="7" max="7" width="3.5703125" style="7" customWidth="1"/>
    <col min="8" max="8" width="13.28515625" style="7" bestFit="1" customWidth="1"/>
    <col min="9" max="9" width="9.42578125" style="7" bestFit="1" customWidth="1"/>
    <col min="10" max="10" width="13.5703125" style="7" bestFit="1" customWidth="1"/>
    <col min="11" max="11" width="13.42578125" style="7" bestFit="1" customWidth="1"/>
    <col min="12" max="16384" width="9.28515625" style="7"/>
  </cols>
  <sheetData>
    <row r="1" spans="1:11" x14ac:dyDescent="0.2">
      <c r="A1" s="38" t="s">
        <v>30</v>
      </c>
      <c r="B1" s="38"/>
      <c r="C1" s="38"/>
      <c r="D1" s="38"/>
      <c r="E1" s="38"/>
    </row>
    <row r="2" spans="1:11" x14ac:dyDescent="0.2">
      <c r="A2" s="38" t="s">
        <v>31</v>
      </c>
      <c r="B2" s="38"/>
      <c r="C2" s="38"/>
      <c r="D2" s="38"/>
      <c r="E2" s="38"/>
    </row>
    <row r="3" spans="1:11" x14ac:dyDescent="0.2">
      <c r="A3" s="39" t="s">
        <v>511</v>
      </c>
      <c r="B3" s="38"/>
      <c r="C3" s="38"/>
      <c r="D3" s="38"/>
      <c r="E3" s="38"/>
    </row>
    <row r="4" spans="1:11" x14ac:dyDescent="0.2">
      <c r="A4" s="970"/>
      <c r="B4" s="970"/>
      <c r="C4" s="970"/>
      <c r="D4" s="970"/>
      <c r="E4" s="970"/>
    </row>
    <row r="5" spans="1:11" x14ac:dyDescent="0.2">
      <c r="A5" s="212"/>
      <c r="B5" s="212"/>
      <c r="C5" s="100"/>
      <c r="D5" s="100"/>
      <c r="E5" s="100"/>
    </row>
    <row r="6" spans="1:11" s="41" customFormat="1" ht="25.5" x14ac:dyDescent="0.2">
      <c r="A6" s="40" t="s">
        <v>17</v>
      </c>
      <c r="B6" s="40" t="s">
        <v>2</v>
      </c>
      <c r="C6" s="40" t="s">
        <v>32</v>
      </c>
      <c r="D6" s="40" t="s">
        <v>33</v>
      </c>
      <c r="E6" s="40" t="s">
        <v>16</v>
      </c>
      <c r="H6" s="7"/>
      <c r="I6" s="7"/>
      <c r="J6" s="7"/>
    </row>
    <row r="7" spans="1:11" x14ac:dyDescent="0.2">
      <c r="A7" s="42"/>
      <c r="B7" s="42"/>
      <c r="C7" s="42"/>
      <c r="D7" s="38"/>
    </row>
    <row r="8" spans="1:11" x14ac:dyDescent="0.2">
      <c r="A8" s="42">
        <v>1</v>
      </c>
      <c r="B8" s="17" t="s">
        <v>512</v>
      </c>
      <c r="C8" s="50">
        <f>'CY Rev Remove 449'!F11</f>
        <v>118173213.95999999</v>
      </c>
      <c r="D8" s="43">
        <f>'CY Conv Fctr '!K18</f>
        <v>0.95034799999999997</v>
      </c>
      <c r="E8" s="50">
        <f>+C8/D8</f>
        <v>124347306.41828045</v>
      </c>
      <c r="H8" s="594"/>
      <c r="I8" s="595"/>
      <c r="J8" s="594"/>
      <c r="K8" s="47"/>
    </row>
    <row r="9" spans="1:11" x14ac:dyDescent="0.2">
      <c r="A9" s="42">
        <v>2</v>
      </c>
      <c r="B9" s="17" t="s">
        <v>586</v>
      </c>
      <c r="C9" s="50">
        <f>'Sch 95A Bal'!D6</f>
        <v>1304918.81</v>
      </c>
      <c r="D9" s="43">
        <f>D8</f>
        <v>0.95034799999999997</v>
      </c>
      <c r="E9" s="50">
        <f>+C9/D9</f>
        <v>1373095.7607108133</v>
      </c>
      <c r="H9" s="594"/>
      <c r="I9" s="595"/>
      <c r="J9" s="596"/>
    </row>
    <row r="10" spans="1:11" x14ac:dyDescent="0.2">
      <c r="A10" s="42">
        <v>3</v>
      </c>
      <c r="B10" s="17" t="s">
        <v>257</v>
      </c>
      <c r="C10" s="50">
        <f>'CY Rev Remove 449'!F13</f>
        <v>-6663786.2022246215</v>
      </c>
      <c r="D10" s="43">
        <f>+$D$8</f>
        <v>0.95034799999999997</v>
      </c>
      <c r="E10" s="50">
        <f>+C10/D10</f>
        <v>-7011943.2063040296</v>
      </c>
      <c r="H10" s="594"/>
      <c r="I10" s="595"/>
      <c r="J10" s="594"/>
      <c r="K10" s="47"/>
    </row>
    <row r="11" spans="1:11" x14ac:dyDescent="0.2">
      <c r="A11" s="42"/>
      <c r="B11" s="42"/>
      <c r="C11" s="44"/>
      <c r="D11" s="43"/>
      <c r="E11" s="45"/>
      <c r="H11" s="596"/>
      <c r="I11" s="595"/>
      <c r="J11" s="596"/>
    </row>
    <row r="12" spans="1:11" ht="13.5" thickBot="1" x14ac:dyDescent="0.25">
      <c r="A12" s="42">
        <v>4</v>
      </c>
      <c r="B12" s="19" t="s">
        <v>34</v>
      </c>
      <c r="C12" s="46">
        <f>SUM(C8:C11)</f>
        <v>112814346.56777537</v>
      </c>
      <c r="D12" s="43"/>
      <c r="E12" s="46">
        <f>SUM(E8:E11)</f>
        <v>118708458.97268724</v>
      </c>
      <c r="H12" s="594"/>
      <c r="I12" s="595"/>
      <c r="J12" s="594"/>
      <c r="K12" s="47"/>
    </row>
    <row r="13" spans="1:11" ht="13.5" thickTop="1" x14ac:dyDescent="0.2">
      <c r="A13" s="42"/>
      <c r="B13" s="42"/>
      <c r="C13" s="42"/>
      <c r="D13" s="43"/>
      <c r="E13" s="47"/>
      <c r="H13" s="47"/>
      <c r="J13" s="47"/>
      <c r="K13" s="47"/>
    </row>
    <row r="14" spans="1:11" ht="15" x14ac:dyDescent="0.25">
      <c r="B14" s="214"/>
      <c r="C14" s="49"/>
      <c r="D14" s="184"/>
      <c r="E14" s="276"/>
    </row>
    <row r="15" spans="1:11" x14ac:dyDescent="0.2">
      <c r="C15" s="47"/>
      <c r="F15" s="212"/>
    </row>
    <row r="19" spans="8:10" x14ac:dyDescent="0.2">
      <c r="H19" s="47"/>
      <c r="J19" s="47"/>
    </row>
  </sheetData>
  <mergeCells count="1">
    <mergeCell ref="A4:E4"/>
  </mergeCells>
  <pageMargins left="0.7" right="0.7"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B1A0C7"/>
  </sheetPr>
  <dimension ref="A1:K41"/>
  <sheetViews>
    <sheetView topLeftCell="A3" workbookViewId="0">
      <selection activeCell="H28" sqref="H28"/>
    </sheetView>
  </sheetViews>
  <sheetFormatPr defaultColWidth="9.28515625" defaultRowHeight="12.75" x14ac:dyDescent="0.2"/>
  <cols>
    <col min="1" max="1" width="8.42578125" style="7" bestFit="1" customWidth="1"/>
    <col min="2" max="2" width="8" style="283" bestFit="1" customWidth="1"/>
    <col min="3" max="3" width="58.28515625" style="7" customWidth="1"/>
    <col min="4" max="4" width="13.5703125" style="7" bestFit="1" customWidth="1"/>
    <col min="5" max="5" width="12.28515625" style="7" bestFit="1" customWidth="1"/>
    <col min="6" max="6" width="13.5703125" style="7" bestFit="1" customWidth="1"/>
    <col min="7" max="7" width="9.28515625" style="7"/>
    <col min="8" max="8" width="50" style="7" bestFit="1" customWidth="1"/>
    <col min="9" max="9" width="12.28515625" style="7" bestFit="1" customWidth="1"/>
    <col min="10" max="10" width="13.5703125" style="7" bestFit="1" customWidth="1"/>
    <col min="11" max="11" width="13.42578125" style="7" bestFit="1" customWidth="1"/>
    <col min="12" max="16384" width="9.28515625" style="7"/>
  </cols>
  <sheetData>
    <row r="1" spans="1:11" x14ac:dyDescent="0.2">
      <c r="A1" s="972" t="s">
        <v>14</v>
      </c>
      <c r="B1" s="972"/>
      <c r="C1" s="972"/>
      <c r="D1" s="972"/>
      <c r="E1" s="972"/>
      <c r="F1" s="972"/>
    </row>
    <row r="2" spans="1:11" x14ac:dyDescent="0.2">
      <c r="A2" s="972" t="s">
        <v>15</v>
      </c>
      <c r="B2" s="972"/>
      <c r="C2" s="972"/>
      <c r="D2" s="972"/>
      <c r="E2" s="972"/>
      <c r="F2" s="972"/>
    </row>
    <row r="3" spans="1:11" x14ac:dyDescent="0.2">
      <c r="A3" s="972" t="s">
        <v>16</v>
      </c>
      <c r="B3" s="972"/>
      <c r="C3" s="972"/>
      <c r="D3" s="972"/>
      <c r="E3" s="972"/>
      <c r="F3" s="972"/>
    </row>
    <row r="4" spans="1:11" x14ac:dyDescent="0.2">
      <c r="A4" s="972" t="s">
        <v>511</v>
      </c>
      <c r="B4" s="972"/>
      <c r="C4" s="972"/>
      <c r="D4" s="972"/>
      <c r="E4" s="972"/>
      <c r="F4" s="972"/>
    </row>
    <row r="5" spans="1:11" x14ac:dyDescent="0.2">
      <c r="A5" s="100"/>
      <c r="B5" s="38"/>
      <c r="C5" s="38"/>
      <c r="D5" s="38"/>
      <c r="E5" s="38"/>
      <c r="F5" s="38"/>
    </row>
    <row r="6" spans="1:11" x14ac:dyDescent="0.2">
      <c r="A6" s="42" t="s">
        <v>17</v>
      </c>
      <c r="B6" s="42"/>
      <c r="C6" s="42" t="s">
        <v>2</v>
      </c>
      <c r="D6" s="42" t="s">
        <v>18</v>
      </c>
      <c r="E6" s="38" t="s">
        <v>19</v>
      </c>
      <c r="F6" s="42" t="s">
        <v>20</v>
      </c>
    </row>
    <row r="7" spans="1:11" x14ac:dyDescent="0.2">
      <c r="A7" s="42"/>
      <c r="B7" s="42"/>
      <c r="C7" s="42"/>
      <c r="D7" s="42" t="s">
        <v>6</v>
      </c>
      <c r="E7" s="38" t="s">
        <v>7</v>
      </c>
      <c r="F7" s="42" t="s">
        <v>21</v>
      </c>
    </row>
    <row r="8" spans="1:11" ht="13.5" thickBot="1" x14ac:dyDescent="0.25">
      <c r="A8" s="42"/>
      <c r="B8" s="42"/>
      <c r="C8" s="42"/>
      <c r="D8" s="42"/>
      <c r="E8" s="38"/>
      <c r="F8" s="42"/>
      <c r="J8" s="41"/>
    </row>
    <row r="9" spans="1:11" x14ac:dyDescent="0.2">
      <c r="A9" s="8"/>
      <c r="B9" s="9"/>
      <c r="C9" s="10" t="s">
        <v>22</v>
      </c>
      <c r="D9" s="9"/>
      <c r="E9" s="11"/>
      <c r="F9" s="12"/>
    </row>
    <row r="10" spans="1:11" x14ac:dyDescent="0.2">
      <c r="A10" s="13"/>
      <c r="B10" s="42"/>
      <c r="C10" s="42"/>
      <c r="D10" s="42"/>
      <c r="E10" s="14"/>
      <c r="F10" s="15"/>
    </row>
    <row r="11" spans="1:11" x14ac:dyDescent="0.2">
      <c r="A11" s="16">
        <v>1</v>
      </c>
      <c r="B11" s="42"/>
      <c r="C11" s="17" t="s">
        <v>513</v>
      </c>
      <c r="D11" s="50">
        <f>'2024 Budget UE-230892'!H82</f>
        <v>119511391.45999999</v>
      </c>
      <c r="E11" s="50">
        <f>-'2024 Budget UE-230892'!H30</f>
        <v>-1338177.5</v>
      </c>
      <c r="F11" s="33">
        <f>+D11+E11</f>
        <v>118173213.95999999</v>
      </c>
    </row>
    <row r="12" spans="1:11" x14ac:dyDescent="0.2">
      <c r="A12" s="16"/>
      <c r="B12" s="42"/>
      <c r="C12" s="17"/>
      <c r="D12" s="50"/>
      <c r="E12" s="14"/>
      <c r="F12" s="15"/>
    </row>
    <row r="13" spans="1:11" x14ac:dyDescent="0.2">
      <c r="A13" s="16">
        <v>2</v>
      </c>
      <c r="B13" s="18"/>
      <c r="C13" s="19" t="s">
        <v>526</v>
      </c>
      <c r="D13" s="92">
        <f>SUM(E13:F13)</f>
        <v>-6663786.2022246215</v>
      </c>
      <c r="E13" s="20" t="s">
        <v>23</v>
      </c>
      <c r="F13" s="21">
        <f>'CY True-Up'!F27</f>
        <v>-6663786.2022246215</v>
      </c>
      <c r="H13" s="56"/>
      <c r="I13" s="56"/>
      <c r="J13" s="56"/>
      <c r="K13" s="47"/>
    </row>
    <row r="14" spans="1:11" ht="12.75" customHeight="1" x14ac:dyDescent="0.2">
      <c r="A14" s="16"/>
      <c r="B14" s="42"/>
      <c r="C14" s="48"/>
      <c r="D14" s="45"/>
      <c r="E14" s="45"/>
      <c r="F14" s="22"/>
    </row>
    <row r="15" spans="1:11" x14ac:dyDescent="0.2">
      <c r="A15" s="16">
        <v>3</v>
      </c>
      <c r="B15" s="18" t="s">
        <v>24</v>
      </c>
      <c r="C15" s="19" t="s">
        <v>25</v>
      </c>
      <c r="D15" s="23">
        <f>SUM(D13,D11)</f>
        <v>112847605.25777537</v>
      </c>
      <c r="E15" s="23">
        <f>SUM(E13,E11)</f>
        <v>-1338177.5</v>
      </c>
      <c r="F15" s="24">
        <f>SUM(F11:F14)</f>
        <v>111509427.75777537</v>
      </c>
      <c r="H15" s="47"/>
      <c r="I15" s="47"/>
      <c r="J15" s="47"/>
      <c r="K15" s="47"/>
    </row>
    <row r="16" spans="1:11" x14ac:dyDescent="0.2">
      <c r="A16" s="16"/>
      <c r="B16" s="18"/>
      <c r="C16" s="19"/>
      <c r="D16" s="50"/>
      <c r="E16" s="50"/>
      <c r="F16" s="33"/>
      <c r="H16" s="47"/>
      <c r="I16" s="47"/>
      <c r="J16" s="47"/>
    </row>
    <row r="17" spans="1:11" ht="13.5" thickBot="1" x14ac:dyDescent="0.25">
      <c r="A17" s="25"/>
      <c r="B17" s="26"/>
      <c r="C17" s="27"/>
      <c r="D17" s="27"/>
      <c r="E17" s="27"/>
      <c r="F17" s="28"/>
    </row>
    <row r="18" spans="1:11" x14ac:dyDescent="0.2">
      <c r="A18" s="42"/>
      <c r="C18" s="7" t="s">
        <v>243</v>
      </c>
    </row>
    <row r="19" spans="1:11" ht="13.5" thickBot="1" x14ac:dyDescent="0.25">
      <c r="A19" s="42"/>
    </row>
    <row r="20" spans="1:11" x14ac:dyDescent="0.2">
      <c r="A20" s="29"/>
      <c r="B20" s="9"/>
      <c r="C20" s="10" t="s">
        <v>16</v>
      </c>
      <c r="D20" s="30"/>
      <c r="E20" s="30"/>
      <c r="F20" s="12"/>
    </row>
    <row r="21" spans="1:11" x14ac:dyDescent="0.2">
      <c r="A21" s="16"/>
      <c r="B21" s="42"/>
      <c r="C21" s="48"/>
      <c r="D21" s="48"/>
      <c r="E21" s="48"/>
      <c r="F21" s="15"/>
    </row>
    <row r="22" spans="1:11" x14ac:dyDescent="0.2">
      <c r="A22" s="16">
        <v>4</v>
      </c>
      <c r="B22" s="42"/>
      <c r="C22" s="48" t="s">
        <v>394</v>
      </c>
      <c r="D22" s="554">
        <f>'CY Conv Fctr '!K18</f>
        <v>0.95034799999999997</v>
      </c>
      <c r="E22" s="554">
        <f>D22</f>
        <v>0.95034799999999997</v>
      </c>
      <c r="F22" s="555">
        <f>E22</f>
        <v>0.95034799999999997</v>
      </c>
      <c r="H22" s="593"/>
      <c r="I22" s="593"/>
      <c r="J22" s="593"/>
    </row>
    <row r="23" spans="1:11" x14ac:dyDescent="0.2">
      <c r="A23" s="16"/>
      <c r="B23" s="42"/>
      <c r="C23" s="48"/>
      <c r="D23" s="48"/>
      <c r="E23" s="48"/>
      <c r="F23" s="15"/>
    </row>
    <row r="24" spans="1:11" x14ac:dyDescent="0.2">
      <c r="A24" s="16">
        <v>5</v>
      </c>
      <c r="B24" s="18" t="s">
        <v>26</v>
      </c>
      <c r="C24" s="17" t="s">
        <v>395</v>
      </c>
      <c r="D24" s="50">
        <f>D11/D22</f>
        <v>125755398.5066523</v>
      </c>
      <c r="E24" s="50">
        <f>+E11/E22</f>
        <v>-1408092.0883718387</v>
      </c>
      <c r="F24" s="33">
        <f>D24+E24</f>
        <v>124347306.41828045</v>
      </c>
      <c r="H24" s="47"/>
      <c r="I24" s="47"/>
      <c r="J24" s="47"/>
      <c r="K24" s="47"/>
    </row>
    <row r="25" spans="1:11" x14ac:dyDescent="0.2">
      <c r="A25" s="16"/>
      <c r="B25" s="18"/>
      <c r="C25" s="19"/>
      <c r="D25" s="31"/>
      <c r="E25" s="31"/>
      <c r="F25" s="21"/>
      <c r="H25" s="56"/>
      <c r="I25" s="56"/>
      <c r="J25" s="56"/>
    </row>
    <row r="26" spans="1:11" x14ac:dyDescent="0.2">
      <c r="A26" s="16">
        <v>6</v>
      </c>
      <c r="B26" s="18" t="s">
        <v>27</v>
      </c>
      <c r="C26" s="19" t="s">
        <v>527</v>
      </c>
      <c r="D26" s="92">
        <f>D13/D22</f>
        <v>-7011943.2063040296</v>
      </c>
      <c r="E26" s="20" t="s">
        <v>23</v>
      </c>
      <c r="F26" s="21">
        <f>F13/F22</f>
        <v>-7011943.2063040296</v>
      </c>
      <c r="H26" s="56"/>
      <c r="I26" s="56"/>
      <c r="J26" s="56"/>
      <c r="K26" s="47"/>
    </row>
    <row r="27" spans="1:11" ht="15" x14ac:dyDescent="0.25">
      <c r="A27" s="16"/>
      <c r="B27" s="18"/>
      <c r="C27" s="19"/>
      <c r="D27" s="217"/>
      <c r="E27" s="218"/>
      <c r="F27" s="219"/>
      <c r="H27" s="56"/>
      <c r="I27" s="56"/>
      <c r="J27" s="56"/>
    </row>
    <row r="28" spans="1:11" x14ac:dyDescent="0.2">
      <c r="A28" s="16">
        <v>7</v>
      </c>
      <c r="B28" s="18" t="s">
        <v>28</v>
      </c>
      <c r="C28" s="19" t="s">
        <v>29</v>
      </c>
      <c r="D28" s="23">
        <f>SUM(D24:D27)</f>
        <v>118743455.30034827</v>
      </c>
      <c r="E28" s="23">
        <f>SUM(E24:E27)</f>
        <v>-1408092.0883718387</v>
      </c>
      <c r="F28" s="24">
        <f>SUM(F24:F27)</f>
        <v>117335363.21197642</v>
      </c>
      <c r="H28" s="47"/>
      <c r="I28" s="47"/>
      <c r="J28" s="47"/>
      <c r="K28" s="47"/>
    </row>
    <row r="29" spans="1:11" x14ac:dyDescent="0.2">
      <c r="A29" s="16"/>
      <c r="B29" s="18"/>
      <c r="C29" s="32"/>
      <c r="D29" s="50"/>
      <c r="E29" s="50"/>
      <c r="F29" s="33"/>
    </row>
    <row r="30" spans="1:11" ht="13.5" thickBot="1" x14ac:dyDescent="0.25">
      <c r="A30" s="34"/>
      <c r="B30" s="35"/>
      <c r="C30" s="35"/>
      <c r="D30" s="35"/>
      <c r="E30" s="35"/>
      <c r="F30" s="36"/>
    </row>
    <row r="31" spans="1:11" x14ac:dyDescent="0.2">
      <c r="A31" s="37"/>
      <c r="B31" s="37"/>
      <c r="C31" s="37"/>
      <c r="D31" s="37"/>
      <c r="E31" s="37"/>
      <c r="F31" s="37"/>
    </row>
    <row r="32" spans="1:11" x14ac:dyDescent="0.2">
      <c r="A32" s="37"/>
    </row>
    <row r="33" spans="1:6" ht="15" x14ac:dyDescent="0.25">
      <c r="A33" s="37"/>
      <c r="B33" s="213"/>
      <c r="C33" s="213"/>
      <c r="D33" s="213"/>
      <c r="E33" s="213"/>
      <c r="F33" s="213"/>
    </row>
    <row r="34" spans="1:6" ht="43.5" customHeight="1" x14ac:dyDescent="0.2">
      <c r="A34" s="37"/>
      <c r="B34" s="973" t="s">
        <v>524</v>
      </c>
      <c r="C34" s="973"/>
      <c r="D34" s="973"/>
      <c r="E34" s="973"/>
      <c r="F34" s="973"/>
    </row>
    <row r="35" spans="1:6" ht="37.5" customHeight="1" x14ac:dyDescent="0.2">
      <c r="A35" s="37"/>
      <c r="B35" s="973"/>
      <c r="C35" s="973"/>
      <c r="D35" s="973"/>
      <c r="E35" s="973"/>
      <c r="F35" s="973"/>
    </row>
    <row r="37" spans="1:6" ht="15" customHeight="1" x14ac:dyDescent="0.2">
      <c r="B37" s="971" t="s">
        <v>525</v>
      </c>
      <c r="C37" s="971"/>
      <c r="D37" s="971"/>
      <c r="E37" s="971"/>
      <c r="F37" s="971"/>
    </row>
    <row r="38" spans="1:6" x14ac:dyDescent="0.2">
      <c r="B38" s="971"/>
      <c r="C38" s="971"/>
      <c r="D38" s="971"/>
      <c r="E38" s="971"/>
      <c r="F38" s="971"/>
    </row>
    <row r="41" spans="1:6" x14ac:dyDescent="0.2">
      <c r="D41" s="47"/>
    </row>
  </sheetData>
  <mergeCells count="6">
    <mergeCell ref="B37:F38"/>
    <mergeCell ref="A1:F1"/>
    <mergeCell ref="A2:F2"/>
    <mergeCell ref="A3:F3"/>
    <mergeCell ref="A4:F4"/>
    <mergeCell ref="B34:F35"/>
  </mergeCells>
  <pageMargins left="0.7" right="0.7" top="0.75" bottom="0.75" header="0.3" footer="0.3"/>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A0C7"/>
  </sheetPr>
  <dimension ref="A2:AD37"/>
  <sheetViews>
    <sheetView zoomScale="90" zoomScaleNormal="90" workbookViewId="0">
      <selection activeCell="C17" sqref="C17"/>
    </sheetView>
  </sheetViews>
  <sheetFormatPr defaultRowHeight="15" x14ac:dyDescent="0.25"/>
  <cols>
    <col min="1" max="1" width="4.42578125" style="182" customWidth="1"/>
    <col min="2" max="2" width="18.140625" bestFit="1" customWidth="1"/>
    <col min="3" max="3" width="30.85546875" bestFit="1" customWidth="1"/>
    <col min="4" max="4" width="14.28515625" bestFit="1" customWidth="1"/>
    <col min="5" max="5" width="4.5703125" customWidth="1"/>
    <col min="18" max="18" width="6.42578125" customWidth="1"/>
    <col min="19" max="19" width="12.42578125" bestFit="1" customWidth="1"/>
    <col min="20" max="20" width="5.7109375" customWidth="1"/>
  </cols>
  <sheetData>
    <row r="2" spans="2:30" x14ac:dyDescent="0.25">
      <c r="B2" s="813"/>
      <c r="C2" s="813"/>
      <c r="D2" s="955">
        <v>45322</v>
      </c>
      <c r="U2" s="957"/>
      <c r="V2" s="958"/>
      <c r="W2" s="958"/>
      <c r="X2" s="958"/>
      <c r="Y2" s="958"/>
      <c r="Z2" s="958"/>
      <c r="AA2" s="958"/>
      <c r="AB2" s="958"/>
      <c r="AC2" s="958"/>
      <c r="AD2" s="959"/>
    </row>
    <row r="3" spans="2:30" x14ac:dyDescent="0.25">
      <c r="B3" s="956" t="s">
        <v>589</v>
      </c>
      <c r="C3" s="956" t="s">
        <v>588</v>
      </c>
      <c r="D3" s="956" t="s">
        <v>77</v>
      </c>
      <c r="F3" s="945"/>
      <c r="G3" s="946"/>
      <c r="H3" s="946"/>
      <c r="I3" s="946"/>
      <c r="J3" s="946"/>
      <c r="K3" s="946"/>
      <c r="L3" s="946"/>
      <c r="M3" s="946"/>
      <c r="N3" s="946"/>
      <c r="O3" s="946"/>
      <c r="P3" s="946"/>
      <c r="Q3" s="947"/>
      <c r="U3" s="960"/>
      <c r="V3" s="961"/>
      <c r="W3" s="961"/>
      <c r="X3" s="961"/>
      <c r="Y3" s="961"/>
      <c r="Z3" s="961"/>
      <c r="AA3" s="961"/>
      <c r="AB3" s="961"/>
      <c r="AC3" s="961"/>
      <c r="AD3" s="962"/>
    </row>
    <row r="4" spans="2:30" x14ac:dyDescent="0.25">
      <c r="B4" s="966">
        <v>18239781</v>
      </c>
      <c r="C4" t="s">
        <v>587</v>
      </c>
      <c r="D4" s="944">
        <f>S11</f>
        <v>1017193.79</v>
      </c>
      <c r="F4" s="948"/>
      <c r="G4" s="949"/>
      <c r="H4" s="949"/>
      <c r="I4" s="949"/>
      <c r="J4" s="949"/>
      <c r="K4" s="949"/>
      <c r="L4" s="949"/>
      <c r="M4" s="949"/>
      <c r="N4" s="949"/>
      <c r="O4" s="949"/>
      <c r="P4" s="949"/>
      <c r="Q4" s="950"/>
      <c r="U4" s="960"/>
      <c r="V4" s="961"/>
      <c r="W4" s="961"/>
      <c r="X4" s="961"/>
      <c r="Y4" s="961"/>
      <c r="Z4" s="961"/>
      <c r="AA4" s="961"/>
      <c r="AB4" s="961"/>
      <c r="AC4" s="961"/>
      <c r="AD4" s="962"/>
    </row>
    <row r="5" spans="2:30" x14ac:dyDescent="0.25">
      <c r="B5" s="966">
        <v>18239771</v>
      </c>
      <c r="C5" t="s">
        <v>590</v>
      </c>
      <c r="D5" s="183">
        <f>S25</f>
        <v>287725.02</v>
      </c>
      <c r="F5" s="948"/>
      <c r="G5" s="949"/>
      <c r="H5" s="949"/>
      <c r="I5" s="949"/>
      <c r="J5" s="949"/>
      <c r="K5" s="949"/>
      <c r="L5" s="949"/>
      <c r="M5" s="949"/>
      <c r="N5" s="949"/>
      <c r="O5" s="949"/>
      <c r="P5" s="949"/>
      <c r="Q5" s="950"/>
      <c r="U5" s="960"/>
      <c r="V5" s="961"/>
      <c r="W5" s="961"/>
      <c r="X5" s="961"/>
      <c r="Y5" s="961"/>
      <c r="Z5" s="961"/>
      <c r="AA5" s="961"/>
      <c r="AB5" s="961"/>
      <c r="AC5" s="961"/>
      <c r="AD5" s="962"/>
    </row>
    <row r="6" spans="2:30" ht="15.75" thickBot="1" x14ac:dyDescent="0.3">
      <c r="B6" t="s">
        <v>592</v>
      </c>
      <c r="D6" s="954">
        <f>SUM(D4:D5)</f>
        <v>1304918.81</v>
      </c>
      <c r="F6" s="948"/>
      <c r="G6" s="949"/>
      <c r="H6" s="949"/>
      <c r="I6" s="949"/>
      <c r="J6" s="949"/>
      <c r="K6" s="949"/>
      <c r="L6" s="949"/>
      <c r="M6" s="949"/>
      <c r="N6" s="949"/>
      <c r="O6" s="949"/>
      <c r="P6" s="949"/>
      <c r="Q6" s="950"/>
      <c r="U6" s="960"/>
      <c r="V6" s="961"/>
      <c r="W6" s="961"/>
      <c r="X6" s="961"/>
      <c r="Y6" s="961"/>
      <c r="Z6" s="961"/>
      <c r="AA6" s="961"/>
      <c r="AB6" s="961"/>
      <c r="AC6" s="961"/>
      <c r="AD6" s="962"/>
    </row>
    <row r="7" spans="2:30" ht="15.75" thickTop="1" x14ac:dyDescent="0.25">
      <c r="F7" s="948"/>
      <c r="G7" s="949"/>
      <c r="H7" s="949"/>
      <c r="I7" s="949"/>
      <c r="J7" s="949"/>
      <c r="K7" s="949"/>
      <c r="L7" s="949"/>
      <c r="M7" s="949"/>
      <c r="N7" s="949"/>
      <c r="O7" s="949"/>
      <c r="P7" s="949"/>
      <c r="Q7" s="950"/>
      <c r="U7" s="960"/>
      <c r="V7" s="961"/>
      <c r="W7" s="961"/>
      <c r="X7" s="961"/>
      <c r="Y7" s="961"/>
      <c r="Z7" s="961"/>
      <c r="AA7" s="961"/>
      <c r="AB7" s="961"/>
      <c r="AC7" s="961"/>
      <c r="AD7" s="962"/>
    </row>
    <row r="8" spans="2:30" x14ac:dyDescent="0.25">
      <c r="F8" s="948"/>
      <c r="G8" s="949"/>
      <c r="H8" s="949"/>
      <c r="I8" s="949"/>
      <c r="J8" s="949"/>
      <c r="K8" s="949"/>
      <c r="L8" s="949"/>
      <c r="M8" s="949"/>
      <c r="N8" s="949"/>
      <c r="O8" s="949"/>
      <c r="P8" s="949"/>
      <c r="Q8" s="950"/>
      <c r="U8" s="960"/>
      <c r="V8" s="961"/>
      <c r="W8" s="961"/>
      <c r="X8" s="961"/>
      <c r="Y8" s="961"/>
      <c r="Z8" s="961"/>
      <c r="AA8" s="961"/>
      <c r="AB8" s="961"/>
      <c r="AC8" s="961"/>
      <c r="AD8" s="962"/>
    </row>
    <row r="9" spans="2:30" x14ac:dyDescent="0.25">
      <c r="F9" s="948"/>
      <c r="G9" s="949"/>
      <c r="H9" s="949"/>
      <c r="I9" s="949"/>
      <c r="J9" s="949"/>
      <c r="K9" s="949"/>
      <c r="L9" s="949"/>
      <c r="M9" s="949"/>
      <c r="N9" s="949"/>
      <c r="O9" s="949"/>
      <c r="P9" s="949"/>
      <c r="Q9" s="950"/>
      <c r="U9" s="960"/>
      <c r="V9" s="961"/>
      <c r="W9" s="961"/>
      <c r="X9" s="961"/>
      <c r="Y9" s="961"/>
      <c r="Z9" s="961"/>
      <c r="AA9" s="961"/>
      <c r="AB9" s="961"/>
      <c r="AC9" s="961"/>
      <c r="AD9" s="962"/>
    </row>
    <row r="10" spans="2:30" x14ac:dyDescent="0.25">
      <c r="F10" s="948"/>
      <c r="G10" s="949"/>
      <c r="H10" s="949"/>
      <c r="I10" s="949"/>
      <c r="J10" s="949"/>
      <c r="K10" s="949"/>
      <c r="L10" s="949"/>
      <c r="M10" s="949"/>
      <c r="N10" s="949"/>
      <c r="O10" s="949"/>
      <c r="P10" s="949"/>
      <c r="Q10" s="950"/>
      <c r="U10" s="960"/>
      <c r="V10" s="961"/>
      <c r="W10" s="961"/>
      <c r="X10" s="961"/>
      <c r="Y10" s="961"/>
      <c r="Z10" s="961"/>
      <c r="AA10" s="961"/>
      <c r="AB10" s="961"/>
      <c r="AC10" s="961"/>
      <c r="AD10" s="962"/>
    </row>
    <row r="11" spans="2:30" x14ac:dyDescent="0.25">
      <c r="F11" s="948"/>
      <c r="G11" s="949"/>
      <c r="H11" s="949"/>
      <c r="I11" s="949"/>
      <c r="J11" s="949"/>
      <c r="K11" s="949"/>
      <c r="L11" s="949"/>
      <c r="M11" s="949"/>
      <c r="N11" s="949"/>
      <c r="O11" s="949"/>
      <c r="P11" s="949"/>
      <c r="Q11" s="950"/>
      <c r="R11" t="s">
        <v>591</v>
      </c>
      <c r="S11" s="944">
        <v>1017193.79</v>
      </c>
      <c r="U11" s="960"/>
      <c r="V11" s="961"/>
      <c r="W11" s="961"/>
      <c r="X11" s="961"/>
      <c r="Y11" s="961"/>
      <c r="Z11" s="961"/>
      <c r="AA11" s="961"/>
      <c r="AB11" s="961"/>
      <c r="AC11" s="961"/>
      <c r="AD11" s="962"/>
    </row>
    <row r="12" spans="2:30" x14ac:dyDescent="0.25">
      <c r="F12" s="948"/>
      <c r="G12" s="949"/>
      <c r="H12" s="949"/>
      <c r="I12" s="949"/>
      <c r="J12" s="949"/>
      <c r="K12" s="949"/>
      <c r="L12" s="949"/>
      <c r="M12" s="949"/>
      <c r="N12" s="949"/>
      <c r="O12" s="949"/>
      <c r="P12" s="949"/>
      <c r="Q12" s="950"/>
      <c r="U12" s="960"/>
      <c r="V12" s="961"/>
      <c r="W12" s="961"/>
      <c r="X12" s="961"/>
      <c r="Y12" s="961"/>
      <c r="Z12" s="961"/>
      <c r="AA12" s="961"/>
      <c r="AB12" s="961"/>
      <c r="AC12" s="961"/>
      <c r="AD12" s="962"/>
    </row>
    <row r="13" spans="2:30" x14ac:dyDescent="0.25">
      <c r="F13" s="951"/>
      <c r="G13" s="952"/>
      <c r="H13" s="952"/>
      <c r="I13" s="952"/>
      <c r="J13" s="952"/>
      <c r="K13" s="952"/>
      <c r="L13" s="952"/>
      <c r="M13" s="952"/>
      <c r="N13" s="952"/>
      <c r="O13" s="952"/>
      <c r="P13" s="952"/>
      <c r="Q13" s="953"/>
      <c r="U13" s="960"/>
      <c r="V13" s="961"/>
      <c r="W13" s="961"/>
      <c r="X13" s="961"/>
      <c r="Y13" s="961"/>
      <c r="Z13" s="961"/>
      <c r="AA13" s="961"/>
      <c r="AB13" s="961"/>
      <c r="AC13" s="961"/>
      <c r="AD13" s="962"/>
    </row>
    <row r="14" spans="2:30" x14ac:dyDescent="0.25">
      <c r="U14" s="960"/>
      <c r="V14" s="961"/>
      <c r="W14" s="961"/>
      <c r="X14" s="961"/>
      <c r="Y14" s="961"/>
      <c r="Z14" s="961"/>
      <c r="AA14" s="961"/>
      <c r="AB14" s="961"/>
      <c r="AC14" s="961"/>
      <c r="AD14" s="962"/>
    </row>
    <row r="15" spans="2:30" x14ac:dyDescent="0.25">
      <c r="U15" s="960"/>
      <c r="V15" s="961"/>
      <c r="W15" s="961"/>
      <c r="X15" s="961"/>
      <c r="Y15" s="961"/>
      <c r="Z15" s="961"/>
      <c r="AA15" s="961"/>
      <c r="AB15" s="961"/>
      <c r="AC15" s="961"/>
      <c r="AD15" s="962"/>
    </row>
    <row r="16" spans="2:30" x14ac:dyDescent="0.25">
      <c r="U16" s="960"/>
      <c r="V16" s="961"/>
      <c r="W16" s="961"/>
      <c r="X16" s="961"/>
      <c r="Y16" s="961"/>
      <c r="Z16" s="961"/>
      <c r="AA16" s="961"/>
      <c r="AB16" s="961"/>
      <c r="AC16" s="961"/>
      <c r="AD16" s="962"/>
    </row>
    <row r="17" spans="6:30" x14ac:dyDescent="0.25">
      <c r="F17" s="945"/>
      <c r="G17" s="946"/>
      <c r="H17" s="946"/>
      <c r="I17" s="946"/>
      <c r="J17" s="946"/>
      <c r="K17" s="946"/>
      <c r="L17" s="946"/>
      <c r="M17" s="946"/>
      <c r="N17" s="946"/>
      <c r="O17" s="946"/>
      <c r="P17" s="946"/>
      <c r="Q17" s="947"/>
      <c r="U17" s="960"/>
      <c r="V17" s="961"/>
      <c r="W17" s="961"/>
      <c r="X17" s="961"/>
      <c r="Y17" s="961"/>
      <c r="Z17" s="961"/>
      <c r="AA17" s="961"/>
      <c r="AB17" s="961"/>
      <c r="AC17" s="961"/>
      <c r="AD17" s="962"/>
    </row>
    <row r="18" spans="6:30" x14ac:dyDescent="0.25">
      <c r="F18" s="948"/>
      <c r="G18" s="949"/>
      <c r="H18" s="949"/>
      <c r="I18" s="949"/>
      <c r="J18" s="949"/>
      <c r="K18" s="949"/>
      <c r="L18" s="949"/>
      <c r="M18" s="949"/>
      <c r="N18" s="949"/>
      <c r="O18" s="949"/>
      <c r="P18" s="949"/>
      <c r="Q18" s="950"/>
      <c r="U18" s="960"/>
      <c r="V18" s="961"/>
      <c r="W18" s="961"/>
      <c r="X18" s="961"/>
      <c r="Y18" s="961"/>
      <c r="Z18" s="961"/>
      <c r="AA18" s="961"/>
      <c r="AB18" s="961"/>
      <c r="AC18" s="961"/>
      <c r="AD18" s="962"/>
    </row>
    <row r="19" spans="6:30" x14ac:dyDescent="0.25">
      <c r="F19" s="948"/>
      <c r="G19" s="949"/>
      <c r="H19" s="949"/>
      <c r="I19" s="949"/>
      <c r="J19" s="949"/>
      <c r="K19" s="949"/>
      <c r="L19" s="949"/>
      <c r="M19" s="949"/>
      <c r="N19" s="949"/>
      <c r="O19" s="949"/>
      <c r="P19" s="949"/>
      <c r="Q19" s="950"/>
      <c r="U19" s="960"/>
      <c r="V19" s="961"/>
      <c r="W19" s="961"/>
      <c r="X19" s="961"/>
      <c r="Y19" s="961"/>
      <c r="Z19" s="961"/>
      <c r="AA19" s="961"/>
      <c r="AB19" s="961"/>
      <c r="AC19" s="961"/>
      <c r="AD19" s="962"/>
    </row>
    <row r="20" spans="6:30" x14ac:dyDescent="0.25">
      <c r="F20" s="948"/>
      <c r="G20" s="949"/>
      <c r="H20" s="949"/>
      <c r="I20" s="949"/>
      <c r="J20" s="949"/>
      <c r="K20" s="949"/>
      <c r="L20" s="949"/>
      <c r="M20" s="949"/>
      <c r="N20" s="949"/>
      <c r="O20" s="949"/>
      <c r="P20" s="949"/>
      <c r="Q20" s="950"/>
      <c r="U20" s="960"/>
      <c r="V20" s="961"/>
      <c r="W20" s="961"/>
      <c r="X20" s="961"/>
      <c r="Y20" s="961"/>
      <c r="Z20" s="961"/>
      <c r="AA20" s="961"/>
      <c r="AB20" s="961"/>
      <c r="AC20" s="961"/>
      <c r="AD20" s="962"/>
    </row>
    <row r="21" spans="6:30" x14ac:dyDescent="0.25">
      <c r="F21" s="948"/>
      <c r="G21" s="949"/>
      <c r="H21" s="949"/>
      <c r="I21" s="949"/>
      <c r="J21" s="949"/>
      <c r="K21" s="949"/>
      <c r="L21" s="949"/>
      <c r="M21" s="949"/>
      <c r="N21" s="949"/>
      <c r="O21" s="949"/>
      <c r="P21" s="949"/>
      <c r="Q21" s="950"/>
      <c r="U21" s="960"/>
      <c r="V21" s="961"/>
      <c r="W21" s="961"/>
      <c r="X21" s="961"/>
      <c r="Y21" s="961"/>
      <c r="Z21" s="961"/>
      <c r="AA21" s="961"/>
      <c r="AB21" s="961"/>
      <c r="AC21" s="961"/>
      <c r="AD21" s="962"/>
    </row>
    <row r="22" spans="6:30" x14ac:dyDescent="0.25">
      <c r="F22" s="948"/>
      <c r="G22" s="949"/>
      <c r="H22" s="949"/>
      <c r="I22" s="949"/>
      <c r="J22" s="949"/>
      <c r="K22" s="949"/>
      <c r="L22" s="949"/>
      <c r="M22" s="949"/>
      <c r="N22" s="949"/>
      <c r="O22" s="949"/>
      <c r="P22" s="949"/>
      <c r="Q22" s="950"/>
      <c r="U22" s="960"/>
      <c r="V22" s="961"/>
      <c r="W22" s="961"/>
      <c r="X22" s="961"/>
      <c r="Y22" s="961"/>
      <c r="Z22" s="961"/>
      <c r="AA22" s="961"/>
      <c r="AB22" s="961"/>
      <c r="AC22" s="961"/>
      <c r="AD22" s="962"/>
    </row>
    <row r="23" spans="6:30" x14ac:dyDescent="0.25">
      <c r="F23" s="948"/>
      <c r="G23" s="949"/>
      <c r="H23" s="949"/>
      <c r="I23" s="949"/>
      <c r="J23" s="949"/>
      <c r="K23" s="949"/>
      <c r="L23" s="949"/>
      <c r="M23" s="949"/>
      <c r="N23" s="949"/>
      <c r="O23" s="949"/>
      <c r="P23" s="949"/>
      <c r="Q23" s="950"/>
      <c r="U23" s="960"/>
      <c r="V23" s="961"/>
      <c r="W23" s="961"/>
      <c r="X23" s="961"/>
      <c r="Y23" s="961"/>
      <c r="Z23" s="961"/>
      <c r="AA23" s="961"/>
      <c r="AB23" s="961"/>
      <c r="AC23" s="961"/>
      <c r="AD23" s="962"/>
    </row>
    <row r="24" spans="6:30" x14ac:dyDescent="0.25">
      <c r="F24" s="948"/>
      <c r="G24" s="949"/>
      <c r="H24" s="949"/>
      <c r="I24" s="949"/>
      <c r="J24" s="949"/>
      <c r="K24" s="949"/>
      <c r="L24" s="949"/>
      <c r="M24" s="949"/>
      <c r="N24" s="949"/>
      <c r="O24" s="949"/>
      <c r="P24" s="949"/>
      <c r="Q24" s="950"/>
      <c r="U24" s="960"/>
      <c r="V24" s="961"/>
      <c r="W24" s="961"/>
      <c r="X24" s="961"/>
      <c r="Y24" s="961"/>
      <c r="Z24" s="961"/>
      <c r="AA24" s="961"/>
      <c r="AB24" s="961"/>
      <c r="AC24" s="961"/>
      <c r="AD24" s="962"/>
    </row>
    <row r="25" spans="6:30" x14ac:dyDescent="0.25">
      <c r="F25" s="948"/>
      <c r="G25" s="949"/>
      <c r="H25" s="949"/>
      <c r="I25" s="949"/>
      <c r="J25" s="949"/>
      <c r="K25" s="949"/>
      <c r="L25" s="949"/>
      <c r="M25" s="949"/>
      <c r="N25" s="949"/>
      <c r="O25" s="949"/>
      <c r="P25" s="949"/>
      <c r="Q25" s="950"/>
      <c r="R25" s="182" t="s">
        <v>591</v>
      </c>
      <c r="S25" s="944">
        <v>287725.02</v>
      </c>
      <c r="U25" s="960"/>
      <c r="V25" s="961"/>
      <c r="W25" s="961"/>
      <c r="X25" s="961"/>
      <c r="Y25" s="961"/>
      <c r="Z25" s="961"/>
      <c r="AA25" s="961"/>
      <c r="AB25" s="961"/>
      <c r="AC25" s="961"/>
      <c r="AD25" s="962"/>
    </row>
    <row r="26" spans="6:30" x14ac:dyDescent="0.25">
      <c r="F26" s="948"/>
      <c r="G26" s="949"/>
      <c r="H26" s="949"/>
      <c r="I26" s="949"/>
      <c r="J26" s="949"/>
      <c r="K26" s="949"/>
      <c r="L26" s="949"/>
      <c r="M26" s="949"/>
      <c r="N26" s="949"/>
      <c r="O26" s="949"/>
      <c r="P26" s="949"/>
      <c r="Q26" s="950"/>
      <c r="U26" s="960"/>
      <c r="V26" s="961"/>
      <c r="W26" s="961"/>
      <c r="X26" s="961"/>
      <c r="Y26" s="961"/>
      <c r="Z26" s="961"/>
      <c r="AA26" s="961"/>
      <c r="AB26" s="961"/>
      <c r="AC26" s="961"/>
      <c r="AD26" s="962"/>
    </row>
    <row r="27" spans="6:30" x14ac:dyDescent="0.25">
      <c r="F27" s="951"/>
      <c r="G27" s="952"/>
      <c r="H27" s="952"/>
      <c r="I27" s="952"/>
      <c r="J27" s="952"/>
      <c r="K27" s="952"/>
      <c r="L27" s="952"/>
      <c r="M27" s="952"/>
      <c r="N27" s="952"/>
      <c r="O27" s="952"/>
      <c r="P27" s="952"/>
      <c r="Q27" s="953"/>
      <c r="U27" s="960"/>
      <c r="V27" s="961"/>
      <c r="W27" s="961"/>
      <c r="X27" s="961"/>
      <c r="Y27" s="961"/>
      <c r="Z27" s="961"/>
      <c r="AA27" s="961"/>
      <c r="AB27" s="961"/>
      <c r="AC27" s="961"/>
      <c r="AD27" s="962"/>
    </row>
    <row r="28" spans="6:30" x14ac:dyDescent="0.25">
      <c r="U28" s="960"/>
      <c r="V28" s="961"/>
      <c r="W28" s="961"/>
      <c r="X28" s="961"/>
      <c r="Y28" s="961"/>
      <c r="Z28" s="961"/>
      <c r="AA28" s="961"/>
      <c r="AB28" s="961"/>
      <c r="AC28" s="961"/>
      <c r="AD28" s="962"/>
    </row>
    <row r="29" spans="6:30" x14ac:dyDescent="0.25">
      <c r="U29" s="960"/>
      <c r="V29" s="961"/>
      <c r="W29" s="961"/>
      <c r="X29" s="961"/>
      <c r="Y29" s="961"/>
      <c r="Z29" s="961"/>
      <c r="AA29" s="961"/>
      <c r="AB29" s="961"/>
      <c r="AC29" s="961"/>
      <c r="AD29" s="962"/>
    </row>
    <row r="30" spans="6:30" x14ac:dyDescent="0.25">
      <c r="U30" s="960"/>
      <c r="V30" s="961"/>
      <c r="W30" s="961"/>
      <c r="X30" s="961"/>
      <c r="Y30" s="961"/>
      <c r="Z30" s="961"/>
      <c r="AA30" s="961"/>
      <c r="AB30" s="961"/>
      <c r="AC30" s="961"/>
      <c r="AD30" s="962"/>
    </row>
    <row r="31" spans="6:30" x14ac:dyDescent="0.25">
      <c r="U31" s="960"/>
      <c r="V31" s="961"/>
      <c r="W31" s="961"/>
      <c r="X31" s="961"/>
      <c r="Y31" s="961"/>
      <c r="Z31" s="961"/>
      <c r="AA31" s="961"/>
      <c r="AB31" s="961"/>
      <c r="AC31" s="961"/>
      <c r="AD31" s="962"/>
    </row>
    <row r="32" spans="6:30" x14ac:dyDescent="0.25">
      <c r="U32" s="960"/>
      <c r="V32" s="961"/>
      <c r="W32" s="961"/>
      <c r="X32" s="961"/>
      <c r="Y32" s="961"/>
      <c r="Z32" s="961"/>
      <c r="AA32" s="961"/>
      <c r="AB32" s="961"/>
      <c r="AC32" s="961"/>
      <c r="AD32" s="962"/>
    </row>
    <row r="33" spans="21:30" x14ac:dyDescent="0.25">
      <c r="U33" s="960"/>
      <c r="V33" s="961"/>
      <c r="W33" s="961"/>
      <c r="X33" s="961"/>
      <c r="Y33" s="961"/>
      <c r="Z33" s="961"/>
      <c r="AA33" s="961"/>
      <c r="AB33" s="961"/>
      <c r="AC33" s="961"/>
      <c r="AD33" s="962"/>
    </row>
    <row r="34" spans="21:30" x14ac:dyDescent="0.25">
      <c r="U34" s="960"/>
      <c r="V34" s="961"/>
      <c r="W34" s="961"/>
      <c r="X34" s="961"/>
      <c r="Y34" s="961"/>
      <c r="Z34" s="961"/>
      <c r="AA34" s="961"/>
      <c r="AB34" s="961"/>
      <c r="AC34" s="961"/>
      <c r="AD34" s="962"/>
    </row>
    <row r="35" spans="21:30" x14ac:dyDescent="0.25">
      <c r="U35" s="960"/>
      <c r="V35" s="961"/>
      <c r="W35" s="961"/>
      <c r="X35" s="961"/>
      <c r="Y35" s="961"/>
      <c r="Z35" s="961"/>
      <c r="AA35" s="961"/>
      <c r="AB35" s="961"/>
      <c r="AC35" s="961"/>
      <c r="AD35" s="962"/>
    </row>
    <row r="36" spans="21:30" x14ac:dyDescent="0.25">
      <c r="U36" s="960"/>
      <c r="V36" s="961"/>
      <c r="W36" s="961"/>
      <c r="X36" s="961"/>
      <c r="Y36" s="961"/>
      <c r="Z36" s="961"/>
      <c r="AA36" s="961"/>
      <c r="AB36" s="961"/>
      <c r="AC36" s="961"/>
      <c r="AD36" s="962"/>
    </row>
    <row r="37" spans="21:30" x14ac:dyDescent="0.25">
      <c r="U37" s="963"/>
      <c r="V37" s="964"/>
      <c r="W37" s="964"/>
      <c r="X37" s="964"/>
      <c r="Y37" s="964"/>
      <c r="Z37" s="964"/>
      <c r="AA37" s="964"/>
      <c r="AB37" s="964"/>
      <c r="AC37" s="964"/>
      <c r="AD37" s="965"/>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D0935867B6D6143A0C03F420388586A" ma:contentTypeVersion="7" ma:contentTypeDescription="" ma:contentTypeScope="" ma:versionID="0950c70b7db6244f6d6ad84af0fe642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2024-03-01T08:00:00+00:00</OpenedDate>
    <SignificantOrder xmlns="dc463f71-b30c-4ab2-9473-d307f9d35888">false</SignificantOrder>
    <Date1 xmlns="dc463f71-b30c-4ab2-9473-d307f9d35888">2024-03-01T08:00:00+00:00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240138</DocketNumber>
    <DelegatedOrder xmlns="dc463f71-b30c-4ab2-9473-d307f9d35888">false</DelegatedOrder>
  </documentManagement>
</p:properties>
</file>

<file path=customXml/itemProps1.xml><?xml version="1.0" encoding="utf-8"?>
<ds:datastoreItem xmlns:ds="http://schemas.openxmlformats.org/officeDocument/2006/customXml" ds:itemID="{F3A466A1-142F-48C6-BD14-B05F93B81E32}"/>
</file>

<file path=customXml/itemProps2.xml><?xml version="1.0" encoding="utf-8"?>
<ds:datastoreItem xmlns:ds="http://schemas.openxmlformats.org/officeDocument/2006/customXml" ds:itemID="{A46AE67B-DC5E-477E-85E0-924FD48AE91C}"/>
</file>

<file path=customXml/itemProps3.xml><?xml version="1.0" encoding="utf-8"?>
<ds:datastoreItem xmlns:ds="http://schemas.openxmlformats.org/officeDocument/2006/customXml" ds:itemID="{0EA99001-0F3E-4119-8925-A420EA2E47F8}">
  <ds:schemaRefs>
    <ds:schemaRef ds:uri="http://schemas.microsoft.com/sharepoint/v3/contenttype/forms"/>
  </ds:schemaRefs>
</ds:datastoreItem>
</file>

<file path=customXml/itemProps4.xml><?xml version="1.0" encoding="utf-8"?>
<ds:datastoreItem xmlns:ds="http://schemas.openxmlformats.org/officeDocument/2006/customXml" ds:itemID="{F6617145-3AC9-4E80-9B37-221049858A4D}">
  <ds:schemaRefs>
    <ds:schemaRef ds:uri="http://purl.org/dc/elements/1.1/"/>
    <ds:schemaRef ds:uri="http://schemas.microsoft.com/office/2006/metadata/properties"/>
    <ds:schemaRef ds:uri="dc463f71-b30c-4ab2-9473-d307f9d35888"/>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Read First</vt:lpstr>
      <vt:lpstr>CurYr (CY) vs. PriorYr (PY) ==&gt;</vt:lpstr>
      <vt:lpstr>Summary</vt:lpstr>
      <vt:lpstr>PY True-up </vt:lpstr>
      <vt:lpstr>Info to Calc CY ==&gt;</vt:lpstr>
      <vt:lpstr>CY Rev Req ==&gt;</vt:lpstr>
      <vt:lpstr>CY Rev Req Non-449</vt:lpstr>
      <vt:lpstr>CY Rev Remove 449</vt:lpstr>
      <vt:lpstr>Sch 95A Bal</vt:lpstr>
      <vt:lpstr>2024 Budget UE-230892</vt:lpstr>
      <vt:lpstr>2023 Budget  UE-210822</vt:lpstr>
      <vt:lpstr>CY Conv Fctr </vt:lpstr>
      <vt:lpstr>Calculate CY True-Up ==&gt;</vt:lpstr>
      <vt:lpstr>CY True-Up</vt:lpstr>
      <vt:lpstr>22-23 Load True-Up ==&gt;</vt:lpstr>
      <vt:lpstr>PY Rev Req Non-449 (UE-230139)</vt:lpstr>
      <vt:lpstr>PY Rev Remove 449</vt:lpstr>
      <vt:lpstr>2023 Collections</vt:lpstr>
      <vt:lpstr>AC 1820621</vt:lpstr>
      <vt:lpstr>PY COS</vt:lpstr>
      <vt:lpstr>F2023 Load Forecast</vt:lpstr>
      <vt:lpstr>258 Cons Tbl 22-23</vt:lpstr>
      <vt:lpstr>Actual v Est ==&gt;</vt:lpstr>
      <vt:lpstr>PY Actual Program Costs</vt:lpstr>
      <vt:lpstr>True-up Est in PY Filing ==&gt;</vt:lpstr>
      <vt:lpstr>PY Est - Actual v Est</vt:lpstr>
      <vt:lpstr>Estimate Used in PY Filing</vt:lpstr>
      <vt:lpstr>Act Sch 120 Collctns Feb-Apr 23</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Popich</dc:creator>
  <cp:lastModifiedBy>Waltari, Julie</cp:lastModifiedBy>
  <cp:lastPrinted>2018-02-08T22:05:17Z</cp:lastPrinted>
  <dcterms:created xsi:type="dcterms:W3CDTF">2016-02-06T01:29:31Z</dcterms:created>
  <dcterms:modified xsi:type="dcterms:W3CDTF">2024-02-29T03:35:30Z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0x0101006E56B4D1795A2E4DB2F0B01679ED314A003D0935867B6D6143A0C03F420388586A</vt:lpwstr>
  </property>
</Properties>
</file>